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omments6.xml" ContentType="application/vnd.openxmlformats-officedocument.spreadsheetml.comments+xml"/>
  <Override PartName="/xl/drawings/drawing4.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5.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3" ContentType="application/binary"/>
  <Override PartName="/xl/commentsmeta4"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rosas\Documents\Proyecto USFQ\Producto 7\"/>
    </mc:Choice>
  </mc:AlternateContent>
  <xr:revisionPtr revIDLastSave="0" documentId="13_ncr:1_{C5446BE3-F29B-4D2F-88E9-4170ED5436FE}" xr6:coauthVersionLast="47" xr6:coauthVersionMax="47" xr10:uidLastSave="{00000000-0000-0000-0000-000000000000}"/>
  <bookViews>
    <workbookView xWindow="-108" yWindow="-108" windowWidth="23256" windowHeight="12456" firstSheet="3" activeTab="6" xr2:uid="{00000000-000D-0000-FFFF-FFFF00000000}"/>
  </bookViews>
  <sheets>
    <sheet name="Calibración-UTCUTS_Osemosys" sheetId="1" state="hidden" r:id="rId1"/>
    <sheet name="Calibración-UTCUTS2" sheetId="11" state="hidden" r:id="rId2"/>
    <sheet name="Drivers_macroeconómicos_USCUSS" sheetId="16" r:id="rId3"/>
    <sheet name="Calibración_BAU_USCUSS" sheetId="15" r:id="rId4"/>
    <sheet name="Emisiones_USCUSS" sheetId="12" r:id="rId5"/>
    <sheet name="Costos_USCUSS" sheetId="18" r:id="rId6"/>
    <sheet name="Beneficios_USCUSS" sheetId="19" r:id="rId7"/>
    <sheet name="Proyecciones BAU - Agricultura" sheetId="4" state="hidden" r:id="rId8"/>
    <sheet name="Emisiones UTCUTS-OseMOSYS" sheetId="5" state="hidden" r:id="rId9"/>
    <sheet name="Gráficos Agricultura-OseMOSYS" sheetId="6" state="hidden" r:id="rId10"/>
    <sheet name="Gráficos UTCUTS-OseMOSYS" sheetId="7" state="hidden" r:id="rId11"/>
    <sheet name="Drivers Económicos" sheetId="10" state="hidden"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25" roundtripDataSignature="AMtx7mhcAc0gcRHRH/Lm+hmjnYn8kgnVbA=="/>
    </ext>
  </extLst>
</workbook>
</file>

<file path=xl/calcChain.xml><?xml version="1.0" encoding="utf-8"?>
<calcChain xmlns="http://schemas.openxmlformats.org/spreadsheetml/2006/main">
  <c r="E77" i="18" l="1"/>
  <c r="AZ76" i="18"/>
  <c r="F71" i="18"/>
  <c r="S80" i="16" a="1"/>
  <c r="S80" i="16" s="1"/>
  <c r="R72" i="15"/>
  <c r="S72" i="15" s="1"/>
  <c r="Q64" i="15"/>
  <c r="Q124" i="15"/>
  <c r="M112" i="12"/>
  <c r="R81" i="15"/>
  <c r="S81" i="15" s="1"/>
  <c r="F76" i="18"/>
  <c r="G76" i="18"/>
  <c r="G77" i="18" s="1"/>
  <c r="H76" i="18"/>
  <c r="I76" i="18"/>
  <c r="J76" i="18"/>
  <c r="K76" i="18"/>
  <c r="L76" i="18"/>
  <c r="M76" i="18"/>
  <c r="N76" i="18"/>
  <c r="O76" i="18"/>
  <c r="P76" i="18"/>
  <c r="P77" i="18" s="1"/>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G71" i="18"/>
  <c r="H71" i="18"/>
  <c r="I71" i="18"/>
  <c r="J71" i="18"/>
  <c r="K71" i="18"/>
  <c r="L71" i="18"/>
  <c r="M71" i="18"/>
  <c r="N71" i="18"/>
  <c r="O71" i="18"/>
  <c r="P71" i="18"/>
  <c r="Q71" i="18"/>
  <c r="R71" i="18"/>
  <c r="S71" i="18"/>
  <c r="T71" i="18"/>
  <c r="U71" i="18"/>
  <c r="V71" i="18"/>
  <c r="W71" i="18"/>
  <c r="X71" i="18"/>
  <c r="Y71" i="18"/>
  <c r="Z71" i="18"/>
  <c r="AA71" i="18"/>
  <c r="AB71" i="18"/>
  <c r="AC71" i="18"/>
  <c r="AD71" i="18"/>
  <c r="AE71" i="18"/>
  <c r="AF71" i="18"/>
  <c r="T101" i="15"/>
  <c r="U101" i="15" s="1"/>
  <c r="V101" i="15" s="1"/>
  <c r="W101" i="15" s="1"/>
  <c r="X101" i="15" s="1"/>
  <c r="Y101" i="15" s="1"/>
  <c r="Z101" i="15" s="1"/>
  <c r="AA101" i="15" s="1"/>
  <c r="AB101" i="15" s="1"/>
  <c r="AC101" i="15" s="1"/>
  <c r="AD101" i="15" s="1"/>
  <c r="AE101" i="15" s="1"/>
  <c r="AF101" i="15" s="1"/>
  <c r="AG101" i="15" s="1"/>
  <c r="AH101" i="15" s="1"/>
  <c r="AI101" i="15" s="1"/>
  <c r="AJ101" i="15" s="1"/>
  <c r="AK101" i="15" s="1"/>
  <c r="AL101" i="15" s="1"/>
  <c r="AM101" i="15" s="1"/>
  <c r="AN101" i="15" s="1"/>
  <c r="AO101" i="15" s="1"/>
  <c r="AP101" i="15" s="1"/>
  <c r="AQ101" i="15" s="1"/>
  <c r="AR101" i="15" s="1"/>
  <c r="AS101" i="15" s="1"/>
  <c r="AT101" i="15" s="1"/>
  <c r="AU101" i="15" s="1"/>
  <c r="AV101" i="15" s="1"/>
  <c r="AW101" i="15" s="1"/>
  <c r="U17" i="15"/>
  <c r="O72" i="18" l="1"/>
  <c r="O73" i="18" s="1"/>
  <c r="N72" i="18"/>
  <c r="N73" i="18" s="1"/>
  <c r="M72" i="18"/>
  <c r="M73" i="18" s="1"/>
  <c r="L72" i="18"/>
  <c r="L73" i="18" s="1"/>
  <c r="K72" i="18"/>
  <c r="K73" i="18" s="1"/>
  <c r="J72" i="18"/>
  <c r="J73" i="18" s="1"/>
  <c r="I72" i="18"/>
  <c r="I73" i="18" s="1"/>
  <c r="H72" i="18"/>
  <c r="H73" i="18" s="1"/>
  <c r="O77" i="18"/>
  <c r="O78" i="18" s="1"/>
  <c r="N77" i="18"/>
  <c r="N78" i="18" s="1"/>
  <c r="M77" i="18"/>
  <c r="M78" i="18" s="1"/>
  <c r="L77" i="18"/>
  <c r="L78" i="18" s="1"/>
  <c r="K77" i="18"/>
  <c r="K78" i="18" s="1"/>
  <c r="J77" i="18"/>
  <c r="J78" i="18" s="1"/>
  <c r="I77" i="18"/>
  <c r="I78" i="18" s="1"/>
  <c r="H77" i="18"/>
  <c r="H78" i="18" s="1"/>
  <c r="Q181" i="15"/>
  <c r="S182" i="15" s="1"/>
  <c r="R65" i="15"/>
  <c r="R66" i="15" s="1"/>
  <c r="R64" i="15"/>
  <c r="S64" i="15" s="1"/>
  <c r="S68" i="15" s="1"/>
  <c r="T64" i="15" l="1"/>
  <c r="T68" i="15" s="1"/>
  <c r="S65" i="15"/>
  <c r="S67" i="15" s="1"/>
  <c r="R67" i="15"/>
  <c r="S66" i="15"/>
  <c r="S186" i="15"/>
  <c r="S183" i="15"/>
  <c r="S181" i="15"/>
  <c r="S185" i="15"/>
  <c r="S184" i="15"/>
  <c r="S149" i="15" l="1"/>
  <c r="S140" i="15"/>
  <c r="S131" i="15"/>
  <c r="S121" i="15"/>
  <c r="S111" i="15"/>
  <c r="U64" i="15"/>
  <c r="T65" i="15"/>
  <c r="T66" i="15" s="1"/>
  <c r="S187" i="15"/>
  <c r="U65" i="15" l="1"/>
  <c r="U68" i="15"/>
  <c r="U67" i="15" l="1"/>
  <c r="U66" i="15"/>
  <c r="V65" i="15"/>
  <c r="V64" i="15"/>
  <c r="V67" i="15" l="1"/>
  <c r="V68" i="15"/>
  <c r="W65" i="15"/>
  <c r="W66" i="15" s="1"/>
  <c r="W64" i="15"/>
  <c r="W68" i="15" l="1"/>
  <c r="X65" i="15"/>
  <c r="X64" i="15"/>
  <c r="X68" i="15" l="1"/>
  <c r="Y65" i="15"/>
  <c r="Y64" i="15"/>
  <c r="F77" i="18"/>
  <c r="Q77" i="18"/>
  <c r="R77" i="18"/>
  <c r="S77" i="18"/>
  <c r="T77" i="18"/>
  <c r="U77" i="18"/>
  <c r="V77" i="18"/>
  <c r="W77" i="18"/>
  <c r="X77" i="18"/>
  <c r="Y77" i="18"/>
  <c r="Z77" i="18"/>
  <c r="AA77" i="18"/>
  <c r="AB77" i="18"/>
  <c r="AC77" i="18"/>
  <c r="AD77" i="18"/>
  <c r="AE77" i="18"/>
  <c r="AF77" i="18"/>
  <c r="AG77" i="18"/>
  <c r="AH77" i="18"/>
  <c r="AI77" i="18"/>
  <c r="AJ77" i="18"/>
  <c r="AK77" i="18"/>
  <c r="AL77" i="18"/>
  <c r="AM77" i="18"/>
  <c r="AN77" i="18"/>
  <c r="AO77" i="18"/>
  <c r="AP77" i="18"/>
  <c r="AQ77" i="18"/>
  <c r="AR77" i="18"/>
  <c r="AS77" i="18"/>
  <c r="AT77" i="18"/>
  <c r="AU77" i="18"/>
  <c r="AV77" i="18"/>
  <c r="AW77" i="18"/>
  <c r="AX77" i="18"/>
  <c r="AY77" i="18"/>
  <c r="AZ77" i="18"/>
  <c r="F78" i="18"/>
  <c r="G78" i="18"/>
  <c r="P78" i="18"/>
  <c r="Q78" i="18"/>
  <c r="R78" i="18"/>
  <c r="S78" i="18"/>
  <c r="T78" i="18"/>
  <c r="U78" i="18"/>
  <c r="V78" i="18"/>
  <c r="W78" i="18"/>
  <c r="X78" i="18"/>
  <c r="Y78" i="18"/>
  <c r="Z78" i="18"/>
  <c r="AA78" i="18"/>
  <c r="AB78" i="18"/>
  <c r="AC78" i="18"/>
  <c r="AD78" i="18"/>
  <c r="AE78" i="18"/>
  <c r="AF78" i="18"/>
  <c r="AG78" i="18"/>
  <c r="AH78" i="18"/>
  <c r="AI78" i="18"/>
  <c r="AJ78" i="18"/>
  <c r="AK78" i="18"/>
  <c r="AL78" i="18"/>
  <c r="AM78" i="18"/>
  <c r="AN78" i="18"/>
  <c r="AO78" i="18"/>
  <c r="AP78" i="18"/>
  <c r="AQ78" i="18"/>
  <c r="AR78" i="18"/>
  <c r="AS78" i="18"/>
  <c r="AT78" i="18"/>
  <c r="AU78" i="18"/>
  <c r="AV78" i="18"/>
  <c r="AW78" i="18"/>
  <c r="AX78" i="18"/>
  <c r="AY78" i="18"/>
  <c r="AZ78" i="18"/>
  <c r="E78" i="18"/>
  <c r="F72" i="18"/>
  <c r="F73" i="18" s="1"/>
  <c r="G72" i="18"/>
  <c r="G73" i="18" s="1"/>
  <c r="P72" i="18"/>
  <c r="P73" i="18" s="1"/>
  <c r="Q72" i="18"/>
  <c r="Q73" i="18" s="1"/>
  <c r="R72" i="18"/>
  <c r="R73" i="18" s="1"/>
  <c r="S72" i="18"/>
  <c r="S73" i="18" s="1"/>
  <c r="T72" i="18"/>
  <c r="T73" i="18" s="1"/>
  <c r="U72" i="18"/>
  <c r="U73" i="18" s="1"/>
  <c r="V72" i="18"/>
  <c r="V73" i="18" s="1"/>
  <c r="W72" i="18"/>
  <c r="W73" i="18" s="1"/>
  <c r="X72" i="18"/>
  <c r="X73" i="18" s="1"/>
  <c r="Y72" i="18"/>
  <c r="Y73" i="18" s="1"/>
  <c r="Z72" i="18"/>
  <c r="Z73" i="18" s="1"/>
  <c r="AA72" i="18"/>
  <c r="AA73" i="18" s="1"/>
  <c r="AB72" i="18"/>
  <c r="AB73" i="18" s="1"/>
  <c r="AC72" i="18"/>
  <c r="AC73" i="18" s="1"/>
  <c r="AD72" i="18"/>
  <c r="AD73" i="18" s="1"/>
  <c r="AE72" i="18"/>
  <c r="AE73" i="18" s="1"/>
  <c r="AF72" i="18"/>
  <c r="AF73" i="18" s="1"/>
  <c r="AG72" i="18"/>
  <c r="AG73" i="18" s="1"/>
  <c r="AH72" i="18"/>
  <c r="AH73" i="18" s="1"/>
  <c r="AI72" i="18"/>
  <c r="AI73" i="18" s="1"/>
  <c r="AJ72" i="18"/>
  <c r="AJ73" i="18" s="1"/>
  <c r="AK72" i="18"/>
  <c r="AK73" i="18" s="1"/>
  <c r="AL72" i="18"/>
  <c r="AL73" i="18" s="1"/>
  <c r="AM72" i="18"/>
  <c r="AM73" i="18" s="1"/>
  <c r="AN72" i="18"/>
  <c r="AN73" i="18" s="1"/>
  <c r="AO72" i="18"/>
  <c r="AO73" i="18" s="1"/>
  <c r="AP72" i="18"/>
  <c r="AP73" i="18" s="1"/>
  <c r="AQ72" i="18"/>
  <c r="AQ73" i="18" s="1"/>
  <c r="AR72" i="18"/>
  <c r="AR73" i="18" s="1"/>
  <c r="AS72" i="18"/>
  <c r="AS73" i="18" s="1"/>
  <c r="AT72" i="18"/>
  <c r="AT73" i="18" s="1"/>
  <c r="AU72" i="18"/>
  <c r="AU73" i="18" s="1"/>
  <c r="AV72" i="18"/>
  <c r="AV73" i="18" s="1"/>
  <c r="AW72" i="18"/>
  <c r="AW73" i="18" s="1"/>
  <c r="AX72" i="18"/>
  <c r="AX73" i="18" s="1"/>
  <c r="AY72" i="18"/>
  <c r="AY73" i="18" s="1"/>
  <c r="AZ72" i="18"/>
  <c r="AZ73" i="18" s="1"/>
  <c r="E72" i="18"/>
  <c r="E73" i="18" s="1"/>
  <c r="E85" i="18"/>
  <c r="E89" i="18"/>
  <c r="E66" i="18"/>
  <c r="E57" i="18"/>
  <c r="E48" i="18"/>
  <c r="E39" i="18"/>
  <c r="E30" i="18"/>
  <c r="E21" i="18"/>
  <c r="E12" i="18"/>
  <c r="Y68" i="15" l="1"/>
  <c r="Z65" i="15"/>
  <c r="Z64" i="15"/>
  <c r="E18" i="19"/>
  <c r="E12" i="19"/>
  <c r="D5" i="19"/>
  <c r="D6" i="19" s="1"/>
  <c r="C26" i="19"/>
  <c r="C27" i="19" s="1"/>
  <c r="C28" i="19" s="1"/>
  <c r="D18" i="19"/>
  <c r="D12" i="19"/>
  <c r="E6" i="19"/>
  <c r="Q121" i="15"/>
  <c r="T72" i="15"/>
  <c r="U72" i="15" s="1"/>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O176" i="12"/>
  <c r="AP176" i="12"/>
  <c r="AQ176" i="12"/>
  <c r="AR176" i="12"/>
  <c r="AS176" i="12"/>
  <c r="AT176" i="12"/>
  <c r="AU176" i="12"/>
  <c r="AV176" i="12"/>
  <c r="AW176" i="12"/>
  <c r="AX176" i="12"/>
  <c r="AY176" i="12"/>
  <c r="AZ176" i="12"/>
  <c r="BA176" i="12"/>
  <c r="BB176" i="12"/>
  <c r="BC176" i="12"/>
  <c r="BD176" i="12"/>
  <c r="BE176" i="12"/>
  <c r="BF176" i="12"/>
  <c r="BG176" i="12"/>
  <c r="BH176" i="12"/>
  <c r="BI176" i="12"/>
  <c r="BJ176" i="12"/>
  <c r="BK176" i="12"/>
  <c r="BL176" i="12"/>
  <c r="BM176" i="12"/>
  <c r="M170" i="12"/>
  <c r="M169" i="12"/>
  <c r="M168" i="12"/>
  <c r="M167" i="12"/>
  <c r="M166" i="12"/>
  <c r="M162" i="12"/>
  <c r="M161" i="12"/>
  <c r="M160" i="12"/>
  <c r="M159" i="12"/>
  <c r="M158" i="12"/>
  <c r="M151" i="12"/>
  <c r="R151" i="15"/>
  <c r="M152" i="12"/>
  <c r="N150" i="12"/>
  <c r="M150" i="12"/>
  <c r="M149" i="12"/>
  <c r="M148" i="12"/>
  <c r="M143" i="12"/>
  <c r="M142" i="12"/>
  <c r="M141" i="12"/>
  <c r="M140" i="12"/>
  <c r="M139" i="12"/>
  <c r="M135" i="12"/>
  <c r="M134" i="12"/>
  <c r="R79" i="15"/>
  <c r="M133" i="12"/>
  <c r="M132" i="12"/>
  <c r="M131" i="12"/>
  <c r="M130" i="12"/>
  <c r="M118" i="12"/>
  <c r="M116" i="12"/>
  <c r="M115" i="12"/>
  <c r="M113" i="12"/>
  <c r="Z68" i="15" l="1"/>
  <c r="AA65" i="15"/>
  <c r="AA64" i="15"/>
  <c r="S79" i="15"/>
  <c r="T79" i="15" s="1"/>
  <c r="U79" i="15" s="1"/>
  <c r="V79" i="15"/>
  <c r="W79" i="15" s="1"/>
  <c r="X79" i="15" s="1"/>
  <c r="Y79" i="15" s="1"/>
  <c r="Z79" i="15" s="1"/>
  <c r="AA79" i="15" s="1"/>
  <c r="AB79" i="15" s="1"/>
  <c r="AC79" i="15" s="1"/>
  <c r="AD79" i="15" s="1"/>
  <c r="AE79" i="15" s="1"/>
  <c r="AF79" i="15" s="1"/>
  <c r="AG79" i="15" s="1"/>
  <c r="AH79" i="15" s="1"/>
  <c r="AI79" i="15" s="1"/>
  <c r="AJ79" i="15" s="1"/>
  <c r="AK79" i="15" s="1"/>
  <c r="AL79" i="15" s="1"/>
  <c r="AM79" i="15" s="1"/>
  <c r="AN79" i="15" s="1"/>
  <c r="AO79" i="15" s="1"/>
  <c r="AP79" i="15" s="1"/>
  <c r="AQ79" i="15" s="1"/>
  <c r="AR79" i="15" s="1"/>
  <c r="AS79" i="15" s="1"/>
  <c r="AT79" i="15" s="1"/>
  <c r="AU79" i="15" s="1"/>
  <c r="AV79" i="15" s="1"/>
  <c r="AW79" i="15" s="1"/>
  <c r="AX79" i="15" s="1"/>
  <c r="AY79" i="15" s="1"/>
  <c r="AZ79" i="15" s="1"/>
  <c r="BA79" i="15" s="1"/>
  <c r="BB79" i="15" s="1"/>
  <c r="BC79" i="15" s="1"/>
  <c r="BD79" i="15" s="1"/>
  <c r="BE79" i="15" s="1"/>
  <c r="BF79" i="15" s="1"/>
  <c r="BG79" i="15" s="1"/>
  <c r="BH79" i="15" s="1"/>
  <c r="BI79" i="15" s="1"/>
  <c r="BJ79" i="15" s="1"/>
  <c r="BK79" i="15" s="1"/>
  <c r="BL79" i="15" s="1"/>
  <c r="BM79" i="15" s="1"/>
  <c r="BN79" i="15" s="1"/>
  <c r="BO79" i="15" s="1"/>
  <c r="BP79" i="15" s="1"/>
  <c r="BQ79" i="15" s="1"/>
  <c r="V72" i="15"/>
  <c r="C29" i="19"/>
  <c r="AA68" i="15" l="1"/>
  <c r="AB65" i="15"/>
  <c r="AB64" i="15"/>
  <c r="W72" i="15"/>
  <c r="C30" i="19"/>
  <c r="AB68" i="15" l="1"/>
  <c r="AC65" i="15"/>
  <c r="AC64" i="15"/>
  <c r="X72" i="15"/>
  <c r="C31" i="19"/>
  <c r="R115" i="15"/>
  <c r="N116" i="12" s="1"/>
  <c r="R114" i="15"/>
  <c r="N115" i="12" s="1"/>
  <c r="S115" i="15"/>
  <c r="O116" i="12" s="1"/>
  <c r="T115" i="15"/>
  <c r="P116" i="12" s="1"/>
  <c r="M128" i="12"/>
  <c r="R173" i="15"/>
  <c r="S173" i="15"/>
  <c r="T173" i="15"/>
  <c r="R172" i="15"/>
  <c r="N170" i="12" s="1"/>
  <c r="S172" i="15"/>
  <c r="O170" i="12" s="1"/>
  <c r="T172" i="15"/>
  <c r="P170" i="12" s="1"/>
  <c r="R163" i="15"/>
  <c r="N161" i="12" s="1"/>
  <c r="S163" i="15"/>
  <c r="O161" i="12" s="1"/>
  <c r="T163" i="15"/>
  <c r="P161" i="12" s="1"/>
  <c r="R162" i="15"/>
  <c r="N160" i="12" s="1"/>
  <c r="S162" i="15"/>
  <c r="O160" i="12" s="1"/>
  <c r="T162" i="15"/>
  <c r="P160" i="12" s="1"/>
  <c r="R154" i="15"/>
  <c r="S154" i="15"/>
  <c r="T154" i="15"/>
  <c r="R153" i="15"/>
  <c r="N152" i="12" s="1"/>
  <c r="S153" i="15"/>
  <c r="O152" i="12" s="1"/>
  <c r="T153" i="15"/>
  <c r="P152" i="12" s="1"/>
  <c r="R144" i="15"/>
  <c r="N143" i="12" s="1"/>
  <c r="S144" i="15"/>
  <c r="O143" i="12" s="1"/>
  <c r="T144" i="15"/>
  <c r="P143" i="12" s="1"/>
  <c r="R135" i="15"/>
  <c r="N134" i="12" s="1"/>
  <c r="S135" i="15"/>
  <c r="O134" i="12" s="1"/>
  <c r="T135" i="15"/>
  <c r="P134" i="12" s="1"/>
  <c r="Q127" i="15"/>
  <c r="Q125" i="15"/>
  <c r="R125" i="15"/>
  <c r="N125" i="12" s="1"/>
  <c r="S125" i="15"/>
  <c r="O125" i="12" s="1"/>
  <c r="T125" i="15"/>
  <c r="P125" i="12" s="1"/>
  <c r="R124" i="15"/>
  <c r="N124" i="12" s="1"/>
  <c r="S124" i="15"/>
  <c r="O124" i="12" s="1"/>
  <c r="T124" i="15"/>
  <c r="P124" i="12" s="1"/>
  <c r="Q123" i="15"/>
  <c r="S114" i="15"/>
  <c r="O115" i="12" s="1"/>
  <c r="T114" i="15"/>
  <c r="P115" i="12" s="1"/>
  <c r="M119" i="12"/>
  <c r="AC68" i="15" l="1"/>
  <c r="AD65" i="15"/>
  <c r="AD64" i="15"/>
  <c r="Y72" i="15"/>
  <c r="M163" i="12"/>
  <c r="M155" i="12"/>
  <c r="M145" i="12"/>
  <c r="M172" i="12"/>
  <c r="M136" i="12"/>
  <c r="M184" i="12" l="1"/>
  <c r="AD68" i="15"/>
  <c r="AE65" i="15"/>
  <c r="AE64" i="15"/>
  <c r="AE68" i="15" s="1"/>
  <c r="Z72" i="15"/>
  <c r="AF65" i="15" l="1"/>
  <c r="AF64" i="15"/>
  <c r="AF68" i="15" s="1"/>
  <c r="AA72" i="15"/>
  <c r="AG65" i="15" l="1"/>
  <c r="AG64" i="15"/>
  <c r="AG68" i="15" s="1"/>
  <c r="AB72" i="15"/>
  <c r="T151" i="15"/>
  <c r="P150" i="12" s="1"/>
  <c r="U160" i="15"/>
  <c r="Q158" i="12" s="1"/>
  <c r="AH65" i="15" l="1"/>
  <c r="AH64" i="15"/>
  <c r="AH68" i="15" s="1"/>
  <c r="T81" i="15"/>
  <c r="U81" i="15" s="1"/>
  <c r="AC72" i="15"/>
  <c r="T170" i="15"/>
  <c r="P168" i="12" s="1"/>
  <c r="T160" i="15"/>
  <c r="P158" i="12" s="1"/>
  <c r="T142" i="15"/>
  <c r="P141" i="12" s="1"/>
  <c r="T133" i="15"/>
  <c r="P132" i="12" s="1"/>
  <c r="T123" i="15"/>
  <c r="S170" i="15"/>
  <c r="O168" i="12" s="1"/>
  <c r="S160" i="15"/>
  <c r="O158" i="12" s="1"/>
  <c r="S151" i="15"/>
  <c r="O150" i="12" s="1"/>
  <c r="S142" i="15"/>
  <c r="O141" i="12" s="1"/>
  <c r="S133" i="15"/>
  <c r="O132" i="12" s="1"/>
  <c r="S123" i="15"/>
  <c r="R170" i="15"/>
  <c r="N168" i="12" s="1"/>
  <c r="R160" i="15"/>
  <c r="N158" i="12" s="1"/>
  <c r="R142" i="15"/>
  <c r="N141" i="12" s="1"/>
  <c r="R133" i="15"/>
  <c r="N132" i="12" s="1"/>
  <c r="R123" i="15"/>
  <c r="AC170" i="15"/>
  <c r="Y168" i="12" s="1"/>
  <c r="AC160" i="15"/>
  <c r="Y158" i="12" s="1"/>
  <c r="AC151" i="15"/>
  <c r="Y150" i="12" s="1"/>
  <c r="AC142" i="15"/>
  <c r="Y141" i="12" s="1"/>
  <c r="AC133" i="15"/>
  <c r="Y132" i="12" s="1"/>
  <c r="AC123" i="15"/>
  <c r="AB170" i="15"/>
  <c r="X168" i="12" s="1"/>
  <c r="AB160" i="15"/>
  <c r="X158" i="12" s="1"/>
  <c r="AB151" i="15"/>
  <c r="X150" i="12" s="1"/>
  <c r="AB142" i="15"/>
  <c r="X141" i="12" s="1"/>
  <c r="AB133" i="15"/>
  <c r="X132" i="12" s="1"/>
  <c r="AB123" i="15"/>
  <c r="AA170" i="15"/>
  <c r="W168" i="12" s="1"/>
  <c r="AA160" i="15"/>
  <c r="W158" i="12" s="1"/>
  <c r="AA151" i="15"/>
  <c r="W150" i="12" s="1"/>
  <c r="AA142" i="15"/>
  <c r="W141" i="12" s="1"/>
  <c r="AA133" i="15"/>
  <c r="W132" i="12" s="1"/>
  <c r="AA123" i="15"/>
  <c r="Z170" i="15"/>
  <c r="V168" i="12" s="1"/>
  <c r="Z160" i="15"/>
  <c r="V158" i="12" s="1"/>
  <c r="Z151" i="15"/>
  <c r="V150" i="12" s="1"/>
  <c r="Z142" i="15"/>
  <c r="V141" i="12" s="1"/>
  <c r="Z133" i="15"/>
  <c r="V132" i="12" s="1"/>
  <c r="Z123" i="15"/>
  <c r="Y170" i="15"/>
  <c r="U168" i="12" s="1"/>
  <c r="Y160" i="15"/>
  <c r="U158" i="12" s="1"/>
  <c r="Y151" i="15"/>
  <c r="U150" i="12" s="1"/>
  <c r="Y142" i="15"/>
  <c r="U141" i="12" s="1"/>
  <c r="Y133" i="15"/>
  <c r="U132" i="12" s="1"/>
  <c r="Y123" i="15"/>
  <c r="X170" i="15"/>
  <c r="T168" i="12" s="1"/>
  <c r="X160" i="15"/>
  <c r="T158" i="12" s="1"/>
  <c r="X151" i="15"/>
  <c r="T150" i="12" s="1"/>
  <c r="X142" i="15"/>
  <c r="T141" i="12" s="1"/>
  <c r="X133" i="15"/>
  <c r="T132" i="12" s="1"/>
  <c r="X123" i="15"/>
  <c r="W170" i="15"/>
  <c r="S168" i="12" s="1"/>
  <c r="W160" i="15"/>
  <c r="S158" i="12" s="1"/>
  <c r="W151" i="15"/>
  <c r="S150" i="12" s="1"/>
  <c r="W142" i="15"/>
  <c r="S141" i="12" s="1"/>
  <c r="W133" i="15"/>
  <c r="S132" i="12" s="1"/>
  <c r="W123" i="15"/>
  <c r="V170" i="15"/>
  <c r="R168" i="12" s="1"/>
  <c r="V160" i="15"/>
  <c r="R158" i="12" s="1"/>
  <c r="V151" i="15"/>
  <c r="R150" i="12" s="1"/>
  <c r="V142" i="15"/>
  <c r="R141" i="12" s="1"/>
  <c r="V133" i="15"/>
  <c r="R132" i="12" s="1"/>
  <c r="V123" i="15"/>
  <c r="U170" i="15"/>
  <c r="Q168" i="12" s="1"/>
  <c r="U151" i="15"/>
  <c r="Q150" i="12" s="1"/>
  <c r="U142" i="15"/>
  <c r="Q141" i="12" s="1"/>
  <c r="U133" i="15"/>
  <c r="Q132" i="12" s="1"/>
  <c r="U123" i="15"/>
  <c r="AI65" i="15" l="1"/>
  <c r="AI64" i="15"/>
  <c r="AI68" i="15" s="1"/>
  <c r="V81" i="15"/>
  <c r="W81" i="15" s="1"/>
  <c r="X81" i="15" s="1"/>
  <c r="Y81" i="15" s="1"/>
  <c r="Z81" i="15" s="1"/>
  <c r="AA81" i="15" s="1"/>
  <c r="AB81" i="15" s="1"/>
  <c r="AC81" i="15" s="1"/>
  <c r="AD81" i="15" s="1"/>
  <c r="AE81" i="15" s="1"/>
  <c r="AF81" i="15" s="1"/>
  <c r="AG81" i="15" s="1"/>
  <c r="AH81" i="15" s="1"/>
  <c r="AI81" i="15" s="1"/>
  <c r="AJ81" i="15" s="1"/>
  <c r="AK81" i="15" s="1"/>
  <c r="AL81" i="15" s="1"/>
  <c r="AM81" i="15" s="1"/>
  <c r="AN81" i="15" s="1"/>
  <c r="AO81" i="15" s="1"/>
  <c r="AP81" i="15" s="1"/>
  <c r="AQ81" i="15" s="1"/>
  <c r="AR81" i="15" s="1"/>
  <c r="AS81" i="15" s="1"/>
  <c r="AT81" i="15" s="1"/>
  <c r="AU81" i="15" s="1"/>
  <c r="AV81" i="15" s="1"/>
  <c r="AW81" i="15" s="1"/>
  <c r="AX81" i="15" s="1"/>
  <c r="AY81" i="15" s="1"/>
  <c r="AZ81" i="15" s="1"/>
  <c r="BA81" i="15" s="1"/>
  <c r="BB81" i="15" s="1"/>
  <c r="BC81" i="15" s="1"/>
  <c r="BD81" i="15" s="1"/>
  <c r="BE81" i="15" s="1"/>
  <c r="BF81" i="15" s="1"/>
  <c r="BG81" i="15" s="1"/>
  <c r="BH81" i="15" s="1"/>
  <c r="BI81" i="15" s="1"/>
  <c r="BJ81" i="15" s="1"/>
  <c r="BK81" i="15" s="1"/>
  <c r="BL81" i="15" s="1"/>
  <c r="BM81" i="15" s="1"/>
  <c r="BN81" i="15" s="1"/>
  <c r="BO81" i="15" s="1"/>
  <c r="BP81" i="15" s="1"/>
  <c r="BQ81" i="15" s="1"/>
  <c r="AD72" i="15"/>
  <c r="I17" i="15"/>
  <c r="J17" i="15"/>
  <c r="K17" i="15"/>
  <c r="L17" i="15"/>
  <c r="M17" i="15"/>
  <c r="N17" i="15"/>
  <c r="O17" i="15"/>
  <c r="P17" i="15"/>
  <c r="Q17" i="15"/>
  <c r="R17" i="15"/>
  <c r="S17" i="15"/>
  <c r="T17" i="15"/>
  <c r="V17" i="15"/>
  <c r="W17" i="15"/>
  <c r="X17" i="15"/>
  <c r="Y17" i="15"/>
  <c r="Z17" i="15"/>
  <c r="AA17" i="15"/>
  <c r="AB17" i="15"/>
  <c r="AC17" i="15"/>
  <c r="AD17" i="15"/>
  <c r="AE17" i="15"/>
  <c r="AF17" i="15"/>
  <c r="AG17" i="15"/>
  <c r="AH17" i="15"/>
  <c r="AI17" i="15"/>
  <c r="AJ17" i="15"/>
  <c r="AK17" i="15"/>
  <c r="AL17" i="15"/>
  <c r="AM17" i="15"/>
  <c r="AN17" i="15"/>
  <c r="AO17" i="15"/>
  <c r="AP17" i="15"/>
  <c r="AQ17" i="15"/>
  <c r="AR17" i="15"/>
  <c r="AS17" i="15"/>
  <c r="AT17" i="15"/>
  <c r="AU17" i="15"/>
  <c r="AV17" i="15"/>
  <c r="AW17"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AH18" i="15"/>
  <c r="AI18" i="15"/>
  <c r="AJ18" i="15"/>
  <c r="AK18" i="15"/>
  <c r="AL18" i="15"/>
  <c r="AM18" i="15"/>
  <c r="AN18" i="15"/>
  <c r="AO18" i="15"/>
  <c r="AP18" i="15"/>
  <c r="AQ18" i="15"/>
  <c r="AR18" i="15"/>
  <c r="AS18" i="15"/>
  <c r="AT18" i="15"/>
  <c r="AU18" i="15"/>
  <c r="AV18" i="15"/>
  <c r="AW18"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AH19" i="15"/>
  <c r="AI19" i="15"/>
  <c r="AJ19" i="15"/>
  <c r="AK19" i="15"/>
  <c r="AL19" i="15"/>
  <c r="AM19" i="15"/>
  <c r="AN19" i="15"/>
  <c r="AO19" i="15"/>
  <c r="AP19" i="15"/>
  <c r="AQ19" i="15"/>
  <c r="AR19" i="15"/>
  <c r="AS19" i="15"/>
  <c r="AT19" i="15"/>
  <c r="AU19" i="15"/>
  <c r="AV19" i="15"/>
  <c r="AW19"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AH20" i="15"/>
  <c r="AI20" i="15"/>
  <c r="AJ20" i="15"/>
  <c r="AK20" i="15"/>
  <c r="AL20" i="15"/>
  <c r="AM20" i="15"/>
  <c r="AN20" i="15"/>
  <c r="AO20" i="15"/>
  <c r="AP20" i="15"/>
  <c r="AQ20" i="15"/>
  <c r="AR20" i="15"/>
  <c r="AS20" i="15"/>
  <c r="AT20" i="15"/>
  <c r="AU20" i="15"/>
  <c r="AV20" i="15"/>
  <c r="AW20"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AH21" i="15"/>
  <c r="AI21" i="15"/>
  <c r="AJ21" i="15"/>
  <c r="AK21" i="15"/>
  <c r="AL21" i="15"/>
  <c r="AM21" i="15"/>
  <c r="AN21" i="15"/>
  <c r="AO21" i="15"/>
  <c r="AP21" i="15"/>
  <c r="AQ21" i="15"/>
  <c r="AR21" i="15"/>
  <c r="AS21" i="15"/>
  <c r="AT21" i="15"/>
  <c r="AU21" i="15"/>
  <c r="AV21" i="15"/>
  <c r="AW21"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AH22" i="15"/>
  <c r="AI22" i="15"/>
  <c r="AJ22" i="15"/>
  <c r="AK22" i="15"/>
  <c r="AL22" i="15"/>
  <c r="AM22" i="15"/>
  <c r="AN22" i="15"/>
  <c r="AO22" i="15"/>
  <c r="AP22" i="15"/>
  <c r="AQ22" i="15"/>
  <c r="AR22" i="15"/>
  <c r="AS22" i="15"/>
  <c r="AT22" i="15"/>
  <c r="AU22" i="15"/>
  <c r="AV22" i="15"/>
  <c r="AW22" i="15"/>
  <c r="I23" i="15"/>
  <c r="J23" i="15"/>
  <c r="K23" i="15"/>
  <c r="L23" i="15"/>
  <c r="M23" i="15"/>
  <c r="N23" i="15"/>
  <c r="O23" i="15"/>
  <c r="P23" i="15"/>
  <c r="Q23" i="15"/>
  <c r="R23" i="15"/>
  <c r="S23" i="15"/>
  <c r="T23" i="15"/>
  <c r="U23" i="15"/>
  <c r="V23" i="15"/>
  <c r="W23" i="15"/>
  <c r="X23" i="15"/>
  <c r="Y23" i="15"/>
  <c r="Z23" i="15"/>
  <c r="AA23" i="15"/>
  <c r="AB23" i="15"/>
  <c r="AC23" i="15"/>
  <c r="AD23" i="15"/>
  <c r="AE23" i="15"/>
  <c r="AF23" i="15"/>
  <c r="AG23" i="15"/>
  <c r="AH23" i="15"/>
  <c r="AI23" i="15"/>
  <c r="AJ23" i="15"/>
  <c r="AK23" i="15"/>
  <c r="AL23" i="15"/>
  <c r="AM23" i="15"/>
  <c r="AN23" i="15"/>
  <c r="AO23" i="15"/>
  <c r="AP23" i="15"/>
  <c r="AQ23" i="15"/>
  <c r="AR23" i="15"/>
  <c r="AS23" i="15"/>
  <c r="AT23" i="15"/>
  <c r="AU23" i="15"/>
  <c r="AV23" i="15"/>
  <c r="AW23" i="15"/>
  <c r="I24" i="15"/>
  <c r="J24" i="15"/>
  <c r="K24" i="15"/>
  <c r="L24" i="15"/>
  <c r="M24" i="15"/>
  <c r="N24" i="15"/>
  <c r="O24" i="15"/>
  <c r="P24" i="15"/>
  <c r="Q24" i="15"/>
  <c r="R24" i="15"/>
  <c r="S24" i="15"/>
  <c r="T24" i="15"/>
  <c r="U24" i="15"/>
  <c r="V24" i="15"/>
  <c r="W24" i="15"/>
  <c r="X24" i="15"/>
  <c r="Y24" i="15"/>
  <c r="Z24" i="15"/>
  <c r="AA24" i="15"/>
  <c r="AB24" i="15"/>
  <c r="AC24" i="15"/>
  <c r="AD24" i="15"/>
  <c r="AE24" i="15"/>
  <c r="AF24" i="15"/>
  <c r="AG24" i="15"/>
  <c r="AH24" i="15"/>
  <c r="AI24" i="15"/>
  <c r="AJ24" i="15"/>
  <c r="AK24" i="15"/>
  <c r="AL24" i="15"/>
  <c r="AM24" i="15"/>
  <c r="AN24" i="15"/>
  <c r="AO24" i="15"/>
  <c r="AP24" i="15"/>
  <c r="AQ24" i="15"/>
  <c r="AR24" i="15"/>
  <c r="AS24" i="15"/>
  <c r="AT24" i="15"/>
  <c r="AU24" i="15"/>
  <c r="AV24" i="15"/>
  <c r="AW24" i="15"/>
  <c r="G61" i="15"/>
  <c r="G64" i="15"/>
  <c r="M64" i="15"/>
  <c r="O64" i="15"/>
  <c r="G70" i="15"/>
  <c r="M70" i="15"/>
  <c r="O70" i="15"/>
  <c r="Q70" i="15"/>
  <c r="R70" i="15" s="1"/>
  <c r="S70" i="15" s="1"/>
  <c r="G75" i="15"/>
  <c r="M75" i="15"/>
  <c r="M86" i="15" s="1"/>
  <c r="U163" i="15"/>
  <c r="Q161" i="12" s="1"/>
  <c r="R84" i="15"/>
  <c r="S84" i="15" s="1"/>
  <c r="T84" i="15" s="1"/>
  <c r="G86" i="15"/>
  <c r="Q88" i="15"/>
  <c r="T95" i="15"/>
  <c r="S103" i="15"/>
  <c r="Q165" i="15"/>
  <c r="T70" i="15" l="1"/>
  <c r="S159" i="15"/>
  <c r="AJ65" i="15"/>
  <c r="AJ64" i="15"/>
  <c r="AJ68" i="15" s="1"/>
  <c r="S75" i="15"/>
  <c r="R75" i="15"/>
  <c r="AE72" i="15"/>
  <c r="AD170" i="15"/>
  <c r="Z168" i="12" s="1"/>
  <c r="AD160" i="15"/>
  <c r="Z158" i="12" s="1"/>
  <c r="AD151" i="15"/>
  <c r="Z150" i="12" s="1"/>
  <c r="AD142" i="15"/>
  <c r="Z141" i="12" s="1"/>
  <c r="AD133" i="15"/>
  <c r="Z132" i="12" s="1"/>
  <c r="AD123" i="15"/>
  <c r="U70" i="15"/>
  <c r="U112" i="15" s="1"/>
  <c r="R159" i="15"/>
  <c r="R132" i="15"/>
  <c r="Q67" i="15"/>
  <c r="Q86" i="15"/>
  <c r="R117" i="15"/>
  <c r="N118" i="12" s="1"/>
  <c r="R164" i="15"/>
  <c r="N162" i="12" s="1"/>
  <c r="R155" i="15"/>
  <c r="R145" i="15"/>
  <c r="R136" i="15"/>
  <c r="N135" i="12" s="1"/>
  <c r="R127" i="15"/>
  <c r="N127" i="12" s="1"/>
  <c r="Q122" i="15"/>
  <c r="U173" i="15"/>
  <c r="U154" i="15"/>
  <c r="U135" i="15"/>
  <c r="Q134" i="12" s="1"/>
  <c r="U125" i="15"/>
  <c r="Q125" i="12" s="1"/>
  <c r="U115" i="15"/>
  <c r="Q116" i="12" s="1"/>
  <c r="AS25" i="15"/>
  <c r="AT25" i="15"/>
  <c r="AV25" i="15"/>
  <c r="AN25" i="15"/>
  <c r="AF25" i="15"/>
  <c r="X25" i="15"/>
  <c r="P25" i="15"/>
  <c r="T103" i="15"/>
  <c r="W103" i="15"/>
  <c r="U103" i="15"/>
  <c r="W25" i="15"/>
  <c r="U25" i="15"/>
  <c r="O25" i="15"/>
  <c r="AD25" i="15"/>
  <c r="AU25" i="15"/>
  <c r="AE25" i="15"/>
  <c r="AM25" i="15"/>
  <c r="V25" i="15"/>
  <c r="AL25" i="15"/>
  <c r="AK25" i="15"/>
  <c r="M25" i="15"/>
  <c r="AW25" i="15"/>
  <c r="AG25" i="15"/>
  <c r="Q25" i="15"/>
  <c r="AP25" i="15"/>
  <c r="Z25" i="15"/>
  <c r="J25" i="15"/>
  <c r="AI25" i="15"/>
  <c r="S25" i="15"/>
  <c r="AR25" i="15"/>
  <c r="AJ25" i="15"/>
  <c r="AB25" i="15"/>
  <c r="T25" i="15"/>
  <c r="N25" i="15"/>
  <c r="AC25" i="15"/>
  <c r="AO25" i="15"/>
  <c r="Y25" i="15"/>
  <c r="AH25" i="15"/>
  <c r="R25" i="15"/>
  <c r="AQ25" i="15"/>
  <c r="AA25" i="15"/>
  <c r="K25" i="15"/>
  <c r="L25" i="15"/>
  <c r="V103" i="15"/>
  <c r="O86" i="15"/>
  <c r="I25" i="15"/>
  <c r="AK65" i="15" l="1"/>
  <c r="AK64" i="15"/>
  <c r="AK68" i="15" s="1"/>
  <c r="V70" i="15"/>
  <c r="W70" i="15" s="1"/>
  <c r="X70" i="15" s="1"/>
  <c r="Y70" i="15" s="1"/>
  <c r="Z70" i="15" s="1"/>
  <c r="AA70" i="15" s="1"/>
  <c r="AB70" i="15" s="1"/>
  <c r="AC70" i="15" s="1"/>
  <c r="AD70" i="15" s="1"/>
  <c r="AE70" i="15" s="1"/>
  <c r="AF70" i="15" s="1"/>
  <c r="AG70" i="15" s="1"/>
  <c r="AH70" i="15" s="1"/>
  <c r="AI70" i="15" s="1"/>
  <c r="AJ70" i="15" s="1"/>
  <c r="AK70" i="15" s="1"/>
  <c r="AL70" i="15" s="1"/>
  <c r="AM70" i="15" s="1"/>
  <c r="AN70" i="15" s="1"/>
  <c r="AO70" i="15" s="1"/>
  <c r="AP70" i="15" s="1"/>
  <c r="AQ70" i="15" s="1"/>
  <c r="AR70" i="15" s="1"/>
  <c r="AS70" i="15" s="1"/>
  <c r="AT70" i="15" s="1"/>
  <c r="AU70" i="15" s="1"/>
  <c r="AV70" i="15" s="1"/>
  <c r="AW70" i="15" s="1"/>
  <c r="AX70" i="15" s="1"/>
  <c r="AY70" i="15" s="1"/>
  <c r="AZ70" i="15" s="1"/>
  <c r="BA70" i="15" s="1"/>
  <c r="BB70" i="15" s="1"/>
  <c r="BC70" i="15" s="1"/>
  <c r="BD70" i="15" s="1"/>
  <c r="BE70" i="15" s="1"/>
  <c r="BF70" i="15" s="1"/>
  <c r="BG70" i="15" s="1"/>
  <c r="BH70" i="15" s="1"/>
  <c r="BI70" i="15" s="1"/>
  <c r="BJ70" i="15" s="1"/>
  <c r="BK70" i="15" s="1"/>
  <c r="BL70" i="15" s="1"/>
  <c r="BM70" i="15" s="1"/>
  <c r="BN70" i="15" s="1"/>
  <c r="BO70" i="15" s="1"/>
  <c r="BP70" i="15" s="1"/>
  <c r="BQ70" i="15" s="1"/>
  <c r="U94" i="15"/>
  <c r="U93" i="15"/>
  <c r="AF72" i="15"/>
  <c r="AE170" i="15"/>
  <c r="AA168" i="12" s="1"/>
  <c r="AE160" i="15"/>
  <c r="AA158" i="12" s="1"/>
  <c r="AE151" i="15"/>
  <c r="AA150" i="12" s="1"/>
  <c r="AE142" i="15"/>
  <c r="AA141" i="12" s="1"/>
  <c r="AE133" i="15"/>
  <c r="AA132" i="12" s="1"/>
  <c r="AE123" i="15"/>
  <c r="M178" i="12"/>
  <c r="M179" i="12" s="1"/>
  <c r="R111" i="15"/>
  <c r="N112" i="12" s="1"/>
  <c r="R168" i="15"/>
  <c r="N166" i="12" s="1"/>
  <c r="R149" i="15"/>
  <c r="R140" i="15"/>
  <c r="R131" i="15"/>
  <c r="N130" i="12" s="1"/>
  <c r="R121" i="15"/>
  <c r="N121" i="12" s="1"/>
  <c r="R86" i="15"/>
  <c r="N148" i="12"/>
  <c r="N139" i="12"/>
  <c r="R112" i="15"/>
  <c r="N113" i="12" s="1"/>
  <c r="R169" i="15"/>
  <c r="N167" i="12" s="1"/>
  <c r="R150" i="15"/>
  <c r="N149" i="12" s="1"/>
  <c r="R141" i="15"/>
  <c r="N140" i="12" s="1"/>
  <c r="N131" i="12"/>
  <c r="R122" i="15"/>
  <c r="N122" i="12" s="1"/>
  <c r="U84" i="15"/>
  <c r="S164" i="15"/>
  <c r="O162" i="12" s="1"/>
  <c r="S155" i="15"/>
  <c r="S145" i="15"/>
  <c r="S136" i="15"/>
  <c r="O135" i="12" s="1"/>
  <c r="S127" i="15"/>
  <c r="O127" i="12" s="1"/>
  <c r="S117" i="15"/>
  <c r="O118" i="12" s="1"/>
  <c r="R171" i="15"/>
  <c r="N169" i="12" s="1"/>
  <c r="R161" i="15"/>
  <c r="N159" i="12" s="1"/>
  <c r="R152" i="15"/>
  <c r="N151" i="12" s="1"/>
  <c r="R143" i="15"/>
  <c r="N142" i="12" s="1"/>
  <c r="V173" i="15"/>
  <c r="V163" i="15"/>
  <c r="R161" i="12" s="1"/>
  <c r="V154" i="15"/>
  <c r="V135" i="15"/>
  <c r="R134" i="12" s="1"/>
  <c r="V125" i="15"/>
  <c r="R125" i="12" s="1"/>
  <c r="V115" i="15"/>
  <c r="R116" i="12" s="1"/>
  <c r="X103" i="15"/>
  <c r="Y103" i="15"/>
  <c r="W116" i="15"/>
  <c r="Z103" i="15"/>
  <c r="AL65" i="15" l="1"/>
  <c r="AL64" i="15"/>
  <c r="AL68" i="15" s="1"/>
  <c r="AG72" i="15"/>
  <c r="AF170" i="15"/>
  <c r="AB168" i="12" s="1"/>
  <c r="AF160" i="15"/>
  <c r="AB158" i="12" s="1"/>
  <c r="AF151" i="15"/>
  <c r="AB150" i="12" s="1"/>
  <c r="AF142" i="15"/>
  <c r="AB141" i="12" s="1"/>
  <c r="AF133" i="15"/>
  <c r="AB132" i="12" s="1"/>
  <c r="AF123" i="15"/>
  <c r="S168" i="15"/>
  <c r="O166" i="12" s="1"/>
  <c r="O112" i="12"/>
  <c r="N178" i="12"/>
  <c r="N128" i="12"/>
  <c r="N119" i="12"/>
  <c r="O178" i="12"/>
  <c r="N172" i="12"/>
  <c r="S86" i="15"/>
  <c r="R134" i="15"/>
  <c r="N133" i="12" s="1"/>
  <c r="N136" i="12" s="1"/>
  <c r="R113" i="15"/>
  <c r="T164" i="15"/>
  <c r="P162" i="12" s="1"/>
  <c r="T155" i="15"/>
  <c r="T145" i="15"/>
  <c r="T136" i="15"/>
  <c r="P135" i="12" s="1"/>
  <c r="T127" i="15"/>
  <c r="P127" i="12" s="1"/>
  <c r="T117" i="15"/>
  <c r="P118" i="12" s="1"/>
  <c r="S169" i="15"/>
  <c r="O167" i="12" s="1"/>
  <c r="S150" i="15"/>
  <c r="O149" i="12" s="1"/>
  <c r="S141" i="15"/>
  <c r="O140" i="12" s="1"/>
  <c r="S132" i="15"/>
  <c r="O131" i="12" s="1"/>
  <c r="S122" i="15"/>
  <c r="O122" i="12" s="1"/>
  <c r="S112" i="15"/>
  <c r="O113" i="12" s="1"/>
  <c r="O148" i="12"/>
  <c r="O139" i="12"/>
  <c r="O130" i="12"/>
  <c r="O121" i="12"/>
  <c r="S171" i="15"/>
  <c r="O169" i="12" s="1"/>
  <c r="S161" i="15"/>
  <c r="O159" i="12" s="1"/>
  <c r="S152" i="15"/>
  <c r="O151" i="12" s="1"/>
  <c r="S143" i="15"/>
  <c r="O142" i="12" s="1"/>
  <c r="S134" i="15"/>
  <c r="O133" i="12" s="1"/>
  <c r="S113" i="15"/>
  <c r="R137" i="15"/>
  <c r="N145" i="12"/>
  <c r="R146" i="15"/>
  <c r="N155" i="12"/>
  <c r="R156" i="15"/>
  <c r="N163" i="12"/>
  <c r="R165" i="15"/>
  <c r="R174" i="15"/>
  <c r="W173" i="15"/>
  <c r="W163" i="15"/>
  <c r="S161" i="12" s="1"/>
  <c r="W154" i="15"/>
  <c r="W135" i="15"/>
  <c r="S134" i="12" s="1"/>
  <c r="W125" i="15"/>
  <c r="S125" i="12" s="1"/>
  <c r="W115" i="15"/>
  <c r="S116" i="12" s="1"/>
  <c r="AA103" i="15"/>
  <c r="X116" i="15"/>
  <c r="AM65" i="15" l="1"/>
  <c r="AM64" i="15"/>
  <c r="AM68" i="15" s="1"/>
  <c r="T67" i="15"/>
  <c r="T149" i="15"/>
  <c r="P148" i="12" s="1"/>
  <c r="T140" i="15"/>
  <c r="P139" i="12" s="1"/>
  <c r="T121" i="15"/>
  <c r="T111" i="15"/>
  <c r="T75" i="15"/>
  <c r="T86" i="15" s="1"/>
  <c r="AH72" i="15"/>
  <c r="AG170" i="15"/>
  <c r="AC168" i="12" s="1"/>
  <c r="AG160" i="15"/>
  <c r="AC158" i="12" s="1"/>
  <c r="AG151" i="15"/>
  <c r="AC150" i="12" s="1"/>
  <c r="AG142" i="15"/>
  <c r="AC141" i="12" s="1"/>
  <c r="AG133" i="15"/>
  <c r="AC132" i="12" s="1"/>
  <c r="AG123" i="15"/>
  <c r="U111" i="15"/>
  <c r="T168" i="15"/>
  <c r="P166" i="12" s="1"/>
  <c r="T131" i="15"/>
  <c r="N184" i="12"/>
  <c r="N179" i="12" s="1"/>
  <c r="P178" i="12"/>
  <c r="O119" i="12"/>
  <c r="O128" i="12"/>
  <c r="S128" i="15"/>
  <c r="P130" i="12"/>
  <c r="P121" i="12"/>
  <c r="P112" i="12"/>
  <c r="T169" i="15"/>
  <c r="P167" i="12" s="1"/>
  <c r="T159" i="15"/>
  <c r="T150" i="15"/>
  <c r="P149" i="12" s="1"/>
  <c r="T141" i="15"/>
  <c r="P140" i="12" s="1"/>
  <c r="T132" i="15"/>
  <c r="P131" i="12" s="1"/>
  <c r="T122" i="15"/>
  <c r="P122" i="12" s="1"/>
  <c r="T112" i="15"/>
  <c r="P113" i="12" s="1"/>
  <c r="U164" i="15"/>
  <c r="Q162" i="12" s="1"/>
  <c r="U155" i="15"/>
  <c r="U145" i="15"/>
  <c r="U136" i="15"/>
  <c r="Q135" i="12" s="1"/>
  <c r="U127" i="15"/>
  <c r="Q127" i="12" s="1"/>
  <c r="U117" i="15"/>
  <c r="Q118" i="12" s="1"/>
  <c r="V84" i="15"/>
  <c r="O136" i="12"/>
  <c r="S137" i="15"/>
  <c r="O145" i="12"/>
  <c r="S146" i="15"/>
  <c r="O155" i="12"/>
  <c r="S156" i="15"/>
  <c r="O163" i="12"/>
  <c r="S165" i="15"/>
  <c r="O172" i="12"/>
  <c r="S174" i="15"/>
  <c r="X173" i="15"/>
  <c r="X163" i="15"/>
  <c r="T161" i="12" s="1"/>
  <c r="X154" i="15"/>
  <c r="X135" i="15"/>
  <c r="T134" i="12" s="1"/>
  <c r="X125" i="15"/>
  <c r="T125" i="12" s="1"/>
  <c r="X115" i="15"/>
  <c r="T116" i="12" s="1"/>
  <c r="AB103" i="15"/>
  <c r="Y116" i="15"/>
  <c r="T143" i="15" l="1"/>
  <c r="P142" i="12" s="1"/>
  <c r="P145" i="12" s="1"/>
  <c r="T152" i="15"/>
  <c r="P151" i="12" s="1"/>
  <c r="T161" i="15"/>
  <c r="P159" i="12" s="1"/>
  <c r="P163" i="12" s="1"/>
  <c r="T171" i="15"/>
  <c r="P169" i="12" s="1"/>
  <c r="P172" i="12" s="1"/>
  <c r="T113" i="15"/>
  <c r="T134" i="15"/>
  <c r="P133" i="12" s="1"/>
  <c r="P136" i="12" s="1"/>
  <c r="AN65" i="15"/>
  <c r="AN64" i="15"/>
  <c r="AN68" i="15" s="1"/>
  <c r="AI72" i="15"/>
  <c r="AH170" i="15"/>
  <c r="AD168" i="12" s="1"/>
  <c r="AH160" i="15"/>
  <c r="AD158" i="12" s="1"/>
  <c r="AH151" i="15"/>
  <c r="AD150" i="12" s="1"/>
  <c r="AH142" i="15"/>
  <c r="AD141" i="12" s="1"/>
  <c r="AH133" i="15"/>
  <c r="AD132" i="12" s="1"/>
  <c r="AH123" i="15"/>
  <c r="V66" i="15"/>
  <c r="U168" i="15"/>
  <c r="U149" i="15"/>
  <c r="Q148" i="12" s="1"/>
  <c r="U140" i="15"/>
  <c r="Q139" i="12" s="1"/>
  <c r="U131" i="15"/>
  <c r="Q130" i="12" s="1"/>
  <c r="U121" i="15"/>
  <c r="O184" i="12"/>
  <c r="O179" i="12" s="1"/>
  <c r="Q178" i="12"/>
  <c r="Q166" i="12"/>
  <c r="V164" i="15"/>
  <c r="R162" i="12" s="1"/>
  <c r="V155" i="15"/>
  <c r="V145" i="15"/>
  <c r="V136" i="15"/>
  <c r="R135" i="12" s="1"/>
  <c r="V127" i="15"/>
  <c r="R127" i="12" s="1"/>
  <c r="V117" i="15"/>
  <c r="R118" i="12" s="1"/>
  <c r="W84" i="15"/>
  <c r="U159" i="15"/>
  <c r="U132" i="15"/>
  <c r="Q131" i="12" s="1"/>
  <c r="U169" i="15"/>
  <c r="Q167" i="12" s="1"/>
  <c r="U150" i="15"/>
  <c r="Q149" i="12" s="1"/>
  <c r="U141" i="15"/>
  <c r="Q140" i="12" s="1"/>
  <c r="U122" i="15"/>
  <c r="Q122" i="12" s="1"/>
  <c r="Q113" i="12"/>
  <c r="V94" i="15"/>
  <c r="P119" i="12"/>
  <c r="P128" i="12"/>
  <c r="T128" i="15"/>
  <c r="T146" i="15"/>
  <c r="P155" i="12"/>
  <c r="T156" i="15"/>
  <c r="T165" i="15"/>
  <c r="T174" i="15"/>
  <c r="Y173" i="15"/>
  <c r="Y163" i="15"/>
  <c r="U161" i="12" s="1"/>
  <c r="Y154" i="15"/>
  <c r="Y135" i="15"/>
  <c r="U134" i="12" s="1"/>
  <c r="Y125" i="15"/>
  <c r="U125" i="12" s="1"/>
  <c r="Y115" i="15"/>
  <c r="U116" i="12" s="1"/>
  <c r="AC103" i="15"/>
  <c r="Z116" i="15"/>
  <c r="T137" i="15" l="1"/>
  <c r="AO65" i="15"/>
  <c r="AO64" i="15"/>
  <c r="AO68" i="15" s="1"/>
  <c r="AJ72" i="15"/>
  <c r="AI170" i="15"/>
  <c r="AE168" i="12" s="1"/>
  <c r="AI160" i="15"/>
  <c r="AE158" i="12" s="1"/>
  <c r="AI151" i="15"/>
  <c r="AE150" i="12" s="1"/>
  <c r="AI142" i="15"/>
  <c r="AE141" i="12" s="1"/>
  <c r="AI133" i="15"/>
  <c r="AE132" i="12" s="1"/>
  <c r="AI123" i="15"/>
  <c r="V168" i="15"/>
  <c r="V149" i="15"/>
  <c r="V140" i="15"/>
  <c r="R139" i="12" s="1"/>
  <c r="V131" i="15"/>
  <c r="R130" i="12" s="1"/>
  <c r="V121" i="15"/>
  <c r="R121" i="12" s="1"/>
  <c r="V111" i="15"/>
  <c r="R112" i="12" s="1"/>
  <c r="P184" i="12"/>
  <c r="P179" i="12" s="1"/>
  <c r="R178" i="12"/>
  <c r="R166" i="12"/>
  <c r="R148" i="12"/>
  <c r="Q112" i="12"/>
  <c r="Q121" i="12"/>
  <c r="V93" i="15"/>
  <c r="U95" i="15"/>
  <c r="V159" i="15"/>
  <c r="V169" i="15"/>
  <c r="R167" i="12" s="1"/>
  <c r="V150" i="15"/>
  <c r="R149" i="12" s="1"/>
  <c r="V141" i="15"/>
  <c r="R140" i="12" s="1"/>
  <c r="V132" i="15"/>
  <c r="R131" i="12" s="1"/>
  <c r="V122" i="15"/>
  <c r="R122" i="12" s="1"/>
  <c r="V112" i="15"/>
  <c r="R113" i="12" s="1"/>
  <c r="W164" i="15"/>
  <c r="S162" i="12" s="1"/>
  <c r="W155" i="15"/>
  <c r="W145" i="15"/>
  <c r="W136" i="15"/>
  <c r="S135" i="12" s="1"/>
  <c r="W127" i="15"/>
  <c r="S127" i="12" s="1"/>
  <c r="W117" i="15"/>
  <c r="S118" i="12" s="1"/>
  <c r="X84" i="15"/>
  <c r="Z173" i="15"/>
  <c r="Z163" i="15"/>
  <c r="V161" i="12" s="1"/>
  <c r="Z154" i="15"/>
  <c r="Z135" i="15"/>
  <c r="V134" i="12" s="1"/>
  <c r="Z125" i="15"/>
  <c r="V125" i="12" s="1"/>
  <c r="Z115" i="15"/>
  <c r="V116" i="12" s="1"/>
  <c r="AA116" i="15"/>
  <c r="AD103" i="15"/>
  <c r="AP65" i="15" l="1"/>
  <c r="AP64" i="15"/>
  <c r="AP68" i="15" s="1"/>
  <c r="W67" i="15"/>
  <c r="AK72" i="15"/>
  <c r="AJ170" i="15"/>
  <c r="AF168" i="12" s="1"/>
  <c r="AJ160" i="15"/>
  <c r="AF158" i="12" s="1"/>
  <c r="AJ151" i="15"/>
  <c r="AF150" i="12" s="1"/>
  <c r="AJ142" i="15"/>
  <c r="AF141" i="12" s="1"/>
  <c r="AJ133" i="15"/>
  <c r="AF132" i="12" s="1"/>
  <c r="AJ123" i="15"/>
  <c r="X66" i="15"/>
  <c r="W168" i="15"/>
  <c r="S166" i="12" s="1"/>
  <c r="W149" i="15"/>
  <c r="S148" i="12" s="1"/>
  <c r="W140" i="15"/>
  <c r="S139" i="12" s="1"/>
  <c r="W131" i="15"/>
  <c r="S130" i="12" s="1"/>
  <c r="W121" i="15"/>
  <c r="W111" i="15"/>
  <c r="S112" i="12" s="1"/>
  <c r="S178" i="12"/>
  <c r="S121" i="12"/>
  <c r="X164" i="15"/>
  <c r="T162" i="12" s="1"/>
  <c r="X155" i="15"/>
  <c r="X145" i="15"/>
  <c r="X136" i="15"/>
  <c r="T135" i="12" s="1"/>
  <c r="X127" i="15"/>
  <c r="T127" i="12" s="1"/>
  <c r="X117" i="15"/>
  <c r="T118" i="12" s="1"/>
  <c r="Y84" i="15"/>
  <c r="W159" i="15"/>
  <c r="W169" i="15"/>
  <c r="S167" i="12" s="1"/>
  <c r="W150" i="15"/>
  <c r="S149" i="12" s="1"/>
  <c r="W141" i="15"/>
  <c r="S140" i="12" s="1"/>
  <c r="W132" i="15"/>
  <c r="S131" i="12" s="1"/>
  <c r="W122" i="15"/>
  <c r="S122" i="12" s="1"/>
  <c r="W112" i="15"/>
  <c r="S113" i="12" s="1"/>
  <c r="W94" i="15"/>
  <c r="X94" i="15" s="1"/>
  <c r="V95" i="15"/>
  <c r="W93" i="15"/>
  <c r="AA173" i="15"/>
  <c r="AA163" i="15"/>
  <c r="W161" i="12" s="1"/>
  <c r="AA154" i="15"/>
  <c r="AA135" i="15"/>
  <c r="W134" i="12" s="1"/>
  <c r="AA125" i="15"/>
  <c r="W125" i="12" s="1"/>
  <c r="AA115" i="15"/>
  <c r="W116" i="12" s="1"/>
  <c r="AE103" i="15"/>
  <c r="AB116" i="15"/>
  <c r="AQ65" i="15" l="1"/>
  <c r="AQ64" i="15"/>
  <c r="AQ68" i="15" s="1"/>
  <c r="AL72" i="15"/>
  <c r="AK170" i="15"/>
  <c r="AG168" i="12" s="1"/>
  <c r="AK160" i="15"/>
  <c r="AG158" i="12" s="1"/>
  <c r="AK151" i="15"/>
  <c r="AG150" i="12" s="1"/>
  <c r="AK142" i="15"/>
  <c r="AG141" i="12" s="1"/>
  <c r="AK133" i="15"/>
  <c r="AG132" i="12" s="1"/>
  <c r="AK123" i="15"/>
  <c r="Y66" i="15"/>
  <c r="X168" i="15"/>
  <c r="T166" i="12" s="1"/>
  <c r="X149" i="15"/>
  <c r="T148" i="12" s="1"/>
  <c r="X140" i="15"/>
  <c r="T139" i="12" s="1"/>
  <c r="X131" i="15"/>
  <c r="T130" i="12" s="1"/>
  <c r="X121" i="15"/>
  <c r="X111" i="15"/>
  <c r="T112" i="12" s="1"/>
  <c r="X67" i="15"/>
  <c r="T178" i="12" s="1"/>
  <c r="T121" i="12"/>
  <c r="X93" i="15"/>
  <c r="W95" i="15"/>
  <c r="X159" i="15"/>
  <c r="X169" i="15"/>
  <c r="T167" i="12" s="1"/>
  <c r="X150" i="15"/>
  <c r="T149" i="12" s="1"/>
  <c r="X141" i="15"/>
  <c r="T140" i="12" s="1"/>
  <c r="X132" i="15"/>
  <c r="T131" i="12" s="1"/>
  <c r="X122" i="15"/>
  <c r="T122" i="12" s="1"/>
  <c r="X112" i="15"/>
  <c r="T113" i="12" s="1"/>
  <c r="Y164" i="15"/>
  <c r="U162" i="12" s="1"/>
  <c r="Y155" i="15"/>
  <c r="Y145" i="15"/>
  <c r="Y136" i="15"/>
  <c r="U135" i="12" s="1"/>
  <c r="Y127" i="15"/>
  <c r="U127" i="12" s="1"/>
  <c r="Y117" i="15"/>
  <c r="U118" i="12" s="1"/>
  <c r="Z84" i="15"/>
  <c r="AB173" i="15"/>
  <c r="AB163" i="15"/>
  <c r="X161" i="12" s="1"/>
  <c r="AB154" i="15"/>
  <c r="AB135" i="15"/>
  <c r="X134" i="12" s="1"/>
  <c r="AB125" i="15"/>
  <c r="X125" i="12" s="1"/>
  <c r="AB115" i="15"/>
  <c r="X116" i="12" s="1"/>
  <c r="AF103" i="15"/>
  <c r="AC116" i="15"/>
  <c r="T174" i="11"/>
  <c r="S174" i="11"/>
  <c r="R174" i="11"/>
  <c r="T164" i="11"/>
  <c r="S164" i="11"/>
  <c r="R164" i="11"/>
  <c r="Q164" i="11"/>
  <c r="T154" i="11"/>
  <c r="S154" i="11"/>
  <c r="R154" i="11"/>
  <c r="T143" i="11"/>
  <c r="S143" i="11"/>
  <c r="R143" i="11"/>
  <c r="T133" i="11"/>
  <c r="S133" i="11"/>
  <c r="R133" i="11"/>
  <c r="T123" i="11"/>
  <c r="S123" i="11"/>
  <c r="S98" i="11"/>
  <c r="T90" i="11"/>
  <c r="Q83" i="11"/>
  <c r="R79" i="11"/>
  <c r="S79" i="11" s="1"/>
  <c r="T79" i="11" s="1"/>
  <c r="U79" i="11" s="1"/>
  <c r="R76" i="11"/>
  <c r="S76" i="11" s="1"/>
  <c r="T76" i="11" s="1"/>
  <c r="U76" i="11" s="1"/>
  <c r="V76" i="11" s="1"/>
  <c r="W76" i="11" s="1"/>
  <c r="X76" i="11" s="1"/>
  <c r="Y76" i="11" s="1"/>
  <c r="Z76" i="11" s="1"/>
  <c r="AA76" i="11" s="1"/>
  <c r="AB76" i="11" s="1"/>
  <c r="AC76" i="11" s="1"/>
  <c r="AD76" i="11" s="1"/>
  <c r="AE76" i="11" s="1"/>
  <c r="AF76" i="11" s="1"/>
  <c r="AG76" i="11" s="1"/>
  <c r="AH76" i="11" s="1"/>
  <c r="AI76" i="11" s="1"/>
  <c r="AJ76" i="11" s="1"/>
  <c r="AK76" i="11" s="1"/>
  <c r="AL76" i="11" s="1"/>
  <c r="AM76" i="11" s="1"/>
  <c r="AN76" i="11" s="1"/>
  <c r="AO76" i="11" s="1"/>
  <c r="AP76" i="11" s="1"/>
  <c r="AQ76" i="11" s="1"/>
  <c r="AR76" i="11" s="1"/>
  <c r="AS76" i="11" s="1"/>
  <c r="AT76" i="11" s="1"/>
  <c r="AU76" i="11" s="1"/>
  <c r="AV76" i="11" s="1"/>
  <c r="AW76" i="11" s="1"/>
  <c r="U74" i="11"/>
  <c r="U72" i="11"/>
  <c r="M70" i="11"/>
  <c r="G70" i="11"/>
  <c r="Q65" i="11"/>
  <c r="O65" i="11"/>
  <c r="M65" i="11"/>
  <c r="G65" i="11"/>
  <c r="Q64" i="11"/>
  <c r="O64" i="11"/>
  <c r="O81" i="11" s="1"/>
  <c r="M64" i="11"/>
  <c r="M81" i="11" s="1"/>
  <c r="G64" i="11"/>
  <c r="G81" i="11" s="1"/>
  <c r="Q61" i="11"/>
  <c r="O61" i="11"/>
  <c r="M61" i="11"/>
  <c r="G61"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AW17" i="11"/>
  <c r="AW25" i="11" s="1"/>
  <c r="AV17" i="11"/>
  <c r="AV25" i="11" s="1"/>
  <c r="AU17" i="11"/>
  <c r="AU25" i="11" s="1"/>
  <c r="AT17" i="11"/>
  <c r="AT25" i="11" s="1"/>
  <c r="AS17" i="11"/>
  <c r="AS25" i="11" s="1"/>
  <c r="AR17" i="11"/>
  <c r="AR25" i="11" s="1"/>
  <c r="AQ17" i="11"/>
  <c r="AQ25" i="11" s="1"/>
  <c r="AP17" i="11"/>
  <c r="AP25" i="11" s="1"/>
  <c r="AO17" i="11"/>
  <c r="AO25" i="11" s="1"/>
  <c r="AN17" i="11"/>
  <c r="AN25" i="11" s="1"/>
  <c r="AM17" i="11"/>
  <c r="AM25" i="11" s="1"/>
  <c r="AL17" i="11"/>
  <c r="AL25" i="11" s="1"/>
  <c r="AK17" i="11"/>
  <c r="AK25" i="11" s="1"/>
  <c r="AJ17" i="11"/>
  <c r="AJ25" i="11" s="1"/>
  <c r="AI17" i="11"/>
  <c r="AI25" i="11" s="1"/>
  <c r="AH17" i="11"/>
  <c r="AH25" i="11" s="1"/>
  <c r="AG17" i="11"/>
  <c r="AG25" i="11" s="1"/>
  <c r="AF17" i="11"/>
  <c r="AF25" i="11" s="1"/>
  <c r="AE17" i="11"/>
  <c r="AE25" i="11" s="1"/>
  <c r="AD17" i="11"/>
  <c r="AD25" i="11" s="1"/>
  <c r="AC17" i="11"/>
  <c r="AC25" i="11" s="1"/>
  <c r="AB17" i="11"/>
  <c r="AB25" i="11" s="1"/>
  <c r="AA17" i="11"/>
  <c r="AA25" i="11" s="1"/>
  <c r="Z17" i="11"/>
  <c r="Z25" i="11" s="1"/>
  <c r="Y17" i="11"/>
  <c r="Y25" i="11" s="1"/>
  <c r="X17" i="11"/>
  <c r="X25" i="11" s="1"/>
  <c r="W17" i="11"/>
  <c r="W25" i="11" s="1"/>
  <c r="V17" i="11"/>
  <c r="V25" i="11" s="1"/>
  <c r="U17" i="11"/>
  <c r="U25" i="11" s="1"/>
  <c r="T17" i="11"/>
  <c r="T25" i="11" s="1"/>
  <c r="S17" i="11"/>
  <c r="S25" i="11" s="1"/>
  <c r="R17" i="11"/>
  <c r="R25" i="11" s="1"/>
  <c r="Q17" i="11"/>
  <c r="Q25" i="11" s="1"/>
  <c r="P17" i="11"/>
  <c r="P25" i="11" s="1"/>
  <c r="O17" i="11"/>
  <c r="O25" i="11" s="1"/>
  <c r="N17" i="11"/>
  <c r="N25" i="11" s="1"/>
  <c r="M17" i="11"/>
  <c r="M25" i="11" s="1"/>
  <c r="L17" i="11"/>
  <c r="L25" i="11" s="1"/>
  <c r="K17" i="11"/>
  <c r="K25" i="11" s="1"/>
  <c r="J17" i="11"/>
  <c r="J25" i="11" s="1"/>
  <c r="I17" i="11"/>
  <c r="I25" i="11" s="1"/>
  <c r="G250" i="10"/>
  <c r="F250" i="10"/>
  <c r="E250" i="10"/>
  <c r="G246" i="10"/>
  <c r="F246" i="10"/>
  <c r="E246" i="10"/>
  <c r="G242" i="10"/>
  <c r="F242" i="10"/>
  <c r="E242" i="10"/>
  <c r="G238" i="10"/>
  <c r="F238" i="10"/>
  <c r="E238" i="10"/>
  <c r="G234" i="10"/>
  <c r="F234" i="10"/>
  <c r="E234" i="10"/>
  <c r="G230" i="10"/>
  <c r="F230" i="10"/>
  <c r="E230" i="10"/>
  <c r="G225" i="10"/>
  <c r="F225" i="10"/>
  <c r="E225" i="10"/>
  <c r="G221" i="10"/>
  <c r="F221" i="10"/>
  <c r="E221" i="10"/>
  <c r="G217" i="10"/>
  <c r="F217" i="10"/>
  <c r="E217" i="10"/>
  <c r="G213" i="10"/>
  <c r="F213" i="10"/>
  <c r="E213" i="10"/>
  <c r="G209" i="10"/>
  <c r="F209" i="10"/>
  <c r="E209" i="10"/>
  <c r="G205" i="10"/>
  <c r="F205" i="10"/>
  <c r="E205" i="10"/>
  <c r="J200" i="10"/>
  <c r="I200" i="10"/>
  <c r="H200" i="10"/>
  <c r="G200" i="10"/>
  <c r="F200" i="10"/>
  <c r="E200" i="10"/>
  <c r="I196" i="10"/>
  <c r="H196" i="10"/>
  <c r="G196" i="10"/>
  <c r="F196" i="10"/>
  <c r="E196" i="10"/>
  <c r="H192" i="10"/>
  <c r="G192" i="10"/>
  <c r="F192" i="10"/>
  <c r="E192" i="10"/>
  <c r="H188" i="10"/>
  <c r="G188" i="10"/>
  <c r="F188" i="10"/>
  <c r="E188" i="10"/>
  <c r="J184" i="10"/>
  <c r="I184" i="10"/>
  <c r="H184" i="10"/>
  <c r="G184" i="10"/>
  <c r="F184" i="10"/>
  <c r="E184" i="10"/>
  <c r="F180" i="10"/>
  <c r="E180" i="10"/>
  <c r="G133" i="10"/>
  <c r="F133" i="10"/>
  <c r="E133" i="10"/>
  <c r="G17" i="10"/>
  <c r="F17" i="10"/>
  <c r="E17"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AR65" i="15" l="1"/>
  <c r="AR64" i="15"/>
  <c r="AR68" i="15" s="1"/>
  <c r="AM72" i="15"/>
  <c r="AL170" i="15"/>
  <c r="AH168" i="12" s="1"/>
  <c r="AL160" i="15"/>
  <c r="AH158" i="12" s="1"/>
  <c r="AL151" i="15"/>
  <c r="AH150" i="12" s="1"/>
  <c r="AL142" i="15"/>
  <c r="AH141" i="12" s="1"/>
  <c r="AL133" i="15"/>
  <c r="AH132" i="12" s="1"/>
  <c r="AL123" i="15"/>
  <c r="Z66" i="15"/>
  <c r="Y168" i="15"/>
  <c r="U166" i="12" s="1"/>
  <c r="Y149" i="15"/>
  <c r="U148" i="12" s="1"/>
  <c r="Y140" i="15"/>
  <c r="U139" i="12" s="1"/>
  <c r="Y131" i="15"/>
  <c r="U130" i="12" s="1"/>
  <c r="Y121" i="15"/>
  <c r="Y111" i="15"/>
  <c r="U112" i="12" s="1"/>
  <c r="Y67" i="15"/>
  <c r="U178" i="12" s="1"/>
  <c r="U121" i="12"/>
  <c r="Z164" i="15"/>
  <c r="V162" i="12" s="1"/>
  <c r="Z155" i="15"/>
  <c r="Z145" i="15"/>
  <c r="Z136" i="15"/>
  <c r="V135" i="12" s="1"/>
  <c r="Z127" i="15"/>
  <c r="V127" i="12" s="1"/>
  <c r="Z117" i="15"/>
  <c r="V118" i="12" s="1"/>
  <c r="AA84" i="15"/>
  <c r="Y159" i="15"/>
  <c r="Y169" i="15"/>
  <c r="U167" i="12" s="1"/>
  <c r="Y150" i="15"/>
  <c r="U149" i="12" s="1"/>
  <c r="Y141" i="15"/>
  <c r="U140" i="12" s="1"/>
  <c r="Y132" i="15"/>
  <c r="U131" i="12" s="1"/>
  <c r="Y122" i="15"/>
  <c r="U122" i="12" s="1"/>
  <c r="Y112" i="15"/>
  <c r="U113" i="12" s="1"/>
  <c r="Y94" i="15"/>
  <c r="Z94" i="15" s="1"/>
  <c r="X95" i="15"/>
  <c r="Y93" i="15"/>
  <c r="AC173" i="15"/>
  <c r="AC163" i="15"/>
  <c r="Y161" i="12" s="1"/>
  <c r="AC154" i="15"/>
  <c r="AC135" i="15"/>
  <c r="Y134" i="12" s="1"/>
  <c r="AC125" i="15"/>
  <c r="Y125" i="12" s="1"/>
  <c r="AC115" i="15"/>
  <c r="Y116" i="12" s="1"/>
  <c r="AG103" i="15"/>
  <c r="AD116" i="15"/>
  <c r="T97" i="11"/>
  <c r="U97" i="11" s="1"/>
  <c r="V97" i="11" s="1"/>
  <c r="W97" i="11" s="1"/>
  <c r="X97" i="11" s="1"/>
  <c r="Y97" i="11" s="1"/>
  <c r="Z97" i="11" s="1"/>
  <c r="AA97" i="11" s="1"/>
  <c r="AB97" i="11" s="1"/>
  <c r="AC97" i="11" s="1"/>
  <c r="AD97" i="11" s="1"/>
  <c r="AE97" i="11" s="1"/>
  <c r="AF97" i="11" s="1"/>
  <c r="AG97" i="11" s="1"/>
  <c r="AH97" i="11" s="1"/>
  <c r="AI97" i="11" s="1"/>
  <c r="AJ97" i="11" s="1"/>
  <c r="AK97" i="11" s="1"/>
  <c r="AL97" i="11" s="1"/>
  <c r="AM97" i="11" s="1"/>
  <c r="AN97" i="11" s="1"/>
  <c r="AO97" i="11" s="1"/>
  <c r="AP97" i="11" s="1"/>
  <c r="AQ97" i="11" s="1"/>
  <c r="AR97" i="11" s="1"/>
  <c r="AS97" i="11" s="1"/>
  <c r="AT97" i="11" s="1"/>
  <c r="AU97" i="11" s="1"/>
  <c r="AV97" i="11" s="1"/>
  <c r="AW97" i="11" s="1"/>
  <c r="T96" i="11"/>
  <c r="R65" i="11"/>
  <c r="S65" i="11" s="1"/>
  <c r="T65" i="11" s="1"/>
  <c r="U65" i="11" s="1"/>
  <c r="Q81" i="11"/>
  <c r="R64" i="11"/>
  <c r="U169" i="11"/>
  <c r="U148" i="11"/>
  <c r="U138" i="11"/>
  <c r="U128" i="11"/>
  <c r="U117" i="11"/>
  <c r="U107" i="11"/>
  <c r="U89" i="11"/>
  <c r="U88" i="11"/>
  <c r="V65" i="11"/>
  <c r="U172" i="11"/>
  <c r="U161" i="11"/>
  <c r="U151" i="11"/>
  <c r="U141" i="11"/>
  <c r="U119" i="11"/>
  <c r="U109" i="11"/>
  <c r="V72" i="11"/>
  <c r="U173" i="11"/>
  <c r="U162" i="11"/>
  <c r="U152" i="11"/>
  <c r="U131" i="11"/>
  <c r="U120" i="11"/>
  <c r="U110" i="11"/>
  <c r="V74" i="11"/>
  <c r="U163" i="11"/>
  <c r="U153" i="11"/>
  <c r="U142" i="11"/>
  <c r="U132" i="11"/>
  <c r="U122" i="11"/>
  <c r="U112" i="11"/>
  <c r="V79" i="11"/>
  <c r="T98" i="11"/>
  <c r="U96" i="11"/>
  <c r="AS65" i="15" l="1"/>
  <c r="AS64" i="15"/>
  <c r="AS68" i="15" s="1"/>
  <c r="AN72" i="15"/>
  <c r="AM170" i="15"/>
  <c r="AI168" i="12" s="1"/>
  <c r="AM160" i="15"/>
  <c r="AI158" i="12" s="1"/>
  <c r="AM151" i="15"/>
  <c r="AI150" i="12" s="1"/>
  <c r="AM142" i="15"/>
  <c r="AI141" i="12" s="1"/>
  <c r="AM133" i="15"/>
  <c r="AI132" i="12" s="1"/>
  <c r="AM123" i="15"/>
  <c r="AA66" i="15"/>
  <c r="Z168" i="15"/>
  <c r="V166" i="12" s="1"/>
  <c r="Z149" i="15"/>
  <c r="Z140" i="15"/>
  <c r="V139" i="12" s="1"/>
  <c r="Z131" i="15"/>
  <c r="Z121" i="15"/>
  <c r="V121" i="12" s="1"/>
  <c r="Z111" i="15"/>
  <c r="V112" i="12" s="1"/>
  <c r="Z67" i="15"/>
  <c r="V178" i="12" s="1"/>
  <c r="V148" i="12"/>
  <c r="V130" i="12"/>
  <c r="Y95" i="15"/>
  <c r="Z93" i="15"/>
  <c r="Z159" i="15"/>
  <c r="Z169" i="15"/>
  <c r="V167" i="12" s="1"/>
  <c r="Z150" i="15"/>
  <c r="V149" i="12" s="1"/>
  <c r="Z141" i="15"/>
  <c r="V140" i="12" s="1"/>
  <c r="Z132" i="15"/>
  <c r="V131" i="12" s="1"/>
  <c r="Z122" i="15"/>
  <c r="V122" i="12" s="1"/>
  <c r="Z112" i="15"/>
  <c r="V113" i="12" s="1"/>
  <c r="AA164" i="15"/>
  <c r="W162" i="12" s="1"/>
  <c r="AA155" i="15"/>
  <c r="AA145" i="15"/>
  <c r="AA136" i="15"/>
  <c r="W135" i="12" s="1"/>
  <c r="AA127" i="15"/>
  <c r="W127" i="12" s="1"/>
  <c r="AA117" i="15"/>
  <c r="W118" i="12" s="1"/>
  <c r="AB84" i="15"/>
  <c r="AD173" i="15"/>
  <c r="AD163" i="15"/>
  <c r="Z161" i="12" s="1"/>
  <c r="AD154" i="15"/>
  <c r="AD135" i="15"/>
  <c r="Z134" i="12" s="1"/>
  <c r="AD125" i="15"/>
  <c r="Z125" i="12" s="1"/>
  <c r="AD115" i="15"/>
  <c r="Z116" i="12" s="1"/>
  <c r="AH103" i="15"/>
  <c r="AE116" i="15"/>
  <c r="U98" i="11"/>
  <c r="V96" i="11"/>
  <c r="V163" i="11"/>
  <c r="V153" i="11"/>
  <c r="V142" i="11"/>
  <c r="V132" i="11"/>
  <c r="V122" i="11"/>
  <c r="V112" i="11"/>
  <c r="W79" i="11"/>
  <c r="V173" i="11"/>
  <c r="V162" i="11"/>
  <c r="V152" i="11"/>
  <c r="V131" i="11"/>
  <c r="V120" i="11"/>
  <c r="V110" i="11"/>
  <c r="W74" i="11"/>
  <c r="V172" i="11"/>
  <c r="V161" i="11"/>
  <c r="V151" i="11"/>
  <c r="V141" i="11"/>
  <c r="V119" i="11"/>
  <c r="V109" i="11"/>
  <c r="W72" i="11"/>
  <c r="V169" i="11"/>
  <c r="V148" i="11"/>
  <c r="V138" i="11"/>
  <c r="V128" i="11"/>
  <c r="V117" i="11"/>
  <c r="V107" i="11"/>
  <c r="W65" i="11"/>
  <c r="U90" i="11"/>
  <c r="V88" i="11"/>
  <c r="V89" i="11"/>
  <c r="W89" i="11" s="1"/>
  <c r="R70" i="11"/>
  <c r="S64" i="11"/>
  <c r="AT65" i="15" l="1"/>
  <c r="AT64" i="15"/>
  <c r="AO72" i="15"/>
  <c r="AN170" i="15"/>
  <c r="AJ168" i="12" s="1"/>
  <c r="AN160" i="15"/>
  <c r="AJ158" i="12" s="1"/>
  <c r="AN151" i="15"/>
  <c r="AJ150" i="12" s="1"/>
  <c r="AN142" i="15"/>
  <c r="AJ141" i="12" s="1"/>
  <c r="AN133" i="15"/>
  <c r="AJ132" i="12" s="1"/>
  <c r="AN123" i="15"/>
  <c r="AB66" i="15"/>
  <c r="AA168" i="15"/>
  <c r="W166" i="12" s="1"/>
  <c r="AA149" i="15"/>
  <c r="AA140" i="15"/>
  <c r="W139" i="12" s="1"/>
  <c r="AA131" i="15"/>
  <c r="W130" i="12" s="1"/>
  <c r="AA121" i="15"/>
  <c r="W121" i="12" s="1"/>
  <c r="AA111" i="15"/>
  <c r="W112" i="12" s="1"/>
  <c r="AA67" i="15"/>
  <c r="W178" i="12" s="1"/>
  <c r="W148" i="12"/>
  <c r="AB164" i="15"/>
  <c r="X162" i="12" s="1"/>
  <c r="AB155" i="15"/>
  <c r="AB145" i="15"/>
  <c r="AB136" i="15"/>
  <c r="X135" i="12" s="1"/>
  <c r="AB127" i="15"/>
  <c r="X127" i="12" s="1"/>
  <c r="AB117" i="15"/>
  <c r="X118" i="12" s="1"/>
  <c r="AC84" i="15"/>
  <c r="AA159" i="15"/>
  <c r="AA169" i="15"/>
  <c r="W167" i="12" s="1"/>
  <c r="AA150" i="15"/>
  <c r="W149" i="12" s="1"/>
  <c r="AA141" i="15"/>
  <c r="W140" i="12" s="1"/>
  <c r="AA132" i="15"/>
  <c r="W131" i="12" s="1"/>
  <c r="AA122" i="15"/>
  <c r="W122" i="12" s="1"/>
  <c r="AA112" i="15"/>
  <c r="W113" i="12" s="1"/>
  <c r="AA94" i="15"/>
  <c r="AB94" i="15" s="1"/>
  <c r="AA93" i="15"/>
  <c r="Z95" i="15"/>
  <c r="AE173" i="15"/>
  <c r="AE163" i="15"/>
  <c r="AA161" i="12" s="1"/>
  <c r="AE154" i="15"/>
  <c r="AE135" i="15"/>
  <c r="AA134" i="12" s="1"/>
  <c r="AE125" i="15"/>
  <c r="AA125" i="12" s="1"/>
  <c r="AE115" i="15"/>
  <c r="AA116" i="12" s="1"/>
  <c r="AF116" i="15"/>
  <c r="AI103" i="15"/>
  <c r="S70" i="11"/>
  <c r="S81" i="11" s="1"/>
  <c r="T64" i="11"/>
  <c r="R83" i="11"/>
  <c r="R81" i="11"/>
  <c r="V90" i="11"/>
  <c r="W88" i="11"/>
  <c r="W169" i="11"/>
  <c r="W148" i="11"/>
  <c r="W138" i="11"/>
  <c r="W128" i="11"/>
  <c r="W117" i="11"/>
  <c r="W107" i="11"/>
  <c r="X65" i="11"/>
  <c r="W172" i="11"/>
  <c r="W161" i="11"/>
  <c r="W151" i="11"/>
  <c r="W141" i="11"/>
  <c r="W119" i="11"/>
  <c r="W109" i="11"/>
  <c r="X72" i="11"/>
  <c r="W173" i="11"/>
  <c r="W162" i="11"/>
  <c r="W152" i="11"/>
  <c r="W131" i="11"/>
  <c r="W120" i="11"/>
  <c r="W110" i="11"/>
  <c r="X74" i="11"/>
  <c r="W163" i="11"/>
  <c r="W153" i="11"/>
  <c r="W142" i="11"/>
  <c r="W132" i="11"/>
  <c r="W122" i="11"/>
  <c r="W112" i="11"/>
  <c r="X79" i="11"/>
  <c r="V98" i="11"/>
  <c r="W96" i="11"/>
  <c r="Q61" i="1"/>
  <c r="O61" i="1"/>
  <c r="N363" i="4"/>
  <c r="M363" i="4"/>
  <c r="L363" i="4"/>
  <c r="K363" i="4"/>
  <c r="J363" i="4"/>
  <c r="N346" i="4"/>
  <c r="M346" i="4"/>
  <c r="L346" i="4"/>
  <c r="K346" i="4"/>
  <c r="J346" i="4"/>
  <c r="D324" i="4"/>
  <c r="C324" i="4"/>
  <c r="D323" i="4"/>
  <c r="C323" i="4"/>
  <c r="N320" i="4"/>
  <c r="M320" i="4"/>
  <c r="L320" i="4"/>
  <c r="K320" i="4"/>
  <c r="J320" i="4"/>
  <c r="I320" i="4"/>
  <c r="H320" i="4"/>
  <c r="N310" i="4"/>
  <c r="M310" i="4"/>
  <c r="L310" i="4"/>
  <c r="K310" i="4"/>
  <c r="J310" i="4"/>
  <c r="I310" i="4"/>
  <c r="H310" i="4"/>
  <c r="G310" i="4"/>
  <c r="F310" i="4"/>
  <c r="E310" i="4"/>
  <c r="D310" i="4"/>
  <c r="C310" i="4"/>
  <c r="N309" i="4"/>
  <c r="M309" i="4"/>
  <c r="M311" i="4" s="1"/>
  <c r="L309" i="4"/>
  <c r="L311" i="4" s="1"/>
  <c r="K309" i="4"/>
  <c r="K311" i="4" s="1"/>
  <c r="J309" i="4"/>
  <c r="J311" i="4" s="1"/>
  <c r="I309" i="4"/>
  <c r="I311" i="4" s="1"/>
  <c r="H309" i="4"/>
  <c r="H311" i="4" s="1"/>
  <c r="G309" i="4"/>
  <c r="F309" i="4"/>
  <c r="E309" i="4"/>
  <c r="D309" i="4"/>
  <c r="C309" i="4"/>
  <c r="N302" i="4"/>
  <c r="M302" i="4"/>
  <c r="L302" i="4"/>
  <c r="K302" i="4"/>
  <c r="J302" i="4"/>
  <c r="I302" i="4"/>
  <c r="H302" i="4"/>
  <c r="G302" i="4"/>
  <c r="F302" i="4"/>
  <c r="E302" i="4"/>
  <c r="D302" i="4"/>
  <c r="C302" i="4"/>
  <c r="N301" i="4"/>
  <c r="M301" i="4"/>
  <c r="M303" i="4" s="1"/>
  <c r="L301" i="4"/>
  <c r="L303" i="4" s="1"/>
  <c r="K301" i="4"/>
  <c r="K303" i="4" s="1"/>
  <c r="J301" i="4"/>
  <c r="J303" i="4" s="1"/>
  <c r="I301" i="4"/>
  <c r="I303" i="4" s="1"/>
  <c r="H301" i="4"/>
  <c r="H303" i="4" s="1"/>
  <c r="G301" i="4"/>
  <c r="F301" i="4"/>
  <c r="E301" i="4"/>
  <c r="D301" i="4"/>
  <c r="C301" i="4"/>
  <c r="G288" i="4"/>
  <c r="F288" i="4"/>
  <c r="E288" i="4"/>
  <c r="D288" i="4"/>
  <c r="C288" i="4"/>
  <c r="G287" i="4"/>
  <c r="F287" i="4"/>
  <c r="E287" i="4"/>
  <c r="D287" i="4"/>
  <c r="C287" i="4"/>
  <c r="G286" i="4"/>
  <c r="F286" i="4"/>
  <c r="E286" i="4"/>
  <c r="D286" i="4"/>
  <c r="C286" i="4"/>
  <c r="G282" i="4"/>
  <c r="F282" i="4"/>
  <c r="E282" i="4"/>
  <c r="D282" i="4"/>
  <c r="C282" i="4"/>
  <c r="G281" i="4"/>
  <c r="F281" i="4"/>
  <c r="E281" i="4"/>
  <c r="D281" i="4"/>
  <c r="C281" i="4"/>
  <c r="G280" i="4"/>
  <c r="F280" i="4"/>
  <c r="E280" i="4"/>
  <c r="D280" i="4"/>
  <c r="C280" i="4"/>
  <c r="N271" i="4"/>
  <c r="M271" i="4"/>
  <c r="L271" i="4"/>
  <c r="K271" i="4"/>
  <c r="J271" i="4"/>
  <c r="I271" i="4"/>
  <c r="H271" i="4"/>
  <c r="G271" i="4"/>
  <c r="F271" i="4"/>
  <c r="E271" i="4"/>
  <c r="D271" i="4"/>
  <c r="C271" i="4"/>
  <c r="N268" i="4"/>
  <c r="M268" i="4"/>
  <c r="L268" i="4"/>
  <c r="K268" i="4"/>
  <c r="J268" i="4"/>
  <c r="I268" i="4"/>
  <c r="H268" i="4"/>
  <c r="G268" i="4"/>
  <c r="F268" i="4"/>
  <c r="E268" i="4"/>
  <c r="D268" i="4"/>
  <c r="C268" i="4"/>
  <c r="N254" i="4"/>
  <c r="M254" i="4"/>
  <c r="L254" i="4"/>
  <c r="K254" i="4"/>
  <c r="J254" i="4"/>
  <c r="I254" i="4"/>
  <c r="H254" i="4"/>
  <c r="G254" i="4"/>
  <c r="F254" i="4"/>
  <c r="E254" i="4"/>
  <c r="D254" i="4"/>
  <c r="C254" i="4"/>
  <c r="N253" i="4"/>
  <c r="M253" i="4"/>
  <c r="L253" i="4"/>
  <c r="K253" i="4"/>
  <c r="J253" i="4"/>
  <c r="I253" i="4"/>
  <c r="H253" i="4"/>
  <c r="G253" i="4"/>
  <c r="F253" i="4"/>
  <c r="E253" i="4"/>
  <c r="D253" i="4"/>
  <c r="C253" i="4"/>
  <c r="N252" i="4"/>
  <c r="M252" i="4"/>
  <c r="L252" i="4"/>
  <c r="K252" i="4"/>
  <c r="J252" i="4"/>
  <c r="I252" i="4"/>
  <c r="H252" i="4"/>
  <c r="G252" i="4"/>
  <c r="F252" i="4"/>
  <c r="E252" i="4"/>
  <c r="D252" i="4"/>
  <c r="C252" i="4"/>
  <c r="N251" i="4"/>
  <c r="M251" i="4"/>
  <c r="L251" i="4"/>
  <c r="K251" i="4"/>
  <c r="J251" i="4"/>
  <c r="I251" i="4"/>
  <c r="G251" i="4"/>
  <c r="F251" i="4"/>
  <c r="E251" i="4"/>
  <c r="D251" i="4"/>
  <c r="C251" i="4"/>
  <c r="N250" i="4"/>
  <c r="M250" i="4"/>
  <c r="L250" i="4"/>
  <c r="K250" i="4"/>
  <c r="J250" i="4"/>
  <c r="I250" i="4"/>
  <c r="H250" i="4"/>
  <c r="G250" i="4"/>
  <c r="F250" i="4"/>
  <c r="E250" i="4"/>
  <c r="D250" i="4"/>
  <c r="C250" i="4"/>
  <c r="K249" i="4"/>
  <c r="J249" i="4"/>
  <c r="I249" i="4"/>
  <c r="H249" i="4"/>
  <c r="G249" i="4"/>
  <c r="F249" i="4"/>
  <c r="E249" i="4"/>
  <c r="D249" i="4"/>
  <c r="C249" i="4"/>
  <c r="N248" i="4"/>
  <c r="M248" i="4"/>
  <c r="L248" i="4"/>
  <c r="K248" i="4"/>
  <c r="J248" i="4"/>
  <c r="I248" i="4"/>
  <c r="H248" i="4"/>
  <c r="G248" i="4"/>
  <c r="F248" i="4"/>
  <c r="E248" i="4"/>
  <c r="D248" i="4"/>
  <c r="C248" i="4"/>
  <c r="N247" i="4"/>
  <c r="M247" i="4"/>
  <c r="L247" i="4"/>
  <c r="K247" i="4"/>
  <c r="J247" i="4"/>
  <c r="I247" i="4"/>
  <c r="H247" i="4"/>
  <c r="G247" i="4"/>
  <c r="F247" i="4"/>
  <c r="E247" i="4"/>
  <c r="D247" i="4"/>
  <c r="C247" i="4"/>
  <c r="N246" i="4"/>
  <c r="M246" i="4"/>
  <c r="L246" i="4"/>
  <c r="K246" i="4"/>
  <c r="J246" i="4"/>
  <c r="I246" i="4"/>
  <c r="H246" i="4"/>
  <c r="G246" i="4"/>
  <c r="F246" i="4"/>
  <c r="E246" i="4"/>
  <c r="D246" i="4"/>
  <c r="C246" i="4"/>
  <c r="N245" i="4"/>
  <c r="M245" i="4"/>
  <c r="L245" i="4"/>
  <c r="K245" i="4"/>
  <c r="J245" i="4"/>
  <c r="I245" i="4"/>
  <c r="H245" i="4"/>
  <c r="G245" i="4"/>
  <c r="F245" i="4"/>
  <c r="E245" i="4"/>
  <c r="D245" i="4"/>
  <c r="C245" i="4"/>
  <c r="G244" i="4"/>
  <c r="F244" i="4"/>
  <c r="E244" i="4"/>
  <c r="D244" i="4"/>
  <c r="C244" i="4"/>
  <c r="N243" i="4"/>
  <c r="M243" i="4"/>
  <c r="L243" i="4"/>
  <c r="K243" i="4"/>
  <c r="J243" i="4"/>
  <c r="I243" i="4"/>
  <c r="H243" i="4"/>
  <c r="G243" i="4"/>
  <c r="F243" i="4"/>
  <c r="E243" i="4"/>
  <c r="D243" i="4"/>
  <c r="C243" i="4"/>
  <c r="N242" i="4"/>
  <c r="M242" i="4"/>
  <c r="M256" i="4" s="1"/>
  <c r="L242" i="4"/>
  <c r="L256" i="4" s="1"/>
  <c r="K242" i="4"/>
  <c r="K256" i="4" s="1"/>
  <c r="J242" i="4"/>
  <c r="J256" i="4" s="1"/>
  <c r="I242" i="4"/>
  <c r="I256" i="4" s="1"/>
  <c r="H242" i="4"/>
  <c r="H256" i="4" s="1"/>
  <c r="G242" i="4"/>
  <c r="F242" i="4"/>
  <c r="E242" i="4"/>
  <c r="D242" i="4"/>
  <c r="C242" i="4"/>
  <c r="N221" i="4"/>
  <c r="M221" i="4"/>
  <c r="L221" i="4"/>
  <c r="K221" i="4"/>
  <c r="J221" i="4"/>
  <c r="I221" i="4"/>
  <c r="H221" i="4"/>
  <c r="G221" i="4"/>
  <c r="F221" i="4"/>
  <c r="E221" i="4"/>
  <c r="D221" i="4"/>
  <c r="C221" i="4"/>
  <c r="N220" i="4"/>
  <c r="M220" i="4"/>
  <c r="L220" i="4"/>
  <c r="K220" i="4"/>
  <c r="J220" i="4"/>
  <c r="I220" i="4"/>
  <c r="H220" i="4"/>
  <c r="G220" i="4"/>
  <c r="F220" i="4"/>
  <c r="E220" i="4"/>
  <c r="D220" i="4"/>
  <c r="C220" i="4"/>
  <c r="G219" i="4"/>
  <c r="F219" i="4"/>
  <c r="E219" i="4"/>
  <c r="D219" i="4"/>
  <c r="C219" i="4"/>
  <c r="N218" i="4"/>
  <c r="M218" i="4"/>
  <c r="L218" i="4"/>
  <c r="K218" i="4"/>
  <c r="J218" i="4"/>
  <c r="I218" i="4"/>
  <c r="G218" i="4"/>
  <c r="F218" i="4"/>
  <c r="E218" i="4"/>
  <c r="D218" i="4"/>
  <c r="C218" i="4"/>
  <c r="N217" i="4"/>
  <c r="M217" i="4"/>
  <c r="L217" i="4"/>
  <c r="K217" i="4"/>
  <c r="J217" i="4"/>
  <c r="I217" i="4"/>
  <c r="H217" i="4"/>
  <c r="G217" i="4"/>
  <c r="F217" i="4"/>
  <c r="E217" i="4"/>
  <c r="D217" i="4"/>
  <c r="C217" i="4"/>
  <c r="N216" i="4"/>
  <c r="M216" i="4"/>
  <c r="L216" i="4"/>
  <c r="K216" i="4"/>
  <c r="J216" i="4"/>
  <c r="I216" i="4"/>
  <c r="H216" i="4"/>
  <c r="G216" i="4"/>
  <c r="F216" i="4"/>
  <c r="E216" i="4"/>
  <c r="D216" i="4"/>
  <c r="C216" i="4"/>
  <c r="N215" i="4"/>
  <c r="M215" i="4"/>
  <c r="L215" i="4"/>
  <c r="K215" i="4"/>
  <c r="J215" i="4"/>
  <c r="I215" i="4"/>
  <c r="H215" i="4"/>
  <c r="G215" i="4"/>
  <c r="F215" i="4"/>
  <c r="E215" i="4"/>
  <c r="D215" i="4"/>
  <c r="C215" i="4"/>
  <c r="N214" i="4"/>
  <c r="M214" i="4"/>
  <c r="L214" i="4"/>
  <c r="K214" i="4"/>
  <c r="J214" i="4"/>
  <c r="I214" i="4"/>
  <c r="H214" i="4"/>
  <c r="G214" i="4"/>
  <c r="F214" i="4"/>
  <c r="E214" i="4"/>
  <c r="D214" i="4"/>
  <c r="C214" i="4"/>
  <c r="N213" i="4"/>
  <c r="M213" i="4"/>
  <c r="L213" i="4"/>
  <c r="K213" i="4"/>
  <c r="J213" i="4"/>
  <c r="I213" i="4"/>
  <c r="H213" i="4"/>
  <c r="G213" i="4"/>
  <c r="F213" i="4"/>
  <c r="E213" i="4"/>
  <c r="D213" i="4"/>
  <c r="C213" i="4"/>
  <c r="N212" i="4"/>
  <c r="M212" i="4"/>
  <c r="L212" i="4"/>
  <c r="K212" i="4"/>
  <c r="J212" i="4"/>
  <c r="I212" i="4"/>
  <c r="H212" i="4"/>
  <c r="G212" i="4"/>
  <c r="F212" i="4"/>
  <c r="E212" i="4"/>
  <c r="D212" i="4"/>
  <c r="C212" i="4"/>
  <c r="N211" i="4"/>
  <c r="M211" i="4"/>
  <c r="L211" i="4"/>
  <c r="K211" i="4"/>
  <c r="J211" i="4"/>
  <c r="I211" i="4"/>
  <c r="H211" i="4"/>
  <c r="G211" i="4"/>
  <c r="F211" i="4"/>
  <c r="E211" i="4"/>
  <c r="D211" i="4"/>
  <c r="C211" i="4"/>
  <c r="N210" i="4"/>
  <c r="M210" i="4"/>
  <c r="M223" i="4" s="1"/>
  <c r="L210" i="4"/>
  <c r="K210" i="4"/>
  <c r="K223" i="4" s="1"/>
  <c r="J210" i="4"/>
  <c r="I210" i="4"/>
  <c r="H210" i="4"/>
  <c r="G210" i="4"/>
  <c r="F210" i="4"/>
  <c r="E210" i="4"/>
  <c r="D210" i="4"/>
  <c r="C210" i="4"/>
  <c r="G209" i="4"/>
  <c r="F209" i="4"/>
  <c r="E209" i="4"/>
  <c r="D209" i="4"/>
  <c r="C209" i="4"/>
  <c r="N208" i="4"/>
  <c r="L208" i="4"/>
  <c r="L223" i="4" s="1"/>
  <c r="J208" i="4"/>
  <c r="J223" i="4" s="1"/>
  <c r="I208" i="4"/>
  <c r="I223" i="4" s="1"/>
  <c r="H208" i="4"/>
  <c r="H223" i="4" s="1"/>
  <c r="G208" i="4"/>
  <c r="F208" i="4"/>
  <c r="E208" i="4"/>
  <c r="D208" i="4"/>
  <c r="C208" i="4"/>
  <c r="N185" i="4"/>
  <c r="M185" i="4"/>
  <c r="L185" i="4"/>
  <c r="K185" i="4"/>
  <c r="J185" i="4"/>
  <c r="I185" i="4"/>
  <c r="H185" i="4"/>
  <c r="G185" i="4"/>
  <c r="F185" i="4"/>
  <c r="E185" i="4"/>
  <c r="D185" i="4"/>
  <c r="C185" i="4"/>
  <c r="G172" i="4"/>
  <c r="F172" i="4"/>
  <c r="E172" i="4"/>
  <c r="D172" i="4"/>
  <c r="C172" i="4"/>
  <c r="N169" i="4"/>
  <c r="M169" i="4"/>
  <c r="M184" i="4" s="1"/>
  <c r="L169" i="4"/>
  <c r="L184" i="4" s="1"/>
  <c r="K169" i="4"/>
  <c r="K184" i="4" s="1"/>
  <c r="J169" i="4"/>
  <c r="J184" i="4" s="1"/>
  <c r="I169" i="4"/>
  <c r="I184" i="4" s="1"/>
  <c r="H169" i="4"/>
  <c r="H184" i="4" s="1"/>
  <c r="G169" i="4"/>
  <c r="G184" i="4" s="1"/>
  <c r="F169" i="4"/>
  <c r="F184" i="4" s="1"/>
  <c r="E169" i="4"/>
  <c r="E184" i="4" s="1"/>
  <c r="D169" i="4"/>
  <c r="D184" i="4" s="1"/>
  <c r="C169" i="4"/>
  <c r="C184" i="4" s="1"/>
  <c r="N168" i="4"/>
  <c r="M168" i="4"/>
  <c r="M183" i="4" s="1"/>
  <c r="L168" i="4"/>
  <c r="L183" i="4" s="1"/>
  <c r="K168" i="4"/>
  <c r="K183" i="4" s="1"/>
  <c r="J168" i="4"/>
  <c r="J183" i="4" s="1"/>
  <c r="I168" i="4"/>
  <c r="I183" i="4" s="1"/>
  <c r="H168" i="4"/>
  <c r="H183" i="4" s="1"/>
  <c r="G168" i="4"/>
  <c r="G183" i="4" s="1"/>
  <c r="F168" i="4"/>
  <c r="F183" i="4" s="1"/>
  <c r="E168" i="4"/>
  <c r="E183" i="4" s="1"/>
  <c r="D168" i="4"/>
  <c r="D183" i="4" s="1"/>
  <c r="C168" i="4"/>
  <c r="C183" i="4" s="1"/>
  <c r="N167" i="4"/>
  <c r="M167" i="4"/>
  <c r="M182" i="4" s="1"/>
  <c r="L167" i="4"/>
  <c r="L182" i="4" s="1"/>
  <c r="K167" i="4"/>
  <c r="K182" i="4" s="1"/>
  <c r="J167" i="4"/>
  <c r="J182" i="4" s="1"/>
  <c r="I167" i="4"/>
  <c r="I182" i="4" s="1"/>
  <c r="H167" i="4"/>
  <c r="H182" i="4" s="1"/>
  <c r="G167" i="4"/>
  <c r="G182" i="4" s="1"/>
  <c r="F167" i="4"/>
  <c r="F182" i="4" s="1"/>
  <c r="E167" i="4"/>
  <c r="E182" i="4" s="1"/>
  <c r="D167" i="4"/>
  <c r="D182" i="4" s="1"/>
  <c r="C167" i="4"/>
  <c r="C182" i="4" s="1"/>
  <c r="N166" i="4"/>
  <c r="M166" i="4"/>
  <c r="M181" i="4" s="1"/>
  <c r="L166" i="4"/>
  <c r="L181" i="4" s="1"/>
  <c r="K166" i="4"/>
  <c r="K181" i="4" s="1"/>
  <c r="J166" i="4"/>
  <c r="J181" i="4" s="1"/>
  <c r="I166" i="4"/>
  <c r="I181" i="4" s="1"/>
  <c r="H166" i="4"/>
  <c r="H181" i="4" s="1"/>
  <c r="G166" i="4"/>
  <c r="G181" i="4" s="1"/>
  <c r="F166" i="4"/>
  <c r="F181" i="4" s="1"/>
  <c r="E166" i="4"/>
  <c r="E181" i="4" s="1"/>
  <c r="D166" i="4"/>
  <c r="D181" i="4" s="1"/>
  <c r="C166" i="4"/>
  <c r="C181" i="4" s="1"/>
  <c r="N165" i="4"/>
  <c r="M165" i="4"/>
  <c r="M180" i="4" s="1"/>
  <c r="L165" i="4"/>
  <c r="L180" i="4" s="1"/>
  <c r="K165" i="4"/>
  <c r="K180" i="4" s="1"/>
  <c r="J165" i="4"/>
  <c r="J180" i="4" s="1"/>
  <c r="I165" i="4"/>
  <c r="I180" i="4" s="1"/>
  <c r="H165" i="4"/>
  <c r="H180" i="4" s="1"/>
  <c r="G165" i="4"/>
  <c r="G180" i="4" s="1"/>
  <c r="F165" i="4"/>
  <c r="F180" i="4" s="1"/>
  <c r="E165" i="4"/>
  <c r="E180" i="4" s="1"/>
  <c r="D165" i="4"/>
  <c r="D180" i="4" s="1"/>
  <c r="C165" i="4"/>
  <c r="C180" i="4" s="1"/>
  <c r="N164" i="4"/>
  <c r="M164" i="4"/>
  <c r="M179" i="4" s="1"/>
  <c r="L164" i="4"/>
  <c r="L179" i="4" s="1"/>
  <c r="K164" i="4"/>
  <c r="K179" i="4" s="1"/>
  <c r="J164" i="4"/>
  <c r="J179" i="4" s="1"/>
  <c r="I164" i="4"/>
  <c r="I179" i="4" s="1"/>
  <c r="H164" i="4"/>
  <c r="H179" i="4" s="1"/>
  <c r="G164" i="4"/>
  <c r="F164" i="4"/>
  <c r="E164" i="4"/>
  <c r="D164" i="4"/>
  <c r="C164" i="4"/>
  <c r="N163" i="4"/>
  <c r="M163" i="4"/>
  <c r="M178" i="4" s="1"/>
  <c r="L163" i="4"/>
  <c r="L178" i="4" s="1"/>
  <c r="K163" i="4"/>
  <c r="K178" i="4" s="1"/>
  <c r="J163" i="4"/>
  <c r="J178" i="4" s="1"/>
  <c r="I163" i="4"/>
  <c r="I178" i="4" s="1"/>
  <c r="H163" i="4"/>
  <c r="H178" i="4" s="1"/>
  <c r="G163" i="4"/>
  <c r="G179" i="4" s="1"/>
  <c r="F163" i="4"/>
  <c r="F179" i="4" s="1"/>
  <c r="E163" i="4"/>
  <c r="E179" i="4" s="1"/>
  <c r="D163" i="4"/>
  <c r="D179" i="4" s="1"/>
  <c r="C163" i="4"/>
  <c r="C179" i="4" s="1"/>
  <c r="N162" i="4"/>
  <c r="M162" i="4"/>
  <c r="M177" i="4" s="1"/>
  <c r="L162" i="4"/>
  <c r="L177" i="4" s="1"/>
  <c r="K162" i="4"/>
  <c r="K177" i="4" s="1"/>
  <c r="J162" i="4"/>
  <c r="J177" i="4" s="1"/>
  <c r="I162" i="4"/>
  <c r="I177" i="4" s="1"/>
  <c r="H162" i="4"/>
  <c r="H177" i="4" s="1"/>
  <c r="G162" i="4"/>
  <c r="G178" i="4" s="1"/>
  <c r="F162" i="4"/>
  <c r="F178" i="4" s="1"/>
  <c r="E162" i="4"/>
  <c r="E178" i="4" s="1"/>
  <c r="D162" i="4"/>
  <c r="D178" i="4" s="1"/>
  <c r="C162" i="4"/>
  <c r="C178" i="4" s="1"/>
  <c r="N161" i="4"/>
  <c r="M161" i="4"/>
  <c r="M176" i="4" s="1"/>
  <c r="L161" i="4"/>
  <c r="L176" i="4" s="1"/>
  <c r="K161" i="4"/>
  <c r="K176" i="4" s="1"/>
  <c r="J161" i="4"/>
  <c r="J176" i="4" s="1"/>
  <c r="I161" i="4"/>
  <c r="I176" i="4" s="1"/>
  <c r="H161" i="4"/>
  <c r="H176" i="4" s="1"/>
  <c r="G161" i="4"/>
  <c r="G177" i="4" s="1"/>
  <c r="F161" i="4"/>
  <c r="F177" i="4" s="1"/>
  <c r="E161" i="4"/>
  <c r="E177" i="4" s="1"/>
  <c r="D161" i="4"/>
  <c r="D177" i="4" s="1"/>
  <c r="C161" i="4"/>
  <c r="C177" i="4" s="1"/>
  <c r="N160" i="4"/>
  <c r="M160" i="4"/>
  <c r="M175" i="4" s="1"/>
  <c r="L160" i="4"/>
  <c r="L175" i="4" s="1"/>
  <c r="K160" i="4"/>
  <c r="K175" i="4" s="1"/>
  <c r="J160" i="4"/>
  <c r="J175" i="4" s="1"/>
  <c r="I160" i="4"/>
  <c r="I175" i="4" s="1"/>
  <c r="H160" i="4"/>
  <c r="H175" i="4" s="1"/>
  <c r="G160" i="4"/>
  <c r="G176" i="4" s="1"/>
  <c r="F160" i="4"/>
  <c r="F176" i="4" s="1"/>
  <c r="E160" i="4"/>
  <c r="E176" i="4" s="1"/>
  <c r="D160" i="4"/>
  <c r="D176" i="4" s="1"/>
  <c r="C160" i="4"/>
  <c r="C176" i="4" s="1"/>
  <c r="N159" i="4"/>
  <c r="M159" i="4"/>
  <c r="M174" i="4" s="1"/>
  <c r="L159" i="4"/>
  <c r="L174" i="4" s="1"/>
  <c r="K159" i="4"/>
  <c r="K174" i="4" s="1"/>
  <c r="J159" i="4"/>
  <c r="J174" i="4" s="1"/>
  <c r="I159" i="4"/>
  <c r="I174" i="4" s="1"/>
  <c r="H159" i="4"/>
  <c r="H174" i="4" s="1"/>
  <c r="G159" i="4"/>
  <c r="G175" i="4" s="1"/>
  <c r="F159" i="4"/>
  <c r="F175" i="4" s="1"/>
  <c r="E159" i="4"/>
  <c r="E175" i="4" s="1"/>
  <c r="D159" i="4"/>
  <c r="D175" i="4" s="1"/>
  <c r="C159" i="4"/>
  <c r="C175" i="4" s="1"/>
  <c r="N158" i="4"/>
  <c r="M158" i="4"/>
  <c r="M173" i="4" s="1"/>
  <c r="L158" i="4"/>
  <c r="L173" i="4" s="1"/>
  <c r="K158" i="4"/>
  <c r="K173" i="4" s="1"/>
  <c r="J158" i="4"/>
  <c r="J173" i="4" s="1"/>
  <c r="I158" i="4"/>
  <c r="I173" i="4" s="1"/>
  <c r="H158" i="4"/>
  <c r="H173" i="4" s="1"/>
  <c r="G158" i="4"/>
  <c r="G174" i="4" s="1"/>
  <c r="F158" i="4"/>
  <c r="F174" i="4" s="1"/>
  <c r="E158" i="4"/>
  <c r="E174" i="4" s="1"/>
  <c r="D158" i="4"/>
  <c r="D174" i="4" s="1"/>
  <c r="C158" i="4"/>
  <c r="C174" i="4" s="1"/>
  <c r="N157" i="4"/>
  <c r="M157" i="4"/>
  <c r="M172" i="4" s="1"/>
  <c r="L157" i="4"/>
  <c r="L172" i="4" s="1"/>
  <c r="K157" i="4"/>
  <c r="K172" i="4" s="1"/>
  <c r="J157" i="4"/>
  <c r="J172" i="4" s="1"/>
  <c r="I157" i="4"/>
  <c r="I172" i="4" s="1"/>
  <c r="H157" i="4"/>
  <c r="H172" i="4" s="1"/>
  <c r="G157" i="4"/>
  <c r="G173" i="4" s="1"/>
  <c r="F157" i="4"/>
  <c r="F173" i="4" s="1"/>
  <c r="E157" i="4"/>
  <c r="E173" i="4" s="1"/>
  <c r="D157" i="4"/>
  <c r="D173" i="4" s="1"/>
  <c r="C157" i="4"/>
  <c r="C173" i="4" s="1"/>
  <c r="N134" i="4"/>
  <c r="M134" i="4"/>
  <c r="L134" i="4"/>
  <c r="K134" i="4"/>
  <c r="J134" i="4"/>
  <c r="I134" i="4"/>
  <c r="H134" i="4"/>
  <c r="F133" i="4"/>
  <c r="E133" i="4"/>
  <c r="D133" i="4"/>
  <c r="C133" i="4"/>
  <c r="G121" i="4"/>
  <c r="F121" i="4"/>
  <c r="E121" i="4"/>
  <c r="D121" i="4"/>
  <c r="C121" i="4"/>
  <c r="N118" i="4"/>
  <c r="M118" i="4"/>
  <c r="L118" i="4"/>
  <c r="K118" i="4"/>
  <c r="J118" i="4"/>
  <c r="I118" i="4"/>
  <c r="H118" i="4"/>
  <c r="F117" i="4"/>
  <c r="E117" i="4"/>
  <c r="D117" i="4"/>
  <c r="C117" i="4"/>
  <c r="G104" i="4"/>
  <c r="F104" i="4"/>
  <c r="E104" i="4"/>
  <c r="D104" i="4"/>
  <c r="C104" i="4"/>
  <c r="F101" i="4"/>
  <c r="E101" i="4"/>
  <c r="D101" i="4"/>
  <c r="C101" i="4"/>
  <c r="N100" i="4"/>
  <c r="M100" i="4"/>
  <c r="L100" i="4"/>
  <c r="K100" i="4"/>
  <c r="J100" i="4"/>
  <c r="I100" i="4"/>
  <c r="H100" i="4"/>
  <c r="G100" i="4"/>
  <c r="G116" i="4" s="1"/>
  <c r="F100" i="4"/>
  <c r="F116" i="4" s="1"/>
  <c r="E100" i="4"/>
  <c r="E116" i="4" s="1"/>
  <c r="D100" i="4"/>
  <c r="D116" i="4" s="1"/>
  <c r="C100" i="4"/>
  <c r="C116" i="4" s="1"/>
  <c r="N99" i="4"/>
  <c r="M99" i="4"/>
  <c r="L99" i="4"/>
  <c r="K99" i="4"/>
  <c r="J99" i="4"/>
  <c r="I99" i="4"/>
  <c r="H99" i="4"/>
  <c r="G99" i="4"/>
  <c r="G115" i="4" s="1"/>
  <c r="G132" i="4" s="1"/>
  <c r="F99" i="4"/>
  <c r="F115" i="4" s="1"/>
  <c r="F132" i="4" s="1"/>
  <c r="E99" i="4"/>
  <c r="E115" i="4" s="1"/>
  <c r="E132" i="4" s="1"/>
  <c r="D99" i="4"/>
  <c r="D115" i="4" s="1"/>
  <c r="D132" i="4" s="1"/>
  <c r="C99" i="4"/>
  <c r="C115" i="4" s="1"/>
  <c r="C132" i="4" s="1"/>
  <c r="N98" i="4"/>
  <c r="M98" i="4"/>
  <c r="L98" i="4"/>
  <c r="K98" i="4"/>
  <c r="J98" i="4"/>
  <c r="I98" i="4"/>
  <c r="H98" i="4"/>
  <c r="G98" i="4"/>
  <c r="G114" i="4" s="1"/>
  <c r="G131" i="4" s="1"/>
  <c r="F98" i="4"/>
  <c r="F114" i="4" s="1"/>
  <c r="F131" i="4" s="1"/>
  <c r="E98" i="4"/>
  <c r="E114" i="4" s="1"/>
  <c r="E131" i="4" s="1"/>
  <c r="D98" i="4"/>
  <c r="D114" i="4" s="1"/>
  <c r="D131" i="4" s="1"/>
  <c r="C98" i="4"/>
  <c r="C114" i="4" s="1"/>
  <c r="C131" i="4" s="1"/>
  <c r="N97" i="4"/>
  <c r="M97" i="4"/>
  <c r="L97" i="4"/>
  <c r="K97" i="4"/>
  <c r="J97" i="4"/>
  <c r="I97" i="4"/>
  <c r="H97" i="4"/>
  <c r="G97" i="4"/>
  <c r="G113" i="4" s="1"/>
  <c r="G130" i="4" s="1"/>
  <c r="F97" i="4"/>
  <c r="F113" i="4" s="1"/>
  <c r="F130" i="4" s="1"/>
  <c r="E97" i="4"/>
  <c r="E113" i="4" s="1"/>
  <c r="E130" i="4" s="1"/>
  <c r="D97" i="4"/>
  <c r="D113" i="4" s="1"/>
  <c r="D130" i="4" s="1"/>
  <c r="C97" i="4"/>
  <c r="C113" i="4" s="1"/>
  <c r="C130" i="4" s="1"/>
  <c r="N96" i="4"/>
  <c r="M96" i="4"/>
  <c r="L96" i="4"/>
  <c r="K96" i="4"/>
  <c r="J96" i="4"/>
  <c r="I96" i="4"/>
  <c r="H96" i="4"/>
  <c r="G96" i="4"/>
  <c r="G112" i="4" s="1"/>
  <c r="G129" i="4" s="1"/>
  <c r="F96" i="4"/>
  <c r="F112" i="4" s="1"/>
  <c r="F129" i="4" s="1"/>
  <c r="E96" i="4"/>
  <c r="E112" i="4" s="1"/>
  <c r="E129" i="4" s="1"/>
  <c r="D96" i="4"/>
  <c r="D112" i="4" s="1"/>
  <c r="D129" i="4" s="1"/>
  <c r="C96" i="4"/>
  <c r="C112" i="4" s="1"/>
  <c r="C129" i="4" s="1"/>
  <c r="N95" i="4"/>
  <c r="M95" i="4"/>
  <c r="L95" i="4"/>
  <c r="K95" i="4"/>
  <c r="J95" i="4"/>
  <c r="I95" i="4"/>
  <c r="H95" i="4"/>
  <c r="G95" i="4"/>
  <c r="F95" i="4"/>
  <c r="E95" i="4"/>
  <c r="D95" i="4"/>
  <c r="C95" i="4"/>
  <c r="N94" i="4"/>
  <c r="M94" i="4"/>
  <c r="L94" i="4"/>
  <c r="K94" i="4"/>
  <c r="J94" i="4"/>
  <c r="I94" i="4"/>
  <c r="H94" i="4"/>
  <c r="G94" i="4"/>
  <c r="G111" i="4" s="1"/>
  <c r="G128" i="4" s="1"/>
  <c r="F94" i="4"/>
  <c r="F111" i="4" s="1"/>
  <c r="F128" i="4" s="1"/>
  <c r="E94" i="4"/>
  <c r="E111" i="4" s="1"/>
  <c r="E128" i="4" s="1"/>
  <c r="D94" i="4"/>
  <c r="D111" i="4" s="1"/>
  <c r="D128" i="4" s="1"/>
  <c r="C94" i="4"/>
  <c r="C111" i="4" s="1"/>
  <c r="C128" i="4" s="1"/>
  <c r="N93" i="4"/>
  <c r="M93" i="4"/>
  <c r="L93" i="4"/>
  <c r="K93" i="4"/>
  <c r="J93" i="4"/>
  <c r="I93" i="4"/>
  <c r="H93" i="4"/>
  <c r="G93" i="4"/>
  <c r="G110" i="4" s="1"/>
  <c r="F93" i="4"/>
  <c r="F110" i="4" s="1"/>
  <c r="E93" i="4"/>
  <c r="E110" i="4" s="1"/>
  <c r="D93" i="4"/>
  <c r="D110" i="4" s="1"/>
  <c r="C93" i="4"/>
  <c r="C110" i="4" s="1"/>
  <c r="N92" i="4"/>
  <c r="M92" i="4"/>
  <c r="L92" i="4"/>
  <c r="K92" i="4"/>
  <c r="J92" i="4"/>
  <c r="I92" i="4"/>
  <c r="H92" i="4"/>
  <c r="G92" i="4"/>
  <c r="G109" i="4" s="1"/>
  <c r="G127" i="4" s="1"/>
  <c r="F92" i="4"/>
  <c r="F109" i="4" s="1"/>
  <c r="F127" i="4" s="1"/>
  <c r="E92" i="4"/>
  <c r="E109" i="4" s="1"/>
  <c r="E127" i="4" s="1"/>
  <c r="D92" i="4"/>
  <c r="D109" i="4" s="1"/>
  <c r="D127" i="4" s="1"/>
  <c r="C92" i="4"/>
  <c r="C109" i="4" s="1"/>
  <c r="C127" i="4" s="1"/>
  <c r="N91" i="4"/>
  <c r="M91" i="4"/>
  <c r="L91" i="4"/>
  <c r="K91" i="4"/>
  <c r="J91" i="4"/>
  <c r="I91" i="4"/>
  <c r="H91" i="4"/>
  <c r="G91" i="4"/>
  <c r="G108" i="4" s="1"/>
  <c r="G126" i="4" s="1"/>
  <c r="F91" i="4"/>
  <c r="F108" i="4" s="1"/>
  <c r="F126" i="4" s="1"/>
  <c r="E91" i="4"/>
  <c r="E108" i="4" s="1"/>
  <c r="E126" i="4" s="1"/>
  <c r="D91" i="4"/>
  <c r="D108" i="4" s="1"/>
  <c r="D126" i="4" s="1"/>
  <c r="C91" i="4"/>
  <c r="C108" i="4" s="1"/>
  <c r="C126" i="4" s="1"/>
  <c r="N90" i="4"/>
  <c r="M90" i="4"/>
  <c r="L90" i="4"/>
  <c r="K90" i="4"/>
  <c r="J90" i="4"/>
  <c r="I90" i="4"/>
  <c r="H90" i="4"/>
  <c r="G90" i="4"/>
  <c r="G107" i="4" s="1"/>
  <c r="G125" i="4" s="1"/>
  <c r="F90" i="4"/>
  <c r="F107" i="4" s="1"/>
  <c r="F125" i="4" s="1"/>
  <c r="E90" i="4"/>
  <c r="E107" i="4" s="1"/>
  <c r="E125" i="4" s="1"/>
  <c r="D90" i="4"/>
  <c r="D107" i="4" s="1"/>
  <c r="D125" i="4" s="1"/>
  <c r="C90" i="4"/>
  <c r="C107" i="4" s="1"/>
  <c r="C125" i="4" s="1"/>
  <c r="N89" i="4"/>
  <c r="M89" i="4"/>
  <c r="L89" i="4"/>
  <c r="K89" i="4"/>
  <c r="J89" i="4"/>
  <c r="I89" i="4"/>
  <c r="H89" i="4"/>
  <c r="G89" i="4"/>
  <c r="G106" i="4" s="1"/>
  <c r="G124" i="4" s="1"/>
  <c r="F89" i="4"/>
  <c r="F106" i="4" s="1"/>
  <c r="F124" i="4" s="1"/>
  <c r="E89" i="4"/>
  <c r="E106" i="4" s="1"/>
  <c r="E124" i="4" s="1"/>
  <c r="D89" i="4"/>
  <c r="D106" i="4" s="1"/>
  <c r="D124" i="4" s="1"/>
  <c r="C89" i="4"/>
  <c r="C106" i="4" s="1"/>
  <c r="C124" i="4" s="1"/>
  <c r="N88" i="4"/>
  <c r="N102" i="4" s="1"/>
  <c r="M88" i="4"/>
  <c r="M102" i="4" s="1"/>
  <c r="L88" i="4"/>
  <c r="L102" i="4" s="1"/>
  <c r="K88" i="4"/>
  <c r="K102" i="4" s="1"/>
  <c r="J88" i="4"/>
  <c r="J102" i="4" s="1"/>
  <c r="I88" i="4"/>
  <c r="I102" i="4" s="1"/>
  <c r="H88" i="4"/>
  <c r="H102" i="4" s="1"/>
  <c r="G88" i="4"/>
  <c r="F88" i="4"/>
  <c r="E88" i="4"/>
  <c r="D88" i="4"/>
  <c r="C88" i="4"/>
  <c r="N69" i="4"/>
  <c r="M69" i="4"/>
  <c r="L69" i="4"/>
  <c r="K69" i="4"/>
  <c r="J69" i="4"/>
  <c r="I69" i="4"/>
  <c r="H69" i="4"/>
  <c r="G56" i="4"/>
  <c r="F56" i="4"/>
  <c r="E56" i="4"/>
  <c r="D56" i="4"/>
  <c r="C56" i="4"/>
  <c r="N53" i="4"/>
  <c r="M53" i="4"/>
  <c r="L53" i="4"/>
  <c r="K53" i="4"/>
  <c r="J53" i="4"/>
  <c r="I53" i="4"/>
  <c r="H53" i="4"/>
  <c r="G39" i="4"/>
  <c r="F39" i="4"/>
  <c r="E39" i="4"/>
  <c r="D39" i="4"/>
  <c r="C39" i="4"/>
  <c r="N36" i="4"/>
  <c r="M36" i="4"/>
  <c r="L36" i="4"/>
  <c r="K36" i="4"/>
  <c r="J36" i="4"/>
  <c r="I36" i="4"/>
  <c r="H36" i="4"/>
  <c r="G36" i="4"/>
  <c r="F36" i="4"/>
  <c r="E36" i="4"/>
  <c r="D36" i="4"/>
  <c r="C36" i="4"/>
  <c r="N35" i="4"/>
  <c r="M35" i="4"/>
  <c r="L35" i="4"/>
  <c r="K35" i="4"/>
  <c r="J35" i="4"/>
  <c r="I35" i="4"/>
  <c r="H35" i="4"/>
  <c r="G35" i="4"/>
  <c r="G52" i="4" s="1"/>
  <c r="F35" i="4"/>
  <c r="F52" i="4" s="1"/>
  <c r="E35" i="4"/>
  <c r="E52" i="4" s="1"/>
  <c r="D35" i="4"/>
  <c r="D52" i="4" s="1"/>
  <c r="C35" i="4"/>
  <c r="C52" i="4" s="1"/>
  <c r="N34" i="4"/>
  <c r="M34" i="4"/>
  <c r="L34" i="4"/>
  <c r="K34" i="4"/>
  <c r="J34" i="4"/>
  <c r="I34" i="4"/>
  <c r="H34" i="4"/>
  <c r="G34" i="4"/>
  <c r="G51" i="4" s="1"/>
  <c r="F34" i="4"/>
  <c r="F51" i="4" s="1"/>
  <c r="E34" i="4"/>
  <c r="E51" i="4" s="1"/>
  <c r="D34" i="4"/>
  <c r="D51" i="4" s="1"/>
  <c r="C34" i="4"/>
  <c r="C51" i="4" s="1"/>
  <c r="N33" i="4"/>
  <c r="M33" i="4"/>
  <c r="L33" i="4"/>
  <c r="K33" i="4"/>
  <c r="J33" i="4"/>
  <c r="I33" i="4"/>
  <c r="H33" i="4"/>
  <c r="G33" i="4"/>
  <c r="G50" i="4" s="1"/>
  <c r="G68" i="4" s="1"/>
  <c r="F33" i="4"/>
  <c r="F50" i="4" s="1"/>
  <c r="F68" i="4" s="1"/>
  <c r="E33" i="4"/>
  <c r="E50" i="4" s="1"/>
  <c r="E68" i="4" s="1"/>
  <c r="D33" i="4"/>
  <c r="D50" i="4" s="1"/>
  <c r="D68" i="4" s="1"/>
  <c r="C33" i="4"/>
  <c r="C50" i="4" s="1"/>
  <c r="C68" i="4" s="1"/>
  <c r="N32" i="4"/>
  <c r="M32" i="4"/>
  <c r="L32" i="4"/>
  <c r="K32" i="4"/>
  <c r="J32" i="4"/>
  <c r="I32" i="4"/>
  <c r="H32" i="4"/>
  <c r="G32" i="4"/>
  <c r="G49" i="4" s="1"/>
  <c r="G67" i="4" s="1"/>
  <c r="F32" i="4"/>
  <c r="F49" i="4" s="1"/>
  <c r="F67" i="4" s="1"/>
  <c r="E32" i="4"/>
  <c r="E49" i="4" s="1"/>
  <c r="E67" i="4" s="1"/>
  <c r="D32" i="4"/>
  <c r="D49" i="4" s="1"/>
  <c r="D67" i="4" s="1"/>
  <c r="C32" i="4"/>
  <c r="C49" i="4" s="1"/>
  <c r="C67" i="4" s="1"/>
  <c r="N31" i="4"/>
  <c r="M31" i="4"/>
  <c r="L31" i="4"/>
  <c r="K31" i="4"/>
  <c r="J31" i="4"/>
  <c r="I31" i="4"/>
  <c r="H31" i="4"/>
  <c r="G31" i="4"/>
  <c r="G48" i="4" s="1"/>
  <c r="G66" i="4" s="1"/>
  <c r="F31" i="4"/>
  <c r="F48" i="4" s="1"/>
  <c r="F66" i="4" s="1"/>
  <c r="E31" i="4"/>
  <c r="E48" i="4" s="1"/>
  <c r="E66" i="4" s="1"/>
  <c r="D31" i="4"/>
  <c r="D48" i="4" s="1"/>
  <c r="D66" i="4" s="1"/>
  <c r="C31" i="4"/>
  <c r="C48" i="4" s="1"/>
  <c r="C66" i="4" s="1"/>
  <c r="N30" i="4"/>
  <c r="M30" i="4"/>
  <c r="L30" i="4"/>
  <c r="K30" i="4"/>
  <c r="J30" i="4"/>
  <c r="I30" i="4"/>
  <c r="H30" i="4"/>
  <c r="G30" i="4"/>
  <c r="G47" i="4" s="1"/>
  <c r="G65" i="4" s="1"/>
  <c r="F30" i="4"/>
  <c r="F47" i="4" s="1"/>
  <c r="F65" i="4" s="1"/>
  <c r="E30" i="4"/>
  <c r="E47" i="4" s="1"/>
  <c r="E65" i="4" s="1"/>
  <c r="D30" i="4"/>
  <c r="D47" i="4" s="1"/>
  <c r="D65" i="4" s="1"/>
  <c r="C30" i="4"/>
  <c r="C47" i="4" s="1"/>
  <c r="C65" i="4" s="1"/>
  <c r="N29" i="4"/>
  <c r="M29" i="4"/>
  <c r="L29" i="4"/>
  <c r="K29" i="4"/>
  <c r="J29" i="4"/>
  <c r="I29" i="4"/>
  <c r="H29" i="4"/>
  <c r="G29" i="4"/>
  <c r="G46" i="4" s="1"/>
  <c r="G64" i="4" s="1"/>
  <c r="F29" i="4"/>
  <c r="F46" i="4" s="1"/>
  <c r="F64" i="4" s="1"/>
  <c r="E29" i="4"/>
  <c r="E46" i="4" s="1"/>
  <c r="E64" i="4" s="1"/>
  <c r="D29" i="4"/>
  <c r="D46" i="4" s="1"/>
  <c r="D64" i="4" s="1"/>
  <c r="C29" i="4"/>
  <c r="C46" i="4" s="1"/>
  <c r="C64" i="4" s="1"/>
  <c r="N28" i="4"/>
  <c r="M28" i="4"/>
  <c r="L28" i="4"/>
  <c r="K28" i="4"/>
  <c r="J28" i="4"/>
  <c r="I28" i="4"/>
  <c r="H28" i="4"/>
  <c r="G28" i="4"/>
  <c r="G45" i="4" s="1"/>
  <c r="G63" i="4" s="1"/>
  <c r="F28" i="4"/>
  <c r="F45" i="4" s="1"/>
  <c r="F63" i="4" s="1"/>
  <c r="E28" i="4"/>
  <c r="E45" i="4" s="1"/>
  <c r="E63" i="4" s="1"/>
  <c r="D28" i="4"/>
  <c r="D45" i="4" s="1"/>
  <c r="D63" i="4" s="1"/>
  <c r="C28" i="4"/>
  <c r="C45" i="4" s="1"/>
  <c r="C63" i="4" s="1"/>
  <c r="N27" i="4"/>
  <c r="M27" i="4"/>
  <c r="L27" i="4"/>
  <c r="K27" i="4"/>
  <c r="J27" i="4"/>
  <c r="I27" i="4"/>
  <c r="H27" i="4"/>
  <c r="G27" i="4"/>
  <c r="G44" i="4" s="1"/>
  <c r="G62" i="4" s="1"/>
  <c r="F27" i="4"/>
  <c r="F44" i="4" s="1"/>
  <c r="F62" i="4" s="1"/>
  <c r="E27" i="4"/>
  <c r="E44" i="4" s="1"/>
  <c r="E62" i="4" s="1"/>
  <c r="D27" i="4"/>
  <c r="D44" i="4" s="1"/>
  <c r="D62" i="4" s="1"/>
  <c r="C27" i="4"/>
  <c r="C44" i="4" s="1"/>
  <c r="C62" i="4" s="1"/>
  <c r="N26" i="4"/>
  <c r="M26" i="4"/>
  <c r="L26" i="4"/>
  <c r="K26" i="4"/>
  <c r="J26" i="4"/>
  <c r="I26" i="4"/>
  <c r="H26" i="4"/>
  <c r="G26" i="4"/>
  <c r="G43" i="4" s="1"/>
  <c r="G61" i="4" s="1"/>
  <c r="F26" i="4"/>
  <c r="F43" i="4" s="1"/>
  <c r="F61" i="4" s="1"/>
  <c r="E26" i="4"/>
  <c r="E43" i="4" s="1"/>
  <c r="E61" i="4" s="1"/>
  <c r="D26" i="4"/>
  <c r="D43" i="4" s="1"/>
  <c r="D61" i="4" s="1"/>
  <c r="C26" i="4"/>
  <c r="C43" i="4" s="1"/>
  <c r="C61" i="4" s="1"/>
  <c r="N25" i="4"/>
  <c r="M25" i="4"/>
  <c r="L25" i="4"/>
  <c r="K25" i="4"/>
  <c r="J25" i="4"/>
  <c r="I25" i="4"/>
  <c r="H25" i="4"/>
  <c r="G25" i="4"/>
  <c r="G42" i="4" s="1"/>
  <c r="G60" i="4" s="1"/>
  <c r="F25" i="4"/>
  <c r="F42" i="4" s="1"/>
  <c r="F60" i="4" s="1"/>
  <c r="E25" i="4"/>
  <c r="E42" i="4" s="1"/>
  <c r="E60" i="4" s="1"/>
  <c r="D25" i="4"/>
  <c r="D42" i="4" s="1"/>
  <c r="D60" i="4" s="1"/>
  <c r="C25" i="4"/>
  <c r="C42" i="4" s="1"/>
  <c r="C60" i="4" s="1"/>
  <c r="N24" i="4"/>
  <c r="M24" i="4"/>
  <c r="L24" i="4"/>
  <c r="K24" i="4"/>
  <c r="J24" i="4"/>
  <c r="I24" i="4"/>
  <c r="H24" i="4"/>
  <c r="G24" i="4"/>
  <c r="G41" i="4" s="1"/>
  <c r="G59" i="4" s="1"/>
  <c r="F24" i="4"/>
  <c r="F41" i="4" s="1"/>
  <c r="F59" i="4" s="1"/>
  <c r="E24" i="4"/>
  <c r="E41" i="4" s="1"/>
  <c r="E59" i="4" s="1"/>
  <c r="D24" i="4"/>
  <c r="D41" i="4" s="1"/>
  <c r="D59" i="4" s="1"/>
  <c r="C24" i="4"/>
  <c r="C41" i="4" s="1"/>
  <c r="C59" i="4" s="1"/>
  <c r="N23" i="4"/>
  <c r="M23" i="4"/>
  <c r="M37" i="4" s="1"/>
  <c r="L23" i="4"/>
  <c r="L37" i="4" s="1"/>
  <c r="K23" i="4"/>
  <c r="K37" i="4" s="1"/>
  <c r="J23" i="4"/>
  <c r="J37" i="4" s="1"/>
  <c r="I23" i="4"/>
  <c r="I37" i="4" s="1"/>
  <c r="H23" i="4"/>
  <c r="H37" i="4" s="1"/>
  <c r="G23" i="4"/>
  <c r="F23" i="4"/>
  <c r="E23" i="4"/>
  <c r="D23" i="4"/>
  <c r="C23" i="4"/>
  <c r="S98" i="1"/>
  <c r="T90" i="1"/>
  <c r="M70" i="1"/>
  <c r="G70" i="1"/>
  <c r="Q65" i="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O65" i="1"/>
  <c r="M65" i="1"/>
  <c r="G65" i="1"/>
  <c r="Q64" i="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O64" i="1"/>
  <c r="M64" i="1"/>
  <c r="M81" i="1" s="1"/>
  <c r="G64" i="1"/>
  <c r="G81" i="1" s="1"/>
  <c r="M61" i="1"/>
  <c r="G61"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AW17" i="1"/>
  <c r="AW25" i="1" s="1"/>
  <c r="AV17" i="1"/>
  <c r="AV25" i="1" s="1"/>
  <c r="AU17" i="1"/>
  <c r="AU25" i="1" s="1"/>
  <c r="AT17" i="1"/>
  <c r="AT25" i="1" s="1"/>
  <c r="AS17" i="1"/>
  <c r="AS25" i="1" s="1"/>
  <c r="AR17" i="1"/>
  <c r="AR25" i="1" s="1"/>
  <c r="AQ17" i="1"/>
  <c r="AQ25" i="1" s="1"/>
  <c r="AP17" i="1"/>
  <c r="AP25" i="1" s="1"/>
  <c r="AO17" i="1"/>
  <c r="AO25" i="1" s="1"/>
  <c r="AN17" i="1"/>
  <c r="AN25" i="1" s="1"/>
  <c r="AM17" i="1"/>
  <c r="AM25" i="1" s="1"/>
  <c r="AL17" i="1"/>
  <c r="AL25" i="1" s="1"/>
  <c r="AK17" i="1"/>
  <c r="AK25" i="1" s="1"/>
  <c r="AJ17" i="1"/>
  <c r="AJ25" i="1" s="1"/>
  <c r="AI17" i="1"/>
  <c r="AI25" i="1" s="1"/>
  <c r="AH17" i="1"/>
  <c r="AH25" i="1" s="1"/>
  <c r="AG17" i="1"/>
  <c r="AG25" i="1" s="1"/>
  <c r="AF17" i="1"/>
  <c r="AF25" i="1" s="1"/>
  <c r="AE17" i="1"/>
  <c r="AE25" i="1" s="1"/>
  <c r="AD17" i="1"/>
  <c r="AD25" i="1" s="1"/>
  <c r="AC17" i="1"/>
  <c r="AC25" i="1" s="1"/>
  <c r="AB17" i="1"/>
  <c r="AB25" i="1" s="1"/>
  <c r="AA17" i="1"/>
  <c r="AA25" i="1" s="1"/>
  <c r="Z17" i="1"/>
  <c r="Z25" i="1" s="1"/>
  <c r="Y17" i="1"/>
  <c r="Y25" i="1" s="1"/>
  <c r="X17" i="1"/>
  <c r="X25" i="1" s="1"/>
  <c r="W17" i="1"/>
  <c r="W25" i="1" s="1"/>
  <c r="V17" i="1"/>
  <c r="V25" i="1" s="1"/>
  <c r="U17" i="1"/>
  <c r="U25" i="1" s="1"/>
  <c r="T17" i="1"/>
  <c r="T25" i="1" s="1"/>
  <c r="S17" i="1"/>
  <c r="S25" i="1" s="1"/>
  <c r="R17" i="1"/>
  <c r="R25" i="1" s="1"/>
  <c r="Q17" i="1"/>
  <c r="Q25" i="1" s="1"/>
  <c r="P17" i="1"/>
  <c r="P25" i="1" s="1"/>
  <c r="O17" i="1"/>
  <c r="O25" i="1" s="1"/>
  <c r="N17" i="1"/>
  <c r="N25" i="1" s="1"/>
  <c r="M17" i="1"/>
  <c r="M25" i="1" s="1"/>
  <c r="L17" i="1"/>
  <c r="L25" i="1" s="1"/>
  <c r="K17" i="1"/>
  <c r="K25" i="1" s="1"/>
  <c r="J17" i="1"/>
  <c r="J25" i="1" s="1"/>
  <c r="I17" i="1"/>
  <c r="I25" i="1" s="1"/>
  <c r="AU64" i="15" l="1"/>
  <c r="AT68" i="15"/>
  <c r="AU65" i="15"/>
  <c r="AP72" i="15"/>
  <c r="AO170" i="15"/>
  <c r="AK168" i="12" s="1"/>
  <c r="AO160" i="15"/>
  <c r="AK158" i="12" s="1"/>
  <c r="AO151" i="15"/>
  <c r="AK150" i="12" s="1"/>
  <c r="AO142" i="15"/>
  <c r="AK141" i="12" s="1"/>
  <c r="AO133" i="15"/>
  <c r="AK132" i="12" s="1"/>
  <c r="AO123" i="15"/>
  <c r="AC66" i="15"/>
  <c r="AB168" i="15"/>
  <c r="X166" i="12" s="1"/>
  <c r="AB149" i="15"/>
  <c r="X148" i="12" s="1"/>
  <c r="AB140" i="15"/>
  <c r="AB131" i="15"/>
  <c r="X130" i="12" s="1"/>
  <c r="AB121" i="15"/>
  <c r="X121" i="12" s="1"/>
  <c r="AB111" i="15"/>
  <c r="X112" i="12" s="1"/>
  <c r="AB67" i="15"/>
  <c r="X178" i="12" s="1"/>
  <c r="X139" i="12"/>
  <c r="AB93" i="15"/>
  <c r="AA95" i="15"/>
  <c r="AB159" i="15"/>
  <c r="AB169" i="15"/>
  <c r="X167" i="12" s="1"/>
  <c r="AB150" i="15"/>
  <c r="X149" i="12" s="1"/>
  <c r="AB141" i="15"/>
  <c r="X140" i="12" s="1"/>
  <c r="AB132" i="15"/>
  <c r="X131" i="12" s="1"/>
  <c r="AB122" i="15"/>
  <c r="X122" i="12" s="1"/>
  <c r="AB112" i="15"/>
  <c r="X113" i="12" s="1"/>
  <c r="AC164" i="15"/>
  <c r="Y162" i="12" s="1"/>
  <c r="AC155" i="15"/>
  <c r="AC145" i="15"/>
  <c r="AC136" i="15"/>
  <c r="Y135" i="12" s="1"/>
  <c r="AC127" i="15"/>
  <c r="Y127" i="12" s="1"/>
  <c r="AC117" i="15"/>
  <c r="Y118" i="12" s="1"/>
  <c r="AD84" i="15"/>
  <c r="AF173" i="15"/>
  <c r="AF163" i="15"/>
  <c r="AB161" i="12" s="1"/>
  <c r="AF154" i="15"/>
  <c r="AF135" i="15"/>
  <c r="AB134" i="12" s="1"/>
  <c r="AF125" i="15"/>
  <c r="AB125" i="12" s="1"/>
  <c r="AF115" i="15"/>
  <c r="AB116" i="12" s="1"/>
  <c r="AG116" i="15"/>
  <c r="AJ103" i="15"/>
  <c r="W98" i="11"/>
  <c r="X96" i="11"/>
  <c r="X163" i="11"/>
  <c r="X153" i="11"/>
  <c r="X142" i="11"/>
  <c r="X132" i="11"/>
  <c r="X122" i="11"/>
  <c r="X112" i="11"/>
  <c r="Y79" i="11"/>
  <c r="X173" i="11"/>
  <c r="X162" i="11"/>
  <c r="X152" i="11"/>
  <c r="X131" i="11"/>
  <c r="X120" i="11"/>
  <c r="X110" i="11"/>
  <c r="Y74" i="11"/>
  <c r="X172" i="11"/>
  <c r="X161" i="11"/>
  <c r="X151" i="11"/>
  <c r="X141" i="11"/>
  <c r="X119" i="11"/>
  <c r="X109" i="11"/>
  <c r="Y72" i="11"/>
  <c r="X169" i="11"/>
  <c r="X148" i="11"/>
  <c r="X138" i="11"/>
  <c r="X128" i="11"/>
  <c r="X117" i="11"/>
  <c r="X107" i="11"/>
  <c r="Y65" i="11"/>
  <c r="X89" i="11"/>
  <c r="Y89" i="11" s="1"/>
  <c r="W90" i="11"/>
  <c r="X88" i="11"/>
  <c r="T70" i="11"/>
  <c r="U64" i="11"/>
  <c r="O81" i="1"/>
  <c r="Q81" i="1"/>
  <c r="C40" i="4"/>
  <c r="C58" i="4" s="1"/>
  <c r="C37" i="4"/>
  <c r="C55" i="4" s="1"/>
  <c r="D40" i="4"/>
  <c r="D58" i="4" s="1"/>
  <c r="D37" i="4"/>
  <c r="D55" i="4" s="1"/>
  <c r="E40" i="4"/>
  <c r="E58" i="4" s="1"/>
  <c r="E37" i="4"/>
  <c r="E55" i="4" s="1"/>
  <c r="F40" i="4"/>
  <c r="F58" i="4" s="1"/>
  <c r="F37" i="4"/>
  <c r="F55" i="4" s="1"/>
  <c r="G40" i="4"/>
  <c r="G58" i="4" s="1"/>
  <c r="G37" i="4"/>
  <c r="G55" i="4" s="1"/>
  <c r="N37" i="4"/>
  <c r="C57" i="4"/>
  <c r="C53" i="4"/>
  <c r="D57" i="4"/>
  <c r="D53" i="4"/>
  <c r="E57" i="4"/>
  <c r="E53" i="4"/>
  <c r="F57" i="4"/>
  <c r="F53" i="4"/>
  <c r="G57" i="4"/>
  <c r="G53" i="4"/>
  <c r="O53" i="4"/>
  <c r="O69" i="4"/>
  <c r="C105" i="4"/>
  <c r="C123" i="4" s="1"/>
  <c r="C102" i="4"/>
  <c r="C120" i="4" s="1"/>
  <c r="D105" i="4"/>
  <c r="D123" i="4" s="1"/>
  <c r="D102" i="4"/>
  <c r="D120" i="4" s="1"/>
  <c r="E105" i="4"/>
  <c r="E123" i="4" s="1"/>
  <c r="E102" i="4"/>
  <c r="E120" i="4" s="1"/>
  <c r="F105" i="4"/>
  <c r="F123" i="4" s="1"/>
  <c r="F102" i="4"/>
  <c r="F120" i="4" s="1"/>
  <c r="G105" i="4"/>
  <c r="G123" i="4" s="1"/>
  <c r="G102" i="4"/>
  <c r="G120" i="4" s="1"/>
  <c r="C122" i="4"/>
  <c r="C118" i="4"/>
  <c r="D122" i="4"/>
  <c r="D118" i="4"/>
  <c r="E122" i="4"/>
  <c r="E118" i="4"/>
  <c r="F122" i="4"/>
  <c r="F118" i="4"/>
  <c r="G122" i="4"/>
  <c r="G118" i="4"/>
  <c r="O118" i="4"/>
  <c r="O134" i="4"/>
  <c r="N172" i="4"/>
  <c r="N173" i="4"/>
  <c r="N174" i="4"/>
  <c r="N175" i="4"/>
  <c r="N176" i="4"/>
  <c r="N177" i="4"/>
  <c r="N178" i="4"/>
  <c r="N179" i="4"/>
  <c r="N180" i="4"/>
  <c r="N181" i="4"/>
  <c r="N182" i="4"/>
  <c r="N183" i="4"/>
  <c r="N184" i="4"/>
  <c r="O185" i="4"/>
  <c r="N223" i="4"/>
  <c r="N256" i="4"/>
  <c r="N303" i="4"/>
  <c r="N311" i="4"/>
  <c r="AT309" i="4"/>
  <c r="AT310" i="4"/>
  <c r="O320" i="4"/>
  <c r="O346" i="4"/>
  <c r="O363" i="4"/>
  <c r="AU68" i="15" l="1"/>
  <c r="AV65" i="15"/>
  <c r="AV64" i="15"/>
  <c r="AQ72" i="15"/>
  <c r="AP170" i="15"/>
  <c r="AL168" i="12" s="1"/>
  <c r="AP160" i="15"/>
  <c r="AL158" i="12" s="1"/>
  <c r="AP151" i="15"/>
  <c r="AL150" i="12" s="1"/>
  <c r="AP142" i="15"/>
  <c r="AL141" i="12" s="1"/>
  <c r="AP133" i="15"/>
  <c r="AL132" i="12" s="1"/>
  <c r="AP123" i="15"/>
  <c r="AD66" i="15"/>
  <c r="AC168" i="15"/>
  <c r="Y166" i="12" s="1"/>
  <c r="AC149" i="15"/>
  <c r="AC140" i="15"/>
  <c r="AC131" i="15"/>
  <c r="Y130" i="12" s="1"/>
  <c r="AC121" i="15"/>
  <c r="Y121" i="12" s="1"/>
  <c r="AC111" i="15"/>
  <c r="Y112" i="12" s="1"/>
  <c r="AC67" i="15"/>
  <c r="Y178" i="12" s="1"/>
  <c r="Y139" i="12"/>
  <c r="Y148" i="12"/>
  <c r="AD164" i="15"/>
  <c r="Z162" i="12" s="1"/>
  <c r="AD155" i="15"/>
  <c r="AD145" i="15"/>
  <c r="AD136" i="15"/>
  <c r="Z135" i="12" s="1"/>
  <c r="AD127" i="15"/>
  <c r="Z127" i="12" s="1"/>
  <c r="AD117" i="15"/>
  <c r="Z118" i="12" s="1"/>
  <c r="AE84" i="15"/>
  <c r="AC159" i="15"/>
  <c r="AC169" i="15"/>
  <c r="Y167" i="12" s="1"/>
  <c r="AC150" i="15"/>
  <c r="Y149" i="12" s="1"/>
  <c r="AC141" i="15"/>
  <c r="Y140" i="12" s="1"/>
  <c r="AC132" i="15"/>
  <c r="Y131" i="12" s="1"/>
  <c r="AC122" i="15"/>
  <c r="Y122" i="12" s="1"/>
  <c r="AC112" i="15"/>
  <c r="Y113" i="12" s="1"/>
  <c r="AC94" i="15"/>
  <c r="AD94" i="15" s="1"/>
  <c r="AC93" i="15"/>
  <c r="AB95" i="15"/>
  <c r="AG173" i="15"/>
  <c r="AG163" i="15"/>
  <c r="AC161" i="12" s="1"/>
  <c r="AG154" i="15"/>
  <c r="AG135" i="15"/>
  <c r="AC134" i="12" s="1"/>
  <c r="AG125" i="15"/>
  <c r="AC125" i="12" s="1"/>
  <c r="AG115" i="15"/>
  <c r="AC116" i="12" s="1"/>
  <c r="AK103" i="15"/>
  <c r="AH116" i="15"/>
  <c r="U158" i="11"/>
  <c r="U147" i="11"/>
  <c r="U116" i="11"/>
  <c r="U106" i="11"/>
  <c r="U113" i="11" s="1"/>
  <c r="V64" i="11"/>
  <c r="T83" i="11"/>
  <c r="T81" i="11"/>
  <c r="X90" i="11"/>
  <c r="Y88" i="11"/>
  <c r="Y169" i="11"/>
  <c r="Y148" i="11"/>
  <c r="Y138" i="11"/>
  <c r="Y128" i="11"/>
  <c r="Y117" i="11"/>
  <c r="Y107" i="11"/>
  <c r="Z65" i="11"/>
  <c r="Y172" i="11"/>
  <c r="Y161" i="11"/>
  <c r="Y151" i="11"/>
  <c r="Y141" i="11"/>
  <c r="Y119" i="11"/>
  <c r="Y109" i="11"/>
  <c r="Z72" i="11"/>
  <c r="Y173" i="11"/>
  <c r="Y162" i="11"/>
  <c r="Y152" i="11"/>
  <c r="Y131" i="11"/>
  <c r="Y120" i="11"/>
  <c r="Y110" i="11"/>
  <c r="Z74" i="11"/>
  <c r="Y163" i="11"/>
  <c r="Y153" i="11"/>
  <c r="Y142" i="11"/>
  <c r="Y132" i="11"/>
  <c r="Y122" i="11"/>
  <c r="Y112" i="11"/>
  <c r="Z79" i="11"/>
  <c r="X98" i="11"/>
  <c r="Y96" i="11"/>
  <c r="P363" i="4"/>
  <c r="P346" i="4"/>
  <c r="P320" i="4"/>
  <c r="AU310" i="4"/>
  <c r="O311" i="4"/>
  <c r="AU309" i="4"/>
  <c r="O303" i="4"/>
  <c r="O256" i="4"/>
  <c r="O223" i="4"/>
  <c r="O172" i="4"/>
  <c r="P185" i="4"/>
  <c r="O184" i="4"/>
  <c r="O183" i="4"/>
  <c r="O182" i="4"/>
  <c r="O181" i="4"/>
  <c r="O180" i="4"/>
  <c r="O179" i="4"/>
  <c r="O178" i="4"/>
  <c r="O177" i="4"/>
  <c r="O176" i="4"/>
  <c r="O175" i="4"/>
  <c r="O174" i="4"/>
  <c r="O173" i="4"/>
  <c r="P134" i="4"/>
  <c r="P118" i="4"/>
  <c r="G134" i="4"/>
  <c r="F134" i="4"/>
  <c r="E134" i="4"/>
  <c r="D134" i="4"/>
  <c r="C134" i="4"/>
  <c r="P69" i="4"/>
  <c r="P53" i="4"/>
  <c r="O37" i="4"/>
  <c r="G69" i="4"/>
  <c r="F69" i="4"/>
  <c r="E69" i="4"/>
  <c r="D69" i="4"/>
  <c r="C69" i="4"/>
  <c r="O102" i="4"/>
  <c r="AV68" i="15" l="1"/>
  <c r="AW65" i="15"/>
  <c r="AW64" i="15"/>
  <c r="U67" i="11"/>
  <c r="U70" i="11" s="1"/>
  <c r="U160" i="11" s="1"/>
  <c r="AR72" i="15"/>
  <c r="AQ170" i="15"/>
  <c r="AM168" i="12" s="1"/>
  <c r="AQ160" i="15"/>
  <c r="AM158" i="12" s="1"/>
  <c r="AQ151" i="15"/>
  <c r="AM150" i="12" s="1"/>
  <c r="AQ142" i="15"/>
  <c r="AM141" i="12" s="1"/>
  <c r="AQ133" i="15"/>
  <c r="AM132" i="12" s="1"/>
  <c r="AQ123" i="15"/>
  <c r="AE66" i="15"/>
  <c r="AD168" i="15"/>
  <c r="Z166" i="12" s="1"/>
  <c r="AD149" i="15"/>
  <c r="AD140" i="15"/>
  <c r="Z139" i="12" s="1"/>
  <c r="AD131" i="15"/>
  <c r="AD121" i="15"/>
  <c r="Z121" i="12" s="1"/>
  <c r="AD111" i="15"/>
  <c r="Z112" i="12" s="1"/>
  <c r="AD67" i="15"/>
  <c r="Z178" i="12" s="1"/>
  <c r="Z148" i="12"/>
  <c r="Z130" i="12"/>
  <c r="AC95" i="15"/>
  <c r="AD93" i="15"/>
  <c r="AD159" i="15"/>
  <c r="AD169" i="15"/>
  <c r="Z167" i="12" s="1"/>
  <c r="AD150" i="15"/>
  <c r="Z149" i="12" s="1"/>
  <c r="AD141" i="15"/>
  <c r="Z140" i="12" s="1"/>
  <c r="AD132" i="15"/>
  <c r="Z131" i="12" s="1"/>
  <c r="AD122" i="15"/>
  <c r="Z122" i="12" s="1"/>
  <c r="AD112" i="15"/>
  <c r="Z113" i="12" s="1"/>
  <c r="AE164" i="15"/>
  <c r="AA162" i="12" s="1"/>
  <c r="AE155" i="15"/>
  <c r="AE145" i="15"/>
  <c r="AE136" i="15"/>
  <c r="AA135" i="12" s="1"/>
  <c r="AE127" i="15"/>
  <c r="AA127" i="12" s="1"/>
  <c r="AE117" i="15"/>
  <c r="AA118" i="12" s="1"/>
  <c r="AF84" i="15"/>
  <c r="AH173" i="15"/>
  <c r="AH163" i="15"/>
  <c r="AD161" i="12" s="1"/>
  <c r="AH154" i="15"/>
  <c r="AH135" i="15"/>
  <c r="AD134" i="12" s="1"/>
  <c r="AH125" i="15"/>
  <c r="AD125" i="12" s="1"/>
  <c r="AH115" i="15"/>
  <c r="AD116" i="12" s="1"/>
  <c r="AL103" i="15"/>
  <c r="AI116" i="15"/>
  <c r="Y98" i="11"/>
  <c r="Z96" i="11"/>
  <c r="Z163" i="11"/>
  <c r="Z153" i="11"/>
  <c r="Z142" i="11"/>
  <c r="Z132" i="11"/>
  <c r="Z122" i="11"/>
  <c r="Z112" i="11"/>
  <c r="AA79" i="11"/>
  <c r="Z173" i="11"/>
  <c r="Z162" i="11"/>
  <c r="Z152" i="11"/>
  <c r="Z131" i="11"/>
  <c r="Z120" i="11"/>
  <c r="Z110" i="11"/>
  <c r="AA74" i="11"/>
  <c r="Z172" i="11"/>
  <c r="Z161" i="11"/>
  <c r="Z151" i="11"/>
  <c r="Z141" i="11"/>
  <c r="Z119" i="11"/>
  <c r="Z109" i="11"/>
  <c r="AA72" i="11"/>
  <c r="Z169" i="11"/>
  <c r="Z148" i="11"/>
  <c r="Z138" i="11"/>
  <c r="Z128" i="11"/>
  <c r="Z117" i="11"/>
  <c r="Z107" i="11"/>
  <c r="AA65" i="11"/>
  <c r="Z89" i="11"/>
  <c r="AA89" i="11" s="1"/>
  <c r="Y90" i="11"/>
  <c r="Z88" i="11"/>
  <c r="V158" i="11"/>
  <c r="V147" i="11"/>
  <c r="V116" i="11"/>
  <c r="V123" i="11" s="1"/>
  <c r="V106" i="11"/>
  <c r="W64" i="11"/>
  <c r="U123" i="11"/>
  <c r="R123" i="11"/>
  <c r="P102" i="4"/>
  <c r="P37" i="4"/>
  <c r="Q53" i="4"/>
  <c r="Q69" i="4"/>
  <c r="Q118" i="4"/>
  <c r="Q134" i="4"/>
  <c r="P173" i="4"/>
  <c r="P174" i="4"/>
  <c r="P175" i="4"/>
  <c r="P176" i="4"/>
  <c r="P177" i="4"/>
  <c r="P178" i="4"/>
  <c r="P179" i="4"/>
  <c r="P180" i="4"/>
  <c r="P181" i="4"/>
  <c r="P182" i="4"/>
  <c r="P183" i="4"/>
  <c r="P184" i="4"/>
  <c r="Q185" i="4"/>
  <c r="P223" i="4"/>
  <c r="P172" i="4"/>
  <c r="P256" i="4"/>
  <c r="P303" i="4"/>
  <c r="P311" i="4"/>
  <c r="AV309" i="4"/>
  <c r="AV310" i="4"/>
  <c r="Q320" i="4"/>
  <c r="Q346" i="4"/>
  <c r="Q363" i="4"/>
  <c r="AW68" i="15" l="1"/>
  <c r="AX65" i="15"/>
  <c r="AX64" i="15"/>
  <c r="AX68" i="15" s="1"/>
  <c r="V67" i="11"/>
  <c r="V159" i="11" s="1"/>
  <c r="U159" i="11"/>
  <c r="U164" i="11" s="1"/>
  <c r="U171" i="11"/>
  <c r="U170" i="11"/>
  <c r="U81" i="11"/>
  <c r="U83" i="11"/>
  <c r="U139" i="11"/>
  <c r="U129" i="11"/>
  <c r="U130" i="11"/>
  <c r="U150" i="11"/>
  <c r="U140" i="11"/>
  <c r="U149" i="11"/>
  <c r="U172" i="15"/>
  <c r="Q170" i="12" s="1"/>
  <c r="U162" i="15"/>
  <c r="Q160" i="12" s="1"/>
  <c r="U153" i="15"/>
  <c r="Q152" i="12" s="1"/>
  <c r="U144" i="15"/>
  <c r="Q143" i="12" s="1"/>
  <c r="U124" i="15"/>
  <c r="U114" i="15"/>
  <c r="Q115" i="12" s="1"/>
  <c r="Q119" i="12" s="1"/>
  <c r="U75" i="15"/>
  <c r="AS72" i="15"/>
  <c r="AR170" i="15"/>
  <c r="AN168" i="12" s="1"/>
  <c r="AR160" i="15"/>
  <c r="AN158" i="12" s="1"/>
  <c r="AR151" i="15"/>
  <c r="AN150" i="12" s="1"/>
  <c r="AR142" i="15"/>
  <c r="AN141" i="12" s="1"/>
  <c r="AR133" i="15"/>
  <c r="AN132" i="12" s="1"/>
  <c r="AR123" i="15"/>
  <c r="AF66" i="15"/>
  <c r="AE168" i="15"/>
  <c r="AE149" i="15"/>
  <c r="AE140" i="15"/>
  <c r="AA139" i="12" s="1"/>
  <c r="AE131" i="15"/>
  <c r="AA130" i="12" s="1"/>
  <c r="AE121" i="15"/>
  <c r="AA121" i="12" s="1"/>
  <c r="AE111" i="15"/>
  <c r="AA112" i="12" s="1"/>
  <c r="AE67" i="15"/>
  <c r="AA178" i="12" s="1"/>
  <c r="AA166" i="12"/>
  <c r="AA148" i="12"/>
  <c r="AF164" i="15"/>
  <c r="AB162" i="12" s="1"/>
  <c r="AF155" i="15"/>
  <c r="AF145" i="15"/>
  <c r="AF136" i="15"/>
  <c r="AB135" i="12" s="1"/>
  <c r="AF127" i="15"/>
  <c r="AB127" i="12" s="1"/>
  <c r="AF117" i="15"/>
  <c r="AB118" i="12" s="1"/>
  <c r="AG84" i="15"/>
  <c r="AE159" i="15"/>
  <c r="AE169" i="15"/>
  <c r="AA167" i="12" s="1"/>
  <c r="AE150" i="15"/>
  <c r="AA149" i="12" s="1"/>
  <c r="AE141" i="15"/>
  <c r="AA140" i="12" s="1"/>
  <c r="AE132" i="15"/>
  <c r="AA131" i="12" s="1"/>
  <c r="AE122" i="15"/>
  <c r="AA122" i="12" s="1"/>
  <c r="AE112" i="15"/>
  <c r="AA113" i="12" s="1"/>
  <c r="AE94" i="15"/>
  <c r="AF94" i="15" s="1"/>
  <c r="AD95" i="15"/>
  <c r="AE93" i="15"/>
  <c r="AI173" i="15"/>
  <c r="AI163" i="15"/>
  <c r="AE161" i="12" s="1"/>
  <c r="AI154" i="15"/>
  <c r="AI135" i="15"/>
  <c r="AE134" i="12" s="1"/>
  <c r="AI125" i="15"/>
  <c r="AE125" i="12" s="1"/>
  <c r="AI115" i="15"/>
  <c r="AE116" i="12" s="1"/>
  <c r="AM103" i="15"/>
  <c r="AJ116" i="15"/>
  <c r="W158" i="11"/>
  <c r="W147" i="11"/>
  <c r="W116" i="11"/>
  <c r="W123" i="11" s="1"/>
  <c r="W106" i="11"/>
  <c r="X64" i="11"/>
  <c r="Z90" i="11"/>
  <c r="AA88" i="11"/>
  <c r="AA169" i="11"/>
  <c r="AA148" i="11"/>
  <c r="AA138" i="11"/>
  <c r="AA128" i="11"/>
  <c r="AA117" i="11"/>
  <c r="AA107" i="11"/>
  <c r="AB65" i="11"/>
  <c r="AA172" i="11"/>
  <c r="AA161" i="11"/>
  <c r="AA151" i="11"/>
  <c r="AA141" i="11"/>
  <c r="AA119" i="11"/>
  <c r="AA109" i="11"/>
  <c r="AB72" i="11"/>
  <c r="AA173" i="11"/>
  <c r="AA162" i="11"/>
  <c r="AA152" i="11"/>
  <c r="AA131" i="11"/>
  <c r="AA120" i="11"/>
  <c r="AA110" i="11"/>
  <c r="AB74" i="11"/>
  <c r="AA163" i="11"/>
  <c r="AA153" i="11"/>
  <c r="AA142" i="11"/>
  <c r="AA132" i="11"/>
  <c r="AA122" i="11"/>
  <c r="AA112" i="11"/>
  <c r="AB79" i="11"/>
  <c r="Z98" i="11"/>
  <c r="AA96" i="11"/>
  <c r="R363" i="4"/>
  <c r="R346" i="4"/>
  <c r="R320" i="4"/>
  <c r="AW310" i="4"/>
  <c r="Q311" i="4"/>
  <c r="AW309" i="4"/>
  <c r="Q303" i="4"/>
  <c r="Q256" i="4"/>
  <c r="Q223" i="4"/>
  <c r="Q172" i="4"/>
  <c r="R185" i="4"/>
  <c r="Q184" i="4"/>
  <c r="Q183" i="4"/>
  <c r="Q182" i="4"/>
  <c r="Q181" i="4"/>
  <c r="Q180" i="4"/>
  <c r="Q179" i="4"/>
  <c r="Q178" i="4"/>
  <c r="Q177" i="4"/>
  <c r="Q176" i="4"/>
  <c r="Q175" i="4"/>
  <c r="Q174" i="4"/>
  <c r="Q173" i="4"/>
  <c r="R134" i="4"/>
  <c r="R118" i="4"/>
  <c r="R69" i="4"/>
  <c r="R53" i="4"/>
  <c r="Q37" i="4"/>
  <c r="Q102" i="4"/>
  <c r="W67" i="11" l="1"/>
  <c r="AY65" i="15"/>
  <c r="AY64" i="15"/>
  <c r="AY68" i="15" s="1"/>
  <c r="U174" i="11"/>
  <c r="V70" i="11"/>
  <c r="V140" i="11" s="1"/>
  <c r="V170" i="11"/>
  <c r="V111" i="11"/>
  <c r="V129" i="11"/>
  <c r="V139" i="11"/>
  <c r="V149" i="11"/>
  <c r="V108" i="11" s="1"/>
  <c r="U143" i="11"/>
  <c r="U154" i="11"/>
  <c r="U133" i="11"/>
  <c r="U161" i="15"/>
  <c r="U171" i="15"/>
  <c r="U152" i="15"/>
  <c r="U143" i="15"/>
  <c r="U134" i="15"/>
  <c r="U86" i="15"/>
  <c r="U113" i="15"/>
  <c r="U118" i="15" s="1"/>
  <c r="Q124" i="12"/>
  <c r="Q128" i="12" s="1"/>
  <c r="R128" i="15"/>
  <c r="U128" i="15"/>
  <c r="V172" i="15"/>
  <c r="R170" i="12" s="1"/>
  <c r="V162" i="15"/>
  <c r="R160" i="12" s="1"/>
  <c r="V153" i="15"/>
  <c r="R152" i="12" s="1"/>
  <c r="V144" i="15"/>
  <c r="R143" i="12" s="1"/>
  <c r="V124" i="15"/>
  <c r="V114" i="15"/>
  <c r="R115" i="12" s="1"/>
  <c r="R119" i="12" s="1"/>
  <c r="V75" i="15"/>
  <c r="AT72" i="15"/>
  <c r="AS170" i="15"/>
  <c r="AO168" i="12" s="1"/>
  <c r="AS160" i="15"/>
  <c r="AO158" i="12" s="1"/>
  <c r="AS151" i="15"/>
  <c r="AO150" i="12" s="1"/>
  <c r="AS142" i="15"/>
  <c r="AO141" i="12" s="1"/>
  <c r="AS133" i="15"/>
  <c r="AO132" i="12" s="1"/>
  <c r="AS123" i="15"/>
  <c r="AG66" i="15"/>
  <c r="AF168" i="15"/>
  <c r="AB166" i="12" s="1"/>
  <c r="AF149" i="15"/>
  <c r="AF140" i="15"/>
  <c r="AF131" i="15"/>
  <c r="AB130" i="12" s="1"/>
  <c r="AF121" i="15"/>
  <c r="AB121" i="12" s="1"/>
  <c r="AF111" i="15"/>
  <c r="AB112" i="12" s="1"/>
  <c r="AF67" i="15"/>
  <c r="AB178" i="12" s="1"/>
  <c r="AB139" i="12"/>
  <c r="AB148" i="12"/>
  <c r="AE95" i="15"/>
  <c r="AF93" i="15"/>
  <c r="AF159" i="15"/>
  <c r="AF169" i="15"/>
  <c r="AB167" i="12" s="1"/>
  <c r="AF150" i="15"/>
  <c r="AB149" i="12" s="1"/>
  <c r="AF141" i="15"/>
  <c r="AB140" i="12" s="1"/>
  <c r="AF132" i="15"/>
  <c r="AB131" i="12" s="1"/>
  <c r="AF122" i="15"/>
  <c r="AB122" i="12" s="1"/>
  <c r="AF112" i="15"/>
  <c r="AB113" i="12" s="1"/>
  <c r="AG164" i="15"/>
  <c r="AC162" i="12" s="1"/>
  <c r="AG155" i="15"/>
  <c r="AG145" i="15"/>
  <c r="AG136" i="15"/>
  <c r="AC135" i="12" s="1"/>
  <c r="AG127" i="15"/>
  <c r="AC127" i="12" s="1"/>
  <c r="AG117" i="15"/>
  <c r="AC118" i="12" s="1"/>
  <c r="AH84" i="15"/>
  <c r="AJ173" i="15"/>
  <c r="AJ163" i="15"/>
  <c r="AF161" i="12" s="1"/>
  <c r="AJ154" i="15"/>
  <c r="AJ135" i="15"/>
  <c r="AF134" i="12" s="1"/>
  <c r="AJ125" i="15"/>
  <c r="AF125" i="12" s="1"/>
  <c r="AJ115" i="15"/>
  <c r="AF116" i="12" s="1"/>
  <c r="AK116" i="15"/>
  <c r="AN103" i="15"/>
  <c r="W139" i="11"/>
  <c r="W129" i="11"/>
  <c r="W111" i="11"/>
  <c r="W170" i="11"/>
  <c r="W159" i="11"/>
  <c r="W149" i="11"/>
  <c r="W70" i="11"/>
  <c r="AA98" i="11"/>
  <c r="AB96" i="11"/>
  <c r="AB163" i="11"/>
  <c r="AB153" i="11"/>
  <c r="AB142" i="11"/>
  <c r="AB132" i="11"/>
  <c r="AB122" i="11"/>
  <c r="AB112" i="11"/>
  <c r="AC79" i="11"/>
  <c r="AB173" i="11"/>
  <c r="AB162" i="11"/>
  <c r="AB152" i="11"/>
  <c r="AB131" i="11"/>
  <c r="AB120" i="11"/>
  <c r="AB110" i="11"/>
  <c r="AC74" i="11"/>
  <c r="AB172" i="11"/>
  <c r="AB161" i="11"/>
  <c r="AB151" i="11"/>
  <c r="AB141" i="11"/>
  <c r="AB119" i="11"/>
  <c r="AB109" i="11"/>
  <c r="AC72" i="11"/>
  <c r="AB169" i="11"/>
  <c r="AB148" i="11"/>
  <c r="AB138" i="11"/>
  <c r="AB128" i="11"/>
  <c r="AB117" i="11"/>
  <c r="AB107" i="11"/>
  <c r="AC65" i="11"/>
  <c r="AB89" i="11"/>
  <c r="AC89" i="11" s="1"/>
  <c r="AA90" i="11"/>
  <c r="AB88" i="11"/>
  <c r="X158" i="11"/>
  <c r="X147" i="11"/>
  <c r="X116" i="11"/>
  <c r="X123" i="11" s="1"/>
  <c r="X106" i="11"/>
  <c r="Y64" i="11"/>
  <c r="X67" i="11"/>
  <c r="R102" i="4"/>
  <c r="R37" i="4"/>
  <c r="S53" i="4"/>
  <c r="S69" i="4"/>
  <c r="S118" i="4"/>
  <c r="S134" i="4"/>
  <c r="R173" i="4"/>
  <c r="R174" i="4"/>
  <c r="R175" i="4"/>
  <c r="R176" i="4"/>
  <c r="R177" i="4"/>
  <c r="R178" i="4"/>
  <c r="R179" i="4"/>
  <c r="R180" i="4"/>
  <c r="R181" i="4"/>
  <c r="R182" i="4"/>
  <c r="R183" i="4"/>
  <c r="R184" i="4"/>
  <c r="S185" i="4"/>
  <c r="R223" i="4"/>
  <c r="R172" i="4"/>
  <c r="R256" i="4"/>
  <c r="R303" i="4"/>
  <c r="R311" i="4"/>
  <c r="AX309" i="4"/>
  <c r="AX310" i="4"/>
  <c r="S320" i="4"/>
  <c r="S346" i="4"/>
  <c r="S363" i="4"/>
  <c r="V81" i="11" l="1"/>
  <c r="AY67" i="15"/>
  <c r="AZ65" i="15"/>
  <c r="AZ64" i="15"/>
  <c r="AZ68" i="15" s="1"/>
  <c r="V143" i="11"/>
  <c r="V130" i="11"/>
  <c r="V133" i="11" s="1"/>
  <c r="W160" i="11"/>
  <c r="W164" i="11" s="1"/>
  <c r="V83" i="11"/>
  <c r="V150" i="11"/>
  <c r="V154" i="11" s="1"/>
  <c r="V160" i="11"/>
  <c r="V164" i="11" s="1"/>
  <c r="V171" i="11"/>
  <c r="V174" i="11" s="1"/>
  <c r="V113" i="11"/>
  <c r="V86" i="15"/>
  <c r="V171" i="15"/>
  <c r="V161" i="15"/>
  <c r="V152" i="15"/>
  <c r="V143" i="15"/>
  <c r="V134" i="15"/>
  <c r="V113" i="15"/>
  <c r="V118" i="15" s="1"/>
  <c r="R124" i="12"/>
  <c r="R128" i="12" s="1"/>
  <c r="V128" i="15"/>
  <c r="W172" i="15"/>
  <c r="S170" i="12" s="1"/>
  <c r="W162" i="15"/>
  <c r="S160" i="12" s="1"/>
  <c r="W153" i="15"/>
  <c r="S152" i="12" s="1"/>
  <c r="W144" i="15"/>
  <c r="S143" i="12" s="1"/>
  <c r="W124" i="15"/>
  <c r="W114" i="15"/>
  <c r="S115" i="12" s="1"/>
  <c r="S119" i="12" s="1"/>
  <c r="W75" i="15"/>
  <c r="Q133" i="12"/>
  <c r="Q136" i="12" s="1"/>
  <c r="U137" i="15"/>
  <c r="Q142" i="12"/>
  <c r="Q145" i="12" s="1"/>
  <c r="U146" i="15"/>
  <c r="Q151" i="12"/>
  <c r="Q155" i="12" s="1"/>
  <c r="U156" i="15"/>
  <c r="Q169" i="12"/>
  <c r="Q172" i="12" s="1"/>
  <c r="U174" i="15"/>
  <c r="Q159" i="12"/>
  <c r="Q163" i="12" s="1"/>
  <c r="U165" i="15"/>
  <c r="AU72" i="15"/>
  <c r="AT170" i="15"/>
  <c r="AP168" i="12" s="1"/>
  <c r="AT160" i="15"/>
  <c r="AP158" i="12" s="1"/>
  <c r="AT151" i="15"/>
  <c r="AP150" i="12" s="1"/>
  <c r="AT142" i="15"/>
  <c r="AP141" i="12" s="1"/>
  <c r="AT133" i="15"/>
  <c r="AP132" i="12" s="1"/>
  <c r="AT123" i="15"/>
  <c r="AH66" i="15"/>
  <c r="AG168" i="15"/>
  <c r="AC166" i="12" s="1"/>
  <c r="AG149" i="15"/>
  <c r="AG140" i="15"/>
  <c r="AC139" i="12" s="1"/>
  <c r="AG131" i="15"/>
  <c r="AC130" i="12" s="1"/>
  <c r="AG121" i="15"/>
  <c r="AC121" i="12" s="1"/>
  <c r="AG111" i="15"/>
  <c r="AC112" i="12" s="1"/>
  <c r="AG67" i="15"/>
  <c r="AC178" i="12" s="1"/>
  <c r="AC148" i="12"/>
  <c r="AH164" i="15"/>
  <c r="AD162" i="12" s="1"/>
  <c r="AH155" i="15"/>
  <c r="AH145" i="15"/>
  <c r="AH136" i="15"/>
  <c r="AD135" i="12" s="1"/>
  <c r="AH127" i="15"/>
  <c r="AD127" i="12" s="1"/>
  <c r="AH117" i="15"/>
  <c r="AD118" i="12" s="1"/>
  <c r="AI84" i="15"/>
  <c r="AG159" i="15"/>
  <c r="AG169" i="15"/>
  <c r="AC167" i="12" s="1"/>
  <c r="AG150" i="15"/>
  <c r="AC149" i="12" s="1"/>
  <c r="AG141" i="15"/>
  <c r="AC140" i="12" s="1"/>
  <c r="AG132" i="15"/>
  <c r="AC131" i="12" s="1"/>
  <c r="AG122" i="15"/>
  <c r="AC122" i="12" s="1"/>
  <c r="AG112" i="15"/>
  <c r="AC113" i="12" s="1"/>
  <c r="AG94" i="15"/>
  <c r="AH94" i="15" s="1"/>
  <c r="AF95" i="15"/>
  <c r="AG93" i="15"/>
  <c r="AK173" i="15"/>
  <c r="AK163" i="15"/>
  <c r="AG161" i="12" s="1"/>
  <c r="AK154" i="15"/>
  <c r="AK135" i="15"/>
  <c r="AG134" i="12" s="1"/>
  <c r="AK125" i="15"/>
  <c r="AG125" i="12" s="1"/>
  <c r="AK115" i="15"/>
  <c r="AG116" i="12" s="1"/>
  <c r="AL116" i="15"/>
  <c r="AO103" i="15"/>
  <c r="W171" i="11"/>
  <c r="W174" i="11" s="1"/>
  <c r="W81" i="11"/>
  <c r="W83" i="11"/>
  <c r="W130" i="11"/>
  <c r="W133" i="11" s="1"/>
  <c r="W140" i="11"/>
  <c r="W143" i="11" s="1"/>
  <c r="W150" i="11"/>
  <c r="W154" i="11" s="1"/>
  <c r="X159" i="11"/>
  <c r="X149" i="11"/>
  <c r="X139" i="11"/>
  <c r="X129" i="11"/>
  <c r="X111" i="11"/>
  <c r="X170" i="11"/>
  <c r="X70" i="11"/>
  <c r="X160" i="11" s="1"/>
  <c r="W108" i="11"/>
  <c r="W113" i="11" s="1"/>
  <c r="Y158" i="11"/>
  <c r="Y147" i="11"/>
  <c r="Y116" i="11"/>
  <c r="Y123" i="11" s="1"/>
  <c r="Y106" i="11"/>
  <c r="Z64" i="11"/>
  <c r="AB90" i="11"/>
  <c r="AC88" i="11"/>
  <c r="AC169" i="11"/>
  <c r="AC148" i="11"/>
  <c r="AC138" i="11"/>
  <c r="AC128" i="11"/>
  <c r="AC117" i="11"/>
  <c r="AC107" i="11"/>
  <c r="AD65" i="11"/>
  <c r="AC172" i="11"/>
  <c r="AC161" i="11"/>
  <c r="AC151" i="11"/>
  <c r="AC141" i="11"/>
  <c r="AC119" i="11"/>
  <c r="AC109" i="11"/>
  <c r="AD72" i="11"/>
  <c r="AC173" i="11"/>
  <c r="AC162" i="11"/>
  <c r="AC152" i="11"/>
  <c r="AC131" i="11"/>
  <c r="AC120" i="11"/>
  <c r="AC110" i="11"/>
  <c r="AD74" i="11"/>
  <c r="AC163" i="11"/>
  <c r="AC153" i="11"/>
  <c r="AC142" i="11"/>
  <c r="AC132" i="11"/>
  <c r="AC122" i="11"/>
  <c r="AC112" i="11"/>
  <c r="AD79" i="11"/>
  <c r="AB98" i="11"/>
  <c r="AC96" i="11"/>
  <c r="T363" i="4"/>
  <c r="T346" i="4"/>
  <c r="T320" i="4"/>
  <c r="AY310" i="4"/>
  <c r="S311" i="4"/>
  <c r="AY309" i="4"/>
  <c r="S303" i="4"/>
  <c r="S256" i="4"/>
  <c r="S223" i="4"/>
  <c r="S172" i="4"/>
  <c r="T185" i="4"/>
  <c r="S184" i="4"/>
  <c r="S183" i="4"/>
  <c r="S182" i="4"/>
  <c r="S181" i="4"/>
  <c r="S180" i="4"/>
  <c r="S179" i="4"/>
  <c r="S178" i="4"/>
  <c r="S177" i="4"/>
  <c r="S176" i="4"/>
  <c r="S175" i="4"/>
  <c r="S174" i="4"/>
  <c r="S173" i="4"/>
  <c r="T134" i="4"/>
  <c r="T118" i="4"/>
  <c r="T69" i="4"/>
  <c r="T53" i="4"/>
  <c r="S37" i="4"/>
  <c r="S102" i="4"/>
  <c r="Y67" i="11"/>
  <c r="BA65" i="15" l="1"/>
  <c r="BA64" i="15"/>
  <c r="BA68" i="15" s="1"/>
  <c r="Q184" i="12"/>
  <c r="Q179" i="12" s="1"/>
  <c r="W86" i="15"/>
  <c r="W171" i="15"/>
  <c r="W161" i="15"/>
  <c r="W152" i="15"/>
  <c r="W143" i="15"/>
  <c r="W134" i="15"/>
  <c r="W113" i="15"/>
  <c r="W118" i="15" s="1"/>
  <c r="S124" i="12"/>
  <c r="S128" i="12" s="1"/>
  <c r="W128" i="15"/>
  <c r="X172" i="15"/>
  <c r="T170" i="12" s="1"/>
  <c r="X162" i="15"/>
  <c r="T160" i="12" s="1"/>
  <c r="X153" i="15"/>
  <c r="T152" i="12" s="1"/>
  <c r="X144" i="15"/>
  <c r="T143" i="12" s="1"/>
  <c r="X124" i="15"/>
  <c r="X114" i="15"/>
  <c r="T115" i="12" s="1"/>
  <c r="T119" i="12" s="1"/>
  <c r="X75" i="15"/>
  <c r="R133" i="12"/>
  <c r="R136" i="12" s="1"/>
  <c r="V137" i="15"/>
  <c r="R142" i="12"/>
  <c r="R145" i="12" s="1"/>
  <c r="V146" i="15"/>
  <c r="R151" i="12"/>
  <c r="R155" i="12" s="1"/>
  <c r="V156" i="15"/>
  <c r="R159" i="12"/>
  <c r="R163" i="12" s="1"/>
  <c r="V165" i="15"/>
  <c r="R169" i="12"/>
  <c r="R172" i="12" s="1"/>
  <c r="V174" i="15"/>
  <c r="AV72" i="15"/>
  <c r="AU170" i="15"/>
  <c r="AQ168" i="12" s="1"/>
  <c r="AU160" i="15"/>
  <c r="AQ158" i="12" s="1"/>
  <c r="AU151" i="15"/>
  <c r="AQ150" i="12" s="1"/>
  <c r="AU142" i="15"/>
  <c r="AQ141" i="12" s="1"/>
  <c r="AU133" i="15"/>
  <c r="AQ132" i="12" s="1"/>
  <c r="AU123" i="15"/>
  <c r="AI66" i="15"/>
  <c r="AH168" i="15"/>
  <c r="AD166" i="12" s="1"/>
  <c r="AH149" i="15"/>
  <c r="AH140" i="15"/>
  <c r="AH131" i="15"/>
  <c r="AD130" i="12" s="1"/>
  <c r="AH121" i="15"/>
  <c r="AD121" i="12" s="1"/>
  <c r="AH111" i="15"/>
  <c r="AD112" i="12" s="1"/>
  <c r="AH67" i="15"/>
  <c r="AD178" i="12" s="1"/>
  <c r="AD139" i="12"/>
  <c r="AD148" i="12"/>
  <c r="AG95" i="15"/>
  <c r="AH93" i="15"/>
  <c r="AH159" i="15"/>
  <c r="AH169" i="15"/>
  <c r="AD167" i="12" s="1"/>
  <c r="AH150" i="15"/>
  <c r="AD149" i="12" s="1"/>
  <c r="AH141" i="15"/>
  <c r="AD140" i="12" s="1"/>
  <c r="AH132" i="15"/>
  <c r="AD131" i="12" s="1"/>
  <c r="AH122" i="15"/>
  <c r="AD122" i="12" s="1"/>
  <c r="AH112" i="15"/>
  <c r="AD113" i="12" s="1"/>
  <c r="AI164" i="15"/>
  <c r="AE162" i="12" s="1"/>
  <c r="AI155" i="15"/>
  <c r="AI145" i="15"/>
  <c r="AI136" i="15"/>
  <c r="AE135" i="12" s="1"/>
  <c r="AI127" i="15"/>
  <c r="AE127" i="12" s="1"/>
  <c r="AI117" i="15"/>
  <c r="AE118" i="12" s="1"/>
  <c r="AJ84" i="15"/>
  <c r="AL173" i="15"/>
  <c r="AL163" i="15"/>
  <c r="AH161" i="12" s="1"/>
  <c r="AL154" i="15"/>
  <c r="AL135" i="15"/>
  <c r="AH134" i="12" s="1"/>
  <c r="AL125" i="15"/>
  <c r="AH125" i="12" s="1"/>
  <c r="AL115" i="15"/>
  <c r="AH116" i="12" s="1"/>
  <c r="AM116" i="15"/>
  <c r="AP103" i="15"/>
  <c r="X164" i="11"/>
  <c r="X171" i="11"/>
  <c r="X174" i="11" s="1"/>
  <c r="X81" i="11"/>
  <c r="X83" i="11"/>
  <c r="X130" i="11"/>
  <c r="X133" i="11" s="1"/>
  <c r="X108" i="11"/>
  <c r="X113" i="11" s="1"/>
  <c r="X140" i="11"/>
  <c r="X143" i="11" s="1"/>
  <c r="X150" i="11"/>
  <c r="X154" i="11" s="1"/>
  <c r="Y170" i="11"/>
  <c r="Y139" i="11"/>
  <c r="Y129" i="11"/>
  <c r="Y159" i="11"/>
  <c r="Y111" i="11"/>
  <c r="Y149" i="11"/>
  <c r="Y70" i="11"/>
  <c r="Y160" i="11" s="1"/>
  <c r="AC98" i="11"/>
  <c r="AD96" i="11"/>
  <c r="AD163" i="11"/>
  <c r="AD153" i="11"/>
  <c r="AD142" i="11"/>
  <c r="AD132" i="11"/>
  <c r="AD122" i="11"/>
  <c r="AD112" i="11"/>
  <c r="AE79" i="11"/>
  <c r="AD173" i="11"/>
  <c r="AD162" i="11"/>
  <c r="AD152" i="11"/>
  <c r="AD131" i="11"/>
  <c r="AD120" i="11"/>
  <c r="AD110" i="11"/>
  <c r="AE74" i="11"/>
  <c r="AD172" i="11"/>
  <c r="AD161" i="11"/>
  <c r="AD151" i="11"/>
  <c r="AD141" i="11"/>
  <c r="AD119" i="11"/>
  <c r="AD109" i="11"/>
  <c r="AE72" i="11"/>
  <c r="AD169" i="11"/>
  <c r="AD148" i="11"/>
  <c r="AD138" i="11"/>
  <c r="AD128" i="11"/>
  <c r="AD117" i="11"/>
  <c r="AD107" i="11"/>
  <c r="AE65" i="11"/>
  <c r="AD89" i="11"/>
  <c r="AE89" i="11" s="1"/>
  <c r="AC90" i="11"/>
  <c r="AD88" i="11"/>
  <c r="Z158" i="11"/>
  <c r="Z147" i="11"/>
  <c r="Z116" i="11"/>
  <c r="Z123" i="11" s="1"/>
  <c r="Z106" i="11"/>
  <c r="AA64" i="11"/>
  <c r="Z67" i="11"/>
  <c r="T102" i="4"/>
  <c r="T37" i="4"/>
  <c r="U53" i="4"/>
  <c r="U69" i="4"/>
  <c r="U118" i="4"/>
  <c r="U134" i="4"/>
  <c r="T173" i="4"/>
  <c r="T174" i="4"/>
  <c r="T175" i="4"/>
  <c r="T176" i="4"/>
  <c r="T177" i="4"/>
  <c r="T178" i="4"/>
  <c r="T179" i="4"/>
  <c r="T180" i="4"/>
  <c r="T181" i="4"/>
  <c r="T182" i="4"/>
  <c r="T183" i="4"/>
  <c r="T184" i="4"/>
  <c r="U185" i="4"/>
  <c r="T223" i="4"/>
  <c r="T172" i="4"/>
  <c r="T256" i="4"/>
  <c r="T303" i="4"/>
  <c r="T311" i="4"/>
  <c r="AZ309" i="4"/>
  <c r="AZ310" i="4"/>
  <c r="U320" i="4"/>
  <c r="U346" i="4"/>
  <c r="U363" i="4"/>
  <c r="BB65" i="15" l="1"/>
  <c r="BB64" i="15"/>
  <c r="BB68" i="15" s="1"/>
  <c r="R184" i="12"/>
  <c r="R179" i="12" s="1"/>
  <c r="X86" i="15"/>
  <c r="X171" i="15"/>
  <c r="X161" i="15"/>
  <c r="X152" i="15"/>
  <c r="X143" i="15"/>
  <c r="X134" i="15"/>
  <c r="X113" i="15"/>
  <c r="X118" i="15" s="1"/>
  <c r="T124" i="12"/>
  <c r="T128" i="12" s="1"/>
  <c r="X128" i="15"/>
  <c r="Y172" i="15"/>
  <c r="U170" i="12" s="1"/>
  <c r="Y162" i="15"/>
  <c r="U160" i="12" s="1"/>
  <c r="Y153" i="15"/>
  <c r="U152" i="12" s="1"/>
  <c r="Y144" i="15"/>
  <c r="U143" i="12" s="1"/>
  <c r="Y124" i="15"/>
  <c r="Y114" i="15"/>
  <c r="U115" i="12" s="1"/>
  <c r="U119" i="12" s="1"/>
  <c r="Y75" i="15"/>
  <c r="W137" i="15"/>
  <c r="S133" i="12"/>
  <c r="S136" i="12" s="1"/>
  <c r="W146" i="15"/>
  <c r="S142" i="12"/>
  <c r="S145" i="12" s="1"/>
  <c r="S151" i="12"/>
  <c r="S155" i="12" s="1"/>
  <c r="W156" i="15"/>
  <c r="W165" i="15"/>
  <c r="S159" i="12"/>
  <c r="S163" i="12" s="1"/>
  <c r="W174" i="15"/>
  <c r="S169" i="12"/>
  <c r="S172" i="12" s="1"/>
  <c r="AW72" i="15"/>
  <c r="AV170" i="15"/>
  <c r="AR168" i="12" s="1"/>
  <c r="AV160" i="15"/>
  <c r="AR158" i="12" s="1"/>
  <c r="AV151" i="15"/>
  <c r="AR150" i="12" s="1"/>
  <c r="AV142" i="15"/>
  <c r="AR141" i="12" s="1"/>
  <c r="AV133" i="15"/>
  <c r="AR132" i="12" s="1"/>
  <c r="AV123" i="15"/>
  <c r="AJ66" i="15"/>
  <c r="AI168" i="15"/>
  <c r="AI149" i="15"/>
  <c r="AI140" i="15"/>
  <c r="AE139" i="12" s="1"/>
  <c r="AI131" i="15"/>
  <c r="AE130" i="12" s="1"/>
  <c r="AI121" i="15"/>
  <c r="AI111" i="15"/>
  <c r="AE112" i="12" s="1"/>
  <c r="AI67" i="15"/>
  <c r="AE178" i="12" s="1"/>
  <c r="AE166" i="12"/>
  <c r="AE148" i="12"/>
  <c r="AE121" i="12"/>
  <c r="AJ164" i="15"/>
  <c r="AF162" i="12" s="1"/>
  <c r="AJ155" i="15"/>
  <c r="AJ145" i="15"/>
  <c r="AJ136" i="15"/>
  <c r="AF135" i="12" s="1"/>
  <c r="AJ127" i="15"/>
  <c r="AF127" i="12" s="1"/>
  <c r="AJ117" i="15"/>
  <c r="AF118" i="12" s="1"/>
  <c r="AK84" i="15"/>
  <c r="AI159" i="15"/>
  <c r="AI169" i="15"/>
  <c r="AE167" i="12" s="1"/>
  <c r="AI150" i="15"/>
  <c r="AE149" i="12" s="1"/>
  <c r="AI141" i="15"/>
  <c r="AE140" i="12" s="1"/>
  <c r="AI132" i="15"/>
  <c r="AE131" i="12" s="1"/>
  <c r="AI122" i="15"/>
  <c r="AE122" i="12" s="1"/>
  <c r="AI112" i="15"/>
  <c r="AE113" i="12" s="1"/>
  <c r="AI94" i="15"/>
  <c r="AJ94" i="15" s="1"/>
  <c r="AI93" i="15"/>
  <c r="AH95" i="15"/>
  <c r="AM173" i="15"/>
  <c r="AM163" i="15"/>
  <c r="AI161" i="12" s="1"/>
  <c r="AM154" i="15"/>
  <c r="AM135" i="15"/>
  <c r="AI134" i="12" s="1"/>
  <c r="AM125" i="15"/>
  <c r="AI125" i="12" s="1"/>
  <c r="AM115" i="15"/>
  <c r="AI116" i="12" s="1"/>
  <c r="AQ103" i="15"/>
  <c r="AN116" i="15"/>
  <c r="Y150" i="11"/>
  <c r="Y154" i="11" s="1"/>
  <c r="Y108" i="11"/>
  <c r="Y113" i="11" s="1"/>
  <c r="Y81" i="11"/>
  <c r="Y83" i="11"/>
  <c r="Y130" i="11"/>
  <c r="Y133" i="11" s="1"/>
  <c r="Y171" i="11"/>
  <c r="Y174" i="11" s="1"/>
  <c r="Y140" i="11"/>
  <c r="Y143" i="11" s="1"/>
  <c r="Y164" i="11"/>
  <c r="Z139" i="11"/>
  <c r="Z129" i="11"/>
  <c r="Z170" i="11"/>
  <c r="Z111" i="11"/>
  <c r="Z159" i="11"/>
  <c r="Z149" i="11"/>
  <c r="Z70" i="11"/>
  <c r="Z150" i="11" s="1"/>
  <c r="AA158" i="11"/>
  <c r="AA147" i="11"/>
  <c r="AA116" i="11"/>
  <c r="AA123" i="11" s="1"/>
  <c r="AA106" i="11"/>
  <c r="AB64" i="11"/>
  <c r="AD90" i="11"/>
  <c r="AE88" i="11"/>
  <c r="AE169" i="11"/>
  <c r="AE148" i="11"/>
  <c r="AE138" i="11"/>
  <c r="AE128" i="11"/>
  <c r="AE117" i="11"/>
  <c r="AE107" i="11"/>
  <c r="AF65" i="11"/>
  <c r="AE172" i="11"/>
  <c r="AE161" i="11"/>
  <c r="AE151" i="11"/>
  <c r="AE141" i="11"/>
  <c r="AE119" i="11"/>
  <c r="AE109" i="11"/>
  <c r="AF72" i="11"/>
  <c r="AE173" i="11"/>
  <c r="AE162" i="11"/>
  <c r="AE152" i="11"/>
  <c r="AE131" i="11"/>
  <c r="AE120" i="11"/>
  <c r="AE110" i="11"/>
  <c r="AF74" i="11"/>
  <c r="AE163" i="11"/>
  <c r="AE153" i="11"/>
  <c r="AE142" i="11"/>
  <c r="AE132" i="11"/>
  <c r="AE122" i="11"/>
  <c r="AE112" i="11"/>
  <c r="AF79" i="11"/>
  <c r="AD98" i="11"/>
  <c r="AE96" i="11"/>
  <c r="V363" i="4"/>
  <c r="V346" i="4"/>
  <c r="V320" i="4"/>
  <c r="BA310" i="4"/>
  <c r="U311" i="4"/>
  <c r="BA309" i="4"/>
  <c r="U303" i="4"/>
  <c r="U256" i="4"/>
  <c r="U223" i="4"/>
  <c r="U172" i="4"/>
  <c r="V185" i="4"/>
  <c r="U184" i="4"/>
  <c r="U183" i="4"/>
  <c r="U182" i="4"/>
  <c r="U181" i="4"/>
  <c r="U180" i="4"/>
  <c r="U179" i="4"/>
  <c r="U178" i="4"/>
  <c r="U177" i="4"/>
  <c r="U176" i="4"/>
  <c r="U175" i="4"/>
  <c r="U174" i="4"/>
  <c r="U173" i="4"/>
  <c r="V134" i="4"/>
  <c r="V118" i="4"/>
  <c r="V69" i="4"/>
  <c r="V53" i="4"/>
  <c r="U37" i="4"/>
  <c r="U102" i="4"/>
  <c r="AA67" i="11"/>
  <c r="BC65" i="15" l="1"/>
  <c r="BC64" i="15"/>
  <c r="BC68" i="15" s="1"/>
  <c r="S184" i="12"/>
  <c r="S179" i="12" s="1"/>
  <c r="Y86" i="15"/>
  <c r="Y171" i="15"/>
  <c r="Y161" i="15"/>
  <c r="Y152" i="15"/>
  <c r="Y143" i="15"/>
  <c r="Y134" i="15"/>
  <c r="Y113" i="15"/>
  <c r="Y118" i="15" s="1"/>
  <c r="U124" i="12"/>
  <c r="U128" i="12" s="1"/>
  <c r="Y128" i="15"/>
  <c r="Z172" i="15"/>
  <c r="V170" i="12" s="1"/>
  <c r="Z162" i="15"/>
  <c r="V160" i="12" s="1"/>
  <c r="Z153" i="15"/>
  <c r="V152" i="12" s="1"/>
  <c r="Z144" i="15"/>
  <c r="V143" i="12" s="1"/>
  <c r="Z124" i="15"/>
  <c r="Z114" i="15"/>
  <c r="V115" i="12" s="1"/>
  <c r="V119" i="12" s="1"/>
  <c r="Z75" i="15"/>
  <c r="X137" i="15"/>
  <c r="T133" i="12"/>
  <c r="T136" i="12" s="1"/>
  <c r="X146" i="15"/>
  <c r="T142" i="12"/>
  <c r="T145" i="12" s="1"/>
  <c r="T151" i="12"/>
  <c r="T155" i="12" s="1"/>
  <c r="X156" i="15"/>
  <c r="X165" i="15"/>
  <c r="T159" i="12"/>
  <c r="T163" i="12" s="1"/>
  <c r="X174" i="15"/>
  <c r="T169" i="12"/>
  <c r="T172" i="12" s="1"/>
  <c r="AX72" i="15"/>
  <c r="AW170" i="15"/>
  <c r="AS168" i="12" s="1"/>
  <c r="AW160" i="15"/>
  <c r="AS158" i="12" s="1"/>
  <c r="AW151" i="15"/>
  <c r="AS150" i="12" s="1"/>
  <c r="AW142" i="15"/>
  <c r="AS141" i="12" s="1"/>
  <c r="AW133" i="15"/>
  <c r="AS132" i="12" s="1"/>
  <c r="AW123" i="15"/>
  <c r="AK66" i="15"/>
  <c r="AJ168" i="15"/>
  <c r="AF166" i="12" s="1"/>
  <c r="AJ149" i="15"/>
  <c r="AJ140" i="15"/>
  <c r="AF139" i="12" s="1"/>
  <c r="AJ131" i="15"/>
  <c r="AF130" i="12" s="1"/>
  <c r="AJ121" i="15"/>
  <c r="AF121" i="12" s="1"/>
  <c r="AJ111" i="15"/>
  <c r="AF112" i="12" s="1"/>
  <c r="AJ67" i="15"/>
  <c r="AF178" i="12" s="1"/>
  <c r="AF148" i="12"/>
  <c r="AJ93" i="15"/>
  <c r="AI95" i="15"/>
  <c r="AJ159" i="15"/>
  <c r="AJ169" i="15"/>
  <c r="AF167" i="12" s="1"/>
  <c r="AJ150" i="15"/>
  <c r="AF149" i="12" s="1"/>
  <c r="AJ141" i="15"/>
  <c r="AF140" i="12" s="1"/>
  <c r="AJ132" i="15"/>
  <c r="AF131" i="12" s="1"/>
  <c r="AJ122" i="15"/>
  <c r="AF122" i="12" s="1"/>
  <c r="AJ112" i="15"/>
  <c r="AF113" i="12" s="1"/>
  <c r="AK164" i="15"/>
  <c r="AG162" i="12" s="1"/>
  <c r="AK155" i="15"/>
  <c r="AK145" i="15"/>
  <c r="AK136" i="15"/>
  <c r="AG135" i="12" s="1"/>
  <c r="AK127" i="15"/>
  <c r="AG127" i="12" s="1"/>
  <c r="AK117" i="15"/>
  <c r="AG118" i="12" s="1"/>
  <c r="AL84" i="15"/>
  <c r="AN173" i="15"/>
  <c r="AN163" i="15"/>
  <c r="AJ161" i="12" s="1"/>
  <c r="AN154" i="15"/>
  <c r="AN135" i="15"/>
  <c r="AJ134" i="12" s="1"/>
  <c r="AN125" i="15"/>
  <c r="AJ125" i="12" s="1"/>
  <c r="AN115" i="15"/>
  <c r="AJ116" i="12" s="1"/>
  <c r="AO116" i="15"/>
  <c r="AR103" i="15"/>
  <c r="Z81" i="11"/>
  <c r="Z160" i="11"/>
  <c r="Z164" i="11" s="1"/>
  <c r="Z171" i="11"/>
  <c r="Z174" i="11" s="1"/>
  <c r="Z154" i="11"/>
  <c r="Z83" i="11"/>
  <c r="Z130" i="11"/>
  <c r="Z133" i="11" s="1"/>
  <c r="Z140" i="11"/>
  <c r="Z143" i="11" s="1"/>
  <c r="AA170" i="11"/>
  <c r="AA159" i="11"/>
  <c r="AA149" i="11"/>
  <c r="AA139" i="11"/>
  <c r="AA111" i="11"/>
  <c r="AA129" i="11"/>
  <c r="AA70" i="11"/>
  <c r="AA130" i="11" s="1"/>
  <c r="Z108" i="11"/>
  <c r="Z113" i="11" s="1"/>
  <c r="AE98" i="11"/>
  <c r="AF96" i="11"/>
  <c r="AF163" i="11"/>
  <c r="AF153" i="11"/>
  <c r="AF142" i="11"/>
  <c r="AF132" i="11"/>
  <c r="AF122" i="11"/>
  <c r="AF112" i="11"/>
  <c r="AG79" i="11"/>
  <c r="AF173" i="11"/>
  <c r="AF162" i="11"/>
  <c r="AF152" i="11"/>
  <c r="AF131" i="11"/>
  <c r="AF120" i="11"/>
  <c r="AF110" i="11"/>
  <c r="AG74" i="11"/>
  <c r="AF172" i="11"/>
  <c r="AF161" i="11"/>
  <c r="AF151" i="11"/>
  <c r="AF141" i="11"/>
  <c r="AF119" i="11"/>
  <c r="AF109" i="11"/>
  <c r="AG72" i="11"/>
  <c r="AF169" i="11"/>
  <c r="AF148" i="11"/>
  <c r="AF138" i="11"/>
  <c r="AF128" i="11"/>
  <c r="AF117" i="11"/>
  <c r="AF107" i="11"/>
  <c r="AG65" i="11"/>
  <c r="AF89" i="11"/>
  <c r="AG89" i="11" s="1"/>
  <c r="AE90" i="11"/>
  <c r="AF88" i="11"/>
  <c r="AB158" i="11"/>
  <c r="AB147" i="11"/>
  <c r="AB116" i="11"/>
  <c r="AB123" i="11" s="1"/>
  <c r="AB106" i="11"/>
  <c r="AC64" i="11"/>
  <c r="AB67" i="11"/>
  <c r="V102" i="4"/>
  <c r="V37" i="4"/>
  <c r="W53" i="4"/>
  <c r="W69" i="4"/>
  <c r="W118" i="4"/>
  <c r="W134" i="4"/>
  <c r="V173" i="4"/>
  <c r="V174" i="4"/>
  <c r="V175" i="4"/>
  <c r="V176" i="4"/>
  <c r="V177" i="4"/>
  <c r="V178" i="4"/>
  <c r="V179" i="4"/>
  <c r="V180" i="4"/>
  <c r="V181" i="4"/>
  <c r="V182" i="4"/>
  <c r="V183" i="4"/>
  <c r="V184" i="4"/>
  <c r="W185" i="4"/>
  <c r="V223" i="4"/>
  <c r="V172" i="4"/>
  <c r="V256" i="4"/>
  <c r="V303" i="4"/>
  <c r="V311" i="4"/>
  <c r="BB309" i="4"/>
  <c r="BB310" i="4"/>
  <c r="W320" i="4"/>
  <c r="W346" i="4"/>
  <c r="W363" i="4"/>
  <c r="BD65" i="15" l="1"/>
  <c r="BD64" i="15"/>
  <c r="BD68" i="15" s="1"/>
  <c r="T184" i="12"/>
  <c r="T179" i="12" s="1"/>
  <c r="Z86" i="15"/>
  <c r="Z171" i="15"/>
  <c r="Z161" i="15"/>
  <c r="Z152" i="15"/>
  <c r="Z143" i="15"/>
  <c r="Z134" i="15"/>
  <c r="Z113" i="15"/>
  <c r="Z118" i="15" s="1"/>
  <c r="V124" i="12"/>
  <c r="V128" i="12" s="1"/>
  <c r="Z128" i="15"/>
  <c r="AA172" i="15"/>
  <c r="W170" i="12" s="1"/>
  <c r="AA162" i="15"/>
  <c r="W160" i="12" s="1"/>
  <c r="AA153" i="15"/>
  <c r="W152" i="12" s="1"/>
  <c r="AA144" i="15"/>
  <c r="W143" i="12" s="1"/>
  <c r="AA124" i="15"/>
  <c r="AA114" i="15"/>
  <c r="W115" i="12" s="1"/>
  <c r="W119" i="12" s="1"/>
  <c r="AA75" i="15"/>
  <c r="Y137" i="15"/>
  <c r="U133" i="12"/>
  <c r="U136" i="12" s="1"/>
  <c r="Y146" i="15"/>
  <c r="U142" i="12"/>
  <c r="U145" i="12" s="1"/>
  <c r="U151" i="12"/>
  <c r="U155" i="12" s="1"/>
  <c r="Y156" i="15"/>
  <c r="Y165" i="15"/>
  <c r="U159" i="12"/>
  <c r="U163" i="12" s="1"/>
  <c r="Y174" i="15"/>
  <c r="U169" i="12"/>
  <c r="U172" i="12" s="1"/>
  <c r="AY72" i="15"/>
  <c r="AX170" i="15"/>
  <c r="AT168" i="12" s="1"/>
  <c r="AX160" i="15"/>
  <c r="AT158" i="12" s="1"/>
  <c r="AX151" i="15"/>
  <c r="AT150" i="12" s="1"/>
  <c r="AX142" i="15"/>
  <c r="AT141" i="12" s="1"/>
  <c r="AX133" i="15"/>
  <c r="AT132" i="12" s="1"/>
  <c r="AX123" i="15"/>
  <c r="AL66" i="15"/>
  <c r="AK168" i="15"/>
  <c r="AG166" i="12" s="1"/>
  <c r="AK149" i="15"/>
  <c r="AG148" i="12" s="1"/>
  <c r="AK140" i="15"/>
  <c r="AG139" i="12" s="1"/>
  <c r="AK131" i="15"/>
  <c r="AG130" i="12" s="1"/>
  <c r="AK121" i="15"/>
  <c r="AG121" i="12" s="1"/>
  <c r="AK111" i="15"/>
  <c r="AG112" i="12" s="1"/>
  <c r="AK67" i="15"/>
  <c r="AG178" i="12" s="1"/>
  <c r="AL164" i="15"/>
  <c r="AH162" i="12" s="1"/>
  <c r="AL155" i="15"/>
  <c r="AL145" i="15"/>
  <c r="AL136" i="15"/>
  <c r="AH135" i="12" s="1"/>
  <c r="AL127" i="15"/>
  <c r="AH127" i="12" s="1"/>
  <c r="AL117" i="15"/>
  <c r="AH118" i="12" s="1"/>
  <c r="AM84" i="15"/>
  <c r="AK159" i="15"/>
  <c r="AK169" i="15"/>
  <c r="AG167" i="12" s="1"/>
  <c r="AK150" i="15"/>
  <c r="AG149" i="12" s="1"/>
  <c r="AK141" i="15"/>
  <c r="AG140" i="12" s="1"/>
  <c r="AK132" i="15"/>
  <c r="AG131" i="12" s="1"/>
  <c r="AK122" i="15"/>
  <c r="AG122" i="12" s="1"/>
  <c r="AK112" i="15"/>
  <c r="AG113" i="12" s="1"/>
  <c r="AK94" i="15"/>
  <c r="AL94" i="15" s="1"/>
  <c r="AK93" i="15"/>
  <c r="AJ95" i="15"/>
  <c r="AO173" i="15"/>
  <c r="AO163" i="15"/>
  <c r="AK161" i="12" s="1"/>
  <c r="AO154" i="15"/>
  <c r="AO135" i="15"/>
  <c r="AK134" i="12" s="1"/>
  <c r="AO125" i="15"/>
  <c r="AK125" i="12" s="1"/>
  <c r="AO115" i="15"/>
  <c r="AK116" i="12" s="1"/>
  <c r="AP116" i="15"/>
  <c r="AS103" i="15"/>
  <c r="AA108" i="11"/>
  <c r="AA113" i="11" s="1"/>
  <c r="AA81" i="11"/>
  <c r="AA140" i="11"/>
  <c r="AA143" i="11" s="1"/>
  <c r="AA150" i="11"/>
  <c r="AA154" i="11" s="1"/>
  <c r="AA160" i="11"/>
  <c r="AA164" i="11" s="1"/>
  <c r="AA171" i="11"/>
  <c r="AA174" i="11" s="1"/>
  <c r="AA83" i="11"/>
  <c r="AB170" i="11"/>
  <c r="AB159" i="11"/>
  <c r="AB149" i="11"/>
  <c r="AB111" i="11"/>
  <c r="AB139" i="11"/>
  <c r="AB129" i="11"/>
  <c r="AB70" i="11"/>
  <c r="AB160" i="11" s="1"/>
  <c r="AA133" i="11"/>
  <c r="AC158" i="11"/>
  <c r="AC147" i="11"/>
  <c r="AC116" i="11"/>
  <c r="AC123" i="11" s="1"/>
  <c r="AC106" i="11"/>
  <c r="AD64" i="11"/>
  <c r="AF90" i="11"/>
  <c r="AG88" i="11"/>
  <c r="AG169" i="11"/>
  <c r="AG148" i="11"/>
  <c r="AG138" i="11"/>
  <c r="AG128" i="11"/>
  <c r="AG117" i="11"/>
  <c r="AG107" i="11"/>
  <c r="AH65" i="11"/>
  <c r="AG172" i="11"/>
  <c r="AG161" i="11"/>
  <c r="AG151" i="11"/>
  <c r="AG141" i="11"/>
  <c r="AG119" i="11"/>
  <c r="AG109" i="11"/>
  <c r="AH72" i="11"/>
  <c r="AG173" i="11"/>
  <c r="AG162" i="11"/>
  <c r="AG152" i="11"/>
  <c r="AG131" i="11"/>
  <c r="AG120" i="11"/>
  <c r="AG110" i="11"/>
  <c r="AH74" i="11"/>
  <c r="AG163" i="11"/>
  <c r="AG153" i="11"/>
  <c r="AG142" i="11"/>
  <c r="AG132" i="11"/>
  <c r="AG122" i="11"/>
  <c r="AG112" i="11"/>
  <c r="AH79" i="11"/>
  <c r="AF98" i="11"/>
  <c r="AG96" i="11"/>
  <c r="X363" i="4"/>
  <c r="X346" i="4"/>
  <c r="X320" i="4"/>
  <c r="BC310" i="4"/>
  <c r="W311" i="4"/>
  <c r="BC309" i="4"/>
  <c r="W303" i="4"/>
  <c r="W256" i="4"/>
  <c r="W223" i="4"/>
  <c r="W172" i="4"/>
  <c r="X185" i="4"/>
  <c r="W184" i="4"/>
  <c r="W183" i="4"/>
  <c r="W182" i="4"/>
  <c r="W181" i="4"/>
  <c r="W180" i="4"/>
  <c r="W179" i="4"/>
  <c r="W178" i="4"/>
  <c r="W177" i="4"/>
  <c r="W176" i="4"/>
  <c r="W175" i="4"/>
  <c r="W174" i="4"/>
  <c r="W173" i="4"/>
  <c r="X134" i="4"/>
  <c r="X118" i="4"/>
  <c r="X69" i="4"/>
  <c r="X53" i="4"/>
  <c r="W37" i="4"/>
  <c r="W102" i="4"/>
  <c r="AC67" i="11"/>
  <c r="BE65" i="15" l="1"/>
  <c r="BE64" i="15"/>
  <c r="BE68" i="15" s="1"/>
  <c r="U184" i="12"/>
  <c r="U179" i="12" s="1"/>
  <c r="AA86" i="15"/>
  <c r="AA171" i="15"/>
  <c r="AA161" i="15"/>
  <c r="AA152" i="15"/>
  <c r="AA143" i="15"/>
  <c r="AA134" i="15"/>
  <c r="AA113" i="15"/>
  <c r="AA118" i="15" s="1"/>
  <c r="W124" i="12"/>
  <c r="W128" i="12" s="1"/>
  <c r="AA128" i="15"/>
  <c r="AB172" i="15"/>
  <c r="X170" i="12" s="1"/>
  <c r="AB162" i="15"/>
  <c r="X160" i="12" s="1"/>
  <c r="AB153" i="15"/>
  <c r="X152" i="12" s="1"/>
  <c r="AB144" i="15"/>
  <c r="X143" i="12" s="1"/>
  <c r="AB124" i="15"/>
  <c r="AB114" i="15"/>
  <c r="X115" i="12" s="1"/>
  <c r="X119" i="12" s="1"/>
  <c r="AB75" i="15"/>
  <c r="Z137" i="15"/>
  <c r="V133" i="12"/>
  <c r="V136" i="12" s="1"/>
  <c r="Z146" i="15"/>
  <c r="V142" i="12"/>
  <c r="V145" i="12" s="1"/>
  <c r="V151" i="12"/>
  <c r="V155" i="12" s="1"/>
  <c r="Z156" i="15"/>
  <c r="Z165" i="15"/>
  <c r="V159" i="12"/>
  <c r="V163" i="12" s="1"/>
  <c r="Z174" i="15"/>
  <c r="V169" i="12"/>
  <c r="V172" i="12" s="1"/>
  <c r="AZ72" i="15"/>
  <c r="AY170" i="15"/>
  <c r="AU168" i="12" s="1"/>
  <c r="AY160" i="15"/>
  <c r="AU158" i="12" s="1"/>
  <c r="AY151" i="15"/>
  <c r="AU150" i="12" s="1"/>
  <c r="AY142" i="15"/>
  <c r="AU141" i="12" s="1"/>
  <c r="AY133" i="15"/>
  <c r="AU132" i="12" s="1"/>
  <c r="AY123" i="15"/>
  <c r="AM66" i="15"/>
  <c r="AL168" i="15"/>
  <c r="AH166" i="12" s="1"/>
  <c r="AL149" i="15"/>
  <c r="AL140" i="15"/>
  <c r="AL131" i="15"/>
  <c r="AH130" i="12" s="1"/>
  <c r="AL121" i="15"/>
  <c r="AH121" i="12" s="1"/>
  <c r="AL111" i="15"/>
  <c r="AH112" i="12" s="1"/>
  <c r="AL67" i="15"/>
  <c r="AH178" i="12" s="1"/>
  <c r="AH139" i="12"/>
  <c r="AH148" i="12"/>
  <c r="AK95" i="15"/>
  <c r="AL93" i="15"/>
  <c r="AL159" i="15"/>
  <c r="AL169" i="15"/>
  <c r="AH167" i="12" s="1"/>
  <c r="AL150" i="15"/>
  <c r="AH149" i="12" s="1"/>
  <c r="AL141" i="15"/>
  <c r="AH140" i="12" s="1"/>
  <c r="AL132" i="15"/>
  <c r="AH131" i="12" s="1"/>
  <c r="AL122" i="15"/>
  <c r="AH122" i="12" s="1"/>
  <c r="AL112" i="15"/>
  <c r="AH113" i="12" s="1"/>
  <c r="AM164" i="15"/>
  <c r="AI162" i="12" s="1"/>
  <c r="AM155" i="15"/>
  <c r="AM145" i="15"/>
  <c r="AM136" i="15"/>
  <c r="AI135" i="12" s="1"/>
  <c r="AM127" i="15"/>
  <c r="AI127" i="12" s="1"/>
  <c r="AM117" i="15"/>
  <c r="AI118" i="12" s="1"/>
  <c r="AN84" i="15"/>
  <c r="AP173" i="15"/>
  <c r="AP163" i="15"/>
  <c r="AL161" i="12" s="1"/>
  <c r="AP154" i="15"/>
  <c r="AP135" i="15"/>
  <c r="AL134" i="12" s="1"/>
  <c r="AP125" i="15"/>
  <c r="AL125" i="12" s="1"/>
  <c r="AP115" i="15"/>
  <c r="AL116" i="12" s="1"/>
  <c r="AT103" i="15"/>
  <c r="AQ116" i="15"/>
  <c r="AB108" i="11"/>
  <c r="AB113" i="11" s="1"/>
  <c r="AB164" i="11"/>
  <c r="AB171" i="11"/>
  <c r="AB174" i="11" s="1"/>
  <c r="AB81" i="11"/>
  <c r="AB83" i="11"/>
  <c r="AB130" i="11"/>
  <c r="AB133" i="11" s="1"/>
  <c r="AB140" i="11"/>
  <c r="AB143" i="11" s="1"/>
  <c r="AB150" i="11"/>
  <c r="AB154" i="11" s="1"/>
  <c r="AC129" i="11"/>
  <c r="AC149" i="11"/>
  <c r="AC111" i="11"/>
  <c r="AC159" i="11"/>
  <c r="AC170" i="11"/>
  <c r="AC139" i="11"/>
  <c r="AC70" i="11"/>
  <c r="AC160" i="11" s="1"/>
  <c r="AG98" i="11"/>
  <c r="AH96" i="11"/>
  <c r="AH163" i="11"/>
  <c r="AH153" i="11"/>
  <c r="AH142" i="11"/>
  <c r="AH132" i="11"/>
  <c r="AH122" i="11"/>
  <c r="AH112" i="11"/>
  <c r="AI79" i="11"/>
  <c r="AH173" i="11"/>
  <c r="AH162" i="11"/>
  <c r="AH152" i="11"/>
  <c r="AH131" i="11"/>
  <c r="AH120" i="11"/>
  <c r="AH110" i="11"/>
  <c r="AI74" i="11"/>
  <c r="AH172" i="11"/>
  <c r="AH161" i="11"/>
  <c r="AH151" i="11"/>
  <c r="AH141" i="11"/>
  <c r="AH119" i="11"/>
  <c r="AH109" i="11"/>
  <c r="AI72" i="11"/>
  <c r="AH169" i="11"/>
  <c r="AH148" i="11"/>
  <c r="AH138" i="11"/>
  <c r="AH128" i="11"/>
  <c r="AH117" i="11"/>
  <c r="AH107" i="11"/>
  <c r="AI65" i="11"/>
  <c r="AH89" i="11"/>
  <c r="AI89" i="11" s="1"/>
  <c r="AG90" i="11"/>
  <c r="AH88" i="11"/>
  <c r="AD158" i="11"/>
  <c r="AD147" i="11"/>
  <c r="AD116" i="11"/>
  <c r="AD123" i="11" s="1"/>
  <c r="AD106" i="11"/>
  <c r="AE64" i="11"/>
  <c r="AD67" i="11"/>
  <c r="X102" i="4"/>
  <c r="X37" i="4"/>
  <c r="Y53" i="4"/>
  <c r="Y69" i="4"/>
  <c r="Y118" i="4"/>
  <c r="Y134" i="4"/>
  <c r="X173" i="4"/>
  <c r="X174" i="4"/>
  <c r="X175" i="4"/>
  <c r="X176" i="4"/>
  <c r="X177" i="4"/>
  <c r="X178" i="4"/>
  <c r="X179" i="4"/>
  <c r="X180" i="4"/>
  <c r="X181" i="4"/>
  <c r="X182" i="4"/>
  <c r="X183" i="4"/>
  <c r="X184" i="4"/>
  <c r="Y185" i="4"/>
  <c r="X223" i="4"/>
  <c r="X172" i="4"/>
  <c r="X256" i="4"/>
  <c r="X303" i="4"/>
  <c r="X311" i="4"/>
  <c r="BD309" i="4"/>
  <c r="BD310" i="4"/>
  <c r="Y320" i="4"/>
  <c r="Y346" i="4"/>
  <c r="Y363" i="4"/>
  <c r="BF65" i="15" l="1"/>
  <c r="BF64" i="15"/>
  <c r="BF68" i="15" s="1"/>
  <c r="V184" i="12"/>
  <c r="V179" i="12" s="1"/>
  <c r="AB86" i="15"/>
  <c r="AB171" i="15"/>
  <c r="AB161" i="15"/>
  <c r="AB152" i="15"/>
  <c r="AB143" i="15"/>
  <c r="AB134" i="15"/>
  <c r="AB113" i="15"/>
  <c r="AB118" i="15" s="1"/>
  <c r="X124" i="12"/>
  <c r="X128" i="12" s="1"/>
  <c r="AB128" i="15"/>
  <c r="AC172" i="15"/>
  <c r="Y170" i="12" s="1"/>
  <c r="AC162" i="15"/>
  <c r="Y160" i="12" s="1"/>
  <c r="AC153" i="15"/>
  <c r="Y152" i="12" s="1"/>
  <c r="AC144" i="15"/>
  <c r="Y143" i="12" s="1"/>
  <c r="AC124" i="15"/>
  <c r="AC114" i="15"/>
  <c r="Y115" i="12" s="1"/>
  <c r="Y119" i="12" s="1"/>
  <c r="AC75" i="15"/>
  <c r="AA137" i="15"/>
  <c r="W133" i="12"/>
  <c r="W136" i="12" s="1"/>
  <c r="AA146" i="15"/>
  <c r="W142" i="12"/>
  <c r="W145" i="12" s="1"/>
  <c r="W151" i="12"/>
  <c r="W155" i="12" s="1"/>
  <c r="AA156" i="15"/>
  <c r="AA165" i="15"/>
  <c r="W159" i="12"/>
  <c r="W163" i="12" s="1"/>
  <c r="AA174" i="15"/>
  <c r="W169" i="12"/>
  <c r="W172" i="12" s="1"/>
  <c r="BA72" i="15"/>
  <c r="AZ170" i="15"/>
  <c r="AV168" i="12" s="1"/>
  <c r="AZ160" i="15"/>
  <c r="AV158" i="12" s="1"/>
  <c r="AZ151" i="15"/>
  <c r="AV150" i="12" s="1"/>
  <c r="AZ142" i="15"/>
  <c r="AV141" i="12" s="1"/>
  <c r="AZ133" i="15"/>
  <c r="AV132" i="12" s="1"/>
  <c r="AZ123" i="15"/>
  <c r="AN66" i="15"/>
  <c r="AM168" i="15"/>
  <c r="AI166" i="12" s="1"/>
  <c r="AM149" i="15"/>
  <c r="AM140" i="15"/>
  <c r="AM131" i="15"/>
  <c r="AI130" i="12" s="1"/>
  <c r="AM121" i="15"/>
  <c r="AI121" i="12" s="1"/>
  <c r="AM111" i="15"/>
  <c r="AI112" i="12" s="1"/>
  <c r="AM67" i="15"/>
  <c r="AI178" i="12" s="1"/>
  <c r="AI139" i="12"/>
  <c r="AI148" i="12"/>
  <c r="AN164" i="15"/>
  <c r="AJ162" i="12" s="1"/>
  <c r="AN155" i="15"/>
  <c r="AN145" i="15"/>
  <c r="AN136" i="15"/>
  <c r="AJ135" i="12" s="1"/>
  <c r="AN127" i="15"/>
  <c r="AJ127" i="12" s="1"/>
  <c r="AN117" i="15"/>
  <c r="AJ118" i="12" s="1"/>
  <c r="AO84" i="15"/>
  <c r="AM159" i="15"/>
  <c r="AM169" i="15"/>
  <c r="AI167" i="12" s="1"/>
  <c r="AM150" i="15"/>
  <c r="AI149" i="12" s="1"/>
  <c r="AM141" i="15"/>
  <c r="AI140" i="12" s="1"/>
  <c r="AM132" i="15"/>
  <c r="AI131" i="12" s="1"/>
  <c r="AM122" i="15"/>
  <c r="AI122" i="12" s="1"/>
  <c r="AM112" i="15"/>
  <c r="AI113" i="12" s="1"/>
  <c r="AM94" i="15"/>
  <c r="AN94" i="15" s="1"/>
  <c r="AM93" i="15"/>
  <c r="AL95" i="15"/>
  <c r="AQ173" i="15"/>
  <c r="AQ163" i="15"/>
  <c r="AM161" i="12" s="1"/>
  <c r="AQ154" i="15"/>
  <c r="AQ135" i="15"/>
  <c r="AM134" i="12" s="1"/>
  <c r="AQ125" i="15"/>
  <c r="AM125" i="12" s="1"/>
  <c r="AQ115" i="15"/>
  <c r="AM116" i="12" s="1"/>
  <c r="AU103" i="15"/>
  <c r="AR116" i="15"/>
  <c r="AC108" i="11"/>
  <c r="AC113" i="11" s="1"/>
  <c r="AC81" i="11"/>
  <c r="AC150" i="11"/>
  <c r="AC154" i="11" s="1"/>
  <c r="AC171" i="11"/>
  <c r="AC174" i="11" s="1"/>
  <c r="AC164" i="11"/>
  <c r="AC83" i="11"/>
  <c r="AC130" i="11"/>
  <c r="AC133" i="11" s="1"/>
  <c r="AC140" i="11"/>
  <c r="AC143" i="11" s="1"/>
  <c r="AD170" i="11"/>
  <c r="AD111" i="11"/>
  <c r="AD159" i="11"/>
  <c r="AD149" i="11"/>
  <c r="AD129" i="11"/>
  <c r="AD139" i="11"/>
  <c r="AD70" i="11"/>
  <c r="AD171" i="11" s="1"/>
  <c r="AE158" i="11"/>
  <c r="AE147" i="11"/>
  <c r="AE116" i="11"/>
  <c r="AE123" i="11" s="1"/>
  <c r="AE106" i="11"/>
  <c r="AF64" i="11"/>
  <c r="AH90" i="11"/>
  <c r="AI88" i="11"/>
  <c r="AI169" i="11"/>
  <c r="AI148" i="11"/>
  <c r="AI138" i="11"/>
  <c r="AI128" i="11"/>
  <c r="AI117" i="11"/>
  <c r="AI107" i="11"/>
  <c r="AJ65" i="11"/>
  <c r="AI172" i="11"/>
  <c r="AI161" i="11"/>
  <c r="AI151" i="11"/>
  <c r="AI141" i="11"/>
  <c r="AI119" i="11"/>
  <c r="AI109" i="11"/>
  <c r="AJ72" i="11"/>
  <c r="AI173" i="11"/>
  <c r="AI162" i="11"/>
  <c r="AI152" i="11"/>
  <c r="AI131" i="11"/>
  <c r="AI120" i="11"/>
  <c r="AI110" i="11"/>
  <c r="AJ74" i="11"/>
  <c r="AI163" i="11"/>
  <c r="AI153" i="11"/>
  <c r="AI142" i="11"/>
  <c r="AI132" i="11"/>
  <c r="AI122" i="11"/>
  <c r="AI112" i="11"/>
  <c r="AJ79" i="11"/>
  <c r="AH98" i="11"/>
  <c r="AI96" i="11"/>
  <c r="Z363" i="4"/>
  <c r="Z346" i="4"/>
  <c r="Z320" i="4"/>
  <c r="BE310" i="4"/>
  <c r="Y311" i="4"/>
  <c r="BE309" i="4"/>
  <c r="Y303" i="4"/>
  <c r="Y256" i="4"/>
  <c r="Y223" i="4"/>
  <c r="Y172" i="4"/>
  <c r="Z185" i="4"/>
  <c r="Y184" i="4"/>
  <c r="Y183" i="4"/>
  <c r="Y182" i="4"/>
  <c r="Y181" i="4"/>
  <c r="Y180" i="4"/>
  <c r="Y179" i="4"/>
  <c r="Y178" i="4"/>
  <c r="Y177" i="4"/>
  <c r="Y176" i="4"/>
  <c r="Y175" i="4"/>
  <c r="Y174" i="4"/>
  <c r="Y173" i="4"/>
  <c r="Z134" i="4"/>
  <c r="Z118" i="4"/>
  <c r="Z69" i="4"/>
  <c r="Z53" i="4"/>
  <c r="Y37" i="4"/>
  <c r="Y102" i="4"/>
  <c r="AE67" i="11"/>
  <c r="BG65" i="15" l="1"/>
  <c r="BG64" i="15"/>
  <c r="BG68" i="15" s="1"/>
  <c r="W184" i="12"/>
  <c r="W179" i="12" s="1"/>
  <c r="AC86" i="15"/>
  <c r="AC171" i="15"/>
  <c r="AC161" i="15"/>
  <c r="AC152" i="15"/>
  <c r="AC143" i="15"/>
  <c r="AC134" i="15"/>
  <c r="AC113" i="15"/>
  <c r="AC118" i="15" s="1"/>
  <c r="Y124" i="12"/>
  <c r="Y128" i="12" s="1"/>
  <c r="AC128" i="15"/>
  <c r="AD172" i="15"/>
  <c r="Z170" i="12" s="1"/>
  <c r="AD162" i="15"/>
  <c r="Z160" i="12" s="1"/>
  <c r="AD153" i="15"/>
  <c r="Z152" i="12" s="1"/>
  <c r="AD144" i="15"/>
  <c r="Z143" i="12" s="1"/>
  <c r="AD124" i="15"/>
  <c r="AD114" i="15"/>
  <c r="Z115" i="12" s="1"/>
  <c r="Z119" i="12" s="1"/>
  <c r="AD75" i="15"/>
  <c r="AB137" i="15"/>
  <c r="X133" i="12"/>
  <c r="X136" i="12" s="1"/>
  <c r="AB146" i="15"/>
  <c r="X142" i="12"/>
  <c r="X145" i="12" s="1"/>
  <c r="X151" i="12"/>
  <c r="X155" i="12" s="1"/>
  <c r="AB156" i="15"/>
  <c r="AB165" i="15"/>
  <c r="X159" i="12"/>
  <c r="X163" i="12" s="1"/>
  <c r="AB174" i="15"/>
  <c r="X169" i="12"/>
  <c r="X172" i="12" s="1"/>
  <c r="BB72" i="15"/>
  <c r="BA170" i="15"/>
  <c r="AW168" i="12" s="1"/>
  <c r="BA160" i="15"/>
  <c r="AW158" i="12" s="1"/>
  <c r="BA151" i="15"/>
  <c r="AW150" i="12" s="1"/>
  <c r="BA142" i="15"/>
  <c r="AW141" i="12" s="1"/>
  <c r="BA133" i="15"/>
  <c r="AW132" i="12" s="1"/>
  <c r="BA123" i="15"/>
  <c r="AO66" i="15"/>
  <c r="AN168" i="15"/>
  <c r="AJ166" i="12" s="1"/>
  <c r="AN149" i="15"/>
  <c r="AN140" i="15"/>
  <c r="AJ139" i="12" s="1"/>
  <c r="AN131" i="15"/>
  <c r="AJ130" i="12" s="1"/>
  <c r="AN121" i="15"/>
  <c r="AJ121" i="12" s="1"/>
  <c r="AN111" i="15"/>
  <c r="AJ112" i="12" s="1"/>
  <c r="AN67" i="15"/>
  <c r="AJ178" i="12" s="1"/>
  <c r="AJ148" i="12"/>
  <c r="AN93" i="15"/>
  <c r="AM95" i="15"/>
  <c r="AN159" i="15"/>
  <c r="AN169" i="15"/>
  <c r="AJ167" i="12" s="1"/>
  <c r="AN150" i="15"/>
  <c r="AJ149" i="12" s="1"/>
  <c r="AN141" i="15"/>
  <c r="AJ140" i="12" s="1"/>
  <c r="AN132" i="15"/>
  <c r="AJ131" i="12" s="1"/>
  <c r="AN122" i="15"/>
  <c r="AJ122" i="12" s="1"/>
  <c r="AN112" i="15"/>
  <c r="AJ113" i="12" s="1"/>
  <c r="AO164" i="15"/>
  <c r="AK162" i="12" s="1"/>
  <c r="AO155" i="15"/>
  <c r="AO145" i="15"/>
  <c r="AO136" i="15"/>
  <c r="AK135" i="12" s="1"/>
  <c r="AO127" i="15"/>
  <c r="AK127" i="12" s="1"/>
  <c r="AO117" i="15"/>
  <c r="AK118" i="12" s="1"/>
  <c r="AP84" i="15"/>
  <c r="AR173" i="15"/>
  <c r="AR163" i="15"/>
  <c r="AN161" i="12" s="1"/>
  <c r="AR154" i="15"/>
  <c r="AR135" i="15"/>
  <c r="AN134" i="12" s="1"/>
  <c r="AR125" i="15"/>
  <c r="AN125" i="12" s="1"/>
  <c r="AR115" i="15"/>
  <c r="AN116" i="12" s="1"/>
  <c r="AS116" i="15"/>
  <c r="AW103" i="15"/>
  <c r="AV103" i="15"/>
  <c r="AD83" i="11"/>
  <c r="AD150" i="11"/>
  <c r="AD154" i="11" s="1"/>
  <c r="AD130" i="11"/>
  <c r="AD133" i="11" s="1"/>
  <c r="AD140" i="11"/>
  <c r="AD143" i="11" s="1"/>
  <c r="AD160" i="11"/>
  <c r="AD164" i="11" s="1"/>
  <c r="AD108" i="11"/>
  <c r="AD113" i="11" s="1"/>
  <c r="AD81" i="11"/>
  <c r="AE170" i="11"/>
  <c r="AE159" i="11"/>
  <c r="AE111" i="11"/>
  <c r="AE149" i="11"/>
  <c r="AE139" i="11"/>
  <c r="AE129" i="11"/>
  <c r="AE70" i="11"/>
  <c r="AE81" i="11" s="1"/>
  <c r="AD174" i="11"/>
  <c r="AI98" i="11"/>
  <c r="AJ96" i="11"/>
  <c r="AJ163" i="11"/>
  <c r="AJ153" i="11"/>
  <c r="AJ142" i="11"/>
  <c r="AJ132" i="11"/>
  <c r="AJ122" i="11"/>
  <c r="AJ112" i="11"/>
  <c r="AK79" i="11"/>
  <c r="AJ173" i="11"/>
  <c r="AJ162" i="11"/>
  <c r="AJ152" i="11"/>
  <c r="AJ131" i="11"/>
  <c r="AJ120" i="11"/>
  <c r="AJ110" i="11"/>
  <c r="AK74" i="11"/>
  <c r="AJ172" i="11"/>
  <c r="AJ161" i="11"/>
  <c r="AJ151" i="11"/>
  <c r="AJ141" i="11"/>
  <c r="AJ119" i="11"/>
  <c r="AJ109" i="11"/>
  <c r="AK72" i="11"/>
  <c r="AJ169" i="11"/>
  <c r="AJ148" i="11"/>
  <c r="AJ138" i="11"/>
  <c r="AJ128" i="11"/>
  <c r="AJ117" i="11"/>
  <c r="AJ107" i="11"/>
  <c r="AK65" i="11"/>
  <c r="AJ89" i="11"/>
  <c r="AK89" i="11" s="1"/>
  <c r="AI90" i="11"/>
  <c r="AJ88" i="11"/>
  <c r="AF158" i="11"/>
  <c r="AF147" i="11"/>
  <c r="AF116" i="11"/>
  <c r="AF123" i="11" s="1"/>
  <c r="AF106" i="11"/>
  <c r="AG64" i="11"/>
  <c r="AF67" i="11"/>
  <c r="Z102" i="4"/>
  <c r="Z37" i="4"/>
  <c r="AA53" i="4"/>
  <c r="AA69" i="4"/>
  <c r="AA118" i="4"/>
  <c r="AA134" i="4"/>
  <c r="Z173" i="4"/>
  <c r="Z174" i="4"/>
  <c r="Z175" i="4"/>
  <c r="Z176" i="4"/>
  <c r="Z177" i="4"/>
  <c r="Z178" i="4"/>
  <c r="Z179" i="4"/>
  <c r="Z180" i="4"/>
  <c r="Z181" i="4"/>
  <c r="Z182" i="4"/>
  <c r="Z183" i="4"/>
  <c r="Z184" i="4"/>
  <c r="AA185" i="4"/>
  <c r="Z223" i="4"/>
  <c r="Z172" i="4"/>
  <c r="Z256" i="4"/>
  <c r="Z303" i="4"/>
  <c r="Z311" i="4"/>
  <c r="BF309" i="4"/>
  <c r="BF310" i="4"/>
  <c r="AA320" i="4"/>
  <c r="AA346" i="4"/>
  <c r="AA363" i="4"/>
  <c r="BH65" i="15" l="1"/>
  <c r="BH64" i="15"/>
  <c r="BH68" i="15" s="1"/>
  <c r="X184" i="12"/>
  <c r="X179" i="12" s="1"/>
  <c r="AD86" i="15"/>
  <c r="AD171" i="15"/>
  <c r="AD161" i="15"/>
  <c r="AD152" i="15"/>
  <c r="AD143" i="15"/>
  <c r="AD134" i="15"/>
  <c r="AD113" i="15"/>
  <c r="AD118" i="15" s="1"/>
  <c r="Z124" i="12"/>
  <c r="Z128" i="12" s="1"/>
  <c r="AD128" i="15"/>
  <c r="AE172" i="15"/>
  <c r="AA170" i="12" s="1"/>
  <c r="AE162" i="15"/>
  <c r="AA160" i="12" s="1"/>
  <c r="AE153" i="15"/>
  <c r="AA152" i="12" s="1"/>
  <c r="AE144" i="15"/>
  <c r="AA143" i="12" s="1"/>
  <c r="AE124" i="15"/>
  <c r="AE114" i="15"/>
  <c r="AA115" i="12" s="1"/>
  <c r="AA119" i="12" s="1"/>
  <c r="AE75" i="15"/>
  <c r="AC137" i="15"/>
  <c r="Y133" i="12"/>
  <c r="Y136" i="12" s="1"/>
  <c r="AC146" i="15"/>
  <c r="Y142" i="12"/>
  <c r="Y145" i="12" s="1"/>
  <c r="Y151" i="12"/>
  <c r="Y155" i="12" s="1"/>
  <c r="AC156" i="15"/>
  <c r="AC165" i="15"/>
  <c r="Y159" i="12"/>
  <c r="Y163" i="12" s="1"/>
  <c r="AC174" i="15"/>
  <c r="Y169" i="12"/>
  <c r="Y172" i="12" s="1"/>
  <c r="BC72" i="15"/>
  <c r="BB170" i="15"/>
  <c r="AX168" i="12" s="1"/>
  <c r="BB160" i="15"/>
  <c r="AX158" i="12" s="1"/>
  <c r="BB151" i="15"/>
  <c r="AX150" i="12" s="1"/>
  <c r="BB142" i="15"/>
  <c r="AX141" i="12" s="1"/>
  <c r="BB133" i="15"/>
  <c r="AX132" i="12" s="1"/>
  <c r="BB123" i="15"/>
  <c r="AP66" i="15"/>
  <c r="AO168" i="15"/>
  <c r="AK166" i="12" s="1"/>
  <c r="AO149" i="15"/>
  <c r="AO140" i="15"/>
  <c r="AO131" i="15"/>
  <c r="AO121" i="15"/>
  <c r="AK121" i="12" s="1"/>
  <c r="AO111" i="15"/>
  <c r="AK112" i="12" s="1"/>
  <c r="AO67" i="15"/>
  <c r="AK178" i="12" s="1"/>
  <c r="AK139" i="12"/>
  <c r="AK148" i="12"/>
  <c r="AK130" i="12"/>
  <c r="AP164" i="15"/>
  <c r="AL162" i="12" s="1"/>
  <c r="AP155" i="15"/>
  <c r="AP145" i="15"/>
  <c r="AP136" i="15"/>
  <c r="AL135" i="12" s="1"/>
  <c r="AP127" i="15"/>
  <c r="AL127" i="12" s="1"/>
  <c r="AP117" i="15"/>
  <c r="AL118" i="12" s="1"/>
  <c r="AQ84" i="15"/>
  <c r="AO159" i="15"/>
  <c r="AO169" i="15"/>
  <c r="AK167" i="12" s="1"/>
  <c r="AO150" i="15"/>
  <c r="AK149" i="12" s="1"/>
  <c r="AO141" i="15"/>
  <c r="AK140" i="12" s="1"/>
  <c r="AO132" i="15"/>
  <c r="AK131" i="12" s="1"/>
  <c r="AO122" i="15"/>
  <c r="AK122" i="12" s="1"/>
  <c r="AO112" i="15"/>
  <c r="AK113" i="12" s="1"/>
  <c r="AO94" i="15"/>
  <c r="AP94" i="15" s="1"/>
  <c r="AN95" i="15"/>
  <c r="AO93" i="15"/>
  <c r="AS173" i="15"/>
  <c r="AS163" i="15"/>
  <c r="AO161" i="12" s="1"/>
  <c r="AS154" i="15"/>
  <c r="AS135" i="15"/>
  <c r="AO134" i="12" s="1"/>
  <c r="AS125" i="15"/>
  <c r="AO125" i="12" s="1"/>
  <c r="AS115" i="15"/>
  <c r="AO116" i="12" s="1"/>
  <c r="AT116" i="15"/>
  <c r="AE108" i="11"/>
  <c r="AE113" i="11" s="1"/>
  <c r="AE83" i="11"/>
  <c r="AE140" i="11"/>
  <c r="AE143" i="11" s="1"/>
  <c r="AE150" i="11"/>
  <c r="AE154" i="11" s="1"/>
  <c r="AE160" i="11"/>
  <c r="AE164" i="11" s="1"/>
  <c r="AE171" i="11"/>
  <c r="AE174" i="11" s="1"/>
  <c r="AE130" i="11"/>
  <c r="AE133" i="11" s="1"/>
  <c r="AF129" i="11"/>
  <c r="AF149" i="11"/>
  <c r="AF139" i="11"/>
  <c r="AF111" i="11"/>
  <c r="AF159" i="11"/>
  <c r="AF170" i="11"/>
  <c r="AF70" i="11"/>
  <c r="AF150" i="11" s="1"/>
  <c r="AG158" i="11"/>
  <c r="AG147" i="11"/>
  <c r="AG116" i="11"/>
  <c r="AG123" i="11" s="1"/>
  <c r="AG106" i="11"/>
  <c r="AH64" i="11"/>
  <c r="AJ90" i="11"/>
  <c r="AK88" i="11"/>
  <c r="AK169" i="11"/>
  <c r="AK148" i="11"/>
  <c r="AK138" i="11"/>
  <c r="AK128" i="11"/>
  <c r="AK117" i="11"/>
  <c r="AK107" i="11"/>
  <c r="AL65" i="11"/>
  <c r="AK172" i="11"/>
  <c r="AK161" i="11"/>
  <c r="AK151" i="11"/>
  <c r="AK141" i="11"/>
  <c r="AK119" i="11"/>
  <c r="AK109" i="11"/>
  <c r="AL72" i="11"/>
  <c r="AK173" i="11"/>
  <c r="AK162" i="11"/>
  <c r="AK152" i="11"/>
  <c r="AK131" i="11"/>
  <c r="AK120" i="11"/>
  <c r="AK110" i="11"/>
  <c r="AL74" i="11"/>
  <c r="AK163" i="11"/>
  <c r="AK153" i="11"/>
  <c r="AK142" i="11"/>
  <c r="AK132" i="11"/>
  <c r="AK122" i="11"/>
  <c r="AK112" i="11"/>
  <c r="AL79" i="11"/>
  <c r="AJ98" i="11"/>
  <c r="AK96" i="11"/>
  <c r="AB363" i="4"/>
  <c r="AB346" i="4"/>
  <c r="AB320" i="4"/>
  <c r="BG310" i="4"/>
  <c r="AA311" i="4"/>
  <c r="BG309" i="4"/>
  <c r="AA303" i="4"/>
  <c r="AA256" i="4"/>
  <c r="AA223" i="4"/>
  <c r="AA172" i="4"/>
  <c r="AB185" i="4"/>
  <c r="AA184" i="4"/>
  <c r="AA183" i="4"/>
  <c r="AA182" i="4"/>
  <c r="AA181" i="4"/>
  <c r="AA180" i="4"/>
  <c r="AA179" i="4"/>
  <c r="AA178" i="4"/>
  <c r="AA177" i="4"/>
  <c r="AA176" i="4"/>
  <c r="AA175" i="4"/>
  <c r="AA174" i="4"/>
  <c r="AA173" i="4"/>
  <c r="AB134" i="4"/>
  <c r="AB118" i="4"/>
  <c r="AB69" i="4"/>
  <c r="AB53" i="4"/>
  <c r="AA37" i="4"/>
  <c r="AA102" i="4"/>
  <c r="AG67" i="11"/>
  <c r="BI65" i="15" l="1"/>
  <c r="BI64" i="15"/>
  <c r="BI68" i="15" s="1"/>
  <c r="Y184" i="12"/>
  <c r="Y179" i="12" s="1"/>
  <c r="AE86" i="15"/>
  <c r="AE171" i="15"/>
  <c r="AE161" i="15"/>
  <c r="AE152" i="15"/>
  <c r="AE143" i="15"/>
  <c r="AE134" i="15"/>
  <c r="AE113" i="15"/>
  <c r="AE118" i="15" s="1"/>
  <c r="AA124" i="12"/>
  <c r="AA128" i="12" s="1"/>
  <c r="AE128" i="15"/>
  <c r="AF172" i="15"/>
  <c r="AB170" i="12" s="1"/>
  <c r="AF162" i="15"/>
  <c r="AB160" i="12" s="1"/>
  <c r="AF153" i="15"/>
  <c r="AB152" i="12" s="1"/>
  <c r="AF144" i="15"/>
  <c r="AB143" i="12" s="1"/>
  <c r="AF124" i="15"/>
  <c r="AF114" i="15"/>
  <c r="AB115" i="12" s="1"/>
  <c r="AB119" i="12" s="1"/>
  <c r="AF75" i="15"/>
  <c r="AD137" i="15"/>
  <c r="Z133" i="12"/>
  <c r="Z136" i="12" s="1"/>
  <c r="AD146" i="15"/>
  <c r="Z142" i="12"/>
  <c r="Z145" i="12" s="1"/>
  <c r="Z151" i="12"/>
  <c r="Z155" i="12" s="1"/>
  <c r="AD156" i="15"/>
  <c r="AD165" i="15"/>
  <c r="Z159" i="12"/>
  <c r="Z163" i="12" s="1"/>
  <c r="AD174" i="15"/>
  <c r="Z169" i="12"/>
  <c r="Z172" i="12" s="1"/>
  <c r="BD72" i="15"/>
  <c r="BC170" i="15"/>
  <c r="AY168" i="12" s="1"/>
  <c r="BC160" i="15"/>
  <c r="AY158" i="12" s="1"/>
  <c r="BC151" i="15"/>
  <c r="AY150" i="12" s="1"/>
  <c r="BC142" i="15"/>
  <c r="AY141" i="12" s="1"/>
  <c r="BC133" i="15"/>
  <c r="AY132" i="12" s="1"/>
  <c r="BC123" i="15"/>
  <c r="AQ66" i="15"/>
  <c r="AP168" i="15"/>
  <c r="AP149" i="15"/>
  <c r="AP140" i="15"/>
  <c r="AL139" i="12" s="1"/>
  <c r="AP131" i="15"/>
  <c r="AL130" i="12" s="1"/>
  <c r="AP121" i="15"/>
  <c r="AL121" i="12" s="1"/>
  <c r="AP111" i="15"/>
  <c r="AL112" i="12" s="1"/>
  <c r="AP67" i="15"/>
  <c r="AL178" i="12" s="1"/>
  <c r="AL166" i="12"/>
  <c r="AL148" i="12"/>
  <c r="AO95" i="15"/>
  <c r="AP93" i="15"/>
  <c r="AP159" i="15"/>
  <c r="AP169" i="15"/>
  <c r="AL167" i="12" s="1"/>
  <c r="AP150" i="15"/>
  <c r="AL149" i="12" s="1"/>
  <c r="AP141" i="15"/>
  <c r="AL140" i="12" s="1"/>
  <c r="AP132" i="15"/>
  <c r="AL131" i="12" s="1"/>
  <c r="AP122" i="15"/>
  <c r="AL122" i="12" s="1"/>
  <c r="AP112" i="15"/>
  <c r="AL113" i="12" s="1"/>
  <c r="AQ164" i="15"/>
  <c r="AM162" i="12" s="1"/>
  <c r="AQ155" i="15"/>
  <c r="AQ145" i="15"/>
  <c r="AQ136" i="15"/>
  <c r="AM135" i="12" s="1"/>
  <c r="AQ127" i="15"/>
  <c r="AM127" i="12" s="1"/>
  <c r="AQ117" i="15"/>
  <c r="AM118" i="12" s="1"/>
  <c r="AR84" i="15"/>
  <c r="AT173" i="15"/>
  <c r="AT163" i="15"/>
  <c r="AP161" i="12" s="1"/>
  <c r="AT154" i="15"/>
  <c r="AT135" i="15"/>
  <c r="AP134" i="12" s="1"/>
  <c r="AT125" i="15"/>
  <c r="AP125" i="12" s="1"/>
  <c r="AT115" i="15"/>
  <c r="AP116" i="12" s="1"/>
  <c r="AU116" i="15"/>
  <c r="AF108" i="11"/>
  <c r="AF113" i="11" s="1"/>
  <c r="AF154" i="11"/>
  <c r="AF160" i="11"/>
  <c r="AF164" i="11" s="1"/>
  <c r="AF81" i="11"/>
  <c r="AF171" i="11"/>
  <c r="AF174" i="11" s="1"/>
  <c r="AF83" i="11"/>
  <c r="AF130" i="11"/>
  <c r="AF133" i="11" s="1"/>
  <c r="AF140" i="11"/>
  <c r="AF143" i="11" s="1"/>
  <c r="AG111" i="11"/>
  <c r="AG149" i="11"/>
  <c r="AG139" i="11"/>
  <c r="AG170" i="11"/>
  <c r="AG159" i="11"/>
  <c r="AG129" i="11"/>
  <c r="AG70" i="11"/>
  <c r="AG83" i="11" s="1"/>
  <c r="AK98" i="11"/>
  <c r="AL96" i="11"/>
  <c r="AL163" i="11"/>
  <c r="AL153" i="11"/>
  <c r="AL142" i="11"/>
  <c r="AL132" i="11"/>
  <c r="AL122" i="11"/>
  <c r="AL112" i="11"/>
  <c r="AM79" i="11"/>
  <c r="AL173" i="11"/>
  <c r="AL162" i="11"/>
  <c r="AL152" i="11"/>
  <c r="AL131" i="11"/>
  <c r="AL120" i="11"/>
  <c r="AL110" i="11"/>
  <c r="AM74" i="11"/>
  <c r="AL172" i="11"/>
  <c r="AL161" i="11"/>
  <c r="AL151" i="11"/>
  <c r="AL141" i="11"/>
  <c r="AL119" i="11"/>
  <c r="AL109" i="11"/>
  <c r="AM72" i="11"/>
  <c r="AL169" i="11"/>
  <c r="AL148" i="11"/>
  <c r="AL138" i="11"/>
  <c r="AL128" i="11"/>
  <c r="AL117" i="11"/>
  <c r="AL107" i="11"/>
  <c r="AM65" i="11"/>
  <c r="AL89" i="11"/>
  <c r="AM89" i="11" s="1"/>
  <c r="AK90" i="11"/>
  <c r="AL88" i="11"/>
  <c r="AH158" i="11"/>
  <c r="AH147" i="11"/>
  <c r="AH116" i="11"/>
  <c r="AH123" i="11" s="1"/>
  <c r="AH106" i="11"/>
  <c r="AI64" i="11"/>
  <c r="AH67" i="11"/>
  <c r="AB102" i="4"/>
  <c r="AB37" i="4"/>
  <c r="AC53" i="4"/>
  <c r="AC69" i="4"/>
  <c r="AC118" i="4"/>
  <c r="AC134" i="4"/>
  <c r="AB173" i="4"/>
  <c r="AB174" i="4"/>
  <c r="AB175" i="4"/>
  <c r="AB176" i="4"/>
  <c r="AB177" i="4"/>
  <c r="AB178" i="4"/>
  <c r="AB179" i="4"/>
  <c r="AB180" i="4"/>
  <c r="AB181" i="4"/>
  <c r="AB182" i="4"/>
  <c r="AB183" i="4"/>
  <c r="AB184" i="4"/>
  <c r="AC185" i="4"/>
  <c r="AB223" i="4"/>
  <c r="AB172" i="4"/>
  <c r="AB256" i="4"/>
  <c r="AB303" i="4"/>
  <c r="AB311" i="4"/>
  <c r="BH309" i="4"/>
  <c r="BH310" i="4"/>
  <c r="AC320" i="4"/>
  <c r="AC346" i="4"/>
  <c r="AC363" i="4"/>
  <c r="BJ65" i="15" l="1"/>
  <c r="BJ64" i="15"/>
  <c r="BJ68" i="15" s="1"/>
  <c r="Z184" i="12"/>
  <c r="Z179" i="12" s="1"/>
  <c r="AF86" i="15"/>
  <c r="AF171" i="15"/>
  <c r="AF161" i="15"/>
  <c r="AF152" i="15"/>
  <c r="AF143" i="15"/>
  <c r="AF134" i="15"/>
  <c r="AF113" i="15"/>
  <c r="AF118" i="15" s="1"/>
  <c r="AB124" i="12"/>
  <c r="AB128" i="12" s="1"/>
  <c r="AF128" i="15"/>
  <c r="AG172" i="15"/>
  <c r="AC170" i="12" s="1"/>
  <c r="AG162" i="15"/>
  <c r="AC160" i="12" s="1"/>
  <c r="AG153" i="15"/>
  <c r="AC152" i="12" s="1"/>
  <c r="AG144" i="15"/>
  <c r="AC143" i="12" s="1"/>
  <c r="AG124" i="15"/>
  <c r="AG114" i="15"/>
  <c r="AC115" i="12" s="1"/>
  <c r="AC119" i="12" s="1"/>
  <c r="AG75" i="15"/>
  <c r="AE137" i="15"/>
  <c r="AA133" i="12"/>
  <c r="AA136" i="12" s="1"/>
  <c r="AE146" i="15"/>
  <c r="AA142" i="12"/>
  <c r="AA145" i="12" s="1"/>
  <c r="AA151" i="12"/>
  <c r="AA155" i="12" s="1"/>
  <c r="AE156" i="15"/>
  <c r="AE165" i="15"/>
  <c r="AA159" i="12"/>
  <c r="AA163" i="12" s="1"/>
  <c r="AE174" i="15"/>
  <c r="AA169" i="12"/>
  <c r="AA172" i="12" s="1"/>
  <c r="BE72" i="15"/>
  <c r="BD170" i="15"/>
  <c r="AZ168" i="12" s="1"/>
  <c r="BD160" i="15"/>
  <c r="AZ158" i="12" s="1"/>
  <c r="BD151" i="15"/>
  <c r="AZ150" i="12" s="1"/>
  <c r="BD142" i="15"/>
  <c r="AZ141" i="12" s="1"/>
  <c r="BD133" i="15"/>
  <c r="AZ132" i="12" s="1"/>
  <c r="BD123" i="15"/>
  <c r="AR66" i="15"/>
  <c r="AQ168" i="15"/>
  <c r="AM166" i="12" s="1"/>
  <c r="AQ149" i="15"/>
  <c r="AQ140" i="15"/>
  <c r="AM139" i="12" s="1"/>
  <c r="AQ131" i="15"/>
  <c r="AM130" i="12" s="1"/>
  <c r="AQ121" i="15"/>
  <c r="AM121" i="12" s="1"/>
  <c r="AQ111" i="15"/>
  <c r="AM112" i="12" s="1"/>
  <c r="AQ67" i="15"/>
  <c r="AM178" i="12" s="1"/>
  <c r="AM148" i="12"/>
  <c r="AR164" i="15"/>
  <c r="AN162" i="12" s="1"/>
  <c r="AR155" i="15"/>
  <c r="AR145" i="15"/>
  <c r="AR136" i="15"/>
  <c r="AN135" i="12" s="1"/>
  <c r="AR127" i="15"/>
  <c r="AN127" i="12" s="1"/>
  <c r="AR117" i="15"/>
  <c r="AN118" i="12" s="1"/>
  <c r="AS84" i="15"/>
  <c r="AQ159" i="15"/>
  <c r="AQ169" i="15"/>
  <c r="AM167" i="12" s="1"/>
  <c r="AQ150" i="15"/>
  <c r="AM149" i="12" s="1"/>
  <c r="AQ141" i="15"/>
  <c r="AM140" i="12" s="1"/>
  <c r="AQ132" i="15"/>
  <c r="AM131" i="12" s="1"/>
  <c r="AQ122" i="15"/>
  <c r="AM122" i="12" s="1"/>
  <c r="AQ112" i="15"/>
  <c r="AM113" i="12" s="1"/>
  <c r="AQ94" i="15"/>
  <c r="AR94" i="15" s="1"/>
  <c r="AQ93" i="15"/>
  <c r="AP95" i="15"/>
  <c r="AU173" i="15"/>
  <c r="AU163" i="15"/>
  <c r="AQ161" i="12" s="1"/>
  <c r="AU154" i="15"/>
  <c r="AU135" i="15"/>
  <c r="AQ134" i="12" s="1"/>
  <c r="AU125" i="15"/>
  <c r="AQ125" i="12" s="1"/>
  <c r="AU115" i="15"/>
  <c r="AQ116" i="12" s="1"/>
  <c r="AV116" i="15"/>
  <c r="AG160" i="11"/>
  <c r="AG164" i="11" s="1"/>
  <c r="AG171" i="11"/>
  <c r="AG174" i="11" s="1"/>
  <c r="AG130" i="11"/>
  <c r="AG133" i="11" s="1"/>
  <c r="AG140" i="11"/>
  <c r="AG143" i="11" s="1"/>
  <c r="AG150" i="11"/>
  <c r="AG154" i="11" s="1"/>
  <c r="AG108" i="11"/>
  <c r="AG113" i="11" s="1"/>
  <c r="AH129" i="11"/>
  <c r="AH139" i="11"/>
  <c r="AH111" i="11"/>
  <c r="AH170" i="11"/>
  <c r="AH159" i="11"/>
  <c r="AH149" i="11"/>
  <c r="AG81" i="11"/>
  <c r="AH70" i="11"/>
  <c r="AH83" i="11" s="1"/>
  <c r="AI158" i="11"/>
  <c r="AI147" i="11"/>
  <c r="AI116" i="11"/>
  <c r="AI123" i="11" s="1"/>
  <c r="AI106" i="11"/>
  <c r="AJ64" i="11"/>
  <c r="AL90" i="11"/>
  <c r="AM88" i="11"/>
  <c r="AM169" i="11"/>
  <c r="AM148" i="11"/>
  <c r="AM138" i="11"/>
  <c r="AM128" i="11"/>
  <c r="AM117" i="11"/>
  <c r="AM107" i="11"/>
  <c r="AN65" i="11"/>
  <c r="AM172" i="11"/>
  <c r="AM161" i="11"/>
  <c r="AM151" i="11"/>
  <c r="AM141" i="11"/>
  <c r="AM119" i="11"/>
  <c r="AM109" i="11"/>
  <c r="AN72" i="11"/>
  <c r="AM173" i="11"/>
  <c r="AM162" i="11"/>
  <c r="AM152" i="11"/>
  <c r="AM131" i="11"/>
  <c r="AM120" i="11"/>
  <c r="AM110" i="11"/>
  <c r="AN74" i="11"/>
  <c r="AM163" i="11"/>
  <c r="AM153" i="11"/>
  <c r="AM142" i="11"/>
  <c r="AM132" i="11"/>
  <c r="AM122" i="11"/>
  <c r="AM112" i="11"/>
  <c r="AN79" i="11"/>
  <c r="AL98" i="11"/>
  <c r="AM96" i="11"/>
  <c r="AD363" i="4"/>
  <c r="AD346" i="4"/>
  <c r="AD320" i="4"/>
  <c r="BI310" i="4"/>
  <c r="AC311" i="4"/>
  <c r="BI309" i="4"/>
  <c r="AC303" i="4"/>
  <c r="AC256" i="4"/>
  <c r="AC223" i="4"/>
  <c r="AC172" i="4"/>
  <c r="AD185" i="4"/>
  <c r="AC184" i="4"/>
  <c r="AC183" i="4"/>
  <c r="AC182" i="4"/>
  <c r="AC181" i="4"/>
  <c r="AC180" i="4"/>
  <c r="AC179" i="4"/>
  <c r="AC178" i="4"/>
  <c r="AC177" i="4"/>
  <c r="AC176" i="4"/>
  <c r="AC175" i="4"/>
  <c r="AC174" i="4"/>
  <c r="AC173" i="4"/>
  <c r="AD134" i="4"/>
  <c r="AD118" i="4"/>
  <c r="AD69" i="4"/>
  <c r="AD53" i="4"/>
  <c r="AC37" i="4"/>
  <c r="AC102" i="4"/>
  <c r="AI67" i="11"/>
  <c r="BK65" i="15" l="1"/>
  <c r="BK64" i="15"/>
  <c r="BK68" i="15" s="1"/>
  <c r="AA184" i="12"/>
  <c r="AA179" i="12" s="1"/>
  <c r="AG86" i="15"/>
  <c r="AG171" i="15"/>
  <c r="AG161" i="15"/>
  <c r="AG152" i="15"/>
  <c r="AG143" i="15"/>
  <c r="AG134" i="15"/>
  <c r="AG113" i="15"/>
  <c r="AG118" i="15" s="1"/>
  <c r="AC124" i="12"/>
  <c r="AC128" i="12" s="1"/>
  <c r="AG128" i="15"/>
  <c r="AH172" i="15"/>
  <c r="AD170" i="12" s="1"/>
  <c r="AH162" i="15"/>
  <c r="AD160" i="12" s="1"/>
  <c r="AH153" i="15"/>
  <c r="AD152" i="12" s="1"/>
  <c r="AH144" i="15"/>
  <c r="AD143" i="12" s="1"/>
  <c r="AH124" i="15"/>
  <c r="AH114" i="15"/>
  <c r="AD115" i="12" s="1"/>
  <c r="AD119" i="12" s="1"/>
  <c r="AH75" i="15"/>
  <c r="AF137" i="15"/>
  <c r="AB133" i="12"/>
  <c r="AB136" i="12" s="1"/>
  <c r="AF146" i="15"/>
  <c r="AB142" i="12"/>
  <c r="AB145" i="12" s="1"/>
  <c r="AB151" i="12"/>
  <c r="AB155" i="12" s="1"/>
  <c r="AF156" i="15"/>
  <c r="AF165" i="15"/>
  <c r="AB159" i="12"/>
  <c r="AB163" i="12" s="1"/>
  <c r="AF174" i="15"/>
  <c r="AB169" i="12"/>
  <c r="AB172" i="12" s="1"/>
  <c r="BF72" i="15"/>
  <c r="BE170" i="15"/>
  <c r="BA168" i="12" s="1"/>
  <c r="BE160" i="15"/>
  <c r="BA158" i="12" s="1"/>
  <c r="BE151" i="15"/>
  <c r="BA150" i="12" s="1"/>
  <c r="BE142" i="15"/>
  <c r="BA141" i="12" s="1"/>
  <c r="BE133" i="15"/>
  <c r="BA132" i="12" s="1"/>
  <c r="BE123" i="15"/>
  <c r="AS66" i="15"/>
  <c r="AR168" i="15"/>
  <c r="AN166" i="12" s="1"/>
  <c r="AR149" i="15"/>
  <c r="AR140" i="15"/>
  <c r="AN139" i="12" s="1"/>
  <c r="AR131" i="15"/>
  <c r="AN130" i="12" s="1"/>
  <c r="AR121" i="15"/>
  <c r="AN121" i="12" s="1"/>
  <c r="AR111" i="15"/>
  <c r="AN112" i="12" s="1"/>
  <c r="AR67" i="15"/>
  <c r="AN178" i="12" s="1"/>
  <c r="AN148" i="12"/>
  <c r="AR93" i="15"/>
  <c r="AQ95" i="15"/>
  <c r="AR159" i="15"/>
  <c r="AR169" i="15"/>
  <c r="AN167" i="12" s="1"/>
  <c r="AR150" i="15"/>
  <c r="AN149" i="12" s="1"/>
  <c r="AR141" i="15"/>
  <c r="AN140" i="12" s="1"/>
  <c r="AR132" i="15"/>
  <c r="AN131" i="12" s="1"/>
  <c r="AR122" i="15"/>
  <c r="AN122" i="12" s="1"/>
  <c r="AR112" i="15"/>
  <c r="AN113" i="12" s="1"/>
  <c r="AS164" i="15"/>
  <c r="AO162" i="12" s="1"/>
  <c r="AS155" i="15"/>
  <c r="AS145" i="15"/>
  <c r="AS136" i="15"/>
  <c r="AO135" i="12" s="1"/>
  <c r="AS127" i="15"/>
  <c r="AO127" i="12" s="1"/>
  <c r="AS117" i="15"/>
  <c r="AO118" i="12" s="1"/>
  <c r="AT84" i="15"/>
  <c r="AV173" i="15"/>
  <c r="AV163" i="15"/>
  <c r="AR161" i="12" s="1"/>
  <c r="AV154" i="15"/>
  <c r="AV135" i="15"/>
  <c r="AR134" i="12" s="1"/>
  <c r="AV125" i="15"/>
  <c r="AR125" i="12" s="1"/>
  <c r="AV115" i="15"/>
  <c r="AR116" i="12" s="1"/>
  <c r="AW116" i="15"/>
  <c r="AH108" i="11"/>
  <c r="AH113" i="11" s="1"/>
  <c r="AH150" i="11"/>
  <c r="AH154" i="11" s="1"/>
  <c r="AH160" i="11"/>
  <c r="AH164" i="11" s="1"/>
  <c r="AH171" i="11"/>
  <c r="AH174" i="11" s="1"/>
  <c r="AH130" i="11"/>
  <c r="AH133" i="11" s="1"/>
  <c r="AH140" i="11"/>
  <c r="AH143" i="11" s="1"/>
  <c r="AI170" i="11"/>
  <c r="AI129" i="11"/>
  <c r="AI111" i="11"/>
  <c r="AI159" i="11"/>
  <c r="AI149" i="11"/>
  <c r="AI139" i="11"/>
  <c r="AH81" i="11"/>
  <c r="AI70" i="11"/>
  <c r="AI83" i="11" s="1"/>
  <c r="AM98" i="11"/>
  <c r="AN96" i="11"/>
  <c r="AN163" i="11"/>
  <c r="AN153" i="11"/>
  <c r="AN142" i="11"/>
  <c r="AN132" i="11"/>
  <c r="AN122" i="11"/>
  <c r="AN112" i="11"/>
  <c r="AO79" i="11"/>
  <c r="AN173" i="11"/>
  <c r="AN162" i="11"/>
  <c r="AN152" i="11"/>
  <c r="AN131" i="11"/>
  <c r="AN120" i="11"/>
  <c r="AN110" i="11"/>
  <c r="AO74" i="11"/>
  <c r="AN172" i="11"/>
  <c r="AN161" i="11"/>
  <c r="AN151" i="11"/>
  <c r="AN141" i="11"/>
  <c r="AN119" i="11"/>
  <c r="AN109" i="11"/>
  <c r="AO72" i="11"/>
  <c r="AN169" i="11"/>
  <c r="AN148" i="11"/>
  <c r="AN138" i="11"/>
  <c r="AN128" i="11"/>
  <c r="AN117" i="11"/>
  <c r="AN107" i="11"/>
  <c r="AO65" i="11"/>
  <c r="AN89" i="11"/>
  <c r="AO89" i="11" s="1"/>
  <c r="AM90" i="11"/>
  <c r="AN88" i="11"/>
  <c r="AJ158" i="11"/>
  <c r="AJ147" i="11"/>
  <c r="AJ116" i="11"/>
  <c r="AJ123" i="11" s="1"/>
  <c r="AJ106" i="11"/>
  <c r="AK64" i="11"/>
  <c r="AJ67" i="11"/>
  <c r="AD102" i="4"/>
  <c r="AD37" i="4"/>
  <c r="AE53" i="4"/>
  <c r="AE69" i="4"/>
  <c r="AE118" i="4"/>
  <c r="AE134" i="4"/>
  <c r="AD173" i="4"/>
  <c r="AD174" i="4"/>
  <c r="AD175" i="4"/>
  <c r="AD176" i="4"/>
  <c r="AD177" i="4"/>
  <c r="AD178" i="4"/>
  <c r="AD179" i="4"/>
  <c r="AD180" i="4"/>
  <c r="AD181" i="4"/>
  <c r="AD182" i="4"/>
  <c r="AD183" i="4"/>
  <c r="AD184" i="4"/>
  <c r="AE185" i="4"/>
  <c r="AD223" i="4"/>
  <c r="AD172" i="4"/>
  <c r="AD256" i="4"/>
  <c r="AD303" i="4"/>
  <c r="AD311" i="4"/>
  <c r="BJ309" i="4"/>
  <c r="BJ310" i="4"/>
  <c r="AE320" i="4"/>
  <c r="AE346" i="4"/>
  <c r="AE363" i="4"/>
  <c r="BL65" i="15" l="1"/>
  <c r="BL64" i="15"/>
  <c r="BL68" i="15" s="1"/>
  <c r="AB184" i="12"/>
  <c r="AB179" i="12" s="1"/>
  <c r="AH86" i="15"/>
  <c r="AH171" i="15"/>
  <c r="AH161" i="15"/>
  <c r="AH152" i="15"/>
  <c r="AH143" i="15"/>
  <c r="AH134" i="15"/>
  <c r="AH113" i="15"/>
  <c r="AH118" i="15" s="1"/>
  <c r="AD124" i="12"/>
  <c r="AD128" i="12" s="1"/>
  <c r="AH128" i="15"/>
  <c r="AI172" i="15"/>
  <c r="AE170" i="12" s="1"/>
  <c r="AI162" i="15"/>
  <c r="AE160" i="12" s="1"/>
  <c r="AI153" i="15"/>
  <c r="AE152" i="12" s="1"/>
  <c r="AI144" i="15"/>
  <c r="AE143" i="12" s="1"/>
  <c r="AI124" i="15"/>
  <c r="AI114" i="15"/>
  <c r="AE115" i="12" s="1"/>
  <c r="AE119" i="12" s="1"/>
  <c r="AI75" i="15"/>
  <c r="AG137" i="15"/>
  <c r="AC133" i="12"/>
  <c r="AC136" i="12" s="1"/>
  <c r="AG146" i="15"/>
  <c r="AC142" i="12"/>
  <c r="AC145" i="12" s="1"/>
  <c r="AC151" i="12"/>
  <c r="AC155" i="12" s="1"/>
  <c r="AG156" i="15"/>
  <c r="AG165" i="15"/>
  <c r="AC159" i="12"/>
  <c r="AC163" i="12" s="1"/>
  <c r="AG174" i="15"/>
  <c r="AC169" i="12"/>
  <c r="AC172" i="12" s="1"/>
  <c r="BG72" i="15"/>
  <c r="BF170" i="15"/>
  <c r="BB168" i="12" s="1"/>
  <c r="BF160" i="15"/>
  <c r="BB158" i="12" s="1"/>
  <c r="BF151" i="15"/>
  <c r="BB150" i="12" s="1"/>
  <c r="BF142" i="15"/>
  <c r="BB141" i="12" s="1"/>
  <c r="BF133" i="15"/>
  <c r="BB132" i="12" s="1"/>
  <c r="BF123" i="15"/>
  <c r="AT66" i="15"/>
  <c r="AS168" i="15"/>
  <c r="AO166" i="12" s="1"/>
  <c r="AS149" i="15"/>
  <c r="AO148" i="12" s="1"/>
  <c r="AS140" i="15"/>
  <c r="AO139" i="12" s="1"/>
  <c r="AS131" i="15"/>
  <c r="AO130" i="12" s="1"/>
  <c r="AS121" i="15"/>
  <c r="AS111" i="15"/>
  <c r="AO112" i="12" s="1"/>
  <c r="AS67" i="15"/>
  <c r="AO178" i="12" s="1"/>
  <c r="AO121" i="12"/>
  <c r="AT164" i="15"/>
  <c r="AP162" i="12" s="1"/>
  <c r="AT155" i="15"/>
  <c r="AT145" i="15"/>
  <c r="AT136" i="15"/>
  <c r="AP135" i="12" s="1"/>
  <c r="AT127" i="15"/>
  <c r="AP127" i="12" s="1"/>
  <c r="AT117" i="15"/>
  <c r="AP118" i="12" s="1"/>
  <c r="AU84" i="15"/>
  <c r="AS159" i="15"/>
  <c r="AS169" i="15"/>
  <c r="AO167" i="12" s="1"/>
  <c r="AS150" i="15"/>
  <c r="AO149" i="12" s="1"/>
  <c r="AS141" i="15"/>
  <c r="AO140" i="12" s="1"/>
  <c r="AS132" i="15"/>
  <c r="AO131" i="12" s="1"/>
  <c r="AS122" i="15"/>
  <c r="AO122" i="12" s="1"/>
  <c r="AS112" i="15"/>
  <c r="AO113" i="12" s="1"/>
  <c r="AS94" i="15"/>
  <c r="AT94" i="15" s="1"/>
  <c r="AS93" i="15"/>
  <c r="AR95" i="15"/>
  <c r="AW173" i="15"/>
  <c r="AW163" i="15"/>
  <c r="AS161" i="12" s="1"/>
  <c r="AW154" i="15"/>
  <c r="AW135" i="15"/>
  <c r="AS134" i="12" s="1"/>
  <c r="AW125" i="15"/>
  <c r="AS125" i="12" s="1"/>
  <c r="AW115" i="15"/>
  <c r="AS116" i="12" s="1"/>
  <c r="AZ38" i="15"/>
  <c r="AI140" i="11"/>
  <c r="AI143" i="11" s="1"/>
  <c r="AI160" i="11"/>
  <c r="AI164" i="11" s="1"/>
  <c r="AI81" i="11"/>
  <c r="AI150" i="11"/>
  <c r="AI154" i="11" s="1"/>
  <c r="AI130" i="11"/>
  <c r="AI133" i="11" s="1"/>
  <c r="AI108" i="11"/>
  <c r="AI113" i="11" s="1"/>
  <c r="AI171" i="11"/>
  <c r="AI174" i="11" s="1"/>
  <c r="AJ149" i="11"/>
  <c r="AJ139" i="11"/>
  <c r="AJ129" i="11"/>
  <c r="AJ159" i="11"/>
  <c r="AJ111" i="11"/>
  <c r="AJ170" i="11"/>
  <c r="AJ70" i="11"/>
  <c r="AJ83" i="11" s="1"/>
  <c r="AK158" i="11"/>
  <c r="AK147" i="11"/>
  <c r="AK116" i="11"/>
  <c r="AK123" i="11" s="1"/>
  <c r="AK106" i="11"/>
  <c r="AL64" i="11"/>
  <c r="AN90" i="11"/>
  <c r="AO88" i="11"/>
  <c r="AO169" i="11"/>
  <c r="AO148" i="11"/>
  <c r="AO138" i="11"/>
  <c r="AO128" i="11"/>
  <c r="AO117" i="11"/>
  <c r="AO107" i="11"/>
  <c r="AP65" i="11"/>
  <c r="AO172" i="11"/>
  <c r="AO161" i="11"/>
  <c r="AO151" i="11"/>
  <c r="AO141" i="11"/>
  <c r="AO119" i="11"/>
  <c r="AO109" i="11"/>
  <c r="AP72" i="11"/>
  <c r="AO173" i="11"/>
  <c r="AO162" i="11"/>
  <c r="AO152" i="11"/>
  <c r="AO131" i="11"/>
  <c r="AO120" i="11"/>
  <c r="AO110" i="11"/>
  <c r="AP74" i="11"/>
  <c r="AO163" i="11"/>
  <c r="AO153" i="11"/>
  <c r="AO142" i="11"/>
  <c r="AO132" i="11"/>
  <c r="AO122" i="11"/>
  <c r="AO112" i="11"/>
  <c r="AP79" i="11"/>
  <c r="AN98" i="11"/>
  <c r="AO96" i="11"/>
  <c r="AF363" i="4"/>
  <c r="AF346" i="4"/>
  <c r="AF320" i="4"/>
  <c r="BK310" i="4"/>
  <c r="AE311" i="4"/>
  <c r="BK309" i="4"/>
  <c r="AE303" i="4"/>
  <c r="AE256" i="4"/>
  <c r="AE223" i="4"/>
  <c r="AE172" i="4"/>
  <c r="AF185" i="4"/>
  <c r="AE184" i="4"/>
  <c r="AE183" i="4"/>
  <c r="AE182" i="4"/>
  <c r="AE181" i="4"/>
  <c r="AE180" i="4"/>
  <c r="AE179" i="4"/>
  <c r="AE178" i="4"/>
  <c r="AE177" i="4"/>
  <c r="AE176" i="4"/>
  <c r="AE175" i="4"/>
  <c r="AE174" i="4"/>
  <c r="AE173" i="4"/>
  <c r="AF134" i="4"/>
  <c r="AF118" i="4"/>
  <c r="AF69" i="4"/>
  <c r="AF53" i="4"/>
  <c r="AE37" i="4"/>
  <c r="AE102" i="4"/>
  <c r="AK67" i="11"/>
  <c r="AK70" i="11" s="1"/>
  <c r="BM65" i="15" l="1"/>
  <c r="BM64" i="15"/>
  <c r="BM68" i="15" s="1"/>
  <c r="AC184" i="12"/>
  <c r="AC179" i="12" s="1"/>
  <c r="AI86" i="15"/>
  <c r="AI171" i="15"/>
  <c r="AI161" i="15"/>
  <c r="AI152" i="15"/>
  <c r="AI143" i="15"/>
  <c r="AI134" i="15"/>
  <c r="AI113" i="15"/>
  <c r="AI118" i="15" s="1"/>
  <c r="AE124" i="12"/>
  <c r="AE128" i="12" s="1"/>
  <c r="AI128" i="15"/>
  <c r="AJ172" i="15"/>
  <c r="AF170" i="12" s="1"/>
  <c r="AJ162" i="15"/>
  <c r="AF160" i="12" s="1"/>
  <c r="AJ153" i="15"/>
  <c r="AF152" i="12" s="1"/>
  <c r="AJ144" i="15"/>
  <c r="AF143" i="12" s="1"/>
  <c r="AJ124" i="15"/>
  <c r="AJ114" i="15"/>
  <c r="AF115" i="12" s="1"/>
  <c r="AF119" i="12" s="1"/>
  <c r="AJ75" i="15"/>
  <c r="AH137" i="15"/>
  <c r="AD133" i="12"/>
  <c r="AD136" i="12" s="1"/>
  <c r="AH146" i="15"/>
  <c r="AD142" i="12"/>
  <c r="AD145" i="12" s="1"/>
  <c r="AD151" i="12"/>
  <c r="AD155" i="12" s="1"/>
  <c r="AH156" i="15"/>
  <c r="AH165" i="15"/>
  <c r="AD159" i="12"/>
  <c r="AD163" i="12" s="1"/>
  <c r="AH174" i="15"/>
  <c r="AD169" i="12"/>
  <c r="AD172" i="12" s="1"/>
  <c r="BH72" i="15"/>
  <c r="BG170" i="15"/>
  <c r="BC168" i="12" s="1"/>
  <c r="BG160" i="15"/>
  <c r="BC158" i="12" s="1"/>
  <c r="BG151" i="15"/>
  <c r="BC150" i="12" s="1"/>
  <c r="BG142" i="15"/>
  <c r="BC141" i="12" s="1"/>
  <c r="BG133" i="15"/>
  <c r="BC132" i="12" s="1"/>
  <c r="BG123" i="15"/>
  <c r="AU66" i="15"/>
  <c r="AT168" i="15"/>
  <c r="AP166" i="12" s="1"/>
  <c r="AT149" i="15"/>
  <c r="AT140" i="15"/>
  <c r="AP139" i="12" s="1"/>
  <c r="AT131" i="15"/>
  <c r="AP130" i="12" s="1"/>
  <c r="AT121" i="15"/>
  <c r="AP121" i="12" s="1"/>
  <c r="AT111" i="15"/>
  <c r="AP112" i="12" s="1"/>
  <c r="AT67" i="15"/>
  <c r="AP178" i="12" s="1"/>
  <c r="AP148" i="12"/>
  <c r="AS95" i="15"/>
  <c r="AT93" i="15"/>
  <c r="AT159" i="15"/>
  <c r="AT169" i="15"/>
  <c r="AP167" i="12" s="1"/>
  <c r="AT150" i="15"/>
  <c r="AP149" i="12" s="1"/>
  <c r="AT141" i="15"/>
  <c r="AP140" i="12" s="1"/>
  <c r="AT132" i="15"/>
  <c r="AP131" i="12" s="1"/>
  <c r="AT122" i="15"/>
  <c r="AP122" i="12" s="1"/>
  <c r="AT112" i="15"/>
  <c r="AP113" i="12" s="1"/>
  <c r="AU164" i="15"/>
  <c r="AQ162" i="12" s="1"/>
  <c r="AU155" i="15"/>
  <c r="AU145" i="15"/>
  <c r="AU136" i="15"/>
  <c r="AQ135" i="12" s="1"/>
  <c r="AU127" i="15"/>
  <c r="AQ127" i="12" s="1"/>
  <c r="AU117" i="15"/>
  <c r="AQ118" i="12" s="1"/>
  <c r="AV84" i="15"/>
  <c r="AX173" i="15"/>
  <c r="AX163" i="15"/>
  <c r="AT161" i="12" s="1"/>
  <c r="AX154" i="15"/>
  <c r="AX135" i="15"/>
  <c r="AT134" i="12" s="1"/>
  <c r="AX125" i="15"/>
  <c r="AT125" i="12" s="1"/>
  <c r="AX115" i="15"/>
  <c r="AT116" i="12" s="1"/>
  <c r="AJ130" i="11"/>
  <c r="AJ133" i="11" s="1"/>
  <c r="AJ140" i="11"/>
  <c r="AJ143" i="11" s="1"/>
  <c r="AJ150" i="11"/>
  <c r="AJ154" i="11" s="1"/>
  <c r="AJ160" i="11"/>
  <c r="AJ164" i="11" s="1"/>
  <c r="AJ108" i="11"/>
  <c r="AJ113" i="11" s="1"/>
  <c r="AJ171" i="11"/>
  <c r="AJ174" i="11" s="1"/>
  <c r="AJ81" i="11"/>
  <c r="AK111" i="11"/>
  <c r="AK139" i="11"/>
  <c r="AK129" i="11"/>
  <c r="AK159" i="11"/>
  <c r="AK149" i="11"/>
  <c r="AK170" i="11"/>
  <c r="AO98" i="11"/>
  <c r="AP96" i="11"/>
  <c r="AP163" i="11"/>
  <c r="AP153" i="11"/>
  <c r="AP142" i="11"/>
  <c r="AP132" i="11"/>
  <c r="AP122" i="11"/>
  <c r="AP112" i="11"/>
  <c r="AQ79" i="11"/>
  <c r="AP173" i="11"/>
  <c r="AP162" i="11"/>
  <c r="AP152" i="11"/>
  <c r="AP131" i="11"/>
  <c r="AP120" i="11"/>
  <c r="AP110" i="11"/>
  <c r="AQ74" i="11"/>
  <c r="AP172" i="11"/>
  <c r="AP161" i="11"/>
  <c r="AP151" i="11"/>
  <c r="AP141" i="11"/>
  <c r="AP119" i="11"/>
  <c r="AP109" i="11"/>
  <c r="AQ72" i="11"/>
  <c r="AP169" i="11"/>
  <c r="AP148" i="11"/>
  <c r="AP138" i="11"/>
  <c r="AP128" i="11"/>
  <c r="AP117" i="11"/>
  <c r="AP107" i="11"/>
  <c r="AQ65" i="11"/>
  <c r="AP89" i="11"/>
  <c r="AQ89" i="11" s="1"/>
  <c r="AO90" i="11"/>
  <c r="AP88" i="11"/>
  <c r="AL158" i="11"/>
  <c r="AL147" i="11"/>
  <c r="AL116" i="11"/>
  <c r="AL123" i="11" s="1"/>
  <c r="AL106" i="11"/>
  <c r="AM64" i="11"/>
  <c r="AK171" i="11"/>
  <c r="AK160" i="11"/>
  <c r="AK150" i="11"/>
  <c r="AK140" i="11"/>
  <c r="AK130" i="11"/>
  <c r="AK83" i="11"/>
  <c r="AK81" i="11"/>
  <c r="AL67" i="11"/>
  <c r="AL70" i="11" s="1"/>
  <c r="AF102" i="4"/>
  <c r="AF37" i="4"/>
  <c r="AG53" i="4"/>
  <c r="AG69" i="4"/>
  <c r="AG118" i="4"/>
  <c r="AG134" i="4"/>
  <c r="AF173" i="4"/>
  <c r="AF174" i="4"/>
  <c r="AF175" i="4"/>
  <c r="AF176" i="4"/>
  <c r="AF177" i="4"/>
  <c r="AF178" i="4"/>
  <c r="AF179" i="4"/>
  <c r="AF180" i="4"/>
  <c r="AF181" i="4"/>
  <c r="AF182" i="4"/>
  <c r="AF183" i="4"/>
  <c r="AF184" i="4"/>
  <c r="AG185" i="4"/>
  <c r="AF223" i="4"/>
  <c r="AF172" i="4"/>
  <c r="AF256" i="4"/>
  <c r="AF303" i="4"/>
  <c r="AF311" i="4"/>
  <c r="BL309" i="4"/>
  <c r="BL310" i="4"/>
  <c r="AG320" i="4"/>
  <c r="AG346" i="4"/>
  <c r="AG363" i="4"/>
  <c r="BN65" i="15" l="1"/>
  <c r="BN64" i="15"/>
  <c r="BN68" i="15" s="1"/>
  <c r="AD184" i="12"/>
  <c r="AD179" i="12" s="1"/>
  <c r="AJ86" i="15"/>
  <c r="AJ171" i="15"/>
  <c r="AJ161" i="15"/>
  <c r="AJ152" i="15"/>
  <c r="AJ143" i="15"/>
  <c r="AJ134" i="15"/>
  <c r="AJ113" i="15"/>
  <c r="AJ118" i="15" s="1"/>
  <c r="AF124" i="12"/>
  <c r="AF128" i="12" s="1"/>
  <c r="AJ128" i="15"/>
  <c r="AK172" i="15"/>
  <c r="AG170" i="12" s="1"/>
  <c r="AK162" i="15"/>
  <c r="AG160" i="12" s="1"/>
  <c r="AK153" i="15"/>
  <c r="AG152" i="12" s="1"/>
  <c r="AK144" i="15"/>
  <c r="AG143" i="12" s="1"/>
  <c r="AK124" i="15"/>
  <c r="AK114" i="15"/>
  <c r="AG115" i="12" s="1"/>
  <c r="AG119" i="12" s="1"/>
  <c r="AK75" i="15"/>
  <c r="AI137" i="15"/>
  <c r="AE133" i="12"/>
  <c r="AE136" i="12" s="1"/>
  <c r="AI146" i="15"/>
  <c r="AE142" i="12"/>
  <c r="AE145" i="12" s="1"/>
  <c r="AE151" i="12"/>
  <c r="AE155" i="12" s="1"/>
  <c r="AI156" i="15"/>
  <c r="AI165" i="15"/>
  <c r="AE159" i="12"/>
  <c r="AE163" i="12" s="1"/>
  <c r="AI174" i="15"/>
  <c r="AE169" i="12"/>
  <c r="AE172" i="12" s="1"/>
  <c r="BI72" i="15"/>
  <c r="BH170" i="15"/>
  <c r="BD168" i="12" s="1"/>
  <c r="BH160" i="15"/>
  <c r="BD158" i="12" s="1"/>
  <c r="BH151" i="15"/>
  <c r="BD150" i="12" s="1"/>
  <c r="BH142" i="15"/>
  <c r="BD141" i="12" s="1"/>
  <c r="BH133" i="15"/>
  <c r="BD132" i="12" s="1"/>
  <c r="BH123" i="15"/>
  <c r="AV66" i="15"/>
  <c r="AU168" i="15"/>
  <c r="AQ166" i="12" s="1"/>
  <c r="AU149" i="15"/>
  <c r="AQ148" i="12" s="1"/>
  <c r="AU140" i="15"/>
  <c r="AU131" i="15"/>
  <c r="AQ130" i="12" s="1"/>
  <c r="AU121" i="15"/>
  <c r="AQ121" i="12" s="1"/>
  <c r="AU111" i="15"/>
  <c r="AQ112" i="12" s="1"/>
  <c r="AU67" i="15"/>
  <c r="AQ178" i="12" s="1"/>
  <c r="AQ139" i="12"/>
  <c r="AV164" i="15"/>
  <c r="AR162" i="12" s="1"/>
  <c r="AV155" i="15"/>
  <c r="AV145" i="15"/>
  <c r="AV136" i="15"/>
  <c r="AR135" i="12" s="1"/>
  <c r="AV127" i="15"/>
  <c r="AR127" i="12" s="1"/>
  <c r="AV117" i="15"/>
  <c r="AR118" i="12" s="1"/>
  <c r="AW84" i="15"/>
  <c r="AU159" i="15"/>
  <c r="AU169" i="15"/>
  <c r="AQ167" i="12" s="1"/>
  <c r="AU150" i="15"/>
  <c r="AQ149" i="12" s="1"/>
  <c r="AU141" i="15"/>
  <c r="AQ140" i="12" s="1"/>
  <c r="AU132" i="15"/>
  <c r="AQ131" i="12" s="1"/>
  <c r="AU122" i="15"/>
  <c r="AQ122" i="12" s="1"/>
  <c r="AU112" i="15"/>
  <c r="AQ113" i="12" s="1"/>
  <c r="AU94" i="15"/>
  <c r="AV94" i="15" s="1"/>
  <c r="AU93" i="15"/>
  <c r="AT95" i="15"/>
  <c r="AY173" i="15"/>
  <c r="AY163" i="15"/>
  <c r="AU161" i="12" s="1"/>
  <c r="AY154" i="15"/>
  <c r="AY135" i="15"/>
  <c r="AU134" i="12" s="1"/>
  <c r="AY125" i="15"/>
  <c r="AU125" i="12" s="1"/>
  <c r="AY115" i="15"/>
  <c r="AU116" i="12" s="1"/>
  <c r="AK154" i="11"/>
  <c r="AK143" i="11"/>
  <c r="AK133" i="11"/>
  <c r="AK108" i="11"/>
  <c r="AK113" i="11" s="1"/>
  <c r="AL111" i="11"/>
  <c r="AL149" i="11"/>
  <c r="AL129" i="11"/>
  <c r="AL170" i="11"/>
  <c r="AL159" i="11"/>
  <c r="AL139" i="11"/>
  <c r="AK164" i="11"/>
  <c r="AK174" i="11"/>
  <c r="AM158" i="11"/>
  <c r="AM147" i="11"/>
  <c r="AM116" i="11"/>
  <c r="AM123" i="11" s="1"/>
  <c r="AM106" i="11"/>
  <c r="AN64" i="11"/>
  <c r="AL171" i="11"/>
  <c r="AL160" i="11"/>
  <c r="AL150" i="11"/>
  <c r="AL140" i="11"/>
  <c r="AL130" i="11"/>
  <c r="AL83" i="11"/>
  <c r="AL81" i="11"/>
  <c r="AP90" i="11"/>
  <c r="AQ88" i="11"/>
  <c r="AQ169" i="11"/>
  <c r="AQ148" i="11"/>
  <c r="AQ138" i="11"/>
  <c r="AQ128" i="11"/>
  <c r="AQ117" i="11"/>
  <c r="AQ107" i="11"/>
  <c r="AR65" i="11"/>
  <c r="AQ172" i="11"/>
  <c r="AQ161" i="11"/>
  <c r="AQ151" i="11"/>
  <c r="AQ141" i="11"/>
  <c r="AQ119" i="11"/>
  <c r="AQ109" i="11"/>
  <c r="AR72" i="11"/>
  <c r="AQ173" i="11"/>
  <c r="AQ162" i="11"/>
  <c r="AQ152" i="11"/>
  <c r="AQ131" i="11"/>
  <c r="AQ120" i="11"/>
  <c r="AQ110" i="11"/>
  <c r="AR74" i="11"/>
  <c r="AQ163" i="11"/>
  <c r="AQ153" i="11"/>
  <c r="AQ142" i="11"/>
  <c r="AQ132" i="11"/>
  <c r="AQ122" i="11"/>
  <c r="AQ112" i="11"/>
  <c r="AR79" i="11"/>
  <c r="AP98" i="11"/>
  <c r="AQ96" i="11"/>
  <c r="AH363" i="4"/>
  <c r="AH346" i="4"/>
  <c r="AH320" i="4"/>
  <c r="BM310" i="4"/>
  <c r="AG311" i="4"/>
  <c r="BM309" i="4"/>
  <c r="AG303" i="4"/>
  <c r="AG256" i="4"/>
  <c r="AG223" i="4"/>
  <c r="AG172" i="4"/>
  <c r="AH185" i="4"/>
  <c r="AG184" i="4"/>
  <c r="AG183" i="4"/>
  <c r="AG182" i="4"/>
  <c r="AG181" i="4"/>
  <c r="AG180" i="4"/>
  <c r="AG179" i="4"/>
  <c r="AG178" i="4"/>
  <c r="AG177" i="4"/>
  <c r="AG176" i="4"/>
  <c r="AG175" i="4"/>
  <c r="AG174" i="4"/>
  <c r="AG173" i="4"/>
  <c r="AH134" i="4"/>
  <c r="AH118" i="4"/>
  <c r="AH69" i="4"/>
  <c r="AH53" i="4"/>
  <c r="AG37" i="4"/>
  <c r="AG102" i="4"/>
  <c r="AM67" i="11"/>
  <c r="BO65" i="15" l="1"/>
  <c r="BO64" i="15"/>
  <c r="AE184" i="12"/>
  <c r="AE179" i="12" s="1"/>
  <c r="AK86" i="15"/>
  <c r="AK171" i="15"/>
  <c r="AK161" i="15"/>
  <c r="AK152" i="15"/>
  <c r="AK143" i="15"/>
  <c r="AK134" i="15"/>
  <c r="AK113" i="15"/>
  <c r="AK118" i="15" s="1"/>
  <c r="AG124" i="12"/>
  <c r="AG128" i="12" s="1"/>
  <c r="AK128" i="15"/>
  <c r="AL172" i="15"/>
  <c r="AH170" i="12" s="1"/>
  <c r="AL162" i="15"/>
  <c r="AH160" i="12" s="1"/>
  <c r="AL153" i="15"/>
  <c r="AH152" i="12" s="1"/>
  <c r="AL144" i="15"/>
  <c r="AH143" i="12" s="1"/>
  <c r="AL124" i="15"/>
  <c r="AL114" i="15"/>
  <c r="AH115" i="12" s="1"/>
  <c r="AH119" i="12" s="1"/>
  <c r="AL75" i="15"/>
  <c r="AJ137" i="15"/>
  <c r="AF133" i="12"/>
  <c r="AF136" i="12" s="1"/>
  <c r="AJ146" i="15"/>
  <c r="AF142" i="12"/>
  <c r="AF145" i="12" s="1"/>
  <c r="AF151" i="12"/>
  <c r="AF155" i="12" s="1"/>
  <c r="AJ156" i="15"/>
  <c r="AJ165" i="15"/>
  <c r="AF159" i="12"/>
  <c r="AF163" i="12" s="1"/>
  <c r="AJ174" i="15"/>
  <c r="AF169" i="12"/>
  <c r="AF172" i="12" s="1"/>
  <c r="BJ72" i="15"/>
  <c r="BI170" i="15"/>
  <c r="BE168" i="12" s="1"/>
  <c r="BI160" i="15"/>
  <c r="BE158" i="12" s="1"/>
  <c r="BI151" i="15"/>
  <c r="BE150" i="12" s="1"/>
  <c r="BI142" i="15"/>
  <c r="BE141" i="12" s="1"/>
  <c r="BI133" i="15"/>
  <c r="BE132" i="12" s="1"/>
  <c r="BI123" i="15"/>
  <c r="AW66" i="15"/>
  <c r="AV168" i="15"/>
  <c r="AR166" i="12" s="1"/>
  <c r="AV149" i="15"/>
  <c r="AR148" i="12" s="1"/>
  <c r="AV140" i="15"/>
  <c r="AV131" i="15"/>
  <c r="AV121" i="15"/>
  <c r="AR121" i="12" s="1"/>
  <c r="AV111" i="15"/>
  <c r="AR112" i="12" s="1"/>
  <c r="AV67" i="15"/>
  <c r="AR178" i="12" s="1"/>
  <c r="AR139" i="12"/>
  <c r="AR130" i="12"/>
  <c r="AV93" i="15"/>
  <c r="AU95" i="15"/>
  <c r="AV159" i="15"/>
  <c r="AV169" i="15"/>
  <c r="AR167" i="12" s="1"/>
  <c r="AV150" i="15"/>
  <c r="AR149" i="12" s="1"/>
  <c r="AV141" i="15"/>
  <c r="AR140" i="12" s="1"/>
  <c r="AV132" i="15"/>
  <c r="AR131" i="12" s="1"/>
  <c r="AV122" i="15"/>
  <c r="AR122" i="12" s="1"/>
  <c r="AV112" i="15"/>
  <c r="AR113" i="12" s="1"/>
  <c r="AX84" i="15"/>
  <c r="AW164" i="15"/>
  <c r="AS162" i="12" s="1"/>
  <c r="AW155" i="15"/>
  <c r="AW145" i="15"/>
  <c r="AW136" i="15"/>
  <c r="AS135" i="12" s="1"/>
  <c r="AW127" i="15"/>
  <c r="AS127" i="12" s="1"/>
  <c r="AW117" i="15"/>
  <c r="AS118" i="12" s="1"/>
  <c r="AZ173" i="15"/>
  <c r="AZ163" i="15"/>
  <c r="AV161" i="12" s="1"/>
  <c r="AZ154" i="15"/>
  <c r="AZ135" i="15"/>
  <c r="AV134" i="12" s="1"/>
  <c r="AZ125" i="15"/>
  <c r="AV125" i="12" s="1"/>
  <c r="AZ115" i="15"/>
  <c r="AV116" i="12" s="1"/>
  <c r="AL154" i="11"/>
  <c r="AL108" i="11"/>
  <c r="AL113" i="11" s="1"/>
  <c r="AL133" i="11"/>
  <c r="AL143" i="11"/>
  <c r="AM129" i="11"/>
  <c r="AM149" i="11"/>
  <c r="AM139" i="11"/>
  <c r="AM111" i="11"/>
  <c r="AM159" i="11"/>
  <c r="AM170" i="11"/>
  <c r="AM70" i="11"/>
  <c r="AM83" i="11" s="1"/>
  <c r="AL164" i="11"/>
  <c r="AL174" i="11"/>
  <c r="AQ98" i="11"/>
  <c r="AR96" i="11"/>
  <c r="AR163" i="11"/>
  <c r="AR153" i="11"/>
  <c r="AR142" i="11"/>
  <c r="AR132" i="11"/>
  <c r="AR122" i="11"/>
  <c r="AR112" i="11"/>
  <c r="AS79" i="11"/>
  <c r="AR173" i="11"/>
  <c r="AR162" i="11"/>
  <c r="AR152" i="11"/>
  <c r="AR131" i="11"/>
  <c r="AR120" i="11"/>
  <c r="AR110" i="11"/>
  <c r="AS74" i="11"/>
  <c r="AR172" i="11"/>
  <c r="AR161" i="11"/>
  <c r="AR151" i="11"/>
  <c r="AR141" i="11"/>
  <c r="AR119" i="11"/>
  <c r="AR109" i="11"/>
  <c r="AS72" i="11"/>
  <c r="AR169" i="11"/>
  <c r="AR148" i="11"/>
  <c r="AR138" i="11"/>
  <c r="AR128" i="11"/>
  <c r="AR117" i="11"/>
  <c r="AR107" i="11"/>
  <c r="AS65" i="11"/>
  <c r="AR89" i="11"/>
  <c r="AS89" i="11" s="1"/>
  <c r="AQ90" i="11"/>
  <c r="AR88" i="11"/>
  <c r="AN158" i="11"/>
  <c r="AN147" i="11"/>
  <c r="AN116" i="11"/>
  <c r="AN123" i="11" s="1"/>
  <c r="AN106" i="11"/>
  <c r="AO64" i="11"/>
  <c r="AN67" i="11"/>
  <c r="AH102" i="4"/>
  <c r="AH37" i="4"/>
  <c r="AI53" i="4"/>
  <c r="AI69" i="4"/>
  <c r="AI118" i="4"/>
  <c r="AI134" i="4"/>
  <c r="AH173" i="4"/>
  <c r="AH174" i="4"/>
  <c r="AH175" i="4"/>
  <c r="AH176" i="4"/>
  <c r="AH177" i="4"/>
  <c r="AH178" i="4"/>
  <c r="AH179" i="4"/>
  <c r="AH180" i="4"/>
  <c r="AH181" i="4"/>
  <c r="AH182" i="4"/>
  <c r="AH183" i="4"/>
  <c r="AH184" i="4"/>
  <c r="AI185" i="4"/>
  <c r="AH223" i="4"/>
  <c r="AH172" i="4"/>
  <c r="AH256" i="4"/>
  <c r="AH303" i="4"/>
  <c r="AH311" i="4"/>
  <c r="BN309" i="4"/>
  <c r="BN310" i="4"/>
  <c r="AI320" i="4"/>
  <c r="AI346" i="4"/>
  <c r="AI363" i="4"/>
  <c r="BO68" i="15" l="1"/>
  <c r="BP65" i="15"/>
  <c r="BP64" i="15"/>
  <c r="BP68" i="15"/>
  <c r="AF184" i="12"/>
  <c r="AF179" i="12" s="1"/>
  <c r="AL86" i="15"/>
  <c r="AL171" i="15"/>
  <c r="AL161" i="15"/>
  <c r="AL152" i="15"/>
  <c r="AL143" i="15"/>
  <c r="AL134" i="15"/>
  <c r="AL113" i="15"/>
  <c r="AL118" i="15" s="1"/>
  <c r="AH124" i="12"/>
  <c r="AH128" i="12" s="1"/>
  <c r="AL128" i="15"/>
  <c r="AM172" i="15"/>
  <c r="AI170" i="12" s="1"/>
  <c r="AM162" i="15"/>
  <c r="AI160" i="12" s="1"/>
  <c r="AM153" i="15"/>
  <c r="AI152" i="12" s="1"/>
  <c r="AM144" i="15"/>
  <c r="AI143" i="12" s="1"/>
  <c r="AM124" i="15"/>
  <c r="AM114" i="15"/>
  <c r="AI115" i="12" s="1"/>
  <c r="AI119" i="12" s="1"/>
  <c r="AM75" i="15"/>
  <c r="AK137" i="15"/>
  <c r="AG133" i="12"/>
  <c r="AG136" i="12" s="1"/>
  <c r="AK146" i="15"/>
  <c r="AG142" i="12"/>
  <c r="AG145" i="12" s="1"/>
  <c r="AG151" i="12"/>
  <c r="AG155" i="12" s="1"/>
  <c r="AK156" i="15"/>
  <c r="AK165" i="15"/>
  <c r="AG159" i="12"/>
  <c r="AG163" i="12" s="1"/>
  <c r="AK174" i="15"/>
  <c r="AG169" i="12"/>
  <c r="AG172" i="12" s="1"/>
  <c r="BK72" i="15"/>
  <c r="BJ170" i="15"/>
  <c r="BF168" i="12" s="1"/>
  <c r="BJ160" i="15"/>
  <c r="BF158" i="12" s="1"/>
  <c r="BJ151" i="15"/>
  <c r="BF150" i="12" s="1"/>
  <c r="BJ142" i="15"/>
  <c r="BF141" i="12" s="1"/>
  <c r="BJ133" i="15"/>
  <c r="BF132" i="12" s="1"/>
  <c r="BJ123" i="15"/>
  <c r="AX66" i="15"/>
  <c r="AW168" i="15"/>
  <c r="AW149" i="15"/>
  <c r="AW140" i="15"/>
  <c r="AS139" i="12" s="1"/>
  <c r="AW131" i="15"/>
  <c r="AS130" i="12" s="1"/>
  <c r="AW121" i="15"/>
  <c r="AS121" i="12" s="1"/>
  <c r="AW111" i="15"/>
  <c r="AS112" i="12" s="1"/>
  <c r="AW67" i="15"/>
  <c r="AS178" i="12" s="1"/>
  <c r="AS166" i="12"/>
  <c r="AS148" i="12"/>
  <c r="AY84" i="15"/>
  <c r="AX164" i="15"/>
  <c r="AT162" i="12" s="1"/>
  <c r="AX155" i="15"/>
  <c r="AX145" i="15"/>
  <c r="AX136" i="15"/>
  <c r="AT135" i="12" s="1"/>
  <c r="AX127" i="15"/>
  <c r="AT127" i="12" s="1"/>
  <c r="AX117" i="15"/>
  <c r="AT118" i="12" s="1"/>
  <c r="AW159" i="15"/>
  <c r="AW169" i="15"/>
  <c r="AS167" i="12" s="1"/>
  <c r="AW150" i="15"/>
  <c r="AS149" i="12" s="1"/>
  <c r="AW141" i="15"/>
  <c r="AS140" i="12" s="1"/>
  <c r="AW132" i="15"/>
  <c r="AS131" i="12" s="1"/>
  <c r="AW122" i="15"/>
  <c r="AS122" i="12" s="1"/>
  <c r="AW112" i="15"/>
  <c r="AS113" i="12" s="1"/>
  <c r="AW94" i="15"/>
  <c r="AV95" i="15"/>
  <c r="AW93" i="15"/>
  <c r="AW95" i="15" s="1"/>
  <c r="BA173" i="15"/>
  <c r="BA163" i="15"/>
  <c r="AW161" i="12" s="1"/>
  <c r="BA154" i="15"/>
  <c r="BA135" i="15"/>
  <c r="AW134" i="12" s="1"/>
  <c r="BA125" i="15"/>
  <c r="AW125" i="12" s="1"/>
  <c r="BA115" i="15"/>
  <c r="AW116" i="12" s="1"/>
  <c r="AM150" i="11"/>
  <c r="AM154" i="11" s="1"/>
  <c r="AM160" i="11"/>
  <c r="AM164" i="11" s="1"/>
  <c r="AM171" i="11"/>
  <c r="AM174" i="11" s="1"/>
  <c r="AM108" i="11"/>
  <c r="AM113" i="11" s="1"/>
  <c r="AM130" i="11"/>
  <c r="AM133" i="11" s="1"/>
  <c r="AM140" i="11"/>
  <c r="AM143" i="11" s="1"/>
  <c r="AM81" i="11"/>
  <c r="AN111" i="11"/>
  <c r="AN139" i="11"/>
  <c r="AN149" i="11"/>
  <c r="AN159" i="11"/>
  <c r="AN129" i="11"/>
  <c r="AN170" i="11"/>
  <c r="AN70" i="11"/>
  <c r="AN160" i="11" s="1"/>
  <c r="AO158" i="11"/>
  <c r="AO147" i="11"/>
  <c r="AO116" i="11"/>
  <c r="AO123" i="11" s="1"/>
  <c r="AO106" i="11"/>
  <c r="AP64" i="11"/>
  <c r="AR90" i="11"/>
  <c r="AS88" i="11"/>
  <c r="AS169" i="11"/>
  <c r="AS148" i="11"/>
  <c r="AS138" i="11"/>
  <c r="AS128" i="11"/>
  <c r="AS117" i="11"/>
  <c r="AS107" i="11"/>
  <c r="AT65" i="11"/>
  <c r="AS172" i="11"/>
  <c r="AS161" i="11"/>
  <c r="AS151" i="11"/>
  <c r="AS141" i="11"/>
  <c r="AS119" i="11"/>
  <c r="AS109" i="11"/>
  <c r="AT72" i="11"/>
  <c r="AS173" i="11"/>
  <c r="AS162" i="11"/>
  <c r="AS152" i="11"/>
  <c r="AS131" i="11"/>
  <c r="AS120" i="11"/>
  <c r="AS110" i="11"/>
  <c r="AT74" i="11"/>
  <c r="AS163" i="11"/>
  <c r="AS153" i="11"/>
  <c r="AS142" i="11"/>
  <c r="AS132" i="11"/>
  <c r="AS122" i="11"/>
  <c r="AS112" i="11"/>
  <c r="AT79" i="11"/>
  <c r="AR98" i="11"/>
  <c r="AS96" i="11"/>
  <c r="AJ363" i="4"/>
  <c r="AJ346" i="4"/>
  <c r="AJ320" i="4"/>
  <c r="BO310" i="4"/>
  <c r="AI311" i="4"/>
  <c r="BO309" i="4"/>
  <c r="AI303" i="4"/>
  <c r="AI256" i="4"/>
  <c r="AI223" i="4"/>
  <c r="AI172" i="4"/>
  <c r="AJ185" i="4"/>
  <c r="AI184" i="4"/>
  <c r="AI183" i="4"/>
  <c r="AI182" i="4"/>
  <c r="AI181" i="4"/>
  <c r="AI180" i="4"/>
  <c r="AI179" i="4"/>
  <c r="AI178" i="4"/>
  <c r="AI177" i="4"/>
  <c r="AI176" i="4"/>
  <c r="AI175" i="4"/>
  <c r="AI174" i="4"/>
  <c r="AI173" i="4"/>
  <c r="AJ134" i="4"/>
  <c r="AJ118" i="4"/>
  <c r="AJ69" i="4"/>
  <c r="AJ53" i="4"/>
  <c r="AI37" i="4"/>
  <c r="AI102" i="4"/>
  <c r="AO67" i="11"/>
  <c r="BQ65" i="15" l="1"/>
  <c r="BQ64" i="15"/>
  <c r="AG184" i="12"/>
  <c r="AG179" i="12" s="1"/>
  <c r="AM86" i="15"/>
  <c r="AM171" i="15"/>
  <c r="AM161" i="15"/>
  <c r="AM152" i="15"/>
  <c r="AM143" i="15"/>
  <c r="AM134" i="15"/>
  <c r="AM113" i="15"/>
  <c r="AM118" i="15" s="1"/>
  <c r="AI124" i="12"/>
  <c r="AI128" i="12" s="1"/>
  <c r="AM128" i="15"/>
  <c r="AN172" i="15"/>
  <c r="AJ170" i="12" s="1"/>
  <c r="AN162" i="15"/>
  <c r="AJ160" i="12" s="1"/>
  <c r="AN153" i="15"/>
  <c r="AJ152" i="12" s="1"/>
  <c r="AN144" i="15"/>
  <c r="AJ143" i="12" s="1"/>
  <c r="AN124" i="15"/>
  <c r="AN114" i="15"/>
  <c r="AJ115" i="12" s="1"/>
  <c r="AJ119" i="12" s="1"/>
  <c r="AN75" i="15"/>
  <c r="AL137" i="15"/>
  <c r="AH133" i="12"/>
  <c r="AH136" i="12" s="1"/>
  <c r="AL146" i="15"/>
  <c r="AH142" i="12"/>
  <c r="AH145" i="12" s="1"/>
  <c r="AH151" i="12"/>
  <c r="AH155" i="12" s="1"/>
  <c r="AL156" i="15"/>
  <c r="AL165" i="15"/>
  <c r="AH159" i="12"/>
  <c r="AH163" i="12" s="1"/>
  <c r="AL174" i="15"/>
  <c r="AH169" i="12"/>
  <c r="AH172" i="12" s="1"/>
  <c r="BL72" i="15"/>
  <c r="BK170" i="15"/>
  <c r="BG168" i="12" s="1"/>
  <c r="BK160" i="15"/>
  <c r="BG158" i="12" s="1"/>
  <c r="BK151" i="15"/>
  <c r="BG150" i="12" s="1"/>
  <c r="BK142" i="15"/>
  <c r="BG141" i="12" s="1"/>
  <c r="BK133" i="15"/>
  <c r="BG132" i="12" s="1"/>
  <c r="BK123" i="15"/>
  <c r="AY66" i="15"/>
  <c r="AX168" i="15"/>
  <c r="AT166" i="12" s="1"/>
  <c r="AX149" i="15"/>
  <c r="AT148" i="12" s="1"/>
  <c r="AX140" i="15"/>
  <c r="AX131" i="15"/>
  <c r="AT130" i="12" s="1"/>
  <c r="AX121" i="15"/>
  <c r="AT121" i="12" s="1"/>
  <c r="AX111" i="15"/>
  <c r="AT112" i="12" s="1"/>
  <c r="AX67" i="15"/>
  <c r="AT178" i="12" s="1"/>
  <c r="AT139" i="12"/>
  <c r="AX159" i="15"/>
  <c r="AX169" i="15"/>
  <c r="AT167" i="12" s="1"/>
  <c r="AX150" i="15"/>
  <c r="AT149" i="12" s="1"/>
  <c r="AX141" i="15"/>
  <c r="AT140" i="12" s="1"/>
  <c r="AX132" i="15"/>
  <c r="AT131" i="12" s="1"/>
  <c r="AX122" i="15"/>
  <c r="AT122" i="12" s="1"/>
  <c r="AX112" i="15"/>
  <c r="AT113" i="12" s="1"/>
  <c r="AZ84" i="15"/>
  <c r="AY164" i="15"/>
  <c r="AU162" i="12" s="1"/>
  <c r="AY155" i="15"/>
  <c r="AY145" i="15"/>
  <c r="AY136" i="15"/>
  <c r="AU135" i="12" s="1"/>
  <c r="AY127" i="15"/>
  <c r="AU127" i="12" s="1"/>
  <c r="AY117" i="15"/>
  <c r="AU118" i="12" s="1"/>
  <c r="BB173" i="15"/>
  <c r="BB163" i="15"/>
  <c r="AX161" i="12" s="1"/>
  <c r="BB154" i="15"/>
  <c r="BB135" i="15"/>
  <c r="AX134" i="12" s="1"/>
  <c r="BB125" i="15"/>
  <c r="AX125" i="12" s="1"/>
  <c r="BB115" i="15"/>
  <c r="AX116" i="12" s="1"/>
  <c r="AN108" i="11"/>
  <c r="AN113" i="11" s="1"/>
  <c r="AN130" i="11"/>
  <c r="AN133" i="11" s="1"/>
  <c r="AN171" i="11"/>
  <c r="AN174" i="11" s="1"/>
  <c r="AN83" i="11"/>
  <c r="AN81" i="11"/>
  <c r="AN164" i="11"/>
  <c r="AN140" i="11"/>
  <c r="AN143" i="11" s="1"/>
  <c r="AO129" i="11"/>
  <c r="AO111" i="11"/>
  <c r="AO170" i="11"/>
  <c r="AO139" i="11"/>
  <c r="AO159" i="11"/>
  <c r="AO149" i="11"/>
  <c r="AO70" i="11"/>
  <c r="AO140" i="11" s="1"/>
  <c r="AN150" i="11"/>
  <c r="AN154" i="11" s="1"/>
  <c r="AS98" i="11"/>
  <c r="AT96" i="11"/>
  <c r="AT163" i="11"/>
  <c r="AT153" i="11"/>
  <c r="AT142" i="11"/>
  <c r="AT132" i="11"/>
  <c r="AT122" i="11"/>
  <c r="AT112" i="11"/>
  <c r="AU79" i="11"/>
  <c r="AT173" i="11"/>
  <c r="AT162" i="11"/>
  <c r="AT152" i="11"/>
  <c r="AT131" i="11"/>
  <c r="AT120" i="11"/>
  <c r="AT110" i="11"/>
  <c r="AU74" i="11"/>
  <c r="AT172" i="11"/>
  <c r="AT161" i="11"/>
  <c r="AT151" i="11"/>
  <c r="AT141" i="11"/>
  <c r="AT119" i="11"/>
  <c r="AT109" i="11"/>
  <c r="AU72" i="11"/>
  <c r="AT169" i="11"/>
  <c r="AT148" i="11"/>
  <c r="AT138" i="11"/>
  <c r="AT128" i="11"/>
  <c r="AT117" i="11"/>
  <c r="AT107" i="11"/>
  <c r="AU65" i="11"/>
  <c r="AT89" i="11"/>
  <c r="AU89" i="11" s="1"/>
  <c r="AS90" i="11"/>
  <c r="AT88" i="11"/>
  <c r="AP158" i="11"/>
  <c r="AP147" i="11"/>
  <c r="AP116" i="11"/>
  <c r="AP123" i="11" s="1"/>
  <c r="AP106" i="11"/>
  <c r="AQ64" i="11"/>
  <c r="AP67" i="11"/>
  <c r="AJ102" i="4"/>
  <c r="AJ37" i="4"/>
  <c r="AK53" i="4"/>
  <c r="AK69" i="4"/>
  <c r="AK118" i="4"/>
  <c r="AK134" i="4"/>
  <c r="AJ173" i="4"/>
  <c r="AJ174" i="4"/>
  <c r="AJ175" i="4"/>
  <c r="AJ176" i="4"/>
  <c r="AJ177" i="4"/>
  <c r="AJ178" i="4"/>
  <c r="AJ179" i="4"/>
  <c r="AJ180" i="4"/>
  <c r="AJ181" i="4"/>
  <c r="AJ182" i="4"/>
  <c r="AJ183" i="4"/>
  <c r="AJ184" i="4"/>
  <c r="AK185" i="4"/>
  <c r="AJ223" i="4"/>
  <c r="AJ172" i="4"/>
  <c r="AJ256" i="4"/>
  <c r="AJ303" i="4"/>
  <c r="AJ311" i="4"/>
  <c r="BP309" i="4"/>
  <c r="BP310" i="4"/>
  <c r="AK320" i="4"/>
  <c r="AK346" i="4"/>
  <c r="AK363" i="4"/>
  <c r="BQ68" i="15" l="1"/>
  <c r="BQ67" i="15"/>
  <c r="AH184" i="12"/>
  <c r="AH179" i="12" s="1"/>
  <c r="AN86" i="15"/>
  <c r="AN171" i="15"/>
  <c r="AN161" i="15"/>
  <c r="AN152" i="15"/>
  <c r="AN143" i="15"/>
  <c r="AN134" i="15"/>
  <c r="AN113" i="15"/>
  <c r="AN118" i="15" s="1"/>
  <c r="AJ124" i="12"/>
  <c r="AJ128" i="12" s="1"/>
  <c r="AN128" i="15"/>
  <c r="AO172" i="15"/>
  <c r="AK170" i="12" s="1"/>
  <c r="AO162" i="15"/>
  <c r="AK160" i="12" s="1"/>
  <c r="AO153" i="15"/>
  <c r="AK152" i="12" s="1"/>
  <c r="AO144" i="15"/>
  <c r="AK143" i="12" s="1"/>
  <c r="AO124" i="15"/>
  <c r="AO114" i="15"/>
  <c r="AK115" i="12" s="1"/>
  <c r="AK119" i="12" s="1"/>
  <c r="AO75" i="15"/>
  <c r="AM137" i="15"/>
  <c r="AI133" i="12"/>
  <c r="AI136" i="12" s="1"/>
  <c r="AM146" i="15"/>
  <c r="AI142" i="12"/>
  <c r="AI145" i="12" s="1"/>
  <c r="AI151" i="12"/>
  <c r="AI155" i="12" s="1"/>
  <c r="AM156" i="15"/>
  <c r="AM165" i="15"/>
  <c r="AI159" i="12"/>
  <c r="AI163" i="12" s="1"/>
  <c r="AM174" i="15"/>
  <c r="AI169" i="12"/>
  <c r="AI172" i="12" s="1"/>
  <c r="BM72" i="15"/>
  <c r="BL170" i="15"/>
  <c r="BH168" i="12" s="1"/>
  <c r="BL160" i="15"/>
  <c r="BH158" i="12" s="1"/>
  <c r="BL151" i="15"/>
  <c r="BH150" i="12" s="1"/>
  <c r="BL142" i="15"/>
  <c r="BH141" i="12" s="1"/>
  <c r="BL133" i="15"/>
  <c r="BH132" i="12" s="1"/>
  <c r="BL123" i="15"/>
  <c r="AZ66" i="15"/>
  <c r="AY168" i="15"/>
  <c r="AU166" i="12" s="1"/>
  <c r="AY149" i="15"/>
  <c r="AY140" i="15"/>
  <c r="AU139" i="12" s="1"/>
  <c r="AY131" i="15"/>
  <c r="AY121" i="15"/>
  <c r="AU121" i="12" s="1"/>
  <c r="AY111" i="15"/>
  <c r="AU112" i="12" s="1"/>
  <c r="AU178" i="12"/>
  <c r="AU148" i="12"/>
  <c r="AU130" i="12"/>
  <c r="BA84" i="15"/>
  <c r="AZ164" i="15"/>
  <c r="AV162" i="12" s="1"/>
  <c r="AZ155" i="15"/>
  <c r="AZ145" i="15"/>
  <c r="AZ136" i="15"/>
  <c r="AV135" i="12" s="1"/>
  <c r="AZ127" i="15"/>
  <c r="AV127" i="12" s="1"/>
  <c r="AZ117" i="15"/>
  <c r="AV118" i="12" s="1"/>
  <c r="AY159" i="15"/>
  <c r="AY169" i="15"/>
  <c r="AU167" i="12" s="1"/>
  <c r="AY150" i="15"/>
  <c r="AU149" i="12" s="1"/>
  <c r="AY141" i="15"/>
  <c r="AU140" i="12" s="1"/>
  <c r="AY132" i="15"/>
  <c r="AU131" i="12" s="1"/>
  <c r="AY122" i="15"/>
  <c r="AU122" i="12" s="1"/>
  <c r="AY112" i="15"/>
  <c r="AU113" i="12" s="1"/>
  <c r="BC173" i="15"/>
  <c r="BC163" i="15"/>
  <c r="AY161" i="12" s="1"/>
  <c r="BC154" i="15"/>
  <c r="BC135" i="15"/>
  <c r="AY134" i="12" s="1"/>
  <c r="BC125" i="15"/>
  <c r="AY125" i="12" s="1"/>
  <c r="BC115" i="15"/>
  <c r="AY116" i="12" s="1"/>
  <c r="AO143" i="11"/>
  <c r="AO108" i="11"/>
  <c r="AO113" i="11" s="1"/>
  <c r="AO81" i="11"/>
  <c r="AO130" i="11"/>
  <c r="AO133" i="11" s="1"/>
  <c r="AO150" i="11"/>
  <c r="AO154" i="11" s="1"/>
  <c r="AO160" i="11"/>
  <c r="AO164" i="11" s="1"/>
  <c r="AO171" i="11"/>
  <c r="AO174" i="11" s="1"/>
  <c r="AO83" i="11"/>
  <c r="AP170" i="11"/>
  <c r="AP159" i="11"/>
  <c r="AP149" i="11"/>
  <c r="AP139" i="11"/>
  <c r="AP129" i="11"/>
  <c r="AP111" i="11"/>
  <c r="AP70" i="11"/>
  <c r="AP130" i="11" s="1"/>
  <c r="AQ158" i="11"/>
  <c r="AQ147" i="11"/>
  <c r="AQ116" i="11"/>
  <c r="AQ123" i="11" s="1"/>
  <c r="AQ106" i="11"/>
  <c r="AR64" i="11"/>
  <c r="AT90" i="11"/>
  <c r="AU88" i="11"/>
  <c r="AU169" i="11"/>
  <c r="AU148" i="11"/>
  <c r="AU138" i="11"/>
  <c r="AU128" i="11"/>
  <c r="AU117" i="11"/>
  <c r="AU107" i="11"/>
  <c r="AV65" i="11"/>
  <c r="AU172" i="11"/>
  <c r="AU161" i="11"/>
  <c r="AU151" i="11"/>
  <c r="AU141" i="11"/>
  <c r="AU119" i="11"/>
  <c r="AU109" i="11"/>
  <c r="AV72" i="11"/>
  <c r="AU173" i="11"/>
  <c r="AU162" i="11"/>
  <c r="AU152" i="11"/>
  <c r="AU131" i="11"/>
  <c r="AU120" i="11"/>
  <c r="AU110" i="11"/>
  <c r="AV74" i="11"/>
  <c r="AU163" i="11"/>
  <c r="AU153" i="11"/>
  <c r="AU142" i="11"/>
  <c r="AU132" i="11"/>
  <c r="AU122" i="11"/>
  <c r="AU112" i="11"/>
  <c r="AV79" i="11"/>
  <c r="AT98" i="11"/>
  <c r="AU96" i="11"/>
  <c r="AL363" i="4"/>
  <c r="AL346" i="4"/>
  <c r="AL320" i="4"/>
  <c r="BQ310" i="4"/>
  <c r="AK311" i="4"/>
  <c r="BQ309" i="4"/>
  <c r="AK303" i="4"/>
  <c r="AK256" i="4"/>
  <c r="AK223" i="4"/>
  <c r="AK172" i="4"/>
  <c r="AL185" i="4"/>
  <c r="AK184" i="4"/>
  <c r="AK183" i="4"/>
  <c r="AK182" i="4"/>
  <c r="AK181" i="4"/>
  <c r="AK180" i="4"/>
  <c r="AK179" i="4"/>
  <c r="AK178" i="4"/>
  <c r="AK177" i="4"/>
  <c r="AK176" i="4"/>
  <c r="AK175" i="4"/>
  <c r="AK174" i="4"/>
  <c r="AK173" i="4"/>
  <c r="AL134" i="4"/>
  <c r="AL118" i="4"/>
  <c r="AL69" i="4"/>
  <c r="AL53" i="4"/>
  <c r="AK37" i="4"/>
  <c r="AK102" i="4"/>
  <c r="AQ67" i="11"/>
  <c r="AI184" i="12" l="1"/>
  <c r="AI179" i="12" s="1"/>
  <c r="AO86" i="15"/>
  <c r="AO171" i="15"/>
  <c r="AO161" i="15"/>
  <c r="AO152" i="15"/>
  <c r="AO143" i="15"/>
  <c r="AO134" i="15"/>
  <c r="AO113" i="15"/>
  <c r="AO118" i="15" s="1"/>
  <c r="AK124" i="12"/>
  <c r="AK128" i="12" s="1"/>
  <c r="AO128" i="15"/>
  <c r="AP172" i="15"/>
  <c r="AL170" i="12" s="1"/>
  <c r="AP162" i="15"/>
  <c r="AL160" i="12" s="1"/>
  <c r="AP153" i="15"/>
  <c r="AL152" i="12" s="1"/>
  <c r="AP144" i="15"/>
  <c r="AL143" i="12" s="1"/>
  <c r="AP124" i="15"/>
  <c r="AP114" i="15"/>
  <c r="AL115" i="12" s="1"/>
  <c r="AL119" i="12" s="1"/>
  <c r="AP75" i="15"/>
  <c r="AN137" i="15"/>
  <c r="AJ133" i="12"/>
  <c r="AJ136" i="12" s="1"/>
  <c r="AN146" i="15"/>
  <c r="AJ142" i="12"/>
  <c r="AJ145" i="12" s="1"/>
  <c r="AJ151" i="12"/>
  <c r="AJ155" i="12" s="1"/>
  <c r="AN156" i="15"/>
  <c r="AN165" i="15"/>
  <c r="AJ159" i="12"/>
  <c r="AJ163" i="12" s="1"/>
  <c r="AN174" i="15"/>
  <c r="AJ169" i="12"/>
  <c r="AJ172" i="12" s="1"/>
  <c r="BN72" i="15"/>
  <c r="BM170" i="15"/>
  <c r="BI168" i="12" s="1"/>
  <c r="BM160" i="15"/>
  <c r="BI158" i="12" s="1"/>
  <c r="BM151" i="15"/>
  <c r="BI150" i="12" s="1"/>
  <c r="BM142" i="15"/>
  <c r="BI141" i="12" s="1"/>
  <c r="BM133" i="15"/>
  <c r="BI132" i="12" s="1"/>
  <c r="BM123" i="15"/>
  <c r="BA66" i="15"/>
  <c r="AZ168" i="15"/>
  <c r="AV166" i="12" s="1"/>
  <c r="AZ149" i="15"/>
  <c r="AZ140" i="15"/>
  <c r="AV139" i="12" s="1"/>
  <c r="AZ131" i="15"/>
  <c r="AV130" i="12" s="1"/>
  <c r="AZ121" i="15"/>
  <c r="AZ111" i="15"/>
  <c r="AV112" i="12" s="1"/>
  <c r="AZ67" i="15"/>
  <c r="AV178" i="12" s="1"/>
  <c r="AV148" i="12"/>
  <c r="AV121" i="12"/>
  <c r="AZ159" i="15"/>
  <c r="AZ169" i="15"/>
  <c r="AV167" i="12" s="1"/>
  <c r="AZ150" i="15"/>
  <c r="AV149" i="12" s="1"/>
  <c r="AZ141" i="15"/>
  <c r="AV140" i="12" s="1"/>
  <c r="AZ132" i="15"/>
  <c r="AV131" i="12" s="1"/>
  <c r="AZ122" i="15"/>
  <c r="AV122" i="12" s="1"/>
  <c r="AZ112" i="15"/>
  <c r="AV113" i="12" s="1"/>
  <c r="BB84" i="15"/>
  <c r="BA164" i="15"/>
  <c r="AW162" i="12" s="1"/>
  <c r="BA155" i="15"/>
  <c r="BA145" i="15"/>
  <c r="BA136" i="15"/>
  <c r="AW135" i="12" s="1"/>
  <c r="BA127" i="15"/>
  <c r="AW127" i="12" s="1"/>
  <c r="BA117" i="15"/>
  <c r="AW118" i="12" s="1"/>
  <c r="BD173" i="15"/>
  <c r="BD163" i="15"/>
  <c r="AZ161" i="12" s="1"/>
  <c r="BD154" i="15"/>
  <c r="BD135" i="15"/>
  <c r="AZ134" i="12" s="1"/>
  <c r="BD125" i="15"/>
  <c r="AZ125" i="12" s="1"/>
  <c r="BD115" i="15"/>
  <c r="AZ116" i="12" s="1"/>
  <c r="AP133" i="11"/>
  <c r="AP160" i="11"/>
  <c r="AP164" i="11" s="1"/>
  <c r="AP150" i="11"/>
  <c r="AP154" i="11" s="1"/>
  <c r="AP108" i="11"/>
  <c r="AP113" i="11" s="1"/>
  <c r="AP140" i="11"/>
  <c r="AP143" i="11" s="1"/>
  <c r="AP171" i="11"/>
  <c r="AP174" i="11" s="1"/>
  <c r="AP81" i="11"/>
  <c r="AP83" i="11"/>
  <c r="AQ159" i="11"/>
  <c r="AQ149" i="11"/>
  <c r="AQ129" i="11"/>
  <c r="AQ170" i="11"/>
  <c r="AQ111" i="11"/>
  <c r="AQ139" i="11"/>
  <c r="AQ70" i="11"/>
  <c r="AQ171" i="11" s="1"/>
  <c r="AU98" i="11"/>
  <c r="AV96" i="11"/>
  <c r="AV163" i="11"/>
  <c r="AV153" i="11"/>
  <c r="AV142" i="11"/>
  <c r="AV132" i="11"/>
  <c r="AV122" i="11"/>
  <c r="AV112" i="11"/>
  <c r="AW79" i="11"/>
  <c r="AV173" i="11"/>
  <c r="AV162" i="11"/>
  <c r="AV152" i="11"/>
  <c r="AV131" i="11"/>
  <c r="AV120" i="11"/>
  <c r="AV110" i="11"/>
  <c r="AW74" i="11"/>
  <c r="AV172" i="11"/>
  <c r="AV161" i="11"/>
  <c r="AV151" i="11"/>
  <c r="AV141" i="11"/>
  <c r="AV119" i="11"/>
  <c r="AV109" i="11"/>
  <c r="AW72" i="11"/>
  <c r="AV169" i="11"/>
  <c r="AV148" i="11"/>
  <c r="AV138" i="11"/>
  <c r="AV128" i="11"/>
  <c r="AV117" i="11"/>
  <c r="AV107" i="11"/>
  <c r="AW65" i="11"/>
  <c r="AV89" i="11"/>
  <c r="AW89" i="11" s="1"/>
  <c r="AU90" i="11"/>
  <c r="AV88" i="11"/>
  <c r="AR158" i="11"/>
  <c r="AR147" i="11"/>
  <c r="AR116" i="11"/>
  <c r="AR123" i="11" s="1"/>
  <c r="AR106" i="11"/>
  <c r="AS64" i="11"/>
  <c r="AR67" i="11"/>
  <c r="AL102" i="4"/>
  <c r="AL37" i="4"/>
  <c r="AM53" i="4"/>
  <c r="AM69" i="4"/>
  <c r="AM118" i="4"/>
  <c r="AM134" i="4"/>
  <c r="AL173" i="4"/>
  <c r="AL174" i="4"/>
  <c r="AL175" i="4"/>
  <c r="AL176" i="4"/>
  <c r="AL177" i="4"/>
  <c r="AL178" i="4"/>
  <c r="AL179" i="4"/>
  <c r="AL180" i="4"/>
  <c r="AL181" i="4"/>
  <c r="AL182" i="4"/>
  <c r="AL183" i="4"/>
  <c r="AL184" i="4"/>
  <c r="AM185" i="4"/>
  <c r="AL223" i="4"/>
  <c r="AL172" i="4"/>
  <c r="AL256" i="4"/>
  <c r="AL303" i="4"/>
  <c r="AL311" i="4"/>
  <c r="BR309" i="4"/>
  <c r="BR310" i="4"/>
  <c r="AM320" i="4"/>
  <c r="AM346" i="4"/>
  <c r="AM363" i="4"/>
  <c r="AJ184" i="12" l="1"/>
  <c r="AJ179" i="12" s="1"/>
  <c r="AP86" i="15"/>
  <c r="AP171" i="15"/>
  <c r="AP161" i="15"/>
  <c r="AP152" i="15"/>
  <c r="AP143" i="15"/>
  <c r="AP134" i="15"/>
  <c r="AP113" i="15"/>
  <c r="AP118" i="15" s="1"/>
  <c r="AL124" i="12"/>
  <c r="AL128" i="12" s="1"/>
  <c r="AP128" i="15"/>
  <c r="AQ172" i="15"/>
  <c r="AM170" i="12" s="1"/>
  <c r="AQ162" i="15"/>
  <c r="AM160" i="12" s="1"/>
  <c r="AQ153" i="15"/>
  <c r="AM152" i="12" s="1"/>
  <c r="AQ144" i="15"/>
  <c r="AM143" i="12" s="1"/>
  <c r="AQ124" i="15"/>
  <c r="AQ114" i="15"/>
  <c r="AM115" i="12" s="1"/>
  <c r="AM119" i="12" s="1"/>
  <c r="AQ75" i="15"/>
  <c r="AO137" i="15"/>
  <c r="AK133" i="12"/>
  <c r="AK136" i="12" s="1"/>
  <c r="AO146" i="15"/>
  <c r="AK142" i="12"/>
  <c r="AK145" i="12" s="1"/>
  <c r="AK151" i="12"/>
  <c r="AK155" i="12" s="1"/>
  <c r="AO156" i="15"/>
  <c r="AO165" i="15"/>
  <c r="AK159" i="12"/>
  <c r="AK163" i="12" s="1"/>
  <c r="AO174" i="15"/>
  <c r="AK169" i="12"/>
  <c r="AK172" i="12" s="1"/>
  <c r="BO72" i="15"/>
  <c r="BN170" i="15"/>
  <c r="BJ168" i="12" s="1"/>
  <c r="BN160" i="15"/>
  <c r="BJ158" i="12" s="1"/>
  <c r="BN151" i="15"/>
  <c r="BJ150" i="12" s="1"/>
  <c r="BN142" i="15"/>
  <c r="BJ141" i="12" s="1"/>
  <c r="BN133" i="15"/>
  <c r="BJ132" i="12" s="1"/>
  <c r="BN123" i="15"/>
  <c r="BB66" i="15"/>
  <c r="BA168" i="15"/>
  <c r="AW166" i="12" s="1"/>
  <c r="BA149" i="15"/>
  <c r="BA140" i="15"/>
  <c r="AW139" i="12" s="1"/>
  <c r="BA131" i="15"/>
  <c r="AW130" i="12" s="1"/>
  <c r="BA121" i="15"/>
  <c r="BA111" i="15"/>
  <c r="AW112" i="12" s="1"/>
  <c r="BA67" i="15"/>
  <c r="AW178" i="12" s="1"/>
  <c r="AW148" i="12"/>
  <c r="AW121" i="12"/>
  <c r="BC84" i="15"/>
  <c r="BB164" i="15"/>
  <c r="AX162" i="12" s="1"/>
  <c r="BB155" i="15"/>
  <c r="BB145" i="15"/>
  <c r="BB136" i="15"/>
  <c r="AX135" i="12" s="1"/>
  <c r="BB127" i="15"/>
  <c r="AX127" i="12" s="1"/>
  <c r="BB117" i="15"/>
  <c r="AX118" i="12" s="1"/>
  <c r="BA159" i="15"/>
  <c r="BA169" i="15"/>
  <c r="AW167" i="12" s="1"/>
  <c r="BA150" i="15"/>
  <c r="AW149" i="12" s="1"/>
  <c r="BA141" i="15"/>
  <c r="AW140" i="12" s="1"/>
  <c r="BA132" i="15"/>
  <c r="AW131" i="12" s="1"/>
  <c r="BA122" i="15"/>
  <c r="AW122" i="12" s="1"/>
  <c r="BA112" i="15"/>
  <c r="AW113" i="12" s="1"/>
  <c r="BE173" i="15"/>
  <c r="BE163" i="15"/>
  <c r="BA161" i="12" s="1"/>
  <c r="BE154" i="15"/>
  <c r="BE135" i="15"/>
  <c r="BA134" i="12" s="1"/>
  <c r="BE125" i="15"/>
  <c r="BA125" i="12" s="1"/>
  <c r="BE115" i="15"/>
  <c r="BA116" i="12" s="1"/>
  <c r="AQ150" i="11"/>
  <c r="AQ154" i="11" s="1"/>
  <c r="AQ108" i="11"/>
  <c r="AQ113" i="11" s="1"/>
  <c r="AQ174" i="11"/>
  <c r="AQ160" i="11"/>
  <c r="AQ164" i="11" s="1"/>
  <c r="AQ81" i="11"/>
  <c r="AQ83" i="11"/>
  <c r="AQ130" i="11"/>
  <c r="AQ133" i="11" s="1"/>
  <c r="AQ140" i="11"/>
  <c r="AQ143" i="11" s="1"/>
  <c r="AR111" i="11"/>
  <c r="AR129" i="11"/>
  <c r="AR170" i="11"/>
  <c r="AR159" i="11"/>
  <c r="AR149" i="11"/>
  <c r="AR139" i="11"/>
  <c r="AR70" i="11"/>
  <c r="AR171" i="11" s="1"/>
  <c r="AS158" i="11"/>
  <c r="AS147" i="11"/>
  <c r="AS116" i="11"/>
  <c r="AS123" i="11" s="1"/>
  <c r="AS106" i="11"/>
  <c r="AT64" i="11"/>
  <c r="AV90" i="11"/>
  <c r="AW88" i="11"/>
  <c r="AW90" i="11" s="1"/>
  <c r="AW169" i="11"/>
  <c r="AW148" i="11"/>
  <c r="AW138" i="11"/>
  <c r="AW128" i="11"/>
  <c r="AW117" i="11"/>
  <c r="AW107" i="11"/>
  <c r="AW172" i="11"/>
  <c r="AW161" i="11"/>
  <c r="AW151" i="11"/>
  <c r="AW141" i="11"/>
  <c r="AW119" i="11"/>
  <c r="AW109" i="11"/>
  <c r="AW173" i="11"/>
  <c r="AW162" i="11"/>
  <c r="AW152" i="11"/>
  <c r="AW131" i="11"/>
  <c r="AW120" i="11"/>
  <c r="AW110" i="11"/>
  <c r="AW163" i="11"/>
  <c r="AW153" i="11"/>
  <c r="AW142" i="11"/>
  <c r="AW132" i="11"/>
  <c r="AW122" i="11"/>
  <c r="AW112" i="11"/>
  <c r="AV98" i="11"/>
  <c r="AW96" i="11"/>
  <c r="AW98" i="11" s="1"/>
  <c r="AN363" i="4"/>
  <c r="AN346" i="4"/>
  <c r="AN320" i="4"/>
  <c r="BS310" i="4"/>
  <c r="AM311" i="4"/>
  <c r="BS309" i="4"/>
  <c r="AM303" i="4"/>
  <c r="AM256" i="4"/>
  <c r="AM223" i="4"/>
  <c r="AM172" i="4"/>
  <c r="AN185" i="4"/>
  <c r="AM184" i="4"/>
  <c r="AM183" i="4"/>
  <c r="AM182" i="4"/>
  <c r="AM181" i="4"/>
  <c r="AM180" i="4"/>
  <c r="AM179" i="4"/>
  <c r="AM178" i="4"/>
  <c r="AM177" i="4"/>
  <c r="AM176" i="4"/>
  <c r="AM175" i="4"/>
  <c r="AM174" i="4"/>
  <c r="AM173" i="4"/>
  <c r="AN134" i="4"/>
  <c r="AN118" i="4"/>
  <c r="AN69" i="4"/>
  <c r="AN53" i="4"/>
  <c r="AM37" i="4"/>
  <c r="AM102" i="4"/>
  <c r="AS67" i="11"/>
  <c r="AK184" i="12" l="1"/>
  <c r="AK179" i="12" s="1"/>
  <c r="AQ86" i="15"/>
  <c r="AQ171" i="15"/>
  <c r="AQ161" i="15"/>
  <c r="AQ152" i="15"/>
  <c r="AQ143" i="15"/>
  <c r="AQ134" i="15"/>
  <c r="AQ113" i="15"/>
  <c r="AQ118" i="15" s="1"/>
  <c r="AM124" i="12"/>
  <c r="AM128" i="12" s="1"/>
  <c r="AQ128" i="15"/>
  <c r="AR172" i="15"/>
  <c r="AN170" i="12" s="1"/>
  <c r="AR162" i="15"/>
  <c r="AN160" i="12" s="1"/>
  <c r="AR153" i="15"/>
  <c r="AN152" i="12" s="1"/>
  <c r="AR144" i="15"/>
  <c r="AN143" i="12" s="1"/>
  <c r="AR124" i="15"/>
  <c r="AR114" i="15"/>
  <c r="AN115" i="12" s="1"/>
  <c r="AN119" i="12" s="1"/>
  <c r="AR75" i="15"/>
  <c r="AP137" i="15"/>
  <c r="AL133" i="12"/>
  <c r="AL136" i="12" s="1"/>
  <c r="AP146" i="15"/>
  <c r="AL142" i="12"/>
  <c r="AL145" i="12" s="1"/>
  <c r="AL151" i="12"/>
  <c r="AL155" i="12" s="1"/>
  <c r="AP156" i="15"/>
  <c r="AP165" i="15"/>
  <c r="AL159" i="12"/>
  <c r="AL163" i="12" s="1"/>
  <c r="AP174" i="15"/>
  <c r="AL169" i="12"/>
  <c r="AL172" i="12" s="1"/>
  <c r="BP72" i="15"/>
  <c r="BO170" i="15"/>
  <c r="BK168" i="12" s="1"/>
  <c r="BO160" i="15"/>
  <c r="BK158" i="12" s="1"/>
  <c r="BO151" i="15"/>
  <c r="BK150" i="12" s="1"/>
  <c r="BO142" i="15"/>
  <c r="BK141" i="12" s="1"/>
  <c r="BO133" i="15"/>
  <c r="BK132" i="12" s="1"/>
  <c r="BO123" i="15"/>
  <c r="BC66" i="15"/>
  <c r="BB168" i="15"/>
  <c r="AX166" i="12" s="1"/>
  <c r="BB149" i="15"/>
  <c r="AX148" i="12" s="1"/>
  <c r="BB140" i="15"/>
  <c r="AX139" i="12" s="1"/>
  <c r="BB131" i="15"/>
  <c r="AX130" i="12" s="1"/>
  <c r="BB121" i="15"/>
  <c r="BB111" i="15"/>
  <c r="AX112" i="12" s="1"/>
  <c r="BB67" i="15"/>
  <c r="AX178" i="12" s="1"/>
  <c r="AX121" i="12"/>
  <c r="BB159" i="15"/>
  <c r="BB169" i="15"/>
  <c r="AX167" i="12" s="1"/>
  <c r="BB150" i="15"/>
  <c r="AX149" i="12" s="1"/>
  <c r="BB141" i="15"/>
  <c r="AX140" i="12" s="1"/>
  <c r="BB132" i="15"/>
  <c r="AX131" i="12" s="1"/>
  <c r="BB122" i="15"/>
  <c r="AX122" i="12" s="1"/>
  <c r="BB112" i="15"/>
  <c r="AX113" i="12" s="1"/>
  <c r="BD84" i="15"/>
  <c r="BC164" i="15"/>
  <c r="AY162" i="12" s="1"/>
  <c r="BC155" i="15"/>
  <c r="BC145" i="15"/>
  <c r="BC136" i="15"/>
  <c r="AY135" i="12" s="1"/>
  <c r="BC127" i="15"/>
  <c r="AY127" i="12" s="1"/>
  <c r="BC117" i="15"/>
  <c r="AY118" i="12" s="1"/>
  <c r="BF173" i="15"/>
  <c r="BF163" i="15"/>
  <c r="BB161" i="12" s="1"/>
  <c r="BF154" i="15"/>
  <c r="BF135" i="15"/>
  <c r="BB134" i="12" s="1"/>
  <c r="BF125" i="15"/>
  <c r="BB125" i="12" s="1"/>
  <c r="BF115" i="15"/>
  <c r="BB116" i="12" s="1"/>
  <c r="AR108" i="11"/>
  <c r="AR113" i="11" s="1"/>
  <c r="AR81" i="11"/>
  <c r="AR83" i="11"/>
  <c r="AR130" i="11"/>
  <c r="AR133" i="11" s="1"/>
  <c r="AR140" i="11"/>
  <c r="AR143" i="11" s="1"/>
  <c r="AR150" i="11"/>
  <c r="AR154" i="11" s="1"/>
  <c r="AR160" i="11"/>
  <c r="AR164" i="11" s="1"/>
  <c r="AS170" i="11"/>
  <c r="AS111" i="11"/>
  <c r="AS159" i="11"/>
  <c r="AS149" i="11"/>
  <c r="AS139" i="11"/>
  <c r="AS129" i="11"/>
  <c r="AS70" i="11"/>
  <c r="AS83" i="11" s="1"/>
  <c r="AR174" i="11"/>
  <c r="AT158" i="11"/>
  <c r="AT147" i="11"/>
  <c r="AT116" i="11"/>
  <c r="AT123" i="11" s="1"/>
  <c r="AT106" i="11"/>
  <c r="AU64" i="11"/>
  <c r="AT67" i="11"/>
  <c r="AN102" i="4"/>
  <c r="AN37" i="4"/>
  <c r="AO53" i="4"/>
  <c r="AO69" i="4"/>
  <c r="AO118" i="4"/>
  <c r="AO134" i="4"/>
  <c r="AN173" i="4"/>
  <c r="AN174" i="4"/>
  <c r="AN175" i="4"/>
  <c r="AN176" i="4"/>
  <c r="AN177" i="4"/>
  <c r="AN178" i="4"/>
  <c r="AN179" i="4"/>
  <c r="AN180" i="4"/>
  <c r="AN181" i="4"/>
  <c r="AN182" i="4"/>
  <c r="AN183" i="4"/>
  <c r="AN184" i="4"/>
  <c r="AO185" i="4"/>
  <c r="AN223" i="4"/>
  <c r="AN172" i="4"/>
  <c r="AN256" i="4"/>
  <c r="AN303" i="4"/>
  <c r="AN311" i="4"/>
  <c r="BT309" i="4"/>
  <c r="BT310" i="4"/>
  <c r="AO320" i="4"/>
  <c r="AO346" i="4"/>
  <c r="AO363" i="4"/>
  <c r="AL184" i="12" l="1"/>
  <c r="AL179" i="12" s="1"/>
  <c r="AR86" i="15"/>
  <c r="AR171" i="15"/>
  <c r="AR161" i="15"/>
  <c r="AR152" i="15"/>
  <c r="AR143" i="15"/>
  <c r="AR134" i="15"/>
  <c r="AR113" i="15"/>
  <c r="AR118" i="15" s="1"/>
  <c r="AN124" i="12"/>
  <c r="AN128" i="12" s="1"/>
  <c r="AR128" i="15"/>
  <c r="AS172" i="15"/>
  <c r="AO170" i="12" s="1"/>
  <c r="AS162" i="15"/>
  <c r="AO160" i="12" s="1"/>
  <c r="AS153" i="15"/>
  <c r="AO152" i="12" s="1"/>
  <c r="AS144" i="15"/>
  <c r="AO143" i="12" s="1"/>
  <c r="AS124" i="15"/>
  <c r="AS114" i="15"/>
  <c r="AO115" i="12" s="1"/>
  <c r="AO119" i="12" s="1"/>
  <c r="AS75" i="15"/>
  <c r="AQ137" i="15"/>
  <c r="AM133" i="12"/>
  <c r="AM136" i="12" s="1"/>
  <c r="AQ146" i="15"/>
  <c r="AM142" i="12"/>
  <c r="AM145" i="12" s="1"/>
  <c r="AM151" i="12"/>
  <c r="AM155" i="12" s="1"/>
  <c r="AQ156" i="15"/>
  <c r="AQ165" i="15"/>
  <c r="AM159" i="12"/>
  <c r="AM163" i="12" s="1"/>
  <c r="AQ174" i="15"/>
  <c r="AM169" i="12"/>
  <c r="AM172" i="12" s="1"/>
  <c r="BQ72" i="15"/>
  <c r="BP170" i="15"/>
  <c r="BL168" i="12" s="1"/>
  <c r="BP160" i="15"/>
  <c r="BL158" i="12" s="1"/>
  <c r="BP151" i="15"/>
  <c r="BL150" i="12" s="1"/>
  <c r="BP142" i="15"/>
  <c r="BL141" i="12" s="1"/>
  <c r="BP133" i="15"/>
  <c r="BL132" i="12" s="1"/>
  <c r="BP123" i="15"/>
  <c r="BD66" i="15"/>
  <c r="BC168" i="15"/>
  <c r="AY166" i="12" s="1"/>
  <c r="BC149" i="15"/>
  <c r="BC140" i="15"/>
  <c r="AY139" i="12" s="1"/>
  <c r="BC131" i="15"/>
  <c r="AY130" i="12" s="1"/>
  <c r="BC121" i="15"/>
  <c r="BC111" i="15"/>
  <c r="AY112" i="12" s="1"/>
  <c r="BC67" i="15"/>
  <c r="AY178" i="12" s="1"/>
  <c r="AY148" i="12"/>
  <c r="AY121" i="12"/>
  <c r="BE84" i="15"/>
  <c r="BD164" i="15"/>
  <c r="AZ162" i="12" s="1"/>
  <c r="BD155" i="15"/>
  <c r="BD145" i="15"/>
  <c r="BD136" i="15"/>
  <c r="AZ135" i="12" s="1"/>
  <c r="BD127" i="15"/>
  <c r="AZ127" i="12" s="1"/>
  <c r="BD117" i="15"/>
  <c r="AZ118" i="12" s="1"/>
  <c r="BC159" i="15"/>
  <c r="BC169" i="15"/>
  <c r="AY167" i="12" s="1"/>
  <c r="BC150" i="15"/>
  <c r="AY149" i="12" s="1"/>
  <c r="BC141" i="15"/>
  <c r="AY140" i="12" s="1"/>
  <c r="BC132" i="15"/>
  <c r="AY131" i="12" s="1"/>
  <c r="BC122" i="15"/>
  <c r="AY122" i="12" s="1"/>
  <c r="BC112" i="15"/>
  <c r="AY113" i="12" s="1"/>
  <c r="BG173" i="15"/>
  <c r="BG163" i="15"/>
  <c r="BC161" i="12" s="1"/>
  <c r="BG154" i="15"/>
  <c r="BG135" i="15"/>
  <c r="BC134" i="12" s="1"/>
  <c r="BG125" i="15"/>
  <c r="BC125" i="12" s="1"/>
  <c r="BG115" i="15"/>
  <c r="BC116" i="12" s="1"/>
  <c r="AS130" i="11"/>
  <c r="AS133" i="11" s="1"/>
  <c r="AS140" i="11"/>
  <c r="AS143" i="11" s="1"/>
  <c r="AS150" i="11"/>
  <c r="AS154" i="11" s="1"/>
  <c r="AS160" i="11"/>
  <c r="AS164" i="11" s="1"/>
  <c r="AS171" i="11"/>
  <c r="AS174" i="11" s="1"/>
  <c r="AS108" i="11"/>
  <c r="AS113" i="11" s="1"/>
  <c r="AS81" i="11"/>
  <c r="AT139" i="11"/>
  <c r="AT159" i="11"/>
  <c r="AT129" i="11"/>
  <c r="AT111" i="11"/>
  <c r="AT170" i="11"/>
  <c r="AT149" i="11"/>
  <c r="AT70" i="11"/>
  <c r="AT81" i="11" s="1"/>
  <c r="AU158" i="11"/>
  <c r="AU147" i="11"/>
  <c r="AU116" i="11"/>
  <c r="AU123" i="11" s="1"/>
  <c r="AU106" i="11"/>
  <c r="AV64" i="11"/>
  <c r="AP363" i="4"/>
  <c r="AQ363" i="4"/>
  <c r="AP346" i="4"/>
  <c r="AQ346" i="4"/>
  <c r="AP320" i="4"/>
  <c r="AQ320" i="4"/>
  <c r="BU310" i="4"/>
  <c r="AO311" i="4"/>
  <c r="BU309" i="4"/>
  <c r="AO303" i="4"/>
  <c r="AO256" i="4"/>
  <c r="AO223" i="4"/>
  <c r="AO172" i="4"/>
  <c r="AP185" i="4"/>
  <c r="AQ185" i="4"/>
  <c r="AO184" i="4"/>
  <c r="AO183" i="4"/>
  <c r="AO182" i="4"/>
  <c r="AO181" i="4"/>
  <c r="AO180" i="4"/>
  <c r="AO179" i="4"/>
  <c r="AO178" i="4"/>
  <c r="AO177" i="4"/>
  <c r="AO176" i="4"/>
  <c r="AO175" i="4"/>
  <c r="AO174" i="4"/>
  <c r="AO173" i="4"/>
  <c r="AP134" i="4"/>
  <c r="AQ134" i="4"/>
  <c r="AP118" i="4"/>
  <c r="AQ118" i="4"/>
  <c r="AP69" i="4"/>
  <c r="AQ69" i="4"/>
  <c r="AP53" i="4"/>
  <c r="AQ53" i="4"/>
  <c r="AO37" i="4"/>
  <c r="AO102" i="4"/>
  <c r="AU67" i="11"/>
  <c r="AM184" i="12" l="1"/>
  <c r="AM179" i="12" s="1"/>
  <c r="AS86" i="15"/>
  <c r="AS171" i="15"/>
  <c r="AS161" i="15"/>
  <c r="AS152" i="15"/>
  <c r="AS143" i="15"/>
  <c r="AS134" i="15"/>
  <c r="AS113" i="15"/>
  <c r="AS118" i="15" s="1"/>
  <c r="AO124" i="12"/>
  <c r="AO128" i="12" s="1"/>
  <c r="AS128" i="15"/>
  <c r="AT172" i="15"/>
  <c r="AP170" i="12" s="1"/>
  <c r="AT162" i="15"/>
  <c r="AP160" i="12" s="1"/>
  <c r="AT153" i="15"/>
  <c r="AP152" i="12" s="1"/>
  <c r="AT144" i="15"/>
  <c r="AP143" i="12" s="1"/>
  <c r="AT124" i="15"/>
  <c r="AT114" i="15"/>
  <c r="AP115" i="12" s="1"/>
  <c r="AP119" i="12" s="1"/>
  <c r="AT75" i="15"/>
  <c r="AR137" i="15"/>
  <c r="AN133" i="12"/>
  <c r="AN136" i="12" s="1"/>
  <c r="AR146" i="15"/>
  <c r="AN142" i="12"/>
  <c r="AN145" i="12" s="1"/>
  <c r="AN151" i="12"/>
  <c r="AN155" i="12" s="1"/>
  <c r="AR156" i="15"/>
  <c r="AR165" i="15"/>
  <c r="AN159" i="12"/>
  <c r="AN163" i="12" s="1"/>
  <c r="AR174" i="15"/>
  <c r="AN169" i="12"/>
  <c r="AN172" i="12" s="1"/>
  <c r="BQ170" i="15"/>
  <c r="BM168" i="12" s="1"/>
  <c r="BQ160" i="15"/>
  <c r="BM158" i="12" s="1"/>
  <c r="BQ151" i="15"/>
  <c r="BM150" i="12" s="1"/>
  <c r="BQ142" i="15"/>
  <c r="BM141" i="12" s="1"/>
  <c r="BQ133" i="15"/>
  <c r="BM132" i="12" s="1"/>
  <c r="BQ123" i="15"/>
  <c r="BE66" i="15"/>
  <c r="BD168" i="15"/>
  <c r="AZ166" i="12" s="1"/>
  <c r="BD149" i="15"/>
  <c r="BD140" i="15"/>
  <c r="AZ139" i="12" s="1"/>
  <c r="BD131" i="15"/>
  <c r="AZ130" i="12" s="1"/>
  <c r="BD121" i="15"/>
  <c r="AZ121" i="12" s="1"/>
  <c r="BD111" i="15"/>
  <c r="AZ112" i="12" s="1"/>
  <c r="BD67" i="15"/>
  <c r="AZ178" i="12" s="1"/>
  <c r="AZ148" i="12"/>
  <c r="BD159" i="15"/>
  <c r="BD169" i="15"/>
  <c r="AZ167" i="12" s="1"/>
  <c r="BD150" i="15"/>
  <c r="AZ149" i="12" s="1"/>
  <c r="BD141" i="15"/>
  <c r="AZ140" i="12" s="1"/>
  <c r="BD132" i="15"/>
  <c r="AZ131" i="12" s="1"/>
  <c r="BD122" i="15"/>
  <c r="AZ122" i="12" s="1"/>
  <c r="BD112" i="15"/>
  <c r="AZ113" i="12" s="1"/>
  <c r="BF84" i="15"/>
  <c r="BE164" i="15"/>
  <c r="BA162" i="12" s="1"/>
  <c r="BE155" i="15"/>
  <c r="BE145" i="15"/>
  <c r="BE136" i="15"/>
  <c r="BA135" i="12" s="1"/>
  <c r="BE127" i="15"/>
  <c r="BA127" i="12" s="1"/>
  <c r="BE117" i="15"/>
  <c r="BA118" i="12" s="1"/>
  <c r="BH173" i="15"/>
  <c r="BH163" i="15"/>
  <c r="BD161" i="12" s="1"/>
  <c r="BH154" i="15"/>
  <c r="BH135" i="15"/>
  <c r="BD134" i="12" s="1"/>
  <c r="BH125" i="15"/>
  <c r="BD125" i="12" s="1"/>
  <c r="BH115" i="15"/>
  <c r="BD116" i="12" s="1"/>
  <c r="AT83" i="11"/>
  <c r="AT140" i="11"/>
  <c r="AT143" i="11" s="1"/>
  <c r="AT150" i="11"/>
  <c r="AT154" i="11" s="1"/>
  <c r="AT130" i="11"/>
  <c r="AT133" i="11" s="1"/>
  <c r="AT160" i="11"/>
  <c r="AT164" i="11" s="1"/>
  <c r="AT171" i="11"/>
  <c r="AT174" i="11" s="1"/>
  <c r="AU170" i="11"/>
  <c r="AU111" i="11"/>
  <c r="AU159" i="11"/>
  <c r="AU149" i="11"/>
  <c r="AU129" i="11"/>
  <c r="AU139" i="11"/>
  <c r="AT108" i="11"/>
  <c r="AT113" i="11" s="1"/>
  <c r="AU70" i="11"/>
  <c r="AU171" i="11" s="1"/>
  <c r="AV158" i="11"/>
  <c r="AV147" i="11"/>
  <c r="AV116" i="11"/>
  <c r="AV123" i="11" s="1"/>
  <c r="AV106" i="11"/>
  <c r="AW64" i="11"/>
  <c r="AV67" i="11"/>
  <c r="AP102" i="4"/>
  <c r="AQ102" i="4"/>
  <c r="AP37" i="4"/>
  <c r="AQ37" i="4"/>
  <c r="AP173" i="4"/>
  <c r="AQ173" i="4"/>
  <c r="AP174" i="4"/>
  <c r="AQ174" i="4"/>
  <c r="AP175" i="4"/>
  <c r="AQ175" i="4"/>
  <c r="AP176" i="4"/>
  <c r="AQ176" i="4"/>
  <c r="AP177" i="4"/>
  <c r="AQ177" i="4"/>
  <c r="AP178" i="4"/>
  <c r="AQ178" i="4"/>
  <c r="AP179" i="4"/>
  <c r="AQ179" i="4"/>
  <c r="AP180" i="4"/>
  <c r="AQ180" i="4"/>
  <c r="AP181" i="4"/>
  <c r="AQ181" i="4"/>
  <c r="AP182" i="4"/>
  <c r="AQ182" i="4"/>
  <c r="AP183" i="4"/>
  <c r="AQ183" i="4"/>
  <c r="AP184" i="4"/>
  <c r="AQ184" i="4"/>
  <c r="AP223" i="4"/>
  <c r="AP172" i="4"/>
  <c r="AP256" i="4"/>
  <c r="AQ256" i="4"/>
  <c r="AP303" i="4"/>
  <c r="AQ303" i="4"/>
  <c r="AP311" i="4"/>
  <c r="BV309" i="4"/>
  <c r="BV310" i="4"/>
  <c r="BW310" i="4"/>
  <c r="AN184" i="12" l="1"/>
  <c r="AN179" i="12" s="1"/>
  <c r="AT86" i="15"/>
  <c r="AT171" i="15"/>
  <c r="AT161" i="15"/>
  <c r="AT152" i="15"/>
  <c r="AT143" i="15"/>
  <c r="AT134" i="15"/>
  <c r="AT113" i="15"/>
  <c r="AT118" i="15" s="1"/>
  <c r="AP124" i="12"/>
  <c r="AP128" i="12" s="1"/>
  <c r="AT128" i="15"/>
  <c r="AU172" i="15"/>
  <c r="AQ170" i="12" s="1"/>
  <c r="AU162" i="15"/>
  <c r="AQ160" i="12" s="1"/>
  <c r="AU153" i="15"/>
  <c r="AQ152" i="12" s="1"/>
  <c r="AU144" i="15"/>
  <c r="AQ143" i="12" s="1"/>
  <c r="AU124" i="15"/>
  <c r="AU114" i="15"/>
  <c r="AQ115" i="12" s="1"/>
  <c r="AQ119" i="12" s="1"/>
  <c r="AU75" i="15"/>
  <c r="AS137" i="15"/>
  <c r="AO133" i="12"/>
  <c r="AO136" i="12" s="1"/>
  <c r="AS146" i="15"/>
  <c r="AO142" i="12"/>
  <c r="AO145" i="12" s="1"/>
  <c r="AO151" i="12"/>
  <c r="AO155" i="12" s="1"/>
  <c r="AS156" i="15"/>
  <c r="AS165" i="15"/>
  <c r="AO159" i="12"/>
  <c r="AO163" i="12" s="1"/>
  <c r="AS174" i="15"/>
  <c r="AO169" i="12"/>
  <c r="AO172" i="12" s="1"/>
  <c r="BF66" i="15"/>
  <c r="BE168" i="15"/>
  <c r="BE149" i="15"/>
  <c r="BA148" i="12" s="1"/>
  <c r="BE140" i="15"/>
  <c r="BA139" i="12" s="1"/>
  <c r="BE131" i="15"/>
  <c r="BA130" i="12" s="1"/>
  <c r="BE121" i="15"/>
  <c r="BE111" i="15"/>
  <c r="BA112" i="12" s="1"/>
  <c r="BE67" i="15"/>
  <c r="BA178" i="12" s="1"/>
  <c r="BA166" i="12"/>
  <c r="BA121" i="12"/>
  <c r="BG84" i="15"/>
  <c r="BF164" i="15"/>
  <c r="BB162" i="12" s="1"/>
  <c r="BF155" i="15"/>
  <c r="BF145" i="15"/>
  <c r="BF136" i="15"/>
  <c r="BB135" i="12" s="1"/>
  <c r="BF127" i="15"/>
  <c r="BB127" i="12" s="1"/>
  <c r="BF117" i="15"/>
  <c r="BB118" i="12" s="1"/>
  <c r="BE159" i="15"/>
  <c r="BE169" i="15"/>
  <c r="BA167" i="12" s="1"/>
  <c r="BE150" i="15"/>
  <c r="BA149" i="12" s="1"/>
  <c r="BE141" i="15"/>
  <c r="BA140" i="12" s="1"/>
  <c r="BE132" i="15"/>
  <c r="BA131" i="12" s="1"/>
  <c r="BE122" i="15"/>
  <c r="BA122" i="12" s="1"/>
  <c r="BE112" i="15"/>
  <c r="BA113" i="12" s="1"/>
  <c r="BI173" i="15"/>
  <c r="BI163" i="15"/>
  <c r="BE161" i="12" s="1"/>
  <c r="BI154" i="15"/>
  <c r="BI135" i="15"/>
  <c r="BE134" i="12" s="1"/>
  <c r="BI125" i="15"/>
  <c r="BE125" i="12" s="1"/>
  <c r="BI115" i="15"/>
  <c r="BE116" i="12" s="1"/>
  <c r="AU174" i="11"/>
  <c r="AU83" i="11"/>
  <c r="AU81" i="11"/>
  <c r="AU130" i="11"/>
  <c r="AU133" i="11" s="1"/>
  <c r="AU108" i="11"/>
  <c r="AU113" i="11" s="1"/>
  <c r="AU140" i="11"/>
  <c r="AU143" i="11" s="1"/>
  <c r="AU150" i="11"/>
  <c r="AU154" i="11" s="1"/>
  <c r="AU160" i="11"/>
  <c r="AU164" i="11" s="1"/>
  <c r="AW67" i="11"/>
  <c r="AW70" i="11" s="1"/>
  <c r="AV170" i="11"/>
  <c r="AV111" i="11"/>
  <c r="AV159" i="11"/>
  <c r="AV149" i="11"/>
  <c r="AV139" i="11"/>
  <c r="AV129" i="11"/>
  <c r="AV70" i="11"/>
  <c r="AV83" i="11" s="1"/>
  <c r="AW158" i="11"/>
  <c r="AW147" i="11"/>
  <c r="AW116" i="11"/>
  <c r="AW123" i="11" s="1"/>
  <c r="AW106" i="11"/>
  <c r="AQ311" i="4"/>
  <c r="BW309" i="4"/>
  <c r="AQ223" i="4"/>
  <c r="AQ172" i="4"/>
  <c r="AO184" i="12" l="1"/>
  <c r="AO179" i="12" s="1"/>
  <c r="AU86" i="15"/>
  <c r="AU171" i="15"/>
  <c r="AU161" i="15"/>
  <c r="AU152" i="15"/>
  <c r="AU143" i="15"/>
  <c r="AU134" i="15"/>
  <c r="AU113" i="15"/>
  <c r="AU118" i="15" s="1"/>
  <c r="AQ124" i="12"/>
  <c r="AQ128" i="12" s="1"/>
  <c r="AU128" i="15"/>
  <c r="AV172" i="15"/>
  <c r="AR170" i="12" s="1"/>
  <c r="AV162" i="15"/>
  <c r="AR160" i="12" s="1"/>
  <c r="AV153" i="15"/>
  <c r="AR152" i="12" s="1"/>
  <c r="AV144" i="15"/>
  <c r="AR143" i="12" s="1"/>
  <c r="AV124" i="15"/>
  <c r="AV114" i="15"/>
  <c r="AR115" i="12" s="1"/>
  <c r="AR119" i="12" s="1"/>
  <c r="AV75" i="15"/>
  <c r="AT137" i="15"/>
  <c r="AP133" i="12"/>
  <c r="AP136" i="12" s="1"/>
  <c r="AT146" i="15"/>
  <c r="AP142" i="12"/>
  <c r="AP145" i="12" s="1"/>
  <c r="AP151" i="12"/>
  <c r="AP155" i="12" s="1"/>
  <c r="AT156" i="15"/>
  <c r="AT165" i="15"/>
  <c r="AP159" i="12"/>
  <c r="AP163" i="12" s="1"/>
  <c r="AT174" i="15"/>
  <c r="AP169" i="12"/>
  <c r="AP172" i="12" s="1"/>
  <c r="BG66" i="15"/>
  <c r="BF168" i="15"/>
  <c r="BB166" i="12" s="1"/>
  <c r="BF149" i="15"/>
  <c r="BF140" i="15"/>
  <c r="BB139" i="12" s="1"/>
  <c r="BF131" i="15"/>
  <c r="BB130" i="12" s="1"/>
  <c r="BF121" i="15"/>
  <c r="BF111" i="15"/>
  <c r="BB112" i="12" s="1"/>
  <c r="BF67" i="15"/>
  <c r="BB178" i="12" s="1"/>
  <c r="BB148" i="12"/>
  <c r="BB121" i="12"/>
  <c r="BF159" i="15"/>
  <c r="BF169" i="15"/>
  <c r="BB167" i="12" s="1"/>
  <c r="BF150" i="15"/>
  <c r="BB149" i="12" s="1"/>
  <c r="BF141" i="15"/>
  <c r="BB140" i="12" s="1"/>
  <c r="BF132" i="15"/>
  <c r="BB131" i="12" s="1"/>
  <c r="BF122" i="15"/>
  <c r="BB122" i="12" s="1"/>
  <c r="BF112" i="15"/>
  <c r="BB113" i="12" s="1"/>
  <c r="BH84" i="15"/>
  <c r="BG164" i="15"/>
  <c r="BC162" i="12" s="1"/>
  <c r="BG155" i="15"/>
  <c r="BG145" i="15"/>
  <c r="BG136" i="15"/>
  <c r="BC135" i="12" s="1"/>
  <c r="BG127" i="15"/>
  <c r="BC127" i="12" s="1"/>
  <c r="BG117" i="15"/>
  <c r="BC118" i="12" s="1"/>
  <c r="BJ173" i="15"/>
  <c r="BJ163" i="15"/>
  <c r="BF161" i="12" s="1"/>
  <c r="BJ154" i="15"/>
  <c r="BJ135" i="15"/>
  <c r="BF134" i="12" s="1"/>
  <c r="BJ125" i="15"/>
  <c r="BF125" i="12" s="1"/>
  <c r="BJ115" i="15"/>
  <c r="BF116" i="12" s="1"/>
  <c r="AV160" i="11"/>
  <c r="AV164" i="11" s="1"/>
  <c r="AV171" i="11"/>
  <c r="AV174" i="11" s="1"/>
  <c r="AV130" i="11"/>
  <c r="AV133" i="11" s="1"/>
  <c r="AV140" i="11"/>
  <c r="AV143" i="11" s="1"/>
  <c r="AV150" i="11"/>
  <c r="AV154" i="11" s="1"/>
  <c r="AV81" i="11"/>
  <c r="AV108" i="11"/>
  <c r="AV113" i="11" s="1"/>
  <c r="AW111" i="11"/>
  <c r="AW139" i="11"/>
  <c r="AW170" i="11"/>
  <c r="AW159" i="11"/>
  <c r="AW149" i="11"/>
  <c r="AW129" i="11"/>
  <c r="AW171" i="11"/>
  <c r="AW160" i="11"/>
  <c r="AW150" i="11"/>
  <c r="AW140" i="11"/>
  <c r="AW130" i="11"/>
  <c r="AW83" i="11"/>
  <c r="AW81" i="11"/>
  <c r="AP184" i="12" l="1"/>
  <c r="AP179" i="12" s="1"/>
  <c r="AV86" i="15"/>
  <c r="AV171" i="15"/>
  <c r="AV161" i="15"/>
  <c r="AV152" i="15"/>
  <c r="AV143" i="15"/>
  <c r="AV134" i="15"/>
  <c r="AV113" i="15"/>
  <c r="AV118" i="15" s="1"/>
  <c r="AR124" i="12"/>
  <c r="AR128" i="12" s="1"/>
  <c r="AV128" i="15"/>
  <c r="AW172" i="15"/>
  <c r="AS170" i="12" s="1"/>
  <c r="AW162" i="15"/>
  <c r="AS160" i="12" s="1"/>
  <c r="AW153" i="15"/>
  <c r="AS152" i="12" s="1"/>
  <c r="AW144" i="15"/>
  <c r="AS143" i="12" s="1"/>
  <c r="AW124" i="15"/>
  <c r="AW114" i="15"/>
  <c r="AS115" i="12" s="1"/>
  <c r="AS119" i="12" s="1"/>
  <c r="AW75" i="15"/>
  <c r="AU137" i="15"/>
  <c r="AQ133" i="12"/>
  <c r="AQ136" i="12" s="1"/>
  <c r="AU146" i="15"/>
  <c r="AQ142" i="12"/>
  <c r="AQ145" i="12" s="1"/>
  <c r="AQ151" i="12"/>
  <c r="AQ155" i="12" s="1"/>
  <c r="AU156" i="15"/>
  <c r="AU165" i="15"/>
  <c r="AQ159" i="12"/>
  <c r="AQ163" i="12" s="1"/>
  <c r="AU174" i="15"/>
  <c r="AQ169" i="12"/>
  <c r="AQ172" i="12" s="1"/>
  <c r="BH66" i="15"/>
  <c r="BG168" i="15"/>
  <c r="BG149" i="15"/>
  <c r="BG140" i="15"/>
  <c r="BC139" i="12" s="1"/>
  <c r="BG131" i="15"/>
  <c r="BC130" i="12" s="1"/>
  <c r="BG121" i="15"/>
  <c r="BC121" i="12" s="1"/>
  <c r="BG111" i="15"/>
  <c r="BC112" i="12" s="1"/>
  <c r="BG67" i="15"/>
  <c r="BC178" i="12" s="1"/>
  <c r="BC166" i="12"/>
  <c r="BC148" i="12"/>
  <c r="BI84" i="15"/>
  <c r="BH164" i="15"/>
  <c r="BD162" i="12" s="1"/>
  <c r="BH155" i="15"/>
  <c r="BH145" i="15"/>
  <c r="BH136" i="15"/>
  <c r="BD135" i="12" s="1"/>
  <c r="BH127" i="15"/>
  <c r="BD127" i="12" s="1"/>
  <c r="BH117" i="15"/>
  <c r="BD118" i="12" s="1"/>
  <c r="BG159" i="15"/>
  <c r="BG169" i="15"/>
  <c r="BC167" i="12" s="1"/>
  <c r="BG150" i="15"/>
  <c r="BC149" i="12" s="1"/>
  <c r="BG141" i="15"/>
  <c r="BC140" i="12" s="1"/>
  <c r="BG132" i="15"/>
  <c r="BC131" i="12" s="1"/>
  <c r="BG122" i="15"/>
  <c r="BC122" i="12" s="1"/>
  <c r="BG112" i="15"/>
  <c r="BC113" i="12" s="1"/>
  <c r="BK173" i="15"/>
  <c r="BK163" i="15"/>
  <c r="BG161" i="12" s="1"/>
  <c r="BK154" i="15"/>
  <c r="BK135" i="15"/>
  <c r="BG134" i="12" s="1"/>
  <c r="BK125" i="15"/>
  <c r="BG125" i="12" s="1"/>
  <c r="BK115" i="15"/>
  <c r="BG116" i="12" s="1"/>
  <c r="AW108" i="11"/>
  <c r="AW113" i="11" s="1"/>
  <c r="AW143" i="11"/>
  <c r="AW154" i="11"/>
  <c r="AW133" i="11"/>
  <c r="AW164" i="11"/>
  <c r="AW174" i="11"/>
  <c r="AQ184" i="12" l="1"/>
  <c r="AQ179" i="12" s="1"/>
  <c r="AW86" i="15"/>
  <c r="AW171" i="15"/>
  <c r="AW161" i="15"/>
  <c r="AW152" i="15"/>
  <c r="AW143" i="15"/>
  <c r="AW134" i="15"/>
  <c r="AW113" i="15"/>
  <c r="AW118" i="15" s="1"/>
  <c r="AS124" i="12"/>
  <c r="AS128" i="12" s="1"/>
  <c r="AW128" i="15"/>
  <c r="AX172" i="15"/>
  <c r="AT170" i="12" s="1"/>
  <c r="AX162" i="15"/>
  <c r="AT160" i="12" s="1"/>
  <c r="AX153" i="15"/>
  <c r="AT152" i="12" s="1"/>
  <c r="AX144" i="15"/>
  <c r="AT143" i="12" s="1"/>
  <c r="AX124" i="15"/>
  <c r="AX114" i="15"/>
  <c r="AT115" i="12" s="1"/>
  <c r="AT119" i="12" s="1"/>
  <c r="AX75" i="15"/>
  <c r="AV137" i="15"/>
  <c r="AR133" i="12"/>
  <c r="AR136" i="12" s="1"/>
  <c r="AV146" i="15"/>
  <c r="AR142" i="12"/>
  <c r="AR145" i="12" s="1"/>
  <c r="AR151" i="12"/>
  <c r="AR155" i="12" s="1"/>
  <c r="AV156" i="15"/>
  <c r="AV165" i="15"/>
  <c r="AR159" i="12"/>
  <c r="AR163" i="12" s="1"/>
  <c r="AV174" i="15"/>
  <c r="AR169" i="12"/>
  <c r="AR172" i="12" s="1"/>
  <c r="BI66" i="15"/>
  <c r="BH168" i="15"/>
  <c r="BD166" i="12" s="1"/>
  <c r="BH149" i="15"/>
  <c r="BH140" i="15"/>
  <c r="BD139" i="12" s="1"/>
  <c r="BH131" i="15"/>
  <c r="BH121" i="15"/>
  <c r="BD121" i="12" s="1"/>
  <c r="BH111" i="15"/>
  <c r="BD112" i="12" s="1"/>
  <c r="BH67" i="15"/>
  <c r="BD178" i="12" s="1"/>
  <c r="BD148" i="12"/>
  <c r="BD130" i="12"/>
  <c r="BH159" i="15"/>
  <c r="BH169" i="15"/>
  <c r="BD167" i="12" s="1"/>
  <c r="BH150" i="15"/>
  <c r="BD149" i="12" s="1"/>
  <c r="BH141" i="15"/>
  <c r="BD140" i="12" s="1"/>
  <c r="BH132" i="15"/>
  <c r="BD131" i="12" s="1"/>
  <c r="BH122" i="15"/>
  <c r="BD122" i="12" s="1"/>
  <c r="BH112" i="15"/>
  <c r="BD113" i="12" s="1"/>
  <c r="BJ84" i="15"/>
  <c r="BI164" i="15"/>
  <c r="BE162" i="12" s="1"/>
  <c r="BI155" i="15"/>
  <c r="BI145" i="15"/>
  <c r="BI136" i="15"/>
  <c r="BE135" i="12" s="1"/>
  <c r="BI127" i="15"/>
  <c r="BE127" i="12" s="1"/>
  <c r="BI117" i="15"/>
  <c r="BE118" i="12" s="1"/>
  <c r="BL173" i="15"/>
  <c r="BL163" i="15"/>
  <c r="BH161" i="12" s="1"/>
  <c r="BL154" i="15"/>
  <c r="BL135" i="15"/>
  <c r="BH134" i="12" s="1"/>
  <c r="BL125" i="15"/>
  <c r="BH125" i="12" s="1"/>
  <c r="BL115" i="15"/>
  <c r="BH116" i="12" s="1"/>
  <c r="AR184" i="12" l="1"/>
  <c r="AR179" i="12" s="1"/>
  <c r="AX86" i="15"/>
  <c r="AX171" i="15"/>
  <c r="AX161" i="15"/>
  <c r="AX152" i="15"/>
  <c r="AX143" i="15"/>
  <c r="AX134" i="15"/>
  <c r="AX113" i="15"/>
  <c r="AX118" i="15" s="1"/>
  <c r="AT124" i="12"/>
  <c r="AT128" i="12" s="1"/>
  <c r="AX128" i="15"/>
  <c r="AY172" i="15"/>
  <c r="AU170" i="12" s="1"/>
  <c r="AY162" i="15"/>
  <c r="AU160" i="12" s="1"/>
  <c r="AY153" i="15"/>
  <c r="AU152" i="12" s="1"/>
  <c r="AY144" i="15"/>
  <c r="AU143" i="12" s="1"/>
  <c r="AY124" i="15"/>
  <c r="AY114" i="15"/>
  <c r="AU115" i="12" s="1"/>
  <c r="AU119" i="12" s="1"/>
  <c r="AY75" i="15"/>
  <c r="AW137" i="15"/>
  <c r="AS133" i="12"/>
  <c r="AS136" i="12" s="1"/>
  <c r="AW146" i="15"/>
  <c r="AS142" i="12"/>
  <c r="AS145" i="12" s="1"/>
  <c r="AS151" i="12"/>
  <c r="AS155" i="12" s="1"/>
  <c r="AW156" i="15"/>
  <c r="AW165" i="15"/>
  <c r="AS159" i="12"/>
  <c r="AS163" i="12" s="1"/>
  <c r="AW174" i="15"/>
  <c r="AS169" i="12"/>
  <c r="AS172" i="12" s="1"/>
  <c r="BI168" i="15"/>
  <c r="BI149" i="15"/>
  <c r="BI140" i="15"/>
  <c r="BE139" i="12" s="1"/>
  <c r="BI131" i="15"/>
  <c r="BI121" i="15"/>
  <c r="BI111" i="15"/>
  <c r="BE112" i="12" s="1"/>
  <c r="BJ66" i="15"/>
  <c r="BI67" i="15"/>
  <c r="BE178" i="12" s="1"/>
  <c r="BE166" i="12"/>
  <c r="BE148" i="12"/>
  <c r="BE130" i="12"/>
  <c r="BE121" i="12"/>
  <c r="BK84" i="15"/>
  <c r="BJ164" i="15"/>
  <c r="BF162" i="12" s="1"/>
  <c r="BJ155" i="15"/>
  <c r="BJ145" i="15"/>
  <c r="BJ136" i="15"/>
  <c r="BF135" i="12" s="1"/>
  <c r="BJ127" i="15"/>
  <c r="BF127" i="12" s="1"/>
  <c r="BJ117" i="15"/>
  <c r="BF118" i="12" s="1"/>
  <c r="BI159" i="15"/>
  <c r="BI169" i="15"/>
  <c r="BE167" i="12" s="1"/>
  <c r="BI150" i="15"/>
  <c r="BE149" i="12" s="1"/>
  <c r="BI141" i="15"/>
  <c r="BE140" i="12" s="1"/>
  <c r="BI132" i="15"/>
  <c r="BE131" i="12" s="1"/>
  <c r="BI122" i="15"/>
  <c r="BE122" i="12" s="1"/>
  <c r="BI112" i="15"/>
  <c r="BE113" i="12" s="1"/>
  <c r="BM173" i="15"/>
  <c r="BM163" i="15"/>
  <c r="BI161" i="12" s="1"/>
  <c r="BM154" i="15"/>
  <c r="BM135" i="15"/>
  <c r="BI134" i="12" s="1"/>
  <c r="BM125" i="15"/>
  <c r="BI125" i="12" s="1"/>
  <c r="BM115" i="15"/>
  <c r="BI116" i="12" s="1"/>
  <c r="AS184" i="12" l="1"/>
  <c r="AS179" i="12" s="1"/>
  <c r="AY86" i="15"/>
  <c r="AY171" i="15"/>
  <c r="AY161" i="15"/>
  <c r="AY152" i="15"/>
  <c r="AY143" i="15"/>
  <c r="AY134" i="15"/>
  <c r="AY113" i="15"/>
  <c r="AY118" i="15" s="1"/>
  <c r="AU124" i="12"/>
  <c r="AU128" i="12" s="1"/>
  <c r="AY128" i="15"/>
  <c r="AZ172" i="15"/>
  <c r="AV170" i="12" s="1"/>
  <c r="AZ162" i="15"/>
  <c r="AV160" i="12" s="1"/>
  <c r="AZ153" i="15"/>
  <c r="AV152" i="12" s="1"/>
  <c r="AZ144" i="15"/>
  <c r="AV143" i="12" s="1"/>
  <c r="AZ124" i="15"/>
  <c r="AZ114" i="15"/>
  <c r="AV115" i="12" s="1"/>
  <c r="AV119" i="12" s="1"/>
  <c r="AZ75" i="15"/>
  <c r="AT133" i="12"/>
  <c r="AT136" i="12" s="1"/>
  <c r="AX137" i="15"/>
  <c r="AT142" i="12"/>
  <c r="AT145" i="12" s="1"/>
  <c r="AX146" i="15"/>
  <c r="AT151" i="12"/>
  <c r="AT155" i="12" s="1"/>
  <c r="AX156" i="15"/>
  <c r="AT159" i="12"/>
  <c r="AT163" i="12" s="1"/>
  <c r="AX165" i="15"/>
  <c r="AT169" i="12"/>
  <c r="AT172" i="12" s="1"/>
  <c r="AX174" i="15"/>
  <c r="BJ168" i="15"/>
  <c r="BJ149" i="15"/>
  <c r="BJ140" i="15"/>
  <c r="BF139" i="12" s="1"/>
  <c r="BJ131" i="15"/>
  <c r="BJ121" i="15"/>
  <c r="BJ111" i="15"/>
  <c r="BF112" i="12" s="1"/>
  <c r="BK66" i="15"/>
  <c r="BJ67" i="15"/>
  <c r="BF178" i="12" s="1"/>
  <c r="BF166" i="12"/>
  <c r="BF148" i="12"/>
  <c r="BF130" i="12"/>
  <c r="BF121" i="12"/>
  <c r="BJ159" i="15"/>
  <c r="BJ169" i="15"/>
  <c r="BF167" i="12" s="1"/>
  <c r="BJ150" i="15"/>
  <c r="BF149" i="12" s="1"/>
  <c r="BJ141" i="15"/>
  <c r="BF140" i="12" s="1"/>
  <c r="BJ132" i="15"/>
  <c r="BF131" i="12" s="1"/>
  <c r="BJ122" i="15"/>
  <c r="BF122" i="12" s="1"/>
  <c r="BJ112" i="15"/>
  <c r="BF113" i="12" s="1"/>
  <c r="BL84" i="15"/>
  <c r="BK164" i="15"/>
  <c r="BG162" i="12" s="1"/>
  <c r="BK155" i="15"/>
  <c r="BK145" i="15"/>
  <c r="BK136" i="15"/>
  <c r="BG135" i="12" s="1"/>
  <c r="BK127" i="15"/>
  <c r="BG127" i="12" s="1"/>
  <c r="BK117" i="15"/>
  <c r="BG118" i="12" s="1"/>
  <c r="BN173" i="15"/>
  <c r="BN163" i="15"/>
  <c r="BJ161" i="12" s="1"/>
  <c r="BN154" i="15"/>
  <c r="BN135" i="15"/>
  <c r="BJ134" i="12" s="1"/>
  <c r="BN125" i="15"/>
  <c r="BJ125" i="12" s="1"/>
  <c r="BN115" i="15"/>
  <c r="BJ116" i="12" s="1"/>
  <c r="AT184" i="12" l="1"/>
  <c r="AT179" i="12" s="1"/>
  <c r="AZ86" i="15"/>
  <c r="AZ171" i="15"/>
  <c r="AZ161" i="15"/>
  <c r="AZ152" i="15"/>
  <c r="AZ143" i="15"/>
  <c r="AZ134" i="15"/>
  <c r="AZ113" i="15"/>
  <c r="AZ118" i="15" s="1"/>
  <c r="AV124" i="12"/>
  <c r="AV128" i="12" s="1"/>
  <c r="AZ128" i="15"/>
  <c r="BA172" i="15"/>
  <c r="AW170" i="12" s="1"/>
  <c r="BA162" i="15"/>
  <c r="AW160" i="12" s="1"/>
  <c r="BA153" i="15"/>
  <c r="AW152" i="12" s="1"/>
  <c r="BA144" i="15"/>
  <c r="AW143" i="12" s="1"/>
  <c r="BA124" i="15"/>
  <c r="BA114" i="15"/>
  <c r="AW115" i="12" s="1"/>
  <c r="AW119" i="12" s="1"/>
  <c r="BA75" i="15"/>
  <c r="AU133" i="12"/>
  <c r="AU136" i="12" s="1"/>
  <c r="AY137" i="15"/>
  <c r="AU142" i="12"/>
  <c r="AU145" i="12" s="1"/>
  <c r="AY146" i="15"/>
  <c r="AU151" i="12"/>
  <c r="AU155" i="12" s="1"/>
  <c r="AY156" i="15"/>
  <c r="AU159" i="12"/>
  <c r="AU163" i="12" s="1"/>
  <c r="AY165" i="15"/>
  <c r="AU169" i="12"/>
  <c r="AU172" i="12" s="1"/>
  <c r="AY174" i="15"/>
  <c r="BL66" i="15"/>
  <c r="BK168" i="15"/>
  <c r="BG166" i="12" s="1"/>
  <c r="BK149" i="15"/>
  <c r="BG148" i="12" s="1"/>
  <c r="BK140" i="15"/>
  <c r="BG139" i="12" s="1"/>
  <c r="BK131" i="15"/>
  <c r="BG130" i="12" s="1"/>
  <c r="BK121" i="15"/>
  <c r="BK111" i="15"/>
  <c r="BG112" i="12" s="1"/>
  <c r="BK67" i="15"/>
  <c r="BG178" i="12" s="1"/>
  <c r="BG121" i="12"/>
  <c r="BM84" i="15"/>
  <c r="BL164" i="15"/>
  <c r="BH162" i="12" s="1"/>
  <c r="BL155" i="15"/>
  <c r="BL145" i="15"/>
  <c r="BL136" i="15"/>
  <c r="BH135" i="12" s="1"/>
  <c r="BL127" i="15"/>
  <c r="BH127" i="12" s="1"/>
  <c r="BL117" i="15"/>
  <c r="BH118" i="12" s="1"/>
  <c r="BK159" i="15"/>
  <c r="BK169" i="15"/>
  <c r="BG167" i="12" s="1"/>
  <c r="BK150" i="15"/>
  <c r="BG149" i="12" s="1"/>
  <c r="BK141" i="15"/>
  <c r="BG140" i="12" s="1"/>
  <c r="BK132" i="15"/>
  <c r="BG131" i="12" s="1"/>
  <c r="BK122" i="15"/>
  <c r="BG122" i="12" s="1"/>
  <c r="BK112" i="15"/>
  <c r="BG113" i="12" s="1"/>
  <c r="BO173" i="15"/>
  <c r="BO163" i="15"/>
  <c r="BK161" i="12" s="1"/>
  <c r="BO154" i="15"/>
  <c r="BO135" i="15"/>
  <c r="BK134" i="12" s="1"/>
  <c r="BO125" i="15"/>
  <c r="BK125" i="12" s="1"/>
  <c r="BO115" i="15"/>
  <c r="BK116" i="12" s="1"/>
  <c r="AU184" i="12" l="1"/>
  <c r="AU179" i="12" s="1"/>
  <c r="BA86" i="15"/>
  <c r="BA171" i="15"/>
  <c r="BA161" i="15"/>
  <c r="BA152" i="15"/>
  <c r="BA143" i="15"/>
  <c r="BA134" i="15"/>
  <c r="BA113" i="15"/>
  <c r="BA118" i="15" s="1"/>
  <c r="AW124" i="12"/>
  <c r="AW128" i="12" s="1"/>
  <c r="BA128" i="15"/>
  <c r="BB172" i="15"/>
  <c r="AX170" i="12" s="1"/>
  <c r="BB162" i="15"/>
  <c r="AX160" i="12" s="1"/>
  <c r="BB153" i="15"/>
  <c r="AX152" i="12" s="1"/>
  <c r="BB144" i="15"/>
  <c r="AX143" i="12" s="1"/>
  <c r="BB124" i="15"/>
  <c r="BB114" i="15"/>
  <c r="AX115" i="12" s="1"/>
  <c r="AX119" i="12" s="1"/>
  <c r="BB75" i="15"/>
  <c r="AV133" i="12"/>
  <c r="AV136" i="12" s="1"/>
  <c r="AZ137" i="15"/>
  <c r="AV142" i="12"/>
  <c r="AV145" i="12" s="1"/>
  <c r="AZ146" i="15"/>
  <c r="AV151" i="12"/>
  <c r="AV155" i="12" s="1"/>
  <c r="AZ156" i="15"/>
  <c r="AV159" i="12"/>
  <c r="AV163" i="12" s="1"/>
  <c r="AZ165" i="15"/>
  <c r="AV169" i="12"/>
  <c r="AV172" i="12" s="1"/>
  <c r="AZ174" i="15"/>
  <c r="BM66" i="15"/>
  <c r="BL168" i="15"/>
  <c r="BH166" i="12" s="1"/>
  <c r="BL149" i="15"/>
  <c r="BL140" i="15"/>
  <c r="BH139" i="12" s="1"/>
  <c r="BL131" i="15"/>
  <c r="BH130" i="12" s="1"/>
  <c r="BL121" i="15"/>
  <c r="BL111" i="15"/>
  <c r="BH112" i="12" s="1"/>
  <c r="BL67" i="15"/>
  <c r="BH178" i="12" s="1"/>
  <c r="BH148" i="12"/>
  <c r="BH121" i="12"/>
  <c r="BL159" i="15"/>
  <c r="BL169" i="15"/>
  <c r="BH167" i="12" s="1"/>
  <c r="BL150" i="15"/>
  <c r="BH149" i="12" s="1"/>
  <c r="BL141" i="15"/>
  <c r="BH140" i="12" s="1"/>
  <c r="BL132" i="15"/>
  <c r="BH131" i="12" s="1"/>
  <c r="BL122" i="15"/>
  <c r="BH122" i="12" s="1"/>
  <c r="BL112" i="15"/>
  <c r="BH113" i="12" s="1"/>
  <c r="BN84" i="15"/>
  <c r="BM164" i="15"/>
  <c r="BI162" i="12" s="1"/>
  <c r="BM155" i="15"/>
  <c r="BM145" i="15"/>
  <c r="BM136" i="15"/>
  <c r="BI135" i="12" s="1"/>
  <c r="BM127" i="15"/>
  <c r="BI127" i="12" s="1"/>
  <c r="BM117" i="15"/>
  <c r="BI118" i="12" s="1"/>
  <c r="BP173" i="15"/>
  <c r="BP163" i="15"/>
  <c r="BL161" i="12" s="1"/>
  <c r="BP154" i="15"/>
  <c r="BP135" i="15"/>
  <c r="BL134" i="12" s="1"/>
  <c r="BP125" i="15"/>
  <c r="BL125" i="12" s="1"/>
  <c r="BP115" i="15"/>
  <c r="BL116" i="12" s="1"/>
  <c r="AV184" i="12" l="1"/>
  <c r="AV179" i="12" s="1"/>
  <c r="BB86" i="15"/>
  <c r="BB171" i="15"/>
  <c r="BB161" i="15"/>
  <c r="BB152" i="15"/>
  <c r="BB143" i="15"/>
  <c r="BB134" i="15"/>
  <c r="BB113" i="15"/>
  <c r="BB118" i="15" s="1"/>
  <c r="AX124" i="12"/>
  <c r="AX128" i="12" s="1"/>
  <c r="BB128" i="15"/>
  <c r="BC172" i="15"/>
  <c r="AY170" i="12" s="1"/>
  <c r="BC162" i="15"/>
  <c r="AY160" i="12" s="1"/>
  <c r="BC153" i="15"/>
  <c r="AY152" i="12" s="1"/>
  <c r="BC144" i="15"/>
  <c r="AY143" i="12" s="1"/>
  <c r="BC124" i="15"/>
  <c r="BC114" i="15"/>
  <c r="AY115" i="12" s="1"/>
  <c r="AY119" i="12" s="1"/>
  <c r="BC75" i="15"/>
  <c r="AW133" i="12"/>
  <c r="AW136" i="12" s="1"/>
  <c r="BA137" i="15"/>
  <c r="AW142" i="12"/>
  <c r="AW145" i="12" s="1"/>
  <c r="BA146" i="15"/>
  <c r="AW151" i="12"/>
  <c r="AW155" i="12" s="1"/>
  <c r="BA156" i="15"/>
  <c r="AW159" i="12"/>
  <c r="AW163" i="12" s="1"/>
  <c r="BA165" i="15"/>
  <c r="AW169" i="12"/>
  <c r="AW172" i="12" s="1"/>
  <c r="BA174" i="15"/>
  <c r="BN66" i="15"/>
  <c r="BM168" i="15"/>
  <c r="BI166" i="12" s="1"/>
  <c r="BM149" i="15"/>
  <c r="BM140" i="15"/>
  <c r="BI139" i="12" s="1"/>
  <c r="BM131" i="15"/>
  <c r="BI130" i="12" s="1"/>
  <c r="BM121" i="15"/>
  <c r="BM111" i="15"/>
  <c r="BI112" i="12" s="1"/>
  <c r="BM67" i="15"/>
  <c r="BI178" i="12" s="1"/>
  <c r="BI148" i="12"/>
  <c r="BI121" i="12"/>
  <c r="BO84" i="15"/>
  <c r="BN164" i="15"/>
  <c r="BJ162" i="12" s="1"/>
  <c r="BN155" i="15"/>
  <c r="BN145" i="15"/>
  <c r="BN136" i="15"/>
  <c r="BJ135" i="12" s="1"/>
  <c r="BN127" i="15"/>
  <c r="BJ127" i="12" s="1"/>
  <c r="BN117" i="15"/>
  <c r="BJ118" i="12" s="1"/>
  <c r="BM159" i="15"/>
  <c r="BM169" i="15"/>
  <c r="BI167" i="12" s="1"/>
  <c r="BM150" i="15"/>
  <c r="BI149" i="12" s="1"/>
  <c r="BM141" i="15"/>
  <c r="BI140" i="12" s="1"/>
  <c r="BM132" i="15"/>
  <c r="BI131" i="12" s="1"/>
  <c r="BM122" i="15"/>
  <c r="BI122" i="12" s="1"/>
  <c r="BM112" i="15"/>
  <c r="BI113" i="12" s="1"/>
  <c r="BQ173" i="15"/>
  <c r="BQ163" i="15"/>
  <c r="BM161" i="12" s="1"/>
  <c r="BQ154" i="15"/>
  <c r="BQ135" i="15"/>
  <c r="BM134" i="12" s="1"/>
  <c r="BQ125" i="15"/>
  <c r="BM125" i="12" s="1"/>
  <c r="BQ115" i="15"/>
  <c r="BM116" i="12" s="1"/>
  <c r="AW184" i="12" l="1"/>
  <c r="AW179" i="12" s="1"/>
  <c r="BC86" i="15"/>
  <c r="BC171" i="15"/>
  <c r="BC161" i="15"/>
  <c r="BC152" i="15"/>
  <c r="BC143" i="15"/>
  <c r="BC134" i="15"/>
  <c r="BC113" i="15"/>
  <c r="BC118" i="15" s="1"/>
  <c r="AY124" i="12"/>
  <c r="AY128" i="12" s="1"/>
  <c r="BC128" i="15"/>
  <c r="BD172" i="15"/>
  <c r="AZ170" i="12" s="1"/>
  <c r="BD162" i="15"/>
  <c r="AZ160" i="12" s="1"/>
  <c r="BD153" i="15"/>
  <c r="AZ152" i="12" s="1"/>
  <c r="BD144" i="15"/>
  <c r="AZ143" i="12" s="1"/>
  <c r="BD124" i="15"/>
  <c r="BD114" i="15"/>
  <c r="AZ115" i="12" s="1"/>
  <c r="AZ119" i="12" s="1"/>
  <c r="BD75" i="15"/>
  <c r="AX133" i="12"/>
  <c r="AX136" i="12" s="1"/>
  <c r="BB137" i="15"/>
  <c r="AX142" i="12"/>
  <c r="AX145" i="12" s="1"/>
  <c r="BB146" i="15"/>
  <c r="AX151" i="12"/>
  <c r="AX155" i="12" s="1"/>
  <c r="BB156" i="15"/>
  <c r="AX159" i="12"/>
  <c r="AX163" i="12" s="1"/>
  <c r="BB165" i="15"/>
  <c r="AX169" i="12"/>
  <c r="AX172" i="12" s="1"/>
  <c r="BB174" i="15"/>
  <c r="BO66" i="15"/>
  <c r="BN168" i="15"/>
  <c r="BJ166" i="12" s="1"/>
  <c r="BN149" i="15"/>
  <c r="BN140" i="15"/>
  <c r="BJ139" i="12" s="1"/>
  <c r="BN131" i="15"/>
  <c r="BJ130" i="12" s="1"/>
  <c r="BN121" i="15"/>
  <c r="BN111" i="15"/>
  <c r="BJ112" i="12" s="1"/>
  <c r="BN67" i="15"/>
  <c r="BJ178" i="12" s="1"/>
  <c r="BJ148" i="12"/>
  <c r="BJ121" i="12"/>
  <c r="BN159" i="15"/>
  <c r="BN169" i="15"/>
  <c r="BJ167" i="12" s="1"/>
  <c r="BN150" i="15"/>
  <c r="BJ149" i="12" s="1"/>
  <c r="BN141" i="15"/>
  <c r="BJ140" i="12" s="1"/>
  <c r="BN132" i="15"/>
  <c r="BJ131" i="12" s="1"/>
  <c r="BN122" i="15"/>
  <c r="BJ122" i="12" s="1"/>
  <c r="BN112" i="15"/>
  <c r="BJ113" i="12" s="1"/>
  <c r="BP84" i="15"/>
  <c r="BO164" i="15"/>
  <c r="BK162" i="12" s="1"/>
  <c r="BO155" i="15"/>
  <c r="BO145" i="15"/>
  <c r="BO136" i="15"/>
  <c r="BK135" i="12" s="1"/>
  <c r="BO127" i="15"/>
  <c r="BK127" i="12" s="1"/>
  <c r="BO117" i="15"/>
  <c r="BK118" i="12" s="1"/>
  <c r="AX184" i="12" l="1"/>
  <c r="AX179" i="12" s="1"/>
  <c r="BD86" i="15"/>
  <c r="BD171" i="15"/>
  <c r="BD161" i="15"/>
  <c r="BD152" i="15"/>
  <c r="BD143" i="15"/>
  <c r="BD134" i="15"/>
  <c r="BD113" i="15"/>
  <c r="BD118" i="15" s="1"/>
  <c r="AZ124" i="12"/>
  <c r="AZ128" i="12" s="1"/>
  <c r="BD128" i="15"/>
  <c r="BE172" i="15"/>
  <c r="BA170" i="12" s="1"/>
  <c r="BE162" i="15"/>
  <c r="BA160" i="12" s="1"/>
  <c r="BE153" i="15"/>
  <c r="BA152" i="12" s="1"/>
  <c r="BE144" i="15"/>
  <c r="BA143" i="12" s="1"/>
  <c r="BE124" i="15"/>
  <c r="BE114" i="15"/>
  <c r="BA115" i="12" s="1"/>
  <c r="BA119" i="12" s="1"/>
  <c r="BE75" i="15"/>
  <c r="AY133" i="12"/>
  <c r="AY136" i="12" s="1"/>
  <c r="BC137" i="15"/>
  <c r="AY142" i="12"/>
  <c r="AY145" i="12" s="1"/>
  <c r="BC146" i="15"/>
  <c r="AY151" i="12"/>
  <c r="AY155" i="12" s="1"/>
  <c r="BC156" i="15"/>
  <c r="AY159" i="12"/>
  <c r="AY163" i="12" s="1"/>
  <c r="BC165" i="15"/>
  <c r="AY169" i="12"/>
  <c r="AY172" i="12" s="1"/>
  <c r="BC174" i="15"/>
  <c r="BP66" i="15"/>
  <c r="BO168" i="15"/>
  <c r="BK166" i="12" s="1"/>
  <c r="BO149" i="15"/>
  <c r="BK148" i="12" s="1"/>
  <c r="BO140" i="15"/>
  <c r="BK139" i="12" s="1"/>
  <c r="BO131" i="15"/>
  <c r="BO121" i="15"/>
  <c r="BO111" i="15"/>
  <c r="BK112" i="12" s="1"/>
  <c r="BO67" i="15"/>
  <c r="BK178" i="12" s="1"/>
  <c r="BK130" i="12"/>
  <c r="BK121" i="12"/>
  <c r="BQ84" i="15"/>
  <c r="BP164" i="15"/>
  <c r="BL162" i="12" s="1"/>
  <c r="BP155" i="15"/>
  <c r="BP145" i="15"/>
  <c r="BP136" i="15"/>
  <c r="BL135" i="12" s="1"/>
  <c r="BP127" i="15"/>
  <c r="BL127" i="12" s="1"/>
  <c r="BP117" i="15"/>
  <c r="BL118" i="12" s="1"/>
  <c r="BO159" i="15"/>
  <c r="BO169" i="15"/>
  <c r="BK167" i="12" s="1"/>
  <c r="BO150" i="15"/>
  <c r="BK149" i="12" s="1"/>
  <c r="BO141" i="15"/>
  <c r="BK140" i="12" s="1"/>
  <c r="BO132" i="15"/>
  <c r="BK131" i="12" s="1"/>
  <c r="BO122" i="15"/>
  <c r="BK122" i="12" s="1"/>
  <c r="BO112" i="15"/>
  <c r="BK113" i="12" s="1"/>
  <c r="AY184" i="12" l="1"/>
  <c r="AY179" i="12" s="1"/>
  <c r="BE86" i="15"/>
  <c r="BE171" i="15"/>
  <c r="BE161" i="15"/>
  <c r="BE152" i="15"/>
  <c r="BE143" i="15"/>
  <c r="BE134" i="15"/>
  <c r="BE113" i="15"/>
  <c r="BE118" i="15" s="1"/>
  <c r="BA124" i="12"/>
  <c r="BA128" i="12" s="1"/>
  <c r="BE128" i="15"/>
  <c r="BF172" i="15"/>
  <c r="BB170" i="12" s="1"/>
  <c r="BF162" i="15"/>
  <c r="BB160" i="12" s="1"/>
  <c r="BF153" i="15"/>
  <c r="BB152" i="12" s="1"/>
  <c r="BF144" i="15"/>
  <c r="BB143" i="12" s="1"/>
  <c r="BF124" i="15"/>
  <c r="BF114" i="15"/>
  <c r="BB115" i="12" s="1"/>
  <c r="BB119" i="12" s="1"/>
  <c r="BF75" i="15"/>
  <c r="AZ133" i="12"/>
  <c r="AZ136" i="12" s="1"/>
  <c r="BD137" i="15"/>
  <c r="AZ142" i="12"/>
  <c r="AZ145" i="12" s="1"/>
  <c r="BD146" i="15"/>
  <c r="AZ151" i="12"/>
  <c r="AZ155" i="12" s="1"/>
  <c r="BD156" i="15"/>
  <c r="AZ159" i="12"/>
  <c r="AZ163" i="12" s="1"/>
  <c r="BD165" i="15"/>
  <c r="AZ169" i="12"/>
  <c r="AZ172" i="12" s="1"/>
  <c r="BD174" i="15"/>
  <c r="BP67" i="15"/>
  <c r="BQ66" i="15"/>
  <c r="BP168" i="15"/>
  <c r="BL166" i="12" s="1"/>
  <c r="BP149" i="15"/>
  <c r="BL148" i="12" s="1"/>
  <c r="BP140" i="15"/>
  <c r="BL139" i="12" s="1"/>
  <c r="BP131" i="15"/>
  <c r="BP121" i="15"/>
  <c r="BP111" i="15"/>
  <c r="BL112" i="12" s="1"/>
  <c r="BL178" i="12"/>
  <c r="BL130" i="12"/>
  <c r="BL121" i="12"/>
  <c r="BP159" i="15"/>
  <c r="BP169" i="15"/>
  <c r="BL167" i="12" s="1"/>
  <c r="BP150" i="15"/>
  <c r="BL149" i="12" s="1"/>
  <c r="BP141" i="15"/>
  <c r="BL140" i="12" s="1"/>
  <c r="BP132" i="15"/>
  <c r="BL131" i="12" s="1"/>
  <c r="BP122" i="15"/>
  <c r="BL122" i="12" s="1"/>
  <c r="BP112" i="15"/>
  <c r="BL113" i="12" s="1"/>
  <c r="BQ164" i="15"/>
  <c r="BM162" i="12" s="1"/>
  <c r="BQ155" i="15"/>
  <c r="BQ145" i="15"/>
  <c r="BQ136" i="15"/>
  <c r="BM135" i="12" s="1"/>
  <c r="BQ127" i="15"/>
  <c r="BM127" i="12" s="1"/>
  <c r="BQ117" i="15"/>
  <c r="BM118" i="12" s="1"/>
  <c r="AZ184" i="12" l="1"/>
  <c r="AZ179" i="12" s="1"/>
  <c r="BF86" i="15"/>
  <c r="BF171" i="15"/>
  <c r="BF161" i="15"/>
  <c r="BF152" i="15"/>
  <c r="BF143" i="15"/>
  <c r="BF134" i="15"/>
  <c r="BF113" i="15"/>
  <c r="BF118" i="15" s="1"/>
  <c r="BB124" i="12"/>
  <c r="BB128" i="12" s="1"/>
  <c r="BF128" i="15"/>
  <c r="BG172" i="15"/>
  <c r="BC170" i="12" s="1"/>
  <c r="BG162" i="15"/>
  <c r="BC160" i="12" s="1"/>
  <c r="BG153" i="15"/>
  <c r="BC152" i="12" s="1"/>
  <c r="BG144" i="15"/>
  <c r="BC143" i="12" s="1"/>
  <c r="BG124" i="15"/>
  <c r="BG114" i="15"/>
  <c r="BC115" i="12" s="1"/>
  <c r="BC119" i="12" s="1"/>
  <c r="BG75" i="15"/>
  <c r="BA133" i="12"/>
  <c r="BA136" i="12" s="1"/>
  <c r="BE137" i="15"/>
  <c r="BA142" i="12"/>
  <c r="BA145" i="12" s="1"/>
  <c r="BE146" i="15"/>
  <c r="BA151" i="12"/>
  <c r="BA155" i="12" s="1"/>
  <c r="BE156" i="15"/>
  <c r="BA159" i="12"/>
  <c r="BA163" i="12" s="1"/>
  <c r="BE165" i="15"/>
  <c r="BA169" i="12"/>
  <c r="BA172" i="12" s="1"/>
  <c r="BE174" i="15"/>
  <c r="BM178" i="12"/>
  <c r="BQ168" i="15"/>
  <c r="BM166" i="12" s="1"/>
  <c r="BQ149" i="15"/>
  <c r="BM148" i="12" s="1"/>
  <c r="BQ140" i="15"/>
  <c r="BM139" i="12" s="1"/>
  <c r="BQ131" i="15"/>
  <c r="BM130" i="12" s="1"/>
  <c r="BQ121" i="15"/>
  <c r="BQ111" i="15"/>
  <c r="BM112" i="12" s="1"/>
  <c r="BM121" i="12"/>
  <c r="BQ159" i="15"/>
  <c r="BQ169" i="15"/>
  <c r="BM167" i="12" s="1"/>
  <c r="BQ150" i="15"/>
  <c r="BM149" i="12" s="1"/>
  <c r="BQ141" i="15"/>
  <c r="BM140" i="12" s="1"/>
  <c r="BQ132" i="15"/>
  <c r="BM131" i="12" s="1"/>
  <c r="BQ122" i="15"/>
  <c r="BM122" i="12" s="1"/>
  <c r="BQ112" i="15"/>
  <c r="BM113" i="12" s="1"/>
  <c r="BA184" i="12" l="1"/>
  <c r="BA179" i="12" s="1"/>
  <c r="BG86" i="15"/>
  <c r="BG171" i="15"/>
  <c r="BG161" i="15"/>
  <c r="BG152" i="15"/>
  <c r="BG143" i="15"/>
  <c r="BG134" i="15"/>
  <c r="BG113" i="15"/>
  <c r="BG118" i="15" s="1"/>
  <c r="BC124" i="12"/>
  <c r="BC128" i="12" s="1"/>
  <c r="BG128" i="15"/>
  <c r="BH172" i="15"/>
  <c r="BD170" i="12" s="1"/>
  <c r="BH162" i="15"/>
  <c r="BD160" i="12" s="1"/>
  <c r="BH153" i="15"/>
  <c r="BD152" i="12" s="1"/>
  <c r="BH144" i="15"/>
  <c r="BD143" i="12" s="1"/>
  <c r="BH124" i="15"/>
  <c r="BH114" i="15"/>
  <c r="BD115" i="12" s="1"/>
  <c r="BD119" i="12" s="1"/>
  <c r="BH75" i="15"/>
  <c r="BB133" i="12"/>
  <c r="BB136" i="12" s="1"/>
  <c r="BF137" i="15"/>
  <c r="BB142" i="12"/>
  <c r="BB145" i="12" s="1"/>
  <c r="BF146" i="15"/>
  <c r="BB151" i="12"/>
  <c r="BB155" i="12" s="1"/>
  <c r="BF156" i="15"/>
  <c r="BB159" i="12"/>
  <c r="BB163" i="12" s="1"/>
  <c r="BF165" i="15"/>
  <c r="BB169" i="12"/>
  <c r="BB172" i="12" s="1"/>
  <c r="BF174" i="15"/>
  <c r="BB184" i="12" l="1"/>
  <c r="BB179" i="12" s="1"/>
  <c r="BH86" i="15"/>
  <c r="BH171" i="15"/>
  <c r="BH161" i="15"/>
  <c r="BH152" i="15"/>
  <c r="BH143" i="15"/>
  <c r="BH134" i="15"/>
  <c r="BH113" i="15"/>
  <c r="BH118" i="15" s="1"/>
  <c r="BD124" i="12"/>
  <c r="BD128" i="12" s="1"/>
  <c r="BH128" i="15"/>
  <c r="BI172" i="15"/>
  <c r="BE170" i="12" s="1"/>
  <c r="BI162" i="15"/>
  <c r="BE160" i="12" s="1"/>
  <c r="BI153" i="15"/>
  <c r="BE152" i="12" s="1"/>
  <c r="BI144" i="15"/>
  <c r="BE143" i="12" s="1"/>
  <c r="BI124" i="15"/>
  <c r="BI114" i="15"/>
  <c r="BE115" i="12" s="1"/>
  <c r="BE119" i="12" s="1"/>
  <c r="BI75" i="15"/>
  <c r="BC133" i="12"/>
  <c r="BC136" i="12" s="1"/>
  <c r="BG137" i="15"/>
  <c r="BC142" i="12"/>
  <c r="BC145" i="12" s="1"/>
  <c r="BG146" i="15"/>
  <c r="BC151" i="12"/>
  <c r="BC155" i="12" s="1"/>
  <c r="BG156" i="15"/>
  <c r="BC159" i="12"/>
  <c r="BC163" i="12" s="1"/>
  <c r="BG165" i="15"/>
  <c r="BC169" i="12"/>
  <c r="BC172" i="12" s="1"/>
  <c r="BG174" i="15"/>
  <c r="BC184" i="12" l="1"/>
  <c r="BC179" i="12" s="1"/>
  <c r="BI86" i="15"/>
  <c r="BI171" i="15"/>
  <c r="BI161" i="15"/>
  <c r="BI152" i="15"/>
  <c r="BI143" i="15"/>
  <c r="BI134" i="15"/>
  <c r="BI113" i="15"/>
  <c r="BI118" i="15" s="1"/>
  <c r="BE124" i="12"/>
  <c r="BE128" i="12" s="1"/>
  <c r="BI128" i="15"/>
  <c r="BJ172" i="15"/>
  <c r="BF170" i="12" s="1"/>
  <c r="BJ162" i="15"/>
  <c r="BF160" i="12" s="1"/>
  <c r="BJ153" i="15"/>
  <c r="BF152" i="12" s="1"/>
  <c r="BJ144" i="15"/>
  <c r="BF143" i="12" s="1"/>
  <c r="BJ124" i="15"/>
  <c r="BJ114" i="15"/>
  <c r="BF115" i="12" s="1"/>
  <c r="BF119" i="12" s="1"/>
  <c r="BJ75" i="15"/>
  <c r="BD133" i="12"/>
  <c r="BD136" i="12" s="1"/>
  <c r="BH137" i="15"/>
  <c r="BD142" i="12"/>
  <c r="BD145" i="12" s="1"/>
  <c r="BH146" i="15"/>
  <c r="BD151" i="12"/>
  <c r="BD155" i="12" s="1"/>
  <c r="BH156" i="15"/>
  <c r="BD159" i="12"/>
  <c r="BD163" i="12" s="1"/>
  <c r="BH165" i="15"/>
  <c r="BD169" i="12"/>
  <c r="BD172" i="12" s="1"/>
  <c r="BH174" i="15"/>
  <c r="BD184" i="12" l="1"/>
  <c r="BD179" i="12" s="1"/>
  <c r="BJ86" i="15"/>
  <c r="BJ171" i="15"/>
  <c r="BJ161" i="15"/>
  <c r="BJ152" i="15"/>
  <c r="BJ143" i="15"/>
  <c r="BJ134" i="15"/>
  <c r="BJ113" i="15"/>
  <c r="BJ118" i="15" s="1"/>
  <c r="BF124" i="12"/>
  <c r="BF128" i="12" s="1"/>
  <c r="BJ128" i="15"/>
  <c r="BK172" i="15"/>
  <c r="BG170" i="12" s="1"/>
  <c r="BK162" i="15"/>
  <c r="BG160" i="12" s="1"/>
  <c r="BK153" i="15"/>
  <c r="BG152" i="12" s="1"/>
  <c r="BK144" i="15"/>
  <c r="BG143" i="12" s="1"/>
  <c r="BK124" i="15"/>
  <c r="BK114" i="15"/>
  <c r="BG115" i="12" s="1"/>
  <c r="BG119" i="12" s="1"/>
  <c r="BK75" i="15"/>
  <c r="BE133" i="12"/>
  <c r="BE136" i="12" s="1"/>
  <c r="BI137" i="15"/>
  <c r="BE142" i="12"/>
  <c r="BE145" i="12" s="1"/>
  <c r="BI146" i="15"/>
  <c r="BE151" i="12"/>
  <c r="BE155" i="12" s="1"/>
  <c r="BI156" i="15"/>
  <c r="BE159" i="12"/>
  <c r="BE163" i="12" s="1"/>
  <c r="BI165" i="15"/>
  <c r="BE169" i="12"/>
  <c r="BE172" i="12" s="1"/>
  <c r="BI174" i="15"/>
  <c r="BE184" i="12" l="1"/>
  <c r="BE179" i="12" s="1"/>
  <c r="BK86" i="15"/>
  <c r="BK171" i="15"/>
  <c r="BK161" i="15"/>
  <c r="BK152" i="15"/>
  <c r="BK143" i="15"/>
  <c r="BK134" i="15"/>
  <c r="BK113" i="15"/>
  <c r="BK118" i="15" s="1"/>
  <c r="BG124" i="12"/>
  <c r="BG128" i="12" s="1"/>
  <c r="BK128" i="15"/>
  <c r="BL172" i="15"/>
  <c r="BH170" i="12" s="1"/>
  <c r="BL162" i="15"/>
  <c r="BH160" i="12" s="1"/>
  <c r="BL153" i="15"/>
  <c r="BH152" i="12" s="1"/>
  <c r="BL144" i="15"/>
  <c r="BH143" i="12" s="1"/>
  <c r="BL124" i="15"/>
  <c r="BL114" i="15"/>
  <c r="BH115" i="12" s="1"/>
  <c r="BH119" i="12" s="1"/>
  <c r="BL75" i="15"/>
  <c r="BF133" i="12"/>
  <c r="BF136" i="12" s="1"/>
  <c r="BJ137" i="15"/>
  <c r="BF142" i="12"/>
  <c r="BF145" i="12" s="1"/>
  <c r="BJ146" i="15"/>
  <c r="BF151" i="12"/>
  <c r="BF155" i="12" s="1"/>
  <c r="BJ156" i="15"/>
  <c r="BF159" i="12"/>
  <c r="BF163" i="12" s="1"/>
  <c r="BJ165" i="15"/>
  <c r="BF169" i="12"/>
  <c r="BF172" i="12" s="1"/>
  <c r="BJ174" i="15"/>
  <c r="BF184" i="12" l="1"/>
  <c r="BF179" i="12" s="1"/>
  <c r="BL86" i="15"/>
  <c r="BL171" i="15"/>
  <c r="BL161" i="15"/>
  <c r="BL152" i="15"/>
  <c r="BL143" i="15"/>
  <c r="BL134" i="15"/>
  <c r="BL113" i="15"/>
  <c r="BL118" i="15" s="1"/>
  <c r="BH124" i="12"/>
  <c r="BH128" i="12" s="1"/>
  <c r="BL128" i="15"/>
  <c r="BM172" i="15"/>
  <c r="BI170" i="12" s="1"/>
  <c r="BM162" i="15"/>
  <c r="BI160" i="12" s="1"/>
  <c r="BM153" i="15"/>
  <c r="BI152" i="12" s="1"/>
  <c r="BM144" i="15"/>
  <c r="BI143" i="12" s="1"/>
  <c r="BM124" i="15"/>
  <c r="BM114" i="15"/>
  <c r="BI115" i="12" s="1"/>
  <c r="BI119" i="12" s="1"/>
  <c r="BM75" i="15"/>
  <c r="BG133" i="12"/>
  <c r="BG136" i="12" s="1"/>
  <c r="BK137" i="15"/>
  <c r="BG142" i="12"/>
  <c r="BG145" i="12" s="1"/>
  <c r="BK146" i="15"/>
  <c r="BG151" i="12"/>
  <c r="BG155" i="12" s="1"/>
  <c r="BK156" i="15"/>
  <c r="BG159" i="12"/>
  <c r="BG163" i="12" s="1"/>
  <c r="BK165" i="15"/>
  <c r="BG169" i="12"/>
  <c r="BG172" i="12" s="1"/>
  <c r="BK174" i="15"/>
  <c r="BG184" i="12" l="1"/>
  <c r="BG179" i="12" s="1"/>
  <c r="BM86" i="15"/>
  <c r="BM171" i="15"/>
  <c r="BM161" i="15"/>
  <c r="BM152" i="15"/>
  <c r="BM143" i="15"/>
  <c r="BM134" i="15"/>
  <c r="BM113" i="15"/>
  <c r="BM118" i="15" s="1"/>
  <c r="BI124" i="12"/>
  <c r="BI128" i="12" s="1"/>
  <c r="BM128" i="15"/>
  <c r="BN172" i="15"/>
  <c r="BJ170" i="12" s="1"/>
  <c r="BN162" i="15"/>
  <c r="BJ160" i="12" s="1"/>
  <c r="BN153" i="15"/>
  <c r="BJ152" i="12" s="1"/>
  <c r="BN144" i="15"/>
  <c r="BJ143" i="12" s="1"/>
  <c r="BN124" i="15"/>
  <c r="BN114" i="15"/>
  <c r="BJ115" i="12" s="1"/>
  <c r="BJ119" i="12" s="1"/>
  <c r="BN75" i="15"/>
  <c r="BH133" i="12"/>
  <c r="BH136" i="12" s="1"/>
  <c r="BL137" i="15"/>
  <c r="BH142" i="12"/>
  <c r="BH145" i="12" s="1"/>
  <c r="BL146" i="15"/>
  <c r="BH151" i="12"/>
  <c r="BH155" i="12" s="1"/>
  <c r="BL156" i="15"/>
  <c r="BH159" i="12"/>
  <c r="BH163" i="12" s="1"/>
  <c r="BL165" i="15"/>
  <c r="BH169" i="12"/>
  <c r="BH172" i="12" s="1"/>
  <c r="BL174" i="15"/>
  <c r="BH184" i="12" l="1"/>
  <c r="BH179" i="12" s="1"/>
  <c r="BN86" i="15"/>
  <c r="BN171" i="15"/>
  <c r="BN161" i="15"/>
  <c r="BN152" i="15"/>
  <c r="BN143" i="15"/>
  <c r="BN134" i="15"/>
  <c r="BN113" i="15"/>
  <c r="BN118" i="15" s="1"/>
  <c r="BJ124" i="12"/>
  <c r="BJ128" i="12" s="1"/>
  <c r="BN128" i="15"/>
  <c r="BO172" i="15"/>
  <c r="BK170" i="12" s="1"/>
  <c r="BO162" i="15"/>
  <c r="BK160" i="12" s="1"/>
  <c r="BO153" i="15"/>
  <c r="BK152" i="12" s="1"/>
  <c r="BO144" i="15"/>
  <c r="BK143" i="12" s="1"/>
  <c r="BO124" i="15"/>
  <c r="BO114" i="15"/>
  <c r="BK115" i="12" s="1"/>
  <c r="BK119" i="12" s="1"/>
  <c r="BO75" i="15"/>
  <c r="BI133" i="12"/>
  <c r="BI136" i="12" s="1"/>
  <c r="BM137" i="15"/>
  <c r="BI142" i="12"/>
  <c r="BI145" i="12" s="1"/>
  <c r="BM146" i="15"/>
  <c r="BI151" i="12"/>
  <c r="BI155" i="12" s="1"/>
  <c r="BM156" i="15"/>
  <c r="BI159" i="12"/>
  <c r="BI163" i="12" s="1"/>
  <c r="BM165" i="15"/>
  <c r="BI169" i="12"/>
  <c r="BI172" i="12" s="1"/>
  <c r="BM174" i="15"/>
  <c r="BI184" i="12" l="1"/>
  <c r="BI179" i="12" s="1"/>
  <c r="BO86" i="15"/>
  <c r="BO171" i="15"/>
  <c r="BO161" i="15"/>
  <c r="BO152" i="15"/>
  <c r="BO143" i="15"/>
  <c r="BO134" i="15"/>
  <c r="BO113" i="15"/>
  <c r="BO118" i="15" s="1"/>
  <c r="BK124" i="12"/>
  <c r="BK128" i="12" s="1"/>
  <c r="BO128" i="15"/>
  <c r="BP172" i="15"/>
  <c r="BL170" i="12" s="1"/>
  <c r="BP162" i="15"/>
  <c r="BL160" i="12" s="1"/>
  <c r="BP153" i="15"/>
  <c r="BL152" i="12" s="1"/>
  <c r="BP144" i="15"/>
  <c r="BL143" i="12" s="1"/>
  <c r="BP124" i="15"/>
  <c r="BP114" i="15"/>
  <c r="BL115" i="12" s="1"/>
  <c r="BL119" i="12" s="1"/>
  <c r="BP75" i="15"/>
  <c r="BJ133" i="12"/>
  <c r="BJ136" i="12" s="1"/>
  <c r="BN137" i="15"/>
  <c r="BJ142" i="12"/>
  <c r="BJ145" i="12" s="1"/>
  <c r="BN146" i="15"/>
  <c r="BJ151" i="12"/>
  <c r="BJ155" i="12" s="1"/>
  <c r="BN156" i="15"/>
  <c r="BJ159" i="12"/>
  <c r="BJ163" i="12" s="1"/>
  <c r="BN165" i="15"/>
  <c r="BJ169" i="12"/>
  <c r="BJ172" i="12" s="1"/>
  <c r="BN174" i="15"/>
  <c r="BJ184" i="12" l="1"/>
  <c r="BJ179" i="12" s="1"/>
  <c r="BP86" i="15"/>
  <c r="BP171" i="15"/>
  <c r="BP161" i="15"/>
  <c r="BP152" i="15"/>
  <c r="BP143" i="15"/>
  <c r="BP134" i="15"/>
  <c r="BP113" i="15"/>
  <c r="BP118" i="15" s="1"/>
  <c r="BL124" i="12"/>
  <c r="BL128" i="12" s="1"/>
  <c r="BP128" i="15"/>
  <c r="BQ172" i="15"/>
  <c r="BM170" i="12" s="1"/>
  <c r="BQ162" i="15"/>
  <c r="BM160" i="12" s="1"/>
  <c r="BQ153" i="15"/>
  <c r="BM152" i="12" s="1"/>
  <c r="BQ144" i="15"/>
  <c r="BM143" i="12" s="1"/>
  <c r="BQ124" i="15"/>
  <c r="BQ114" i="15"/>
  <c r="BM115" i="12" s="1"/>
  <c r="BM119" i="12" s="1"/>
  <c r="BQ75" i="15"/>
  <c r="BK133" i="12"/>
  <c r="BK136" i="12" s="1"/>
  <c r="BO137" i="15"/>
  <c r="BK142" i="12"/>
  <c r="BK145" i="12" s="1"/>
  <c r="BO146" i="15"/>
  <c r="BK151" i="12"/>
  <c r="BK155" i="12" s="1"/>
  <c r="BO156" i="15"/>
  <c r="BK159" i="12"/>
  <c r="BK163" i="12" s="1"/>
  <c r="BO165" i="15"/>
  <c r="BK169" i="12"/>
  <c r="BK172" i="12" s="1"/>
  <c r="BO174" i="15"/>
  <c r="BK184" i="12" l="1"/>
  <c r="BK179" i="12" s="1"/>
  <c r="BQ86" i="15"/>
  <c r="BQ171" i="15"/>
  <c r="BQ161" i="15"/>
  <c r="BQ152" i="15"/>
  <c r="BQ143" i="15"/>
  <c r="BQ134" i="15"/>
  <c r="BQ113" i="15"/>
  <c r="BQ118" i="15" s="1"/>
  <c r="BM124" i="12"/>
  <c r="BM128" i="12" s="1"/>
  <c r="BQ128" i="15"/>
  <c r="BL133" i="12"/>
  <c r="BL136" i="12" s="1"/>
  <c r="BP137" i="15"/>
  <c r="BL142" i="12"/>
  <c r="BL145" i="12" s="1"/>
  <c r="BP146" i="15"/>
  <c r="BL151" i="12"/>
  <c r="BL155" i="12" s="1"/>
  <c r="BP156" i="15"/>
  <c r="BL159" i="12"/>
  <c r="BL163" i="12" s="1"/>
  <c r="BP165" i="15"/>
  <c r="BL169" i="12"/>
  <c r="BL172" i="12" s="1"/>
  <c r="BP174" i="15"/>
  <c r="BL184" i="12" l="1"/>
  <c r="BL179" i="12" s="1"/>
  <c r="BM133" i="12"/>
  <c r="BM136" i="12" s="1"/>
  <c r="BQ137" i="15"/>
  <c r="BM142" i="12"/>
  <c r="BM145" i="12" s="1"/>
  <c r="BQ146" i="15"/>
  <c r="BM151" i="12"/>
  <c r="BM155" i="12" s="1"/>
  <c r="BQ156" i="15"/>
  <c r="BM159" i="12"/>
  <c r="BM163" i="12" s="1"/>
  <c r="BQ165" i="15"/>
  <c r="BM169" i="12"/>
  <c r="BM172" i="12" s="1"/>
  <c r="BQ174" i="15"/>
  <c r="BM184" i="12" l="1"/>
  <c r="BM179"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000-000001000000}">
      <text>
        <r>
          <rPr>
            <sz val="11"/>
            <color theme="1"/>
            <rFont val="Arial"/>
            <family val="2"/>
            <scheme val="minor"/>
          </rPr>
          <t>======
ID#AAAAkkpSMnk
tc={872D0DEB-7458-4889-A784-A7D4A6132573}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List>
  <extLst>
    <ext xmlns:r="http://schemas.openxmlformats.org/officeDocument/2006/relationships" uri="GoogleSheetsCustomDataVersion1">
      <go:sheetsCustomData xmlns:go="http://customooxmlschemas.google.com/" r:id="rId1" roundtripDataSignature="AMtx7mj6uFkp0hNMM6+taRFX+X85MCj56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tc={A914E550-F040-4F66-9840-B93B0EE36EBB}</author>
    <author>tc={278CCD5B-1C56-4228-BBB4-1512D17B52DF}</author>
  </authors>
  <commentList>
    <comment ref="C177" authorId="0" shapeId="0" xr:uid="{A914E550-F040-4F66-9840-B93B0EE36EBB}">
      <text>
        <t>[Threaded comment]
Your version of Excel allows you to read this threaded comment; however, any edits to it will get removed if the file is opened in a newer version of Excel. Learn more: https://go.microsoft.com/fwlink/?linkid=870924
Comment:
    Luego del taller y de conversaciones con FIAS y MAATE se decide considerar únicamente las absorciones de las áreas de  bosque bajo régimen de protección legal (se mantienen constantes las áreas reportadas en 2018) y las áreas regeneradas anulamente se les considera en cero</t>
      </text>
    </comment>
    <comment ref="M177" authorId="1" shapeId="0" xr:uid="{278CCD5B-1C56-4228-BBB4-1512D17B52DF}">
      <text>
        <t>[Threaded comment]
Your version of Excel allows you to read this threaded comment; however, any edits to it will get removed if the file is opened in a newer version of Excel. Learn more: https://go.microsoft.com/fwlink/?linkid=870924
Comment:
    Se considerara que las absorciones son cero por sugerencia del MAATE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tc={29CB6550-837A-4732-A323-F6BF3A2A1F17}</author>
  </authors>
  <commentList>
    <comment ref="B59" authorId="0" shapeId="0" xr:uid="{29CB6550-837A-4732-A323-F6BF3A2A1F17}">
      <text>
        <t>[Threaded comment]
Your version of Excel allows you to read this threaded comment; however, any edits to it will get removed if the file is opened in a newer version of Excel. Learn more: https://go.microsoft.com/fwlink/?linkid=870924
Comment:
    Se considera los costos hasta el año 7 para que las areas plantadas puedan tener mantenimiento hasta que estén establecidas.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tc={26CDEB13-1E98-411A-9E09-0FF079210503}</author>
  </authors>
  <commentList>
    <comment ref="E35" authorId="0" shapeId="0" xr:uid="{26CDEB13-1E98-411A-9E09-0FF079210503}">
      <text>
        <t>[Threaded comment]
Your version of Excel allows you to read this threaded comment; however, any edits to it will get removed if the file is opened in a newer version of Excel. Learn more: https://go.microsoft.com/fwlink/?linkid=870924
Comment:
    no existe un rango de valores alto</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300-00005F000000}">
      <text>
        <r>
          <rPr>
            <sz val="11"/>
            <color theme="1"/>
            <rFont val="Arial"/>
            <family val="2"/>
            <scheme val="minor"/>
          </rPr>
          <t>======
ID#AAAAkkpSMpA
tc={78D4C4A7-9512-426F-86C3-62415D93C176}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C1" authorId="0" shapeId="0" xr:uid="{00000000-0006-0000-0300-000033000000}">
      <text>
        <r>
          <rPr>
            <sz val="11"/>
            <color theme="1"/>
            <rFont val="Arial"/>
            <family val="2"/>
            <scheme val="minor"/>
          </rPr>
          <t>======
ID#AAAAkkpSM4s
tc={872D0DEB-7458-488C-A784-A7D4A6132573}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B7" authorId="0" shapeId="0" xr:uid="{00000000-0006-0000-0300-000052000000}">
      <text>
        <r>
          <rPr>
            <sz val="11"/>
            <color theme="1"/>
            <rFont val="Arial"/>
            <family val="2"/>
            <scheme val="minor"/>
          </rPr>
          <t>======
ID#AAAAkkpSMzA
User    (2022-11-28 17:31:22)
Incluye banano de exportación en monocultivo</t>
        </r>
      </text>
    </comment>
    <comment ref="B10" authorId="0" shapeId="0" xr:uid="{00000000-0006-0000-0300-000057000000}">
      <text>
        <r>
          <rPr>
            <sz val="11"/>
            <color theme="1"/>
            <rFont val="Arial"/>
            <family val="2"/>
            <scheme val="minor"/>
          </rPr>
          <t>======
ID#AAAAkkpSMyw
User    (2022-11-28 17:31:22)
Incluye caña de azucar para azúcar y para otros usos</t>
        </r>
      </text>
    </comment>
    <comment ref="B11" authorId="0" shapeId="0" xr:uid="{00000000-0006-0000-0300-00004D000000}">
      <text>
        <r>
          <rPr>
            <sz val="11"/>
            <color theme="1"/>
            <rFont val="Arial"/>
            <family val="2"/>
            <scheme val="minor"/>
          </rPr>
          <t>======
ID#AAAAkkpSM0U
User    (2022-11-28 17:31:22)
Incluye: Maíz duro en choclo y seco, maíz suave en choclo y seco</t>
        </r>
      </text>
    </comment>
    <comment ref="B15" authorId="0" shapeId="0" xr:uid="{00000000-0006-0000-0300-000027000000}">
      <text>
        <r>
          <rPr>
            <sz val="11"/>
            <color theme="1"/>
            <rFont val="Arial"/>
            <family val="2"/>
            <scheme val="minor"/>
          </rPr>
          <t>======
ID#AAAAkkpSM6U
User    (2022-11-28 17:31:22)
Incluye: arveja seca y tierna, fréjol seco y tierno, haba seca y tierna, maní</t>
        </r>
      </text>
    </comment>
    <comment ref="B16" authorId="0" shapeId="0" xr:uid="{00000000-0006-0000-0300-000043000000}">
      <text>
        <r>
          <rPr>
            <sz val="11"/>
            <color theme="1"/>
            <rFont val="Arial"/>
            <family val="2"/>
            <scheme val="minor"/>
          </rPr>
          <t>======
ID#AAAAkkpSM2A
User    (2022-11-28 17:31:22)
Incluye: cebada, trigo</t>
        </r>
      </text>
    </comment>
    <comment ref="B17" authorId="0" shapeId="0" xr:uid="{00000000-0006-0000-0300-000001000000}">
      <text>
        <r>
          <rPr>
            <sz val="11"/>
            <color theme="1"/>
            <rFont val="Arial"/>
            <family val="2"/>
            <scheme val="minor"/>
          </rPr>
          <t>======
ID#AAAAkkpSNBE
User    (2022-11-28 17:31:22)
Incluye: papa, yuca</t>
        </r>
      </text>
    </comment>
    <comment ref="B18" authorId="0" shapeId="0" xr:uid="{00000000-0006-0000-0300-000008000000}">
      <text>
        <r>
          <rPr>
            <sz val="11"/>
            <color theme="1"/>
            <rFont val="Arial"/>
            <family val="2"/>
            <scheme val="minor"/>
          </rPr>
          <t>======
ID#AAAAkkpSM_g
User    (2022-11-28 17:31:22)
Incluye: aguacate,maracuyá, naranja, plátano, tomate de árbol, tomate riñón, limón, mango, orito, piña</t>
        </r>
      </text>
    </comment>
    <comment ref="B19" authorId="0" shapeId="0" xr:uid="{00000000-0006-0000-0300-00007B000000}">
      <text>
        <r>
          <rPr>
            <sz val="11"/>
            <color theme="1"/>
            <rFont val="Arial"/>
            <family val="2"/>
            <scheme val="minor"/>
          </rPr>
          <t>======
ID#AAAAkkEn1O4
User    (2022-11-28 17:31:21)
Incluye: brócoli, cebolla blanca, palmito</t>
        </r>
      </text>
    </comment>
    <comment ref="B20" authorId="0" shapeId="0" xr:uid="{00000000-0006-0000-0300-000073000000}">
      <text>
        <r>
          <rPr>
            <sz val="11"/>
            <color theme="1"/>
            <rFont val="Arial"/>
            <family val="2"/>
            <scheme val="minor"/>
          </rPr>
          <t>======
ID#AAAAkkEn1P4
User    (2022-11-28 17:31:21)
Incluye: brócoli, cebolla blanca, palmito</t>
        </r>
      </text>
    </comment>
    <comment ref="B26" authorId="0" shapeId="0" xr:uid="{00000000-0006-0000-0300-000083000000}">
      <text>
        <r>
          <rPr>
            <sz val="11"/>
            <color theme="1"/>
            <rFont val="Arial"/>
            <family val="2"/>
            <scheme val="minor"/>
          </rPr>
          <t>======
ID#AAAAkkEn1Nw
User    (2022-11-28 17:31:21)
Incluye caña de azucar para azúcar y para otros usos</t>
        </r>
      </text>
    </comment>
    <comment ref="B27" authorId="0" shapeId="0" xr:uid="{00000000-0006-0000-0300-00004F000000}">
      <text>
        <r>
          <rPr>
            <sz val="11"/>
            <color theme="1"/>
            <rFont val="Arial"/>
            <family val="2"/>
            <scheme val="minor"/>
          </rPr>
          <t>======
ID#AAAAkkpSMzo
User    (2022-11-28 17:31:22)
Incluye: Maíz duro en choclo y seco, maíz suave en choclo y seco</t>
        </r>
      </text>
    </comment>
    <comment ref="B31" authorId="0" shapeId="0" xr:uid="{00000000-0006-0000-0300-000003000000}">
      <text>
        <r>
          <rPr>
            <sz val="11"/>
            <color theme="1"/>
            <rFont val="Arial"/>
            <family val="2"/>
            <scheme val="minor"/>
          </rPr>
          <t>======
ID#AAAAkkpSNAo
User    (2022-11-28 17:31:22)
Incluye: arveja seca y tierna, fréjol seco y tierno, haba seca y tierna</t>
        </r>
      </text>
    </comment>
    <comment ref="B32" authorId="0" shapeId="0" xr:uid="{00000000-0006-0000-0300-00005E000000}">
      <text>
        <r>
          <rPr>
            <sz val="11"/>
            <color theme="1"/>
            <rFont val="Arial"/>
            <family val="2"/>
            <scheme val="minor"/>
          </rPr>
          <t>======
ID#AAAAkkpSMpI
User    (2022-11-28 17:31:22)
Incluye: cebada, trigo</t>
        </r>
      </text>
    </comment>
    <comment ref="B33" authorId="0" shapeId="0" xr:uid="{00000000-0006-0000-0300-000058000000}">
      <text>
        <r>
          <rPr>
            <sz val="11"/>
            <color theme="1"/>
            <rFont val="Arial"/>
            <family val="2"/>
            <scheme val="minor"/>
          </rPr>
          <t>======
ID#AAAAkkpSMyc
User    (2022-11-28 17:31:22)
Incluye: papa, yuca</t>
        </r>
      </text>
    </comment>
    <comment ref="B34" authorId="0" shapeId="0" xr:uid="{00000000-0006-0000-0300-000079000000}">
      <text>
        <r>
          <rPr>
            <sz val="11"/>
            <color theme="1"/>
            <rFont val="Arial"/>
            <family val="2"/>
            <scheme val="minor"/>
          </rPr>
          <t>======
ID#AAAAkkEn1PM
User    (2022-11-28 17:31:21)
Incluye: maracuyá, naranja, plátano, tomate de árbol, tomate riñón</t>
        </r>
      </text>
    </comment>
    <comment ref="B35" authorId="0" shapeId="0" xr:uid="{00000000-0006-0000-0300-00005D000000}">
      <text>
        <r>
          <rPr>
            <sz val="11"/>
            <color theme="1"/>
            <rFont val="Arial"/>
            <family val="2"/>
            <scheme val="minor"/>
          </rPr>
          <t>======
ID#AAAAkkpSMxw
User    (2022-11-28 17:31:22)
Incluye: brócoli, cebolla, tomate riñon</t>
        </r>
      </text>
    </comment>
    <comment ref="B36" authorId="0" shapeId="0" xr:uid="{00000000-0006-0000-0300-000049000000}">
      <text>
        <r>
          <rPr>
            <sz val="11"/>
            <color theme="1"/>
            <rFont val="Arial"/>
            <family val="2"/>
            <scheme val="minor"/>
          </rPr>
          <t>======
ID#AAAAkkpSM04
User    (2022-11-28 17:31:22)
rosa, clavel, astromellas, campánula, gysophilia, crisantemos, trachelium, lilium, lirios, limonium, girasoles, hypericum, godethia, áster, orquídeas, cartucho, otras flores transitorias y permanentes</t>
        </r>
      </text>
    </comment>
    <comment ref="B42" authorId="0" shapeId="0" xr:uid="{00000000-0006-0000-0300-00006D000000}">
      <text>
        <r>
          <rPr>
            <sz val="11"/>
            <color theme="1"/>
            <rFont val="Arial"/>
            <family val="2"/>
            <scheme val="minor"/>
          </rPr>
          <t>======
ID#AAAAkkEn1Q4
User    (2022-11-28 17:31:21)
Incluye caña de azucar para azúcar y para otros usos</t>
        </r>
      </text>
    </comment>
    <comment ref="B43" authorId="0" shapeId="0" xr:uid="{00000000-0006-0000-0300-000084000000}">
      <text>
        <r>
          <rPr>
            <sz val="11"/>
            <color theme="1"/>
            <rFont val="Arial"/>
            <family val="2"/>
            <scheme val="minor"/>
          </rPr>
          <t>======
ID#AAAAkkEn1Ns
User    (2022-11-28 17:31:21)
Incluye: Maíz duro en choclo y seco, maíz suave en choclo y seco</t>
        </r>
      </text>
    </comment>
    <comment ref="B47" authorId="0" shapeId="0" xr:uid="{00000000-0006-0000-0300-000037000000}">
      <text>
        <r>
          <rPr>
            <sz val="11"/>
            <color theme="1"/>
            <rFont val="Arial"/>
            <family val="2"/>
            <scheme val="minor"/>
          </rPr>
          <t>======
ID#AAAAkkpSM38
User    (2022-11-28 17:31:22)
Incluye: arveja seca y tierna, fréjol seco y tierno, haba seca y tierna</t>
        </r>
      </text>
    </comment>
    <comment ref="B48" authorId="0" shapeId="0" xr:uid="{00000000-0006-0000-0300-00003F000000}">
      <text>
        <r>
          <rPr>
            <sz val="11"/>
            <color theme="1"/>
            <rFont val="Arial"/>
            <family val="2"/>
            <scheme val="minor"/>
          </rPr>
          <t>======
ID#AAAAkkpSM2o
User    (2022-11-28 17:31:22)
Incluye: cebada, trigo</t>
        </r>
      </text>
    </comment>
    <comment ref="B49" authorId="0" shapeId="0" xr:uid="{00000000-0006-0000-0300-000062000000}">
      <text>
        <r>
          <rPr>
            <sz val="11"/>
            <color theme="1"/>
            <rFont val="Arial"/>
            <family val="2"/>
            <scheme val="minor"/>
          </rPr>
          <t>======
ID#AAAAkkpSMok
User    (2022-11-28 17:31:22)
Incluye: papa, yuca</t>
        </r>
      </text>
    </comment>
    <comment ref="B50" authorId="0" shapeId="0" xr:uid="{00000000-0006-0000-0300-00003A000000}">
      <text>
        <r>
          <rPr>
            <sz val="11"/>
            <color theme="1"/>
            <rFont val="Arial"/>
            <family val="2"/>
            <scheme val="minor"/>
          </rPr>
          <t>======
ID#AAAAkkpSM3s
User    (2022-11-28 17:31:22)
Incluye: maracuyá, naranja, plátano, tomate de árbol, tomate riñón</t>
        </r>
      </text>
    </comment>
    <comment ref="B51" authorId="0" shapeId="0" xr:uid="{00000000-0006-0000-0300-00002C000000}">
      <text>
        <r>
          <rPr>
            <sz val="11"/>
            <color theme="1"/>
            <rFont val="Arial"/>
            <family val="2"/>
            <scheme val="minor"/>
          </rPr>
          <t>======
ID#AAAAkkpSM5k
User    (2022-11-28 17:31:22)
Incluye: brócoli, cebolla, tomate riñon</t>
        </r>
      </text>
    </comment>
    <comment ref="B52" authorId="0" shapeId="0" xr:uid="{00000000-0006-0000-0300-00002D000000}">
      <text>
        <r>
          <rPr>
            <sz val="11"/>
            <color theme="1"/>
            <rFont val="Arial"/>
            <family val="2"/>
            <scheme val="minor"/>
          </rPr>
          <t>======
ID#AAAAkkpSM5c
User    (2022-11-28 17:31:22)
rosa, clavel, astromellas, campánula, gysophilia, crisantemos, trachelium, lilium, lirios, limonium, girasoles, hypericum, godethia, áster, orquídeas, cartucho, otras flores transitorias y permanentes</t>
        </r>
      </text>
    </comment>
    <comment ref="B58" authorId="0" shapeId="0" xr:uid="{00000000-0006-0000-0300-000068000000}">
      <text>
        <r>
          <rPr>
            <sz val="11"/>
            <color theme="1"/>
            <rFont val="Arial"/>
            <family val="2"/>
            <scheme val="minor"/>
          </rPr>
          <t>======
ID#AAAAkkEn1R4
User    (2022-11-28 17:31:21)
Incluye caña de azucar para azúcar y para otros usos</t>
        </r>
      </text>
    </comment>
    <comment ref="B59" authorId="0" shapeId="0" xr:uid="{00000000-0006-0000-0300-00000A000000}">
      <text>
        <r>
          <rPr>
            <sz val="11"/>
            <color theme="1"/>
            <rFont val="Arial"/>
            <family val="2"/>
            <scheme val="minor"/>
          </rPr>
          <t>======
ID#AAAAkkpSM_U
User    (2022-11-28 17:31:22)
Incluye: Maíz duro en choclo y seco, maíz suave en choclo y seco</t>
        </r>
      </text>
    </comment>
    <comment ref="B63" authorId="0" shapeId="0" xr:uid="{00000000-0006-0000-0300-000019000000}">
      <text>
        <r>
          <rPr>
            <sz val="11"/>
            <color theme="1"/>
            <rFont val="Arial"/>
            <family val="2"/>
            <scheme val="minor"/>
          </rPr>
          <t>======
ID#AAAAkkpSM9A
User    (2022-11-28 17:31:22)
Incluye: arveja seca y tierna, fréjol seco y tierno, haba seca y tierna</t>
        </r>
      </text>
    </comment>
    <comment ref="B64" authorId="0" shapeId="0" xr:uid="{00000000-0006-0000-0300-000076000000}">
      <text>
        <r>
          <rPr>
            <sz val="11"/>
            <color theme="1"/>
            <rFont val="Arial"/>
            <family val="2"/>
            <scheme val="minor"/>
          </rPr>
          <t>======
ID#AAAAkkEn1Po
User    (2022-11-28 17:31:21)
Incluye: cebada, trigo</t>
        </r>
      </text>
    </comment>
    <comment ref="B65" authorId="0" shapeId="0" xr:uid="{00000000-0006-0000-0300-000039000000}">
      <text>
        <r>
          <rPr>
            <sz val="11"/>
            <color theme="1"/>
            <rFont val="Arial"/>
            <family val="2"/>
            <scheme val="minor"/>
          </rPr>
          <t>======
ID#AAAAkkpSM3w
User    (2022-11-28 17:31:22)
Incluye: papa, yuca</t>
        </r>
      </text>
    </comment>
    <comment ref="B66" authorId="0" shapeId="0" xr:uid="{00000000-0006-0000-0300-00004E000000}">
      <text>
        <r>
          <rPr>
            <sz val="11"/>
            <color theme="1"/>
            <rFont val="Arial"/>
            <family val="2"/>
            <scheme val="minor"/>
          </rPr>
          <t>======
ID#AAAAkkpSM0Y
User    (2022-11-28 17:31:22)
Incluye: maracuyá, naranja, plátano, tomate de árbol, tomate riñón</t>
        </r>
      </text>
    </comment>
    <comment ref="B67" authorId="0" shapeId="0" xr:uid="{00000000-0006-0000-0300-000056000000}">
      <text>
        <r>
          <rPr>
            <sz val="11"/>
            <color theme="1"/>
            <rFont val="Arial"/>
            <family val="2"/>
            <scheme val="minor"/>
          </rPr>
          <t>======
ID#AAAAkkpSMyo
User    (2022-11-28 17:31:22)
Incluye: brócoli, cebolla, tomate riñon</t>
        </r>
      </text>
    </comment>
    <comment ref="B68" authorId="0" shapeId="0" xr:uid="{00000000-0006-0000-0300-00000D000000}">
      <text>
        <r>
          <rPr>
            <sz val="11"/>
            <color theme="1"/>
            <rFont val="Arial"/>
            <family val="2"/>
            <scheme val="minor"/>
          </rPr>
          <t>======
ID#AAAAkkpSM-k
User    (2022-11-28 17:31:22)
rosa, clavel, astromellas, campánula, gysophilia, crisantemos, trachelium, lilium, lirios, limonium, girasoles, hypericum, godethia, áster, orquídeas, cartucho, otras flores transitorias y permanentes</t>
        </r>
      </text>
    </comment>
    <comment ref="B72" authorId="0" shapeId="0" xr:uid="{00000000-0006-0000-0300-00002E000000}">
      <text>
        <r>
          <rPr>
            <sz val="11"/>
            <color theme="1"/>
            <rFont val="Arial"/>
            <family val="2"/>
            <scheme val="minor"/>
          </rPr>
          <t>======
ID#AAAAkkpSM5Y
User    (2022-11-28 17:31:22)
Incluye banano de exportación en monocultivo</t>
        </r>
      </text>
    </comment>
    <comment ref="B75" authorId="0" shapeId="0" xr:uid="{00000000-0006-0000-0300-000029000000}">
      <text>
        <r>
          <rPr>
            <sz val="11"/>
            <color theme="1"/>
            <rFont val="Arial"/>
            <family val="2"/>
            <scheme val="minor"/>
          </rPr>
          <t>======
ID#AAAAkkpSM6E
User    (2022-11-28 17:31:22)
Incluye caña de azucar para azúcar y para otros usos</t>
        </r>
      </text>
    </comment>
    <comment ref="B76" authorId="0" shapeId="0" xr:uid="{00000000-0006-0000-0300-000074000000}">
      <text>
        <r>
          <rPr>
            <sz val="11"/>
            <color theme="1"/>
            <rFont val="Arial"/>
            <family val="2"/>
            <scheme val="minor"/>
          </rPr>
          <t>======
ID#AAAAkkEn1Pw
User    (2022-11-28 17:31:21)
Incluye: Maíz duro en choclo y seco, maíz suave en choclo y seco</t>
        </r>
      </text>
    </comment>
    <comment ref="B81" authorId="0" shapeId="0" xr:uid="{00000000-0006-0000-0300-00006B000000}">
      <text>
        <r>
          <rPr>
            <sz val="11"/>
            <color theme="1"/>
            <rFont val="Arial"/>
            <family val="2"/>
            <scheme val="minor"/>
          </rPr>
          <t>======
ID#AAAAkkEn1Rc
User    (2022-11-28 17:31:21)
Incluye: arveja seca y tierna, fréjol seco y tierno, haba seca y tierna, maní</t>
        </r>
      </text>
    </comment>
    <comment ref="B82" authorId="0" shapeId="0" xr:uid="{00000000-0006-0000-0300-000021000000}">
      <text>
        <r>
          <rPr>
            <sz val="11"/>
            <color theme="1"/>
            <rFont val="Arial"/>
            <family val="2"/>
            <scheme val="minor"/>
          </rPr>
          <t>======
ID#AAAAkkpSM7U
User    (2022-11-28 17:31:22)
Incluye: cebada, trigo</t>
        </r>
      </text>
    </comment>
    <comment ref="B83" authorId="0" shapeId="0" xr:uid="{00000000-0006-0000-0300-000077000000}">
      <text>
        <r>
          <rPr>
            <sz val="11"/>
            <color theme="1"/>
            <rFont val="Arial"/>
            <family val="2"/>
            <scheme val="minor"/>
          </rPr>
          <t>======
ID#AAAAkkEn1PY
User    (2022-11-28 17:31:21)
Incluye: papa, yuca</t>
        </r>
      </text>
    </comment>
    <comment ref="B84" authorId="0" shapeId="0" xr:uid="{00000000-0006-0000-0300-00003C000000}">
      <text>
        <r>
          <rPr>
            <sz val="11"/>
            <color theme="1"/>
            <rFont val="Arial"/>
            <family val="2"/>
            <scheme val="minor"/>
          </rPr>
          <t>======
ID#AAAAkkpSM3Q
User    (2022-11-28 17:31:22)
Incluye: aguacate,maracuyá, naranja, plátano, tomate de árbol, tomate riñón, limón, mango, orito, piña</t>
        </r>
      </text>
    </comment>
    <comment ref="B85" authorId="0" shapeId="0" xr:uid="{00000000-0006-0000-0300-000013000000}">
      <text>
        <r>
          <rPr>
            <sz val="11"/>
            <color theme="1"/>
            <rFont val="Arial"/>
            <family val="2"/>
            <scheme val="minor"/>
          </rPr>
          <t>======
ID#AAAAkkpSM9c
User    (2022-11-28 17:31:22)
Incluye: brócoli, cebolla blanca, palmito</t>
        </r>
      </text>
    </comment>
    <comment ref="B91" authorId="0" shapeId="0" xr:uid="{00000000-0006-0000-0300-000014000000}">
      <text>
        <r>
          <rPr>
            <sz val="11"/>
            <color theme="1"/>
            <rFont val="Arial"/>
            <family val="2"/>
            <scheme val="minor"/>
          </rPr>
          <t>======
ID#AAAAkkpSM9g
User    (2022-11-28 17:31:22)
Incluye caña de azucar para azúcar y para otros usos</t>
        </r>
      </text>
    </comment>
    <comment ref="B92" authorId="0" shapeId="0" xr:uid="{00000000-0006-0000-0300-00006C000000}">
      <text>
        <r>
          <rPr>
            <sz val="11"/>
            <color theme="1"/>
            <rFont val="Arial"/>
            <family val="2"/>
            <scheme val="minor"/>
          </rPr>
          <t>======
ID#AAAAkkEn1RI
User    (2022-11-28 17:31:21)
Incluye: Maíz duro en choclo y seco, maíz suave en choclo y seco</t>
        </r>
      </text>
    </comment>
    <comment ref="B96" authorId="0" shapeId="0" xr:uid="{00000000-0006-0000-0300-000069000000}">
      <text>
        <r>
          <rPr>
            <sz val="11"/>
            <color theme="1"/>
            <rFont val="Arial"/>
            <family val="2"/>
            <scheme val="minor"/>
          </rPr>
          <t>======
ID#AAAAkkEn1Rw
User    (2022-11-28 17:31:21)
Incluye: arveja seca y tierna, fréjol seco y tierno, haba seca y tierna</t>
        </r>
      </text>
    </comment>
    <comment ref="B97" authorId="0" shapeId="0" xr:uid="{00000000-0006-0000-0300-000045000000}">
      <text>
        <r>
          <rPr>
            <sz val="11"/>
            <color theme="1"/>
            <rFont val="Arial"/>
            <family val="2"/>
            <scheme val="minor"/>
          </rPr>
          <t>======
ID#AAAAkkpSM10
User    (2022-11-28 17:31:22)
Incluye: cebada, trigo</t>
        </r>
      </text>
    </comment>
    <comment ref="B98" authorId="0" shapeId="0" xr:uid="{00000000-0006-0000-0300-00004B000000}">
      <text>
        <r>
          <rPr>
            <sz val="11"/>
            <color theme="1"/>
            <rFont val="Arial"/>
            <family val="2"/>
            <scheme val="minor"/>
          </rPr>
          <t>======
ID#AAAAkkpSM0k
User    (2022-11-28 17:31:22)
Incluye: papa, yuca</t>
        </r>
      </text>
    </comment>
    <comment ref="B99" authorId="0" shapeId="0" xr:uid="{00000000-0006-0000-0300-000072000000}">
      <text>
        <r>
          <rPr>
            <sz val="11"/>
            <color theme="1"/>
            <rFont val="Arial"/>
            <family val="2"/>
            <scheme val="minor"/>
          </rPr>
          <t>======
ID#AAAAkkEn1QQ
User    (2022-11-28 17:31:21)
Incluye: maracuyá, naranja, plátano, tomate de árbol, tomate riñón</t>
        </r>
      </text>
    </comment>
    <comment ref="B100" authorId="0" shapeId="0" xr:uid="{00000000-0006-0000-0300-000006000000}">
      <text>
        <r>
          <rPr>
            <sz val="11"/>
            <color theme="1"/>
            <rFont val="Arial"/>
            <family val="2"/>
            <scheme val="minor"/>
          </rPr>
          <t>======
ID#AAAAkkpSM_s
User    (2022-11-28 17:31:22)
Incluye: brócoli, cebolla, tomate riñon</t>
        </r>
      </text>
    </comment>
    <comment ref="B101" authorId="0" shapeId="0" xr:uid="{00000000-0006-0000-0300-000034000000}">
      <text>
        <r>
          <rPr>
            <sz val="11"/>
            <color theme="1"/>
            <rFont val="Arial"/>
            <family val="2"/>
            <scheme val="minor"/>
          </rPr>
          <t>======
ID#AAAAkkpSM4Y
User    (2022-11-28 17:31:22)
rosa, clavel, astromellas, campánula, gysophilia, crisantemos, trachelium, lilium, lirios, limonium, girasoles, hypericum, godethia, áster, orquídeas, cartucho, otras flores transitorias y permanentes</t>
        </r>
      </text>
    </comment>
    <comment ref="B107" authorId="0" shapeId="0" xr:uid="{00000000-0006-0000-0300-00000B000000}">
      <text>
        <r>
          <rPr>
            <sz val="11"/>
            <color theme="1"/>
            <rFont val="Arial"/>
            <family val="2"/>
            <scheme val="minor"/>
          </rPr>
          <t>======
ID#AAAAkkpSM_E
User    (2022-11-28 17:31:22)
Incluye caña de azucar para azúcar y para otros usos</t>
        </r>
      </text>
    </comment>
    <comment ref="B108" authorId="0" shapeId="0" xr:uid="{00000000-0006-0000-0300-000061000000}">
      <text>
        <r>
          <rPr>
            <sz val="11"/>
            <color theme="1"/>
            <rFont val="Arial"/>
            <family val="2"/>
            <scheme val="minor"/>
          </rPr>
          <t>======
ID#AAAAkkpSMos
User    (2022-11-28 17:31:22)
Incluye: Maíz duro en choclo y seco, maíz suave en choclo y seco</t>
        </r>
      </text>
    </comment>
    <comment ref="B112" authorId="0" shapeId="0" xr:uid="{00000000-0006-0000-0300-000066000000}">
      <text>
        <r>
          <rPr>
            <sz val="11"/>
            <color theme="1"/>
            <rFont val="Arial"/>
            <family val="2"/>
            <scheme val="minor"/>
          </rPr>
          <t>======
ID#AAAAkkpSMnw
User    (2022-11-28 17:31:22)
Incluye: arveja seca y tierna, fréjol seco y tierno, haba seca y tierna</t>
        </r>
      </text>
    </comment>
    <comment ref="B113" authorId="0" shapeId="0" xr:uid="{00000000-0006-0000-0300-000071000000}">
      <text>
        <r>
          <rPr>
            <sz val="11"/>
            <color theme="1"/>
            <rFont val="Arial"/>
            <family val="2"/>
            <scheme val="minor"/>
          </rPr>
          <t>======
ID#AAAAkkEn1QI
User    (2022-11-28 17:31:21)
Incluye: cebada, trigo</t>
        </r>
      </text>
    </comment>
    <comment ref="B114" authorId="0" shapeId="0" xr:uid="{00000000-0006-0000-0300-000009000000}">
      <text>
        <r>
          <rPr>
            <sz val="11"/>
            <color theme="1"/>
            <rFont val="Arial"/>
            <family val="2"/>
            <scheme val="minor"/>
          </rPr>
          <t>======
ID#AAAAkkpSM_c
User    (2022-11-28 17:31:22)
Incluye: papa, yuca</t>
        </r>
      </text>
    </comment>
    <comment ref="B115" authorId="0" shapeId="0" xr:uid="{00000000-0006-0000-0300-000036000000}">
      <text>
        <r>
          <rPr>
            <sz val="11"/>
            <color theme="1"/>
            <rFont val="Arial"/>
            <family val="2"/>
            <scheme val="minor"/>
          </rPr>
          <t>======
ID#AAAAkkpSM4E
User    (2022-11-28 17:31:22)
Incluye: maracuyá, naranja, plátano, tomate de árbol, tomate riñón</t>
        </r>
      </text>
    </comment>
    <comment ref="B116" authorId="0" shapeId="0" xr:uid="{00000000-0006-0000-0300-00007F000000}">
      <text>
        <r>
          <rPr>
            <sz val="11"/>
            <color theme="1"/>
            <rFont val="Arial"/>
            <family val="2"/>
            <scheme val="minor"/>
          </rPr>
          <t>======
ID#AAAAkkEn1Oc
User    (2022-11-28 17:31:21)
Incluye: brócoli, cebolla, tomate riñon</t>
        </r>
      </text>
    </comment>
    <comment ref="B117" authorId="0" shapeId="0" xr:uid="{00000000-0006-0000-0300-000042000000}">
      <text>
        <r>
          <rPr>
            <sz val="11"/>
            <color theme="1"/>
            <rFont val="Arial"/>
            <family val="2"/>
            <scheme val="minor"/>
          </rPr>
          <t>======
ID#AAAAkkpSM2M
User    (2022-11-28 17:31:22)
rosa, clavel, astromellas, campánula, gysophilia, crisantemos, trachelium, lilium, lirios, limonium, girasoles, hypericum, godethia, áster, orquídeas, cartucho, otras flores transitorias y permanentes</t>
        </r>
      </text>
    </comment>
    <comment ref="B123" authorId="0" shapeId="0" xr:uid="{00000000-0006-0000-0300-000015000000}">
      <text>
        <r>
          <rPr>
            <sz val="11"/>
            <color theme="1"/>
            <rFont val="Arial"/>
            <family val="2"/>
            <scheme val="minor"/>
          </rPr>
          <t>======
ID#AAAAkkpSM9U
User    (2022-11-28 17:31:22)
Incluye caña de azucar para azúcar y para otros usos</t>
        </r>
      </text>
    </comment>
    <comment ref="B124" authorId="0" shapeId="0" xr:uid="{00000000-0006-0000-0300-000081000000}">
      <text>
        <r>
          <rPr>
            <sz val="11"/>
            <color theme="1"/>
            <rFont val="Arial"/>
            <family val="2"/>
            <scheme val="minor"/>
          </rPr>
          <t>======
ID#AAAAkkEn1N4
User    (2022-11-28 17:31:21)
Incluye: Maíz duro en choclo y seco, maíz suave en choclo y seco</t>
        </r>
      </text>
    </comment>
    <comment ref="B128" authorId="0" shapeId="0" xr:uid="{00000000-0006-0000-0300-00004A000000}">
      <text>
        <r>
          <rPr>
            <sz val="11"/>
            <color theme="1"/>
            <rFont val="Arial"/>
            <family val="2"/>
            <scheme val="minor"/>
          </rPr>
          <t>======
ID#AAAAkkpSM0o
User    (2022-11-28 17:31:22)
Incluye: arveja seca y tierna, fréjol seco y tierno, haba seca y tierna</t>
        </r>
      </text>
    </comment>
    <comment ref="B129" authorId="0" shapeId="0" xr:uid="{00000000-0006-0000-0300-00002A000000}">
      <text>
        <r>
          <rPr>
            <sz val="11"/>
            <color theme="1"/>
            <rFont val="Arial"/>
            <family val="2"/>
            <scheme val="minor"/>
          </rPr>
          <t>======
ID#AAAAkkpSM54
User    (2022-11-28 17:31:22)
Incluye: cebada, trigo</t>
        </r>
      </text>
    </comment>
    <comment ref="B130" authorId="0" shapeId="0" xr:uid="{00000000-0006-0000-0300-000028000000}">
      <text>
        <r>
          <rPr>
            <sz val="11"/>
            <color theme="1"/>
            <rFont val="Arial"/>
            <family val="2"/>
            <scheme val="minor"/>
          </rPr>
          <t>======
ID#AAAAkkpSM6Q
User    (2022-11-28 17:31:22)
Incluye: papa, yuca</t>
        </r>
      </text>
    </comment>
    <comment ref="B131" authorId="0" shapeId="0" xr:uid="{00000000-0006-0000-0300-00007A000000}">
      <text>
        <r>
          <rPr>
            <sz val="11"/>
            <color theme="1"/>
            <rFont val="Arial"/>
            <family val="2"/>
            <scheme val="minor"/>
          </rPr>
          <t>======
ID#AAAAkkEn1PE
User    (2022-11-28 17:31:21)
Incluye: maracuyá, naranja, plátano, tomate de árbol, tomate riñón</t>
        </r>
      </text>
    </comment>
    <comment ref="B132" authorId="0" shapeId="0" xr:uid="{00000000-0006-0000-0300-000048000000}">
      <text>
        <r>
          <rPr>
            <sz val="11"/>
            <color theme="1"/>
            <rFont val="Arial"/>
            <family val="2"/>
            <scheme val="minor"/>
          </rPr>
          <t>======
ID#AAAAkkpSM1A
User    (2022-11-28 17:31:22)
Incluye: brócoli, cebolla, tomate riñon</t>
        </r>
      </text>
    </comment>
    <comment ref="B133" authorId="0" shapeId="0" xr:uid="{00000000-0006-0000-0300-00006F000000}">
      <text>
        <r>
          <rPr>
            <sz val="11"/>
            <color theme="1"/>
            <rFont val="Arial"/>
            <family val="2"/>
            <scheme val="minor"/>
          </rPr>
          <t>======
ID#AAAAkkEn1Qg
User    (2022-11-28 17:31:21)
rosa, clavel, astromellas, campánula, gysophilia, crisantemos, trachelium, lilium, lirios, limonium, girasoles, hypericum, godethia, áster, orquídeas, cartucho, otras flores transitorias y permanentes</t>
        </r>
      </text>
    </comment>
    <comment ref="B144" authorId="0" shapeId="0" xr:uid="{00000000-0006-0000-0300-000023000000}">
      <text>
        <r>
          <rPr>
            <sz val="11"/>
            <color theme="1"/>
            <rFont val="Arial"/>
            <family val="2"/>
            <scheme val="minor"/>
          </rPr>
          <t>======
ID#AAAAkkpSM7E
User    (2022-11-28 17:31:22)
Incluye caña de azucar para azúcar y para otros usos</t>
        </r>
      </text>
    </comment>
    <comment ref="B145" authorId="0" shapeId="0" xr:uid="{00000000-0006-0000-0300-000047000000}">
      <text>
        <r>
          <rPr>
            <sz val="11"/>
            <color theme="1"/>
            <rFont val="Arial"/>
            <family val="2"/>
            <scheme val="minor"/>
          </rPr>
          <t>======
ID#AAAAkkpSM1I
User    (2022-11-28 17:31:22)
Incluye: Maíz duro en choclo y seco, maíz suave en choclo y seco</t>
        </r>
      </text>
    </comment>
    <comment ref="B150" authorId="0" shapeId="0" xr:uid="{00000000-0006-0000-0300-000024000000}">
      <text>
        <r>
          <rPr>
            <sz val="11"/>
            <color theme="1"/>
            <rFont val="Arial"/>
            <family val="2"/>
            <scheme val="minor"/>
          </rPr>
          <t>======
ID#AAAAkkpSM64
User    (2022-11-28 17:31:22)
Incluye: arveja seca y tierna, fréjol seco y tierno, haba seca y tierna, maní</t>
        </r>
      </text>
    </comment>
    <comment ref="B151" authorId="0" shapeId="0" xr:uid="{00000000-0006-0000-0300-000030000000}">
      <text>
        <r>
          <rPr>
            <sz val="11"/>
            <color theme="1"/>
            <rFont val="Arial"/>
            <family val="2"/>
            <scheme val="minor"/>
          </rPr>
          <t>======
ID#AAAAkkpSM5A
User    (2022-11-28 17:31:22)
Incluye: cebada, trigo</t>
        </r>
      </text>
    </comment>
    <comment ref="B152" authorId="0" shapeId="0" xr:uid="{00000000-0006-0000-0300-00006A000000}">
      <text>
        <r>
          <rPr>
            <sz val="11"/>
            <color theme="1"/>
            <rFont val="Arial"/>
            <family val="2"/>
            <scheme val="minor"/>
          </rPr>
          <t>======
ID#AAAAkkEn1Rk
User    (2022-11-28 17:31:21)
Incluye: papa, yuca</t>
        </r>
      </text>
    </comment>
    <comment ref="B153" authorId="0" shapeId="0" xr:uid="{00000000-0006-0000-0300-000040000000}">
      <text>
        <r>
          <rPr>
            <sz val="11"/>
            <color theme="1"/>
            <rFont val="Arial"/>
            <family val="2"/>
            <scheme val="minor"/>
          </rPr>
          <t>======
ID#AAAAkkpSM2s
User    (2022-11-28 17:31:22)
Incluye: maracuyá, naranja, plátano, tomate de árbol, tomate riñón</t>
        </r>
      </text>
    </comment>
    <comment ref="B154" authorId="0" shapeId="0" xr:uid="{00000000-0006-0000-0300-000020000000}">
      <text>
        <r>
          <rPr>
            <sz val="11"/>
            <color theme="1"/>
            <rFont val="Arial"/>
            <family val="2"/>
            <scheme val="minor"/>
          </rPr>
          <t>======
ID#AAAAkkpSM7Y
User    (2022-11-28 17:31:22)
Incluye: brócoli, cebolla blanca, palmito</t>
        </r>
      </text>
    </comment>
    <comment ref="B160" authorId="0" shapeId="0" xr:uid="{00000000-0006-0000-0300-000082000000}">
      <text>
        <r>
          <rPr>
            <sz val="11"/>
            <color theme="1"/>
            <rFont val="Arial"/>
            <family val="2"/>
            <scheme val="minor"/>
          </rPr>
          <t>======
ID#AAAAkkEn1N0
User    (2022-11-28 17:31:21)
Incluye caña de azucar para azúcar y para otros usos</t>
        </r>
      </text>
    </comment>
    <comment ref="B161" authorId="0" shapeId="0" xr:uid="{00000000-0006-0000-0300-00001B000000}">
      <text>
        <r>
          <rPr>
            <sz val="11"/>
            <color theme="1"/>
            <rFont val="Arial"/>
            <family val="2"/>
            <scheme val="minor"/>
          </rPr>
          <t>======
ID#AAAAkkpSM8s
User    (2022-11-28 17:31:22)
Incluye: Maíz duro en choclo y seco, maíz suave en choclo y seco</t>
        </r>
      </text>
    </comment>
    <comment ref="B165" authorId="0" shapeId="0" xr:uid="{00000000-0006-0000-0300-000011000000}">
      <text>
        <r>
          <rPr>
            <sz val="11"/>
            <color theme="1"/>
            <rFont val="Arial"/>
            <family val="2"/>
            <scheme val="minor"/>
          </rPr>
          <t>======
ID#AAAAkkpSM9k
User    (2022-11-28 17:31:22)
Incluye: arveja seca y tierna, fréjol seco y tierno, haba seca y tierna</t>
        </r>
      </text>
    </comment>
    <comment ref="B166" authorId="0" shapeId="0" xr:uid="{00000000-0006-0000-0300-000051000000}">
      <text>
        <r>
          <rPr>
            <sz val="11"/>
            <color theme="1"/>
            <rFont val="Arial"/>
            <family val="2"/>
            <scheme val="minor"/>
          </rPr>
          <t>======
ID#AAAAkkpSMzE
User    (2022-11-28 17:31:22)
Incluye: cebada, trigo</t>
        </r>
      </text>
    </comment>
    <comment ref="B167" authorId="0" shapeId="0" xr:uid="{00000000-0006-0000-0300-00003B000000}">
      <text>
        <r>
          <rPr>
            <sz val="11"/>
            <color theme="1"/>
            <rFont val="Arial"/>
            <family val="2"/>
            <scheme val="minor"/>
          </rPr>
          <t>======
ID#AAAAkkpSM3c
User    (2022-11-28 17:31:22)
Incluye: papa, yuca</t>
        </r>
      </text>
    </comment>
    <comment ref="B168" authorId="0" shapeId="0" xr:uid="{00000000-0006-0000-0300-000070000000}">
      <text>
        <r>
          <rPr>
            <sz val="11"/>
            <color theme="1"/>
            <rFont val="Arial"/>
            <family val="2"/>
            <scheme val="minor"/>
          </rPr>
          <t>======
ID#AAAAkkEn1Qk
User    (2022-11-28 17:31:21)
Incluye: maracuyá, naranja, plátano, tomate de árbol, tomate riñón</t>
        </r>
      </text>
    </comment>
    <comment ref="B169" authorId="0" shapeId="0" xr:uid="{00000000-0006-0000-0300-00001A000000}">
      <text>
        <r>
          <rPr>
            <sz val="11"/>
            <color theme="1"/>
            <rFont val="Arial"/>
            <family val="2"/>
            <scheme val="minor"/>
          </rPr>
          <t>======
ID#AAAAkkpSM84
User    (2022-11-28 17:31:22)
Incluye: brócoli, cebolla blanca, palmito</t>
        </r>
      </text>
    </comment>
    <comment ref="B175" authorId="0" shapeId="0" xr:uid="{00000000-0006-0000-0300-00005C000000}">
      <text>
        <r>
          <rPr>
            <sz val="11"/>
            <color theme="1"/>
            <rFont val="Arial"/>
            <family val="2"/>
            <scheme val="minor"/>
          </rPr>
          <t>======
ID#AAAAkkpSMx0
User    (2022-11-28 17:31:22)
Incluye caña de azucar para azúcar y para otros usos</t>
        </r>
      </text>
    </comment>
    <comment ref="B176" authorId="0" shapeId="0" xr:uid="{00000000-0006-0000-0300-000067000000}">
      <text>
        <r>
          <rPr>
            <sz val="11"/>
            <color theme="1"/>
            <rFont val="Arial"/>
            <family val="2"/>
            <scheme val="minor"/>
          </rPr>
          <t>======
ID#AAAAkkpSMmk
User    (2022-11-28 17:31:22)
Incluye: Maíz duro en choclo y seco, maíz suave en choclo y seco</t>
        </r>
      </text>
    </comment>
    <comment ref="B180" authorId="0" shapeId="0" xr:uid="{00000000-0006-0000-0300-00003D000000}">
      <text>
        <r>
          <rPr>
            <sz val="11"/>
            <color theme="1"/>
            <rFont val="Arial"/>
            <family val="2"/>
            <scheme val="minor"/>
          </rPr>
          <t>======
ID#AAAAkkpSM3M
User    (2022-11-28 17:31:22)
Incluye: arveja seca y tierna, fréjol seco y tierno, haba seca y tierna</t>
        </r>
      </text>
    </comment>
    <comment ref="B181" authorId="0" shapeId="0" xr:uid="{00000000-0006-0000-0300-000063000000}">
      <text>
        <r>
          <rPr>
            <sz val="11"/>
            <color theme="1"/>
            <rFont val="Arial"/>
            <family val="2"/>
            <scheme val="minor"/>
          </rPr>
          <t>======
ID#AAAAkkpSMoc
User    (2022-11-28 17:31:22)
Incluye: cebada, trigo</t>
        </r>
      </text>
    </comment>
    <comment ref="B182" authorId="0" shapeId="0" xr:uid="{00000000-0006-0000-0300-000031000000}">
      <text>
        <r>
          <rPr>
            <sz val="11"/>
            <color theme="1"/>
            <rFont val="Arial"/>
            <family val="2"/>
            <scheme val="minor"/>
          </rPr>
          <t>======
ID#AAAAkkpSM5E
User    (2022-11-28 17:31:22)
Incluye: papa, yuca</t>
        </r>
      </text>
    </comment>
    <comment ref="B183" authorId="0" shapeId="0" xr:uid="{00000000-0006-0000-0300-00001D000000}">
      <text>
        <r>
          <rPr>
            <sz val="11"/>
            <color theme="1"/>
            <rFont val="Arial"/>
            <family val="2"/>
            <scheme val="minor"/>
          </rPr>
          <t>======
ID#AAAAkkpSM8E
User    (2022-11-28 17:31:22)
Incluye: maracuyá, naranja, plátano, tomate de árbol, tomate riñón</t>
        </r>
      </text>
    </comment>
    <comment ref="B184" authorId="0" shapeId="0" xr:uid="{00000000-0006-0000-0300-00007E000000}">
      <text>
        <r>
          <rPr>
            <sz val="11"/>
            <color theme="1"/>
            <rFont val="Arial"/>
            <family val="2"/>
            <scheme val="minor"/>
          </rPr>
          <t>======
ID#AAAAkkEn1Oo
User    (2022-11-28 17:31:21)
Incluye: brócoli, cebolla blanca, palmito</t>
        </r>
      </text>
    </comment>
    <comment ref="B195" authorId="0" shapeId="0" xr:uid="{00000000-0006-0000-0300-000060000000}">
      <text>
        <r>
          <rPr>
            <sz val="11"/>
            <color theme="1"/>
            <rFont val="Arial"/>
            <family val="2"/>
            <scheme val="minor"/>
          </rPr>
          <t>======
ID#AAAAkkpSMo8
User    (2022-11-28 17:31:22)
Incluye caña de azucar para azúcar y para otros usos</t>
        </r>
      </text>
    </comment>
    <comment ref="B196" authorId="0" shapeId="0" xr:uid="{00000000-0006-0000-0300-000025000000}">
      <text>
        <r>
          <rPr>
            <sz val="11"/>
            <color theme="1"/>
            <rFont val="Arial"/>
            <family val="2"/>
            <scheme val="minor"/>
          </rPr>
          <t>======
ID#AAAAkkpSM6s
User    (2022-11-28 17:31:22)
Incluye: Maíz duro en choclo y seco, maíz suave en choclo y seco</t>
        </r>
      </text>
    </comment>
    <comment ref="B201" authorId="0" shapeId="0" xr:uid="{00000000-0006-0000-0300-000080000000}">
      <text>
        <r>
          <rPr>
            <sz val="11"/>
            <color theme="1"/>
            <rFont val="Arial"/>
            <family val="2"/>
            <scheme val="minor"/>
          </rPr>
          <t>======
ID#AAAAkkEn1OM
User    (2022-11-28 17:31:21)
Incluye: arveja seca y tierna, fréjol seco y tierno, haba seca y tierna, maní</t>
        </r>
      </text>
    </comment>
    <comment ref="B202" authorId="0" shapeId="0" xr:uid="{00000000-0006-0000-0300-000005000000}">
      <text>
        <r>
          <rPr>
            <sz val="11"/>
            <color theme="1"/>
            <rFont val="Arial"/>
            <family val="2"/>
            <scheme val="minor"/>
          </rPr>
          <t>======
ID#AAAAkkpSM_w
User    (2022-11-28 17:31:22)
Incluye: cebada, trigo</t>
        </r>
      </text>
    </comment>
    <comment ref="B203" authorId="0" shapeId="0" xr:uid="{00000000-0006-0000-0300-000032000000}">
      <text>
        <r>
          <rPr>
            <sz val="11"/>
            <color theme="1"/>
            <rFont val="Arial"/>
            <family val="2"/>
            <scheme val="minor"/>
          </rPr>
          <t>======
ID#AAAAkkpSM48
User    (2022-11-28 17:31:22)
Incluye: papa, yuca</t>
        </r>
      </text>
    </comment>
    <comment ref="B204" authorId="0" shapeId="0" xr:uid="{00000000-0006-0000-0300-000065000000}">
      <text>
        <r>
          <rPr>
            <sz val="11"/>
            <color theme="1"/>
            <rFont val="Arial"/>
            <family val="2"/>
            <scheme val="minor"/>
          </rPr>
          <t>======
ID#AAAAkkpSMoA
User    (2022-11-28 17:31:22)
Incluye: maracuyá, naranja, plátano, tomate de árbol, tomate riñón</t>
        </r>
      </text>
    </comment>
    <comment ref="B205" authorId="0" shapeId="0" xr:uid="{00000000-0006-0000-0300-000035000000}">
      <text>
        <r>
          <rPr>
            <sz val="11"/>
            <color theme="1"/>
            <rFont val="Arial"/>
            <family val="2"/>
            <scheme val="minor"/>
          </rPr>
          <t>======
ID#AAAAkkpSM4I
User    (2022-11-28 17:31:22)
Incluye: brócoli, cebolla blanca, palmito</t>
        </r>
      </text>
    </comment>
    <comment ref="B211" authorId="0" shapeId="0" xr:uid="{00000000-0006-0000-0300-00005B000000}">
      <text>
        <r>
          <rPr>
            <sz val="11"/>
            <color theme="1"/>
            <rFont val="Arial"/>
            <family val="2"/>
            <scheme val="minor"/>
          </rPr>
          <t>======
ID#AAAAkkpSMx4
User    (2022-11-28 17:31:22)
Incluye caña de azucar para azúcar y para otros usos</t>
        </r>
      </text>
    </comment>
    <comment ref="B212" authorId="0" shapeId="0" xr:uid="{00000000-0006-0000-0300-00001F000000}">
      <text>
        <r>
          <rPr>
            <sz val="11"/>
            <color theme="1"/>
            <rFont val="Arial"/>
            <family val="2"/>
            <scheme val="minor"/>
          </rPr>
          <t>======
ID#AAAAkkpSM7g
User    (2022-11-28 17:31:22)
Incluye: Maíz duro en choclo y seco, maíz suave en choclo y seco</t>
        </r>
      </text>
    </comment>
    <comment ref="B216" authorId="0" shapeId="0" xr:uid="{00000000-0006-0000-0300-000018000000}">
      <text>
        <r>
          <rPr>
            <sz val="11"/>
            <color theme="1"/>
            <rFont val="Arial"/>
            <family val="2"/>
            <scheme val="minor"/>
          </rPr>
          <t>======
ID#AAAAkkpSM9M
User    (2022-11-28 17:31:22)
Incluye: arveja seca y tierna, fréjol seco y tierno, haba seca y tierna</t>
        </r>
      </text>
    </comment>
    <comment ref="B217" authorId="0" shapeId="0" xr:uid="{00000000-0006-0000-0300-00002F000000}">
      <text>
        <r>
          <rPr>
            <sz val="11"/>
            <color theme="1"/>
            <rFont val="Arial"/>
            <family val="2"/>
            <scheme val="minor"/>
          </rPr>
          <t>======
ID#AAAAkkpSM5U
User    (2022-11-28 17:31:22)
Incluye: cebada, trigo</t>
        </r>
      </text>
    </comment>
    <comment ref="B218" authorId="0" shapeId="0" xr:uid="{00000000-0006-0000-0300-00005A000000}">
      <text>
        <r>
          <rPr>
            <sz val="11"/>
            <color theme="1"/>
            <rFont val="Arial"/>
            <family val="2"/>
            <scheme val="minor"/>
          </rPr>
          <t>======
ID#AAAAkkpSMyU
User    (2022-11-28 17:31:22)
Incluye: papa, yuca</t>
        </r>
      </text>
    </comment>
    <comment ref="B219" authorId="0" shapeId="0" xr:uid="{00000000-0006-0000-0300-000078000000}">
      <text>
        <r>
          <rPr>
            <sz val="11"/>
            <color theme="1"/>
            <rFont val="Arial"/>
            <family val="2"/>
            <scheme val="minor"/>
          </rPr>
          <t>======
ID#AAAAkkEn1Pc
User    (2022-11-28 17:31:21)
Incluye: maracuyá, naranja, plátano, tomate de árbol, tomate riñón</t>
        </r>
      </text>
    </comment>
    <comment ref="B220" authorId="0" shapeId="0" xr:uid="{00000000-0006-0000-0300-000053000000}">
      <text>
        <r>
          <rPr>
            <sz val="11"/>
            <color theme="1"/>
            <rFont val="Arial"/>
            <family val="2"/>
            <scheme val="minor"/>
          </rPr>
          <t>======
ID#AAAAkkpSMzI
User    (2022-11-28 17:31:22)
Incluye: brócoli, cebolla blanca, palmito</t>
        </r>
      </text>
    </comment>
    <comment ref="B229" authorId="0" shapeId="0" xr:uid="{00000000-0006-0000-0300-000044000000}">
      <text>
        <r>
          <rPr>
            <sz val="11"/>
            <color theme="1"/>
            <rFont val="Arial"/>
            <family val="2"/>
            <scheme val="minor"/>
          </rPr>
          <t>======
ID#AAAAkkpSM18
User    (2022-11-28 17:31:22)
Incluye caña de azucar para azúcar y para otros usos</t>
        </r>
      </text>
    </comment>
    <comment ref="B230" authorId="0" shapeId="0" xr:uid="{00000000-0006-0000-0300-00001E000000}">
      <text>
        <r>
          <rPr>
            <sz val="11"/>
            <color theme="1"/>
            <rFont val="Arial"/>
            <family val="2"/>
            <scheme val="minor"/>
          </rPr>
          <t>======
ID#AAAAkkpSM7w
User    (2022-11-28 17:31:22)
Incluye: Maíz duro en choclo y seco, maíz suave en choclo y seco</t>
        </r>
      </text>
    </comment>
    <comment ref="B235" authorId="0" shapeId="0" xr:uid="{00000000-0006-0000-0300-000026000000}">
      <text>
        <r>
          <rPr>
            <sz val="11"/>
            <color theme="1"/>
            <rFont val="Arial"/>
            <family val="2"/>
            <scheme val="minor"/>
          </rPr>
          <t>======
ID#AAAAkkpSM6o
User    (2022-11-28 17:31:22)
Incluye: arveja seca y tierna, fréjol seco y tierno, haba seca y tierna, maní</t>
        </r>
      </text>
    </comment>
    <comment ref="B236" authorId="0" shapeId="0" xr:uid="{00000000-0006-0000-0300-000059000000}">
      <text>
        <r>
          <rPr>
            <sz val="11"/>
            <color theme="1"/>
            <rFont val="Arial"/>
            <family val="2"/>
            <scheme val="minor"/>
          </rPr>
          <t>======
ID#AAAAkkpSMyg
User    (2022-11-28 17:31:22)
Incluye: cebada, trigo</t>
        </r>
      </text>
    </comment>
    <comment ref="B237" authorId="0" shapeId="0" xr:uid="{00000000-0006-0000-0300-00007D000000}">
      <text>
        <r>
          <rPr>
            <sz val="11"/>
            <color theme="1"/>
            <rFont val="Arial"/>
            <family val="2"/>
            <scheme val="minor"/>
          </rPr>
          <t>======
ID#AAAAkkEn1Os
User    (2022-11-28 17:31:21)
Incluye: papa, yuca</t>
        </r>
      </text>
    </comment>
    <comment ref="B238" authorId="0" shapeId="0" xr:uid="{00000000-0006-0000-0300-000012000000}">
      <text>
        <r>
          <rPr>
            <sz val="11"/>
            <color theme="1"/>
            <rFont val="Arial"/>
            <family val="2"/>
            <scheme val="minor"/>
          </rPr>
          <t>======
ID#AAAAkkpSM9o
User    (2022-11-28 17:31:22)
Incluye: maracuyá, naranja, plátano, tomate de árbol, tomate riñón</t>
        </r>
      </text>
    </comment>
    <comment ref="B239" authorId="0" shapeId="0" xr:uid="{00000000-0006-0000-0300-000050000000}">
      <text>
        <r>
          <rPr>
            <sz val="11"/>
            <color theme="1"/>
            <rFont val="Arial"/>
            <family val="2"/>
            <scheme val="minor"/>
          </rPr>
          <t>======
ID#AAAAkkpSMzg
User    (2022-11-28 17:31:22)
Incluye: brócoli, cebolla blanca, palmito</t>
        </r>
      </text>
    </comment>
    <comment ref="B245" authorId="0" shapeId="0" xr:uid="{00000000-0006-0000-0300-00004C000000}">
      <text>
        <r>
          <rPr>
            <sz val="11"/>
            <color theme="1"/>
            <rFont val="Arial"/>
            <family val="2"/>
            <scheme val="minor"/>
          </rPr>
          <t>======
ID#AAAAkkpSM0g
User    (2022-11-28 17:31:22)
Incluye caña de azucar para azúcar y para otros usos</t>
        </r>
      </text>
    </comment>
    <comment ref="B246" authorId="0" shapeId="0" xr:uid="{00000000-0006-0000-0300-00000E000000}">
      <text>
        <r>
          <rPr>
            <sz val="11"/>
            <color theme="1"/>
            <rFont val="Arial"/>
            <family val="2"/>
            <scheme val="minor"/>
          </rPr>
          <t>======
ID#AAAAkkpSM-c
User    (2022-11-28 17:31:22)
Incluye: Maíz duro en choclo y seco, maíz suave en choclo y seco</t>
        </r>
      </text>
    </comment>
    <comment ref="B250" authorId="0" shapeId="0" xr:uid="{00000000-0006-0000-0300-000064000000}">
      <text>
        <r>
          <rPr>
            <sz val="11"/>
            <color theme="1"/>
            <rFont val="Arial"/>
            <family val="2"/>
            <scheme val="minor"/>
          </rPr>
          <t>======
ID#AAAAkkpSMog
User    (2022-11-28 17:31:22)
Incluye: arveja seca y tierna, fréjol seco y tierno, haba seca y tierna</t>
        </r>
      </text>
    </comment>
    <comment ref="B251" authorId="0" shapeId="0" xr:uid="{00000000-0006-0000-0300-000004000000}">
      <text>
        <r>
          <rPr>
            <sz val="11"/>
            <color theme="1"/>
            <rFont val="Arial"/>
            <family val="2"/>
            <scheme val="minor"/>
          </rPr>
          <t>======
ID#AAAAkkpSNAY
User    (2022-11-28 17:31:22)
Incluye: cebada, trigo</t>
        </r>
      </text>
    </comment>
    <comment ref="B252" authorId="0" shapeId="0" xr:uid="{00000000-0006-0000-0300-000075000000}">
      <text>
        <r>
          <rPr>
            <sz val="11"/>
            <color theme="1"/>
            <rFont val="Arial"/>
            <family val="2"/>
            <scheme val="minor"/>
          </rPr>
          <t>======
ID#AAAAkkEn1P0
User    (2022-11-28 17:31:21)
Incluye: papa, yuca</t>
        </r>
      </text>
    </comment>
    <comment ref="B253" authorId="0" shapeId="0" xr:uid="{00000000-0006-0000-0300-000055000000}">
      <text>
        <r>
          <rPr>
            <sz val="11"/>
            <color theme="1"/>
            <rFont val="Arial"/>
            <family val="2"/>
            <scheme val="minor"/>
          </rPr>
          <t>======
ID#AAAAkkpSMy0
User    (2022-11-28 17:31:22)
Incluye: maracuyá, naranja, plátano, tomate de árbol, tomate riñón</t>
        </r>
      </text>
    </comment>
    <comment ref="B254" authorId="0" shapeId="0" xr:uid="{00000000-0006-0000-0300-000022000000}">
      <text>
        <r>
          <rPr>
            <sz val="11"/>
            <color theme="1"/>
            <rFont val="Arial"/>
            <family val="2"/>
            <scheme val="minor"/>
          </rPr>
          <t>======
ID#AAAAkkpSM7I
User    (2022-11-28 17:31:22)
Incluye: brócoli, cebolla blanca, palmito</t>
        </r>
      </text>
    </comment>
    <comment ref="B332" authorId="0" shapeId="0" xr:uid="{00000000-0006-0000-0300-000002000000}">
      <text>
        <r>
          <rPr>
            <sz val="11"/>
            <color theme="1"/>
            <rFont val="Arial"/>
            <family val="2"/>
            <scheme val="minor"/>
          </rPr>
          <t>======
ID#AAAAkkpSNBA
User    (2022-11-28 17:31:22)
Incluye banano de exportación en monocultivo</t>
        </r>
      </text>
    </comment>
    <comment ref="B335" authorId="0" shapeId="0" xr:uid="{00000000-0006-0000-0300-000041000000}">
      <text>
        <r>
          <rPr>
            <sz val="11"/>
            <color theme="1"/>
            <rFont val="Arial"/>
            <family val="2"/>
            <scheme val="minor"/>
          </rPr>
          <t>======
ID#AAAAkkpSM2c
User    (2022-11-28 17:31:22)
Incluye caña de azucar para azúcar y para otros usos</t>
        </r>
      </text>
    </comment>
    <comment ref="B336" authorId="0" shapeId="0" xr:uid="{00000000-0006-0000-0300-000017000000}">
      <text>
        <r>
          <rPr>
            <sz val="11"/>
            <color theme="1"/>
            <rFont val="Arial"/>
            <family val="2"/>
            <scheme val="minor"/>
          </rPr>
          <t>======
ID#AAAAkkpSM9Y
User    (2022-11-28 17:31:22)
Incluye: Maíz duro en choclo y seco, maíz suave en choclo y seco</t>
        </r>
      </text>
    </comment>
    <comment ref="B340" authorId="0" shapeId="0" xr:uid="{00000000-0006-0000-0300-00000F000000}">
      <text>
        <r>
          <rPr>
            <sz val="11"/>
            <color theme="1"/>
            <rFont val="Arial"/>
            <family val="2"/>
            <scheme val="minor"/>
          </rPr>
          <t>======
ID#AAAAkkpSM-A
User    (2022-11-28 17:31:22)
Incluye: arveja seca y tierna, fréjol seco y tierno, haba seca y tierna, maní</t>
        </r>
      </text>
    </comment>
    <comment ref="B341" authorId="0" shapeId="0" xr:uid="{00000000-0006-0000-0300-000054000000}">
      <text>
        <r>
          <rPr>
            <sz val="11"/>
            <color theme="1"/>
            <rFont val="Arial"/>
            <family val="2"/>
            <scheme val="minor"/>
          </rPr>
          <t>======
ID#AAAAkkpSMy4
User    (2022-11-28 17:31:22)
Incluye: cebada, trigo</t>
        </r>
      </text>
    </comment>
    <comment ref="B342" authorId="0" shapeId="0" xr:uid="{00000000-0006-0000-0300-00006E000000}">
      <text>
        <r>
          <rPr>
            <sz val="11"/>
            <color theme="1"/>
            <rFont val="Arial"/>
            <family val="2"/>
            <scheme val="minor"/>
          </rPr>
          <t>======
ID#AAAAkkEn1Qs
User    (2022-11-28 17:31:21)
Incluye: papa, yuca</t>
        </r>
      </text>
    </comment>
    <comment ref="B343" authorId="0" shapeId="0" xr:uid="{00000000-0006-0000-0300-00000C000000}">
      <text>
        <r>
          <rPr>
            <sz val="11"/>
            <color theme="1"/>
            <rFont val="Arial"/>
            <family val="2"/>
            <scheme val="minor"/>
          </rPr>
          <t>======
ID#AAAAkkpSM-8
User    (2022-11-28 17:31:22)
Incluye: aguacate,maracuyá, naranja, plátano, tomate de árbol, tomate riñón, limón, mango, orito, piña</t>
        </r>
      </text>
    </comment>
    <comment ref="B344" authorId="0" shapeId="0" xr:uid="{00000000-0006-0000-0300-000016000000}">
      <text>
        <r>
          <rPr>
            <sz val="11"/>
            <color theme="1"/>
            <rFont val="Arial"/>
            <family val="2"/>
            <scheme val="minor"/>
          </rPr>
          <t>======
ID#AAAAkkpSM9Q
User    (2022-11-28 17:31:22)
Incluye: brócoli, cebolla blanca, palmito</t>
        </r>
      </text>
    </comment>
    <comment ref="B349" authorId="0" shapeId="0" xr:uid="{00000000-0006-0000-0300-000010000000}">
      <text>
        <r>
          <rPr>
            <sz val="11"/>
            <color theme="1"/>
            <rFont val="Arial"/>
            <family val="2"/>
            <scheme val="minor"/>
          </rPr>
          <t>======
ID#AAAAkkpSM9w
User    (2022-11-28 17:31:22)
Incluye banano de exportación en monocultivo</t>
        </r>
      </text>
    </comment>
    <comment ref="B352" authorId="0" shapeId="0" xr:uid="{00000000-0006-0000-0300-000046000000}">
      <text>
        <r>
          <rPr>
            <sz val="11"/>
            <color theme="1"/>
            <rFont val="Arial"/>
            <family val="2"/>
            <scheme val="minor"/>
          </rPr>
          <t>======
ID#AAAAkkpSM1c
User    (2022-11-28 17:31:22)
Incluye caña de azucar para azúcar y para otros usos</t>
        </r>
      </text>
    </comment>
    <comment ref="B353" authorId="0" shapeId="0" xr:uid="{00000000-0006-0000-0300-00002B000000}">
      <text>
        <r>
          <rPr>
            <sz val="11"/>
            <color theme="1"/>
            <rFont val="Arial"/>
            <family val="2"/>
            <scheme val="minor"/>
          </rPr>
          <t>======
ID#AAAAkkpSM5w
User    (2022-11-28 17:31:22)
Incluye: Maíz duro en choclo y seco, maíz suave en choclo y seco</t>
        </r>
      </text>
    </comment>
    <comment ref="B357" authorId="0" shapeId="0" xr:uid="{00000000-0006-0000-0300-00001C000000}">
      <text>
        <r>
          <rPr>
            <sz val="11"/>
            <color theme="1"/>
            <rFont val="Arial"/>
            <family val="2"/>
            <scheme val="minor"/>
          </rPr>
          <t>======
ID#AAAAkkpSM8I
User    (2022-11-28 17:31:22)
Incluye: arveja seca y tierna, fréjol seco y tierno, haba seca y tierna, maní</t>
        </r>
      </text>
    </comment>
    <comment ref="B358" authorId="0" shapeId="0" xr:uid="{00000000-0006-0000-0300-00003E000000}">
      <text>
        <r>
          <rPr>
            <sz val="11"/>
            <color theme="1"/>
            <rFont val="Arial"/>
            <family val="2"/>
            <scheme val="minor"/>
          </rPr>
          <t>======
ID#AAAAkkpSM20
User    (2022-11-28 17:31:22)
Incluye: cebada, trigo</t>
        </r>
      </text>
    </comment>
    <comment ref="B359" authorId="0" shapeId="0" xr:uid="{00000000-0006-0000-0300-000007000000}">
      <text>
        <r>
          <rPr>
            <sz val="11"/>
            <color theme="1"/>
            <rFont val="Arial"/>
            <family val="2"/>
            <scheme val="minor"/>
          </rPr>
          <t>======
ID#AAAAkkpSM_k
User    (2022-11-28 17:31:22)
Incluye: papa, yuca</t>
        </r>
      </text>
    </comment>
    <comment ref="B360" authorId="0" shapeId="0" xr:uid="{00000000-0006-0000-0300-000038000000}">
      <text>
        <r>
          <rPr>
            <sz val="11"/>
            <color theme="1"/>
            <rFont val="Arial"/>
            <family val="2"/>
            <scheme val="minor"/>
          </rPr>
          <t>======
ID#AAAAkkpSM30
User    (2022-11-28 17:31:22)
Incluye: aguacate,maracuyá, naranja, plátano, tomate de árbol, tomate riñón, limón, mango, orito, piña</t>
        </r>
      </text>
    </comment>
    <comment ref="B361" authorId="0" shapeId="0" xr:uid="{00000000-0006-0000-0300-00007C000000}">
      <text>
        <r>
          <rPr>
            <sz val="11"/>
            <color theme="1"/>
            <rFont val="Arial"/>
            <family val="2"/>
            <scheme val="minor"/>
          </rPr>
          <t>======
ID#AAAAkkEn1O0
User    (2022-11-28 17:31:21)
Incluye: brócoli, cebolla blanca, palmito</t>
        </r>
      </text>
    </comment>
  </commentList>
  <extLst>
    <ext xmlns:r="http://schemas.openxmlformats.org/officeDocument/2006/relationships" uri="GoogleSheetsCustomDataVersion1">
      <go:sheetsCustomData xmlns:go="http://customooxmlschemas.google.com/" r:id="rId1" roundtripDataSignature="AMtx7mho8LYwWkrPyzBhRGsA0cIRyj/rTA=="/>
    </ext>
  </extL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400-000006000000}">
      <text>
        <r>
          <rPr>
            <sz val="11"/>
            <color theme="1"/>
            <rFont val="Arial"/>
            <family val="2"/>
            <scheme val="minor"/>
          </rPr>
          <t>======
ID#AAAAkkpSMm8
tc={20563089-F793-41F1-937F-BA2E1E21EB3F}    (2022-11-28 17:31:22)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C23" authorId="0" shapeId="0" xr:uid="{00000000-0006-0000-0400-000004000000}">
      <text>
        <r>
          <rPr>
            <sz val="11"/>
            <color theme="1"/>
            <rFont val="Arial"/>
            <family val="2"/>
            <scheme val="minor"/>
          </rPr>
          <t>======
ID#AAAAkkpSMoY
tc={E38561B7-0D5A-48FE-BCB2-27169C78467E}    (2022-11-28 17:31:22)
[Threaded comment]
Your version of Excel allows you to read this threaded comment; however, any edits to it will get removed if the file is opened in a newer version of Excel. Learn more: https://go.microsoft.com/fwlink/?linkid=870924
Comment:
    Los factores de emisión en esta tabla (ton CO2 equivalent- Ha) han sido estimados considerando las emisiones de CO2 reportadas en el INGEI 2018 y 2016 (ton CO2 eq) para los respectivos cambios de usos del suelo y la superficie (Ha) en cada actividad. Se ha aglomerado todos los tipos de bosque bajo la categoria bosque nativo, y se ha dejado fuera las plantaciones forestares para evitar repeticiones ya que esto sera considerado en agricultura.</t>
        </r>
      </text>
    </comment>
    <comment ref="K45" authorId="0" shapeId="0" xr:uid="{00000000-0006-0000-0400-000003000000}">
      <text>
        <r>
          <rPr>
            <sz val="11"/>
            <color theme="1"/>
            <rFont val="Arial"/>
            <family val="2"/>
            <scheme val="minor"/>
          </rPr>
          <t>======
ID#AAAAkkpSM3k
tc={AAA99030-F717-44EC-BA23-B8F79893C448}    (2022-11-28 17:31:22)
[Threaded comment]
Your version of Excel allows you to read this threaded comment; however, any edits to it will get removed if the file is opened in a newer version of Excel. Learn more: https://go.microsoft.com/fwlink/?linkid=870924
Comment:
    parece haber un error en el inventario de gases de efecto invernadero del 2016</t>
        </r>
      </text>
    </comment>
    <comment ref="C85" authorId="0" shapeId="0" xr:uid="{00000000-0006-0000-0400-000009000000}">
      <text>
        <r>
          <rPr>
            <sz val="11"/>
            <color theme="1"/>
            <rFont val="Arial"/>
            <family val="2"/>
            <scheme val="minor"/>
          </rPr>
          <t>======
ID#AAAAkkEn1Og
tc={7D13C0E6-5DE2-4273-9F79-81F55545568A}    (2022-11-28 17:31:21)
[Threaded comment]
Your version of Excel allows you to read this threaded comment; however, any edits to it will get removed if the file is opened in a newer version of Excel. Learn more: https://go.microsoft.com/fwlink/?linkid=870924
Comment:
    bosque nativo que sigue siendo bosque nativo</t>
        </r>
      </text>
    </comment>
    <comment ref="C86" authorId="0" shapeId="0" xr:uid="{00000000-0006-0000-0400-000008000000}">
      <text>
        <r>
          <rPr>
            <sz val="11"/>
            <color theme="1"/>
            <rFont val="Arial"/>
            <family val="2"/>
            <scheme val="minor"/>
          </rPr>
          <t>======
ID#AAAAkkEn1Qo
tc={5E1095CD-E2AC-4771-9F77-F309AD0AA670}    (2022-11-28 17:31:21)
[Threaded comment]
Your version of Excel allows you to read this threaded comment; however, any edits to it will get removed if the file is opened in a newer version of Excel. Learn more: https://go.microsoft.com/fwlink/?linkid=870924
Comment:
    plantaciones forestales que siguen siendo plantaciones forestales</t>
        </r>
      </text>
    </comment>
    <comment ref="C87" authorId="0" shapeId="0" xr:uid="{00000000-0006-0000-0400-000007000000}">
      <text>
        <r>
          <rPr>
            <sz val="11"/>
            <color theme="1"/>
            <rFont val="Arial"/>
            <family val="2"/>
            <scheme val="minor"/>
          </rPr>
          <t>======
ID#AAAAkkEn1Rg
tc={A709E926-374A-46B3-9942-A5C73B12758F}    (2022-11-28 17:31:21)
[Threaded comment]
Your version of Excel allows you to read this threaded comment; however, any edits to it will get removed if the file is opened in a newer version of Excel. Learn more: https://go.microsoft.com/fwlink/?linkid=870924
Comment:
    tierras de cultivo que se convierten en plantaciones forestales</t>
        </r>
      </text>
    </comment>
    <comment ref="C90" authorId="0" shapeId="0" xr:uid="{00000000-0006-0000-0400-000002000000}">
      <text>
        <r>
          <rPr>
            <sz val="11"/>
            <color theme="1"/>
            <rFont val="Arial"/>
            <family val="2"/>
            <scheme val="minor"/>
          </rPr>
          <t>======
ID#AAAAkkpSM8g
tc={DF7E0CCE-3CA8-4FC2-BF33-834F00F31F57}    (2022-11-28 17:31:22)
[Threaded comment]
Your version of Excel allows you to read this threaded comment; however, any edits to it will get removed if the file is opened in a newer version of Excel. Learn more: https://go.microsoft.com/fwlink/?linkid=870924
Comment:
    Humedales a plantaciones forestales</t>
        </r>
      </text>
    </comment>
    <comment ref="C91" authorId="0" shapeId="0" xr:uid="{00000000-0006-0000-0400-000005000000}">
      <text>
        <r>
          <rPr>
            <sz val="11"/>
            <color theme="1"/>
            <rFont val="Arial"/>
            <family val="2"/>
            <scheme val="minor"/>
          </rPr>
          <t>======
ID#AAAAkkpSMnA
tc={2126E657-044D-4854-840F-203AABD018DB}    (2022-11-28 17:31:22)
[Threaded comment]
Your version of Excel allows you to read this threaded comment; however, any edits to it will get removed if the file is opened in a newer version of Excel. Learn more: https://go.microsoft.com/fwlink/?linkid=870924
Comment:
    Asentamientos a plantaciones forestales</t>
        </r>
      </text>
    </comment>
    <comment ref="C92" authorId="0" shapeId="0" xr:uid="{00000000-0006-0000-0400-000001000000}">
      <text>
        <r>
          <rPr>
            <sz val="11"/>
            <color theme="1"/>
            <rFont val="Arial"/>
            <family val="2"/>
            <scheme val="minor"/>
          </rPr>
          <t>======
ID#AAAAkkpSM-o
tc={06AD5D47-59B1-4C40-B271-459640154A76}    (2022-11-28 17:31:22)
[Threaded comment]
Your version of Excel allows you to read this threaded comment; however, any edits to it will get removed if the file is opened in a newer version of Excel. Learn more: https://go.microsoft.com/fwlink/?linkid=870924
Comment:
    otras tierras a plantaciones forestales</t>
        </r>
      </text>
    </comment>
  </commentList>
  <extLst>
    <ext xmlns:r="http://schemas.openxmlformats.org/officeDocument/2006/relationships" uri="GoogleSheetsCustomDataVersion1">
      <go:sheetsCustomData xmlns:go="http://customooxmlschemas.google.com/" r:id="rId1" roundtripDataSignature="AMtx7mhGwGKa8N5KvkaFCI5pT2RVI6C21Q=="/>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<sst xmlns="http://schemas.openxmlformats.org/spreadsheetml/2006/main" count="10237" uniqueCount="533">
  <si>
    <t>Referencia</t>
  </si>
  <si>
    <t>Ecuador</t>
  </si>
  <si>
    <t xml:space="preserve">DATOS PARA CALIBRAR PROYECCIONES </t>
  </si>
  <si>
    <t>GRÁFICO UTCUTS-1</t>
  </si>
  <si>
    <t>TABLA UTCUTS - 1: Cobertura uso de suelos</t>
  </si>
  <si>
    <t>Uso de suelos [ha]</t>
  </si>
  <si>
    <t>ESPAC</t>
  </si>
  <si>
    <t>Montes y bosques [ha]</t>
  </si>
  <si>
    <t>Cultivos permanentes [ha]</t>
  </si>
  <si>
    <t>Cultivos transitorios y barbechos [ha]</t>
  </si>
  <si>
    <t>Descanso [ha]</t>
  </si>
  <si>
    <t>Otros usos [ha]</t>
  </si>
  <si>
    <t>Páramos [ha]</t>
  </si>
  <si>
    <t>Pastos cultivados [ha]</t>
  </si>
  <si>
    <t>Pastos permanentes [ha]</t>
  </si>
  <si>
    <t>Uso de suelos [Mha]</t>
  </si>
  <si>
    <t>Montes y bosques [Mha]</t>
  </si>
  <si>
    <t>Cultivos permanentes [Mha]</t>
  </si>
  <si>
    <t>Cultivos transitorios y barbechos [Mha]</t>
  </si>
  <si>
    <t>Descanso [Mha]</t>
  </si>
  <si>
    <t>Otros usos [Mha]</t>
  </si>
  <si>
    <t>Páramos [Mha]</t>
  </si>
  <si>
    <t>Pastos cultivados [Mha]</t>
  </si>
  <si>
    <t>Pastos permanentes [Mha]</t>
  </si>
  <si>
    <t>TOTAL COBERTURAS [Mha]</t>
  </si>
  <si>
    <t>DATOS ÁREAS PROTEGIDAS</t>
  </si>
  <si>
    <t>TABLA UTCUTS - 2: Cobertura áreas protegidas</t>
  </si>
  <si>
    <t>Áreas protegidas [Mha]</t>
  </si>
  <si>
    <t>SNAP</t>
  </si>
  <si>
    <t>Galápagos [Mha]</t>
  </si>
  <si>
    <t>Bosques protegidos/Protected forest [Mha]</t>
  </si>
  <si>
    <t>Pradera protegida/Protected grassland [Mha]</t>
  </si>
  <si>
    <t>Manglares  [Mha]</t>
  </si>
  <si>
    <t>DATOS PARA MODELO OSEMOSYS</t>
  </si>
  <si>
    <t>Drivers</t>
  </si>
  <si>
    <t xml:space="preserve">TABLA UTCUTS - 3: Coberturas generales - MAG + MAATE </t>
  </si>
  <si>
    <t>Coberturas generales [ha]</t>
  </si>
  <si>
    <t>MAG+MAATE</t>
  </si>
  <si>
    <t>Bosque</t>
  </si>
  <si>
    <t>Bosque nativo [ha]</t>
  </si>
  <si>
    <t>Plantación forestal [ha]</t>
  </si>
  <si>
    <t>Tierra agropecuaria</t>
  </si>
  <si>
    <t>Cultivo anual [ha]</t>
  </si>
  <si>
    <t>Cultivo semipermanente [ha]</t>
  </si>
  <si>
    <t>Cultivo permanente [ha]</t>
  </si>
  <si>
    <t>Pastizal [ha]</t>
  </si>
  <si>
    <t>Mosaico agropecuario [ha]</t>
  </si>
  <si>
    <t>Vegetación arbustiva</t>
  </si>
  <si>
    <t>Vegetación arbustiva [ha]</t>
  </si>
  <si>
    <t>Vegetación herbácea [ha]</t>
  </si>
  <si>
    <t>Páramo [ha]</t>
  </si>
  <si>
    <t>Cuerpo de agua</t>
  </si>
  <si>
    <t>Cuerpo de agua natural [ha]</t>
  </si>
  <si>
    <t>Cuerpo de agua artificial [ha]</t>
  </si>
  <si>
    <t>Zona antrópica</t>
  </si>
  <si>
    <t>Área poblada [ha]</t>
  </si>
  <si>
    <t>Infraestructura [ha]</t>
  </si>
  <si>
    <t>Otras tierras</t>
  </si>
  <si>
    <t>Área sin cobertura vegetal [ha]</t>
  </si>
  <si>
    <t>Glaciar [ha]</t>
  </si>
  <si>
    <t>Sin información [ha]</t>
  </si>
  <si>
    <t>TOTAL COBERTURAS [ha]</t>
  </si>
  <si>
    <t>Coberturas generales [Mha]</t>
  </si>
  <si>
    <t>Leyendas usadas en INGEI 2018 (NIVEL I IPCC)</t>
  </si>
  <si>
    <t>Leyendas usadas por MAATE en los mapas interactivos y reportes de deforestacion (Nivel I IPCC)</t>
  </si>
  <si>
    <t>Niveles para OSEMOSYS</t>
  </si>
  <si>
    <t>Tasa de deforestación neta 2018 (-0.46%)</t>
  </si>
  <si>
    <t>Tierras forestales</t>
  </si>
  <si>
    <t>Bosque nativo [Mha]</t>
  </si>
  <si>
    <t>10% mas que el crecimiento poblacional segun la planeacion estrategica de plantaciones forestales 2012</t>
  </si>
  <si>
    <t>Plantación forestal [Mha]</t>
  </si>
  <si>
    <t>Tierra de cultivo</t>
  </si>
  <si>
    <t>Cultivos  [Mha]</t>
  </si>
  <si>
    <t>Pastura [Mha]</t>
  </si>
  <si>
    <t>Pastizales (grasslands)</t>
  </si>
  <si>
    <t>Vegetación arbustiva y herbácea (incluye páramo)</t>
  </si>
  <si>
    <t>Pastizales (grasslands)  [Mha]</t>
  </si>
  <si>
    <t>Humedal</t>
  </si>
  <si>
    <t>Cuerpo de agua/humedal</t>
  </si>
  <si>
    <t>Humedal [Mha]</t>
  </si>
  <si>
    <t>Asentamientos</t>
  </si>
  <si>
    <t>Asentamientos [Mha]</t>
  </si>
  <si>
    <t>Otras tierras [Mha]</t>
  </si>
  <si>
    <t>Extraccion de Madera de áreas protegidas</t>
  </si>
  <si>
    <t xml:space="preserve"> MAATE/ INGEI</t>
  </si>
  <si>
    <t xml:space="preserve"> Bosque nativo bajo un regimen de protección legal (PSB, SNAP, Bosques Protectores) </t>
  </si>
  <si>
    <t>Extracción de Madera (m3.ha-1.año-1)</t>
  </si>
  <si>
    <t xml:space="preserve"> B. nativo</t>
  </si>
  <si>
    <t xml:space="preserve"> Plantaciones forestales  </t>
  </si>
  <si>
    <t>TOTAL MADERA EXTRAIDA [m3.ha-1.año-1]</t>
  </si>
  <si>
    <t>Extraccion de leña de áreas protegidas</t>
  </si>
  <si>
    <t>Balance Energético Nacional, 2020/ INGEI</t>
  </si>
  <si>
    <t>Extracción de Leña (m3.ha-1.año-1)</t>
  </si>
  <si>
    <t>TOTAL LEÑA EXTRAIDA [m3.ha-1.año-1]</t>
  </si>
  <si>
    <t>DATOS PARA EMISIONES INGEI</t>
  </si>
  <si>
    <t> </t>
  </si>
  <si>
    <t>TABLA UTCUTS - 4: Cambios de uso de suelos</t>
  </si>
  <si>
    <t>Superficie de tierras convertidas en tierras de cultivo [Mha]</t>
  </si>
  <si>
    <t>INGEI</t>
  </si>
  <si>
    <t>Bosque nativo</t>
  </si>
  <si>
    <t>Tierras de cultivo [Mha]</t>
  </si>
  <si>
    <t xml:space="preserve">Plantación forestal </t>
  </si>
  <si>
    <t>Pastizal (grassland)</t>
  </si>
  <si>
    <t>Humedales</t>
  </si>
  <si>
    <t>Superficie de tierras convertidas en pastizales [Mha]</t>
  </si>
  <si>
    <t>Pastizal (grassland)[Mha]</t>
  </si>
  <si>
    <t>Tierras de cultivo</t>
  </si>
  <si>
    <t>Superficie de tierras convertidas en humedales [Mha]</t>
  </si>
  <si>
    <t>Humedales [Mha]</t>
  </si>
  <si>
    <t>Superficie de tierras convertidas en asentamientos [Mha]</t>
  </si>
  <si>
    <t>Superficie de tierras convertidas en otras tierras [Mha]</t>
  </si>
  <si>
    <t>Plantaciones forestales</t>
  </si>
  <si>
    <t>Rendimiento [kg/Mha]</t>
  </si>
  <si>
    <t>Producción de madera [kg]</t>
  </si>
  <si>
    <t>Referencias Bibliográficas</t>
  </si>
  <si>
    <t>CIFRAS OFICIALES - Información MAATE - Descarbonización, Fuente: INEC - ESPAC 2022-2021, Actualización: Mayo 2022</t>
  </si>
  <si>
    <t>CIFRAS OFICIALES - Reporte Sistema Nacional de Áreas Protegidas SNAP - Periodo 2021</t>
  </si>
  <si>
    <t>CIFRAS PROYECTADAS - Información ELENA</t>
  </si>
  <si>
    <t>CIFRAS OFICIALES - Información MAATE - Descarbonización, Comercio exterior de los principales productos agropecuarios, Fuente: Banco Central del Ecuador, Actualización: 2021</t>
  </si>
  <si>
    <t>CIFRAS OFICIALES - MAG+ MAATE, Cobertura y uso de la tierra, Folder: Uscuss, Datos enviados por Alejandra 10SEP2022</t>
  </si>
  <si>
    <t>CIFRAS OFICIALES - MAG Agrocalidad - Campañas de vacunación, Fuente: Sandra Barriga, Información recibida: 27SEP2022</t>
  </si>
  <si>
    <t>ESPAC - Publicaciones por año, Censos del INEC - Fecha de consulta: 09SEP2022 - Documentos; Archivos ESPAC</t>
  </si>
  <si>
    <t xml:space="preserve">INGEI </t>
  </si>
  <si>
    <t>GRÁFICO UTCUTS-2</t>
  </si>
  <si>
    <t>DRIVERS</t>
  </si>
  <si>
    <t>GRÁFICO UTCUTS-3</t>
  </si>
  <si>
    <t>El sector crece 10% mas que el crecimiento poblacional segun planeacion estrategica de plantaciones forestales 2012</t>
  </si>
  <si>
    <t xml:space="preserve">Crece con la tasa de crecimiento del PIB del sector agricultura, silvicultura y pesca </t>
  </si>
  <si>
    <t>Cultivos [Mha]</t>
  </si>
  <si>
    <t>Flexible</t>
  </si>
  <si>
    <t>Decrece con tasa de crecimiento de PIB del sector agricultura, silvicultura y pesca</t>
  </si>
  <si>
    <t>Tasa de crecimiento del PIB del sector agricultura silvicultura y pesca y tasa de crecimiento del PIB del sector de la construccion</t>
  </si>
  <si>
    <t>Tasa de urbanización</t>
  </si>
  <si>
    <t xml:space="preserve">Cambio climatico causará perdida de 10% de los glaciares hasta el 2050 </t>
  </si>
  <si>
    <t>Crece con la tasa de crecimiento de las plantaciones forestales</t>
  </si>
  <si>
    <t>Crece con la tasa de crecimiento de la poblacion</t>
  </si>
  <si>
    <t xml:space="preserve">DATOS PARA EMISIONES </t>
  </si>
  <si>
    <t>% del Total de has que cambian de cobertura</t>
  </si>
  <si>
    <t>GRÁFICO UTCUTS-4</t>
  </si>
  <si>
    <t>Cobertura inicial</t>
  </si>
  <si>
    <t>Datos 2010 al 2018 INGEI</t>
  </si>
  <si>
    <t>Pastura</t>
  </si>
  <si>
    <t>Superficie de tierras convertidas en Pasturas [Mha]</t>
  </si>
  <si>
    <t>Pasturas [Mha]</t>
  </si>
  <si>
    <t>GRÁFICO UTCUTS-5</t>
  </si>
  <si>
    <t>GRÁFICO UTCUTS-6</t>
  </si>
  <si>
    <t>Pasturas</t>
  </si>
  <si>
    <t>GRÁFICO UTCUTS-7</t>
  </si>
  <si>
    <t>Superficie de tierras convertidas en Plantaciones Forestales [Mha]</t>
  </si>
  <si>
    <t>Plantaciones Forestales [Mha]</t>
  </si>
  <si>
    <t>GRÁFICO UTCUTS-8</t>
  </si>
  <si>
    <t>Drivers económicos</t>
  </si>
  <si>
    <t xml:space="preserve">Población </t>
  </si>
  <si>
    <t>Población Nacional</t>
  </si>
  <si>
    <t>Tasa de crecimiento Poblacional [%]</t>
  </si>
  <si>
    <t>Población Urbana</t>
  </si>
  <si>
    <t>Población Rural</t>
  </si>
  <si>
    <t>Tasa de ruralización</t>
  </si>
  <si>
    <t>Población Económicamente Activa</t>
  </si>
  <si>
    <t>PIB Nacional Tendencial</t>
  </si>
  <si>
    <t>PIB Nacional [Miles USD 2021]</t>
  </si>
  <si>
    <t>Tasa de crecimiento del PIB Nacional [%]</t>
  </si>
  <si>
    <t>PIB Nacional Optimista</t>
  </si>
  <si>
    <t>PIB Nacional Escenario Negativo</t>
  </si>
  <si>
    <t>PIB Sectorial Tendencial</t>
  </si>
  <si>
    <t>Sector agricultura, silvicultura y pesca</t>
  </si>
  <si>
    <t>PIB Sector agricultura, silvicultura y pesca [Miles USD 2021]</t>
  </si>
  <si>
    <t>Sector explotación de minas y canteras</t>
  </si>
  <si>
    <t>PIB Sector explotación de minas y canteras [Miles USD 2021]</t>
  </si>
  <si>
    <t>Sector D Y E  -  Generación, captación y distribución de energía eléctrica. Captación, depuración y distribución de agua; y saneamiento</t>
  </si>
  <si>
    <t>PIB Sector X [Miles USD 2021]</t>
  </si>
  <si>
    <t>Sector C  -  Industrias Manufactureras</t>
  </si>
  <si>
    <t>PIB Sector Y [Miles USD 2021]</t>
  </si>
  <si>
    <t>Sector F   -  Construcción</t>
  </si>
  <si>
    <t>PIB Sector Z [Miles USD 2021]</t>
  </si>
  <si>
    <t>Sector G  -  Comercio al por mayor y al por menor;  reparación de los vehículos de motor y de las motocicletas</t>
  </si>
  <si>
    <t>PIB Sector M [Miles USD 2021]</t>
  </si>
  <si>
    <t>Sector H  -  Transporte y almacenamiento</t>
  </si>
  <si>
    <t>PIB Sector N [Miles USD 2021]</t>
  </si>
  <si>
    <t>Sector Servicios</t>
  </si>
  <si>
    <t>PIB Sector P [Miles USD 2021]</t>
  </si>
  <si>
    <t>Bosque nativo con deforestacion neta [Mha]</t>
  </si>
  <si>
    <t>Bosque proyectado con def. bruta [Mha]</t>
  </si>
  <si>
    <t>Def. bruta anual [Mha]</t>
  </si>
  <si>
    <t>Bosque regenerado [Mha]</t>
  </si>
  <si>
    <t>Bosque nativo no protegido [Mha]</t>
  </si>
  <si>
    <t>Bosque nativo bajo régimen de proteccion legal [Mha]</t>
  </si>
  <si>
    <t>El sector silvicultura aporta en 1 % al PIB Nacional, entonces se proyecta que el sector crezca a un 1% del crecimiento del PIB</t>
  </si>
  <si>
    <t>Driver: la superficie destinada a cultivos crece con el PIB sectorial, se estima que el PIB Agricultura, silvicultura y pesca incide en un 34% en la expansion de suelo agricola</t>
  </si>
  <si>
    <t>Decrece con la tasa de crecimiento de cultivos y ganaderia</t>
  </si>
  <si>
    <t>se mantiene con la tasa 2016-2018</t>
  </si>
  <si>
    <t>Tasa de crecimiento poblacional</t>
  </si>
  <si>
    <t>Glaciares representan el 6% de la cobertura otras tierras y se estima que se reducen en 1 % anual hasta el 2050. El otro 94% de tierra sin cobertura vegetal se estima que aumentara debido a procesos erosivos en una tasa del  1.4% anual hasta 2050</t>
  </si>
  <si>
    <t>% del total de has que cambian de cobertura</t>
  </si>
  <si>
    <t>Ejemplo de como calcular los % de cambio entre cobertura</t>
  </si>
  <si>
    <t>Cobertura: Pastizal</t>
  </si>
  <si>
    <t>Delta 2018 (Superfcie Mha)</t>
  </si>
  <si>
    <t>% de Plantaciones forestales que cambia a otros usos</t>
  </si>
  <si>
    <t>Asentamiento</t>
  </si>
  <si>
    <t>Plantaciones Forestales</t>
  </si>
  <si>
    <t>Referencias</t>
  </si>
  <si>
    <t>Emisiones</t>
  </si>
  <si>
    <t>Incendios</t>
  </si>
  <si>
    <t>Biomasa quemada [Mton]</t>
  </si>
  <si>
    <t>Superficie quemada [Mha]</t>
  </si>
  <si>
    <t>Emisiones (CH4) [mton]</t>
  </si>
  <si>
    <t>Emisiones (N2O) [mton]</t>
  </si>
  <si>
    <t>Remociones</t>
  </si>
  <si>
    <t>2,4,5</t>
  </si>
  <si>
    <t>Deforestación [Mha]</t>
  </si>
  <si>
    <t>3,4,5</t>
  </si>
  <si>
    <t>Regeneración [Mha]</t>
  </si>
  <si>
    <t>Deforestación bruta [Mton C]</t>
  </si>
  <si>
    <t>Bosque protegido [Mton CO2e]</t>
  </si>
  <si>
    <t>Absorciones de CO2 [ton CO2eq.ha] Bosques nativos</t>
  </si>
  <si>
    <t>Absorciones de CO2 [tonCO2eq.ha] Plantaciones forestales</t>
  </si>
  <si>
    <t>Tierras convertidas en Cultivos</t>
  </si>
  <si>
    <t>Factor de emisión neto (t CO2 equivalent/Ha)</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</si>
  <si>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</si>
  <si>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</si>
  <si>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</si>
  <si>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</si>
  <si>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</si>
  <si>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</si>
  <si>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</si>
  <si>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</si>
  <si>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t>
  </si>
  <si>
    <t>Plantación forestal que se mantiene como Plantacion forestal</t>
  </si>
  <si>
    <t xml:space="preserve">Cultivos convertidos en plantaciones forestales </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</si>
  <si>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</si>
  <si>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</si>
  <si>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</si>
  <si>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</si>
  <si>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</si>
  <si>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Bosque que se regeneró</t>
  </si>
  <si>
    <t>Quema de biomasa</t>
  </si>
  <si>
    <t>Factor de emisión (t CO2 equivalent/Ha)</t>
  </si>
  <si>
    <t>Quema de biomasa de bosques (t CO2 equivalent/Ha)</t>
  </si>
  <si>
    <t>FAOSTAT - Residuos agrícolas - Ecuador - Emisiones directas (N2O) - Fecha consulta: 13SEP2022 - Documento: Plantilla inicial USCUSS 7- 13SEP2022</t>
  </si>
  <si>
    <t>Primer informe bienal de Actualización del Ecuador, Septiembre 2016</t>
  </si>
  <si>
    <t>Análisis de la deforestación en el Ecuador Continental 1990-2014</t>
  </si>
  <si>
    <t>Deforestación del Ecuador Contiental periodo 2014-2016</t>
  </si>
  <si>
    <t>La deforestación en el Ecuador 1990-2018</t>
  </si>
  <si>
    <t>INGEI 2016, INGEI 2018</t>
  </si>
  <si>
    <t>EMISIONES</t>
  </si>
  <si>
    <t>Emisiones de tierras convertidas en tierras de cultivo [MtonCO2 eq]</t>
  </si>
  <si>
    <t>Emisiones de tierras convertidas en Pasturas [MtonCO2 eq]</t>
  </si>
  <si>
    <t>No se calculan emisiones de Pasturas en 2018 porque el INGEI ya la consiera dentro Cultivos</t>
  </si>
  <si>
    <t>Emisiones de tierras convertidas en Vegetacion arbustiva y herbacea (grasslands o pastizal)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</si>
  <si>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</si>
  <si>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</si>
  <si>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</si>
  <si>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</si>
  <si>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Absorciones de bosques que se mantienen como bosques [MtonCO2 eq]</t>
  </si>
  <si>
    <t>Bosque nativo que se mantiene (solo áreas bajo régimen de protección legal)</t>
  </si>
  <si>
    <t xml:space="preserve">Áreas regeneradas </t>
  </si>
  <si>
    <t>Total Absorciones USCUSS</t>
  </si>
  <si>
    <t>Emisiones netas (emisiones-absorciones considerando TODO el bosque nativo) [MtonCO2 eq]</t>
  </si>
  <si>
    <t xml:space="preserve">Emisiones de cambio de uso de suelo </t>
  </si>
  <si>
    <t xml:space="preserve">Costos considerados para USCUSS </t>
  </si>
  <si>
    <t>1. COSTOS RESTAURACIÓN (Reforestación)</t>
  </si>
  <si>
    <t>Fuente</t>
  </si>
  <si>
    <t>Restauración Año 1</t>
  </si>
  <si>
    <t>Unidades</t>
  </si>
  <si>
    <t>Costo</t>
  </si>
  <si>
    <t xml:space="preserve">Programa Nacional de Restauración del Paisaje (Ministerio del Ambiente, 2019)
</t>
  </si>
  <si>
    <t>Mano de obra</t>
  </si>
  <si>
    <t>USD/ha</t>
  </si>
  <si>
    <t>Insumos</t>
  </si>
  <si>
    <t>Cercado</t>
  </si>
  <si>
    <t>Mantenimiento</t>
  </si>
  <si>
    <t>Gastos administrativos</t>
  </si>
  <si>
    <t>Sistema Nacional de Monitoreo de Bosques</t>
  </si>
  <si>
    <t>Gastos monitoreo</t>
  </si>
  <si>
    <t>Total</t>
  </si>
  <si>
    <t>Restauración Año 2</t>
  </si>
  <si>
    <t>Restauración Año 3</t>
  </si>
  <si>
    <t>Restauración Año 4</t>
  </si>
  <si>
    <t>Restauración Año 5</t>
  </si>
  <si>
    <t>Restauración Año 6</t>
  </si>
  <si>
    <t>Restauración Año 7</t>
  </si>
  <si>
    <t>2. COSTOS CONSERVACIÓN</t>
  </si>
  <si>
    <t xml:space="preserve">Programa Socio Bosque II
(MAATE, 2021)
</t>
  </si>
  <si>
    <t>Conservación de bosques con incentivos económicos NETO CERO 2050</t>
  </si>
  <si>
    <t>Pago por conservación de bosques (promedio ponderado Socio Bosque)</t>
  </si>
  <si>
    <t>Dato sugerido en el taller</t>
  </si>
  <si>
    <t>Conservación de bosques con incentivos económicos NETO CERO 2070</t>
  </si>
  <si>
    <t>3. COSTOS PLANTACIONES FORESTALES</t>
  </si>
  <si>
    <t xml:space="preserve">PROYECTO DE INVERSIÓN: “DINAMIZACIÓN DEL SECTOR FORESTAL PRODUCTIVO SOSTENIBLE” (MAG, 2021)
</t>
  </si>
  <si>
    <t>Plantaciones forestales comerciales y sistemas sostenibles año 1</t>
  </si>
  <si>
    <t>Establecimiento de plantaciones forestales, sistemas
silvopastoriles y agroforestales comerciales, bajo diferentes
esquemas de manejo</t>
  </si>
  <si>
    <t>Plantaciones forestales comerciales y sistemas sostenibles año 2 hasta año 11</t>
  </si>
  <si>
    <t>Direccion de Produccion Forestal (no hay documento solo entrevista)</t>
  </si>
  <si>
    <t>Mantenimiento de plantaciones forestales</t>
  </si>
  <si>
    <t>Referencias:</t>
  </si>
  <si>
    <r>
      <t>•</t>
    </r>
    <r>
      <rPr>
        <sz val="10"/>
        <color rgb="FF000000"/>
        <rFont val="Calibri"/>
        <family val="2"/>
      </rPr>
      <t xml:space="preserve">MAATE. (2021). </t>
    </r>
    <r>
      <rPr>
        <i/>
        <sz val="10"/>
        <color rgb="FF000000"/>
        <rFont val="Calibri"/>
        <family val="2"/>
      </rPr>
      <t>Proyecto Socio Bosque II</t>
    </r>
    <r>
      <rPr>
        <sz val="10"/>
        <color rgb="FF000000"/>
        <rFont val="Calibri"/>
        <family val="2"/>
      </rPr>
      <t xml:space="preserve"> (pp. 1–94). MAATE.</t>
    </r>
  </si>
  <si>
    <r>
      <t>•</t>
    </r>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</si>
  <si>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t>•</t>
    </r>
    <r>
      <rPr>
        <sz val="10"/>
        <color rgb="FF000000"/>
        <rFont val="Calibri"/>
        <family val="2"/>
      </rPr>
      <t xml:space="preserve">MAG. (2021). </t>
    </r>
    <r>
      <rPr>
        <i/>
        <sz val="10"/>
        <color rgb="FF000000"/>
        <rFont val="Calibri"/>
        <family val="2"/>
      </rPr>
      <t>Dinamización del Sector Forestal Productivo Sostenible</t>
    </r>
    <r>
      <rPr>
        <sz val="10"/>
        <color rgb="FF000000"/>
        <rFont val="Calibri"/>
        <family val="2"/>
      </rPr>
      <t>. MAG.</t>
    </r>
  </si>
  <si>
    <r>
      <t>•</t>
    </r>
    <r>
      <rPr>
        <sz val="10"/>
        <color rgb="FF000000"/>
        <rFont val="Calibri"/>
        <family val="2"/>
      </rPr>
      <t xml:space="preserve">Ministerio del Ambiente. (2019). </t>
    </r>
    <r>
      <rPr>
        <i/>
        <sz val="10"/>
        <color rgb="FF000000"/>
        <rFont val="Calibri"/>
        <family val="2"/>
      </rPr>
      <t>Plan Nacional de Restauración Forestal 2019-2030</t>
    </r>
    <r>
      <rPr>
        <sz val="10"/>
        <color rgb="FF000000"/>
        <rFont val="Calibri"/>
        <family val="2"/>
      </rPr>
      <t xml:space="preserve"> (pp. 1–55). Ministerio del Ambiente.</t>
    </r>
  </si>
  <si>
    <r>
      <rPr>
        <b/>
        <sz val="11"/>
        <color rgb="FF000000"/>
        <rFont val="Arial"/>
        <family val="2"/>
      </rPr>
      <t xml:space="preserve">Beneficios del sector USCUSS aplicados a </t>
    </r>
    <r>
      <rPr>
        <b/>
        <sz val="11"/>
        <color rgb="FFFF0000"/>
        <rFont val="Arial"/>
        <family val="2"/>
      </rPr>
      <t>bosques bajo régimen de protección legal</t>
    </r>
    <r>
      <rPr>
        <b/>
        <sz val="11"/>
        <color rgb="FF000000"/>
        <rFont val="Arial"/>
        <family val="2"/>
      </rPr>
      <t>. Ya sea sistema nacional de áreas protegidas SNAP o bosques que ingresan al programa de conservación por incentivos economicos (Socio Bosque)</t>
    </r>
  </si>
  <si>
    <t>1. Belleza escénica</t>
  </si>
  <si>
    <t xml:space="preserve">Proyecto Nacional de Restauración de Paisaje (MAATE, 2022) para el rango alto. Rango base se consideró 1/3 del valor indicado en el PNRP para ser conservadores.
</t>
  </si>
  <si>
    <t>Descripción del servicio</t>
  </si>
  <si>
    <t>Costo base (conservador)</t>
  </si>
  <si>
    <t>Costo rango alto</t>
  </si>
  <si>
    <t>Beneficio que genera las áreas naturales a nivel de paisaje</t>
  </si>
  <si>
    <t>USD/ha.año</t>
  </si>
  <si>
    <t>2. Regulación hídrica y disminución de sedimento</t>
  </si>
  <si>
    <t>Basado en TEEB (EPN y PNUMA, 2018) para rango bajo. Rango alto basado en  Plan Nacional de Restauración del Paisaje (MAATE, 2022)</t>
  </si>
  <si>
    <t>Provisión de servicio hídrico, restitución del recurso para consumo humano, caudales ecológicos y prevención de inundaciones</t>
  </si>
  <si>
    <t>3. Turismo y recreación</t>
  </si>
  <si>
    <t>Basado en TEEB, USAID para rango bajo. Rango alto basado en  Plan Nacional de Restauración del Paisaje (MAATE, 2022)</t>
  </si>
  <si>
    <t>Beneficio de la recreación en áreas naturales</t>
  </si>
  <si>
    <t>Para el análisis de incerteza considerar el comentario que Miguel C. dejo en el documento de word</t>
  </si>
  <si>
    <t>4. Secuestro y almacenamiento de carbono</t>
  </si>
  <si>
    <t xml:space="preserve">
</t>
  </si>
  <si>
    <t>(EPA 2016),rango bajo  para el caso conservador. (Ricke et al., 2018) indica un costo social global de 417 usd/tCO2e, asumimos que este valor sería alcanzado en 2050 en el rango alto de costo. Siguiendo una metodología aproximada a la de Ricke, el valor en 2020 sería 210,7 usd/tco2, y se alcanzaría 417 usd/tCO2 en 2050. Otra referencia es 5 USD/ton CO2 según el Plan Nacional de Restauración del Paisaje (MAATE, 2022)</t>
  </si>
  <si>
    <t>Año</t>
  </si>
  <si>
    <t>Valor bajo: (Basado en la estimación de EPA, 2016): Para el año presente sería de 14 $/tCO2 en el escenario con 5% de tasa de descuento recomendado por EPA. Pero lo interesante es que este no es un valor constante sino que crece en el tiempo reflejando la creciente concentración de CO2 y como cada tonelada adicional implica mayor riesgo y daños globales. Este valor es del daño global, no separa por países como el de Ricke pero distribuye los daños crecientes en el tiempo por lo que deberíamos usar los de la siguiente tabla con diferentes valores para cada año. Valor alto: recomendado usar el valor medio de Ricke et al 2018 de 417 $/tCO2 total que sería alcanzado en 2050</t>
  </si>
  <si>
    <t>Mitigación al cambio climático (el carbono fijado no se emite a la atmosfera)</t>
  </si>
  <si>
    <t>USD/tonCO2</t>
  </si>
  <si>
    <t>5. Otros beneficios ecosistémicos</t>
  </si>
  <si>
    <t>Informe Técnico Programa Socio Bosque II Tablas 17 a 21</t>
  </si>
  <si>
    <t>Recursos genéticos</t>
  </si>
  <si>
    <t>Recursos medicinales</t>
  </si>
  <si>
    <t>Regulación de la calidad del aire</t>
  </si>
  <si>
    <t>Moderación de eventos extremos</t>
  </si>
  <si>
    <t>Control biológico</t>
  </si>
  <si>
    <t>Mantenimiento de ciclo migratorio de especies</t>
  </si>
  <si>
    <t>Tasas de descuento sugeridas por Miguel C.</t>
  </si>
  <si>
    <t>Castillo et al 2021</t>
  </si>
  <si>
    <t>Años</t>
  </si>
  <si>
    <t>%</t>
  </si>
  <si>
    <t>0 a 5</t>
  </si>
  <si>
    <t>5 a 20</t>
  </si>
  <si>
    <t>20 a 50</t>
  </si>
  <si>
    <t>Usemos esto de 2,77%</t>
  </si>
  <si>
    <t>50 a 100</t>
  </si>
  <si>
    <t>References</t>
  </si>
  <si>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</si>
  <si>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rPr>
        <sz val="11"/>
        <color rgb="FF000000"/>
        <rFont val="Calibri"/>
        <family val="2"/>
      </rPr>
      <t xml:space="preserve">Ricke, K., Drouet, L., Caldeira, K., &amp; Tavoni, M. (2018). Country-level social cost of carbon. </t>
    </r>
    <r>
      <rPr>
        <i/>
        <sz val="11"/>
        <color rgb="FF000000"/>
        <rFont val="Calibri"/>
        <family val="2"/>
      </rPr>
      <t>Nature Climate Change</t>
    </r>
    <r>
      <rPr>
        <sz val="11"/>
        <color rgb="FF000000"/>
        <rFont val="Calibri"/>
        <family val="2"/>
      </rPr>
      <t xml:space="preserve">, </t>
    </r>
    <r>
      <rPr>
        <i/>
        <sz val="11"/>
        <color rgb="FF000000"/>
        <rFont val="Calibri"/>
        <family val="2"/>
      </rPr>
      <t>8</t>
    </r>
    <r>
      <rPr>
        <sz val="11"/>
        <color rgb="FF000000"/>
        <rFont val="Calibri"/>
        <family val="2"/>
      </rPr>
      <t>(10), Article 10. https://doi.org/10.1038/s41558-018-0282-y</t>
    </r>
  </si>
  <si>
    <t>PIB Sectorial Optimista</t>
  </si>
  <si>
    <t>PIB Sectorial Negativo</t>
  </si>
  <si>
    <t>Exportaciones Tendencial</t>
  </si>
  <si>
    <t>Agrícolas</t>
  </si>
  <si>
    <t>Valores reales totales [Miles USD 2021]</t>
  </si>
  <si>
    <t>Tasa de crecimiento real [%]</t>
  </si>
  <si>
    <t>Silvícolas, Pecuarias y Piscícolas</t>
  </si>
  <si>
    <t>Industria alimenticia</t>
  </si>
  <si>
    <t>Exportaciones Optimista</t>
  </si>
  <si>
    <t>Exportaciones Negativo</t>
  </si>
  <si>
    <t>Importaciones Tendencial</t>
  </si>
  <si>
    <t>Alimentos, bebidas y tabacos</t>
  </si>
  <si>
    <t>Materia prima agrícola</t>
  </si>
  <si>
    <t>Importaciones Optimista</t>
  </si>
  <si>
    <t>Importaciones Negativo</t>
  </si>
  <si>
    <t>COBERTURA DE CULTIVOS ESPAC</t>
  </si>
  <si>
    <t>Cultivos en hectáreas [ha]</t>
  </si>
  <si>
    <t>Cacao - Almendra seca [ha]</t>
  </si>
  <si>
    <t>Café - Grano Oro [ha]</t>
  </si>
  <si>
    <t>Caña de azucar [ha]</t>
  </si>
  <si>
    <t>Maíz [ha]</t>
  </si>
  <si>
    <t>Palma africana [ha]</t>
  </si>
  <si>
    <t>Soya - Grano seco [ha]</t>
  </si>
  <si>
    <t>Palmito [ha]</t>
  </si>
  <si>
    <t>Legumbres (Pulses) [ha]</t>
  </si>
  <si>
    <t>Cereales y pseudocereales[ha]</t>
  </si>
  <si>
    <t>Tubérculos [ha]</t>
  </si>
  <si>
    <t>Fruta fresca [ha]</t>
  </si>
  <si>
    <t>Verduras [ha]</t>
  </si>
  <si>
    <t>Floricolas [ha]</t>
  </si>
  <si>
    <t>Cultivos en mega hectáreas [Mha]</t>
  </si>
  <si>
    <t>Cacao - Almendra seca [Mha]</t>
  </si>
  <si>
    <t>Café - Grano Oro [Mha]</t>
  </si>
  <si>
    <t>Caña de azucar [Mha]</t>
  </si>
  <si>
    <t>Maíz [Mha]</t>
  </si>
  <si>
    <t>Palma africana (Fruta Fresca) [Mha]</t>
  </si>
  <si>
    <t>Soya [Mha]</t>
  </si>
  <si>
    <t>Palmito [Mha]</t>
  </si>
  <si>
    <t>Legumbres (Pulses) [Mha]</t>
  </si>
  <si>
    <t>Cereales y pseudocereales [Mha]</t>
  </si>
  <si>
    <t>Tubérculos [Mha]</t>
  </si>
  <si>
    <t>Fruta fresca [Mha]</t>
  </si>
  <si>
    <t>Verduras [Mha]</t>
  </si>
  <si>
    <t>Florícolas [Mha]</t>
  </si>
  <si>
    <t>Total [Mha]</t>
  </si>
  <si>
    <t>Tomate riñon [ha]</t>
  </si>
  <si>
    <t>PRODUCCIÓN Y RENDIMIENTO DE LOS CULTIVOS COSECHADOS</t>
  </si>
  <si>
    <t>Producción en toneladas [ton]</t>
  </si>
  <si>
    <t>Cacao - Almendra seca [ton]</t>
  </si>
  <si>
    <t>Café - Grano Oro [ton]</t>
  </si>
  <si>
    <t>Caña de azucar [ton]</t>
  </si>
  <si>
    <t>Maíz [ton]</t>
  </si>
  <si>
    <t>Palma africana [ton]</t>
  </si>
  <si>
    <t>Soya [ton]</t>
  </si>
  <si>
    <t>Legumbres (Pulses) [ton]</t>
  </si>
  <si>
    <t>Cereales  y pseudocereales [ton]</t>
  </si>
  <si>
    <t>Tubérculos [ton]</t>
  </si>
  <si>
    <t>Fruta fresca [ton]</t>
  </si>
  <si>
    <t>Verduras [ton]</t>
  </si>
  <si>
    <t>Producción agrícola en mega toneladas [Mton]</t>
  </si>
  <si>
    <t>Cacao - Almendra seca [Mton]</t>
  </si>
  <si>
    <t>Café - Grano Oro [Mton]</t>
  </si>
  <si>
    <t>Caña de azucar [Mton]</t>
  </si>
  <si>
    <t>Maíz [Mton]</t>
  </si>
  <si>
    <t>Palma africana  (Fruta Fresca) [Mton]</t>
  </si>
  <si>
    <t>Soya [Mton]</t>
  </si>
  <si>
    <t>Palmito [Mton]</t>
  </si>
  <si>
    <t>Legumbres (Pulses) [Mton]</t>
  </si>
  <si>
    <t>Cereales  y pseudocereales [Mton]</t>
  </si>
  <si>
    <t>Tubérculos [Mton]</t>
  </si>
  <si>
    <t>Fruta fresca [Mton]</t>
  </si>
  <si>
    <t>Verduras [Mton]</t>
  </si>
  <si>
    <t>Florícola [Mton]</t>
  </si>
  <si>
    <t>Total [Mton]</t>
  </si>
  <si>
    <t>Porcentaje de peso de trasporte</t>
  </si>
  <si>
    <t>Exportación de los productos agrílocas [ton]</t>
  </si>
  <si>
    <t>Palmito [ton]</t>
  </si>
  <si>
    <t>Cereales y pseudocereales [ [ton]</t>
  </si>
  <si>
    <t>Exportación de los productos agrílocas [Mton]</t>
  </si>
  <si>
    <t>Cereales y pseudocereales [Mton]</t>
  </si>
  <si>
    <t>Importación de los productos agrílocas [ton]</t>
  </si>
  <si>
    <t>Cereales y pseudocereales [ton]</t>
  </si>
  <si>
    <t>Importación de los productos agrílocas [Mton]</t>
  </si>
  <si>
    <t>Palma africana  [Mton]</t>
  </si>
  <si>
    <t>Banano  y plátano [Mton]</t>
  </si>
  <si>
    <t>CULTIVOS DE ARROZ</t>
  </si>
  <si>
    <t>Cobertura de cultivos de arroz COSECHADA [Mha]</t>
  </si>
  <si>
    <t>Arroz en cáscara [Mha]</t>
  </si>
  <si>
    <t>Arroz en cáscara [ton]</t>
  </si>
  <si>
    <t>Arroz en cáscara [Mton]</t>
  </si>
  <si>
    <t>Exportación de arroz [Mton]</t>
  </si>
  <si>
    <t>Importación de arroz [Mton]</t>
  </si>
  <si>
    <t>GANADERÍA - POBLACIÓN, COBERTURA</t>
  </si>
  <si>
    <t>Cabezas de ganado [Cabezas]</t>
  </si>
  <si>
    <t>Vacuno total (Cabezas)</t>
  </si>
  <si>
    <t>Vacuno lechero (Cabezas)</t>
  </si>
  <si>
    <t>Vacuno no lechero - Toros (Cabezas)</t>
  </si>
  <si>
    <t>Vacuno no lechero - Vacas (Cabezas)</t>
  </si>
  <si>
    <t>Vacuno no lechero - Crecimiento(Cabezas)</t>
  </si>
  <si>
    <t>Cobertura de suelo para ganadería [Mha]</t>
  </si>
  <si>
    <t>Vacuno total (Mha)</t>
  </si>
  <si>
    <t>GANADERÍA - PRODUCCIÓN, EXPORTACIÓN, IMPORTACIÓN, DEMANDA LOCAL</t>
  </si>
  <si>
    <t>Exportaciones [ton]</t>
  </si>
  <si>
    <t>Vacuno carne (ton)</t>
  </si>
  <si>
    <t>Vacuno leche (ton)</t>
  </si>
  <si>
    <t>Exportaciones [Mton]</t>
  </si>
  <si>
    <t>Vacuno carne (Mton)</t>
  </si>
  <si>
    <t>Vacuno leche (Mton)</t>
  </si>
  <si>
    <t>Importaciones [ton]</t>
  </si>
  <si>
    <t>Importaciones [Mton]</t>
  </si>
  <si>
    <t>AVES DE CORRAL - GALLINAS</t>
  </si>
  <si>
    <t>Población  [Cabezas]</t>
  </si>
  <si>
    <t>Criadas en campo (Cabezas)</t>
  </si>
  <si>
    <t>Criadas en planteles avícolas (Cabezas)</t>
  </si>
  <si>
    <t>Producción/Autoconsumo [# Huevos]</t>
  </si>
  <si>
    <t>Huevos (# huevos)</t>
  </si>
  <si>
    <t>Huevos autoconsumo (# huevos)</t>
  </si>
  <si>
    <t>Otra metodología de encuesta. Se dividen los fertilizantes según su riesgo.</t>
  </si>
  <si>
    <t>FERTILIZANTES UTILIZADOS EN CULTIVOS</t>
  </si>
  <si>
    <t>Uso de fertilizantes NPK [kg/ha]</t>
  </si>
  <si>
    <t>Arroz en cáscara [kg/ha]</t>
  </si>
  <si>
    <t>Cacao - Almendra seca [kg/ha]</t>
  </si>
  <si>
    <t>Café - Grano Oro  [kg/ha]</t>
  </si>
  <si>
    <t>Caña de azucar [kg/ha]</t>
  </si>
  <si>
    <t>Maíz  [kg/ha]</t>
  </si>
  <si>
    <t>Palma africana - FRUTA FRESCA [kg/ha]</t>
  </si>
  <si>
    <t>Soya - Grano seco [kg/ha]</t>
  </si>
  <si>
    <t>Palmito [kg/ha]</t>
  </si>
  <si>
    <t>Legumbres (Pulses)  [kg/ha]</t>
  </si>
  <si>
    <t>Cereales  y pseudo cereales [kg/ha]</t>
  </si>
  <si>
    <t>Tubérculos  [kg/ha]</t>
  </si>
  <si>
    <t>Fruta fresca [kg/ha]</t>
  </si>
  <si>
    <t>Verduras [kg/ha]</t>
  </si>
  <si>
    <t>Floricola [kg/ha]</t>
  </si>
  <si>
    <t>Total [kg/ha]</t>
  </si>
  <si>
    <t>Banano y plátano [ha]</t>
  </si>
  <si>
    <t>DRIVER 1: EXPORTACIÓN+CONSUMO</t>
  </si>
  <si>
    <t>Banano y plátano [Mha]</t>
  </si>
  <si>
    <t>DRIVER 2: PIB TOTAL</t>
  </si>
  <si>
    <t>DRIVER 3: POBLACIÓN</t>
  </si>
  <si>
    <t>Banano y plátano [ton]</t>
  </si>
  <si>
    <t>DRIVER 1: PIB TOTAL</t>
  </si>
  <si>
    <t>Banano y plátano [Mton]</t>
  </si>
  <si>
    <t>Participación de demanda en la producción [%]</t>
  </si>
  <si>
    <t xml:space="preserve">DRIVER 1: Exportación industria alimentaria </t>
  </si>
  <si>
    <t>EXPORTACIÓN, IMPORTACIÓN</t>
  </si>
  <si>
    <t>Banano  y plátano [ton]</t>
  </si>
  <si>
    <t>Tomate riñon [ton]</t>
  </si>
  <si>
    <t>Tomate riñon [Mton]</t>
  </si>
  <si>
    <t>DRIVER 1: Importaciones alimentos, bebidas y tabacos</t>
  </si>
  <si>
    <t>DRIVER 1</t>
  </si>
  <si>
    <t xml:space="preserve">DRIVER 2 </t>
  </si>
  <si>
    <t>DRIVER 3</t>
  </si>
  <si>
    <t>DRIVER 1: Población</t>
  </si>
  <si>
    <t>DRIVER 2: PIB Sectorial</t>
  </si>
  <si>
    <t>DRIVER 1: PIB Sectorial</t>
  </si>
  <si>
    <t>DRIVER 1: Exportaciones silvícolas, pecuarias y piscícolas</t>
  </si>
  <si>
    <t>DRIVER 1: PIB Total</t>
  </si>
  <si>
    <t>Total [Cabezas]</t>
  </si>
  <si>
    <t>Banano y platano [kg/ha]</t>
  </si>
  <si>
    <t>DRIVER 2: Población</t>
  </si>
  <si>
    <t>Plantaciones forestales [Mton CO2e/Mha]</t>
  </si>
  <si>
    <t>Tierras convertidas en tierras forestales</t>
  </si>
  <si>
    <t>CALIBRACIÓN</t>
  </si>
  <si>
    <t>GRÁFICO AGR - 1: Cobertura de cultivos SEMBRADOS</t>
  </si>
  <si>
    <t>GRÁFICO AGR - 2: Cobertura de cultivos COSECHADOS</t>
  </si>
  <si>
    <t>GRÁFICO AGR - 3: Cobertura de cultivos SEMBRADOS</t>
  </si>
  <si>
    <t>GRÁFICO AGR - 4: Rendimiento de cultivos COSECHADOS</t>
  </si>
  <si>
    <t>GRÁFICO AGR - 5: Exportación de productos agrícolas</t>
  </si>
  <si>
    <t>GRÁFICO AGR - 6: Importación de productos agrícolas</t>
  </si>
  <si>
    <t>GRÁFICO AGR - 7: Demanda local de productos agrícolas</t>
  </si>
  <si>
    <t>GRÁFICO AGR - 8: Población de ganado vacuno</t>
  </si>
  <si>
    <t>GRÁFICO AGR - 9: Cobertura y densidad del ganado vacuno</t>
  </si>
  <si>
    <t>GRÁFICO AGR - 10: Productos obtenidos del ganado vacuno</t>
  </si>
  <si>
    <t>GRÁFICO AGR - 11: Exportación, importación, demanda local de productos del ganado vacuno</t>
  </si>
  <si>
    <t>GRÁFICO AGR - 12: Cobertura y densidad del ganado vacuno</t>
  </si>
  <si>
    <t>GRÁFICO UTCUTS - 1: Cobertura uso de suelos</t>
  </si>
  <si>
    <t>GRÁFICO UTCUTS - 2: Cobertura áreas protegidas</t>
  </si>
  <si>
    <t>GRÁFICO UTCUTS - 3: Coberturas generales MAG+MAATE</t>
  </si>
  <si>
    <t xml:space="preserve">GRÁFICO UTCUTS - 4: Superficie de tierras convertidas en tierras de cultivo </t>
  </si>
  <si>
    <t xml:space="preserve">GRÁFICO UTCUTS - 5: Superficie de tierras convertidas en pastizales </t>
  </si>
  <si>
    <t>GRÁFICO UTCUTS - 6: Superficie de tierras convertidas en humedales</t>
  </si>
  <si>
    <t xml:space="preserve">GRÁFICO UTCUTS - 7: Superficie de tierras convertidas en asentamientos </t>
  </si>
  <si>
    <t>GRÁFICO UTCUTS - 8: Superficie de tierras convertidas en otras tierras</t>
  </si>
  <si>
    <t>Comentario sobre la Fuente, o metodología usada.</t>
  </si>
  <si>
    <t>Industria no alimenticia</t>
  </si>
  <si>
    <t>Aparatos domésticos</t>
  </si>
  <si>
    <t>Vehículos particulares</t>
  </si>
  <si>
    <t>Materia prima industrial</t>
  </si>
  <si>
    <t>Tasa de deforestación neta 2018 y 2019 con (-0.46%) a partir de 2020 con tasa de def. neta de -0.76% de acuerdo a información entregada por MAATE</t>
  </si>
  <si>
    <t>Se usa una tasa de deforestacion bruta de -0.75% para 2019 y a partir de 2020 se usa -0.78%, de acuerdo a tasas de deforestación emitidas por MAATE</t>
  </si>
  <si>
    <t>Uso inicial del suelo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</si>
</sst>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0.000"/>
    <numFmt numFmtId="165" formatCode="0.000%"/>
    <numFmt numFmtId="166" formatCode="0.0000"/>
    <numFmt numFmtId="167" formatCode="#,##0.00000"/>
    <numFmt numFmtId="168" formatCode="0.00000"/>
    <numFmt numFmtId="169" formatCode="0.000"/>
    <numFmt numFmtId="170" formatCode="#,##0.0000"/>
    <numFmt numFmtId="171" formatCode="0.0000000000000000000000000000000000000000000000"/>
    <numFmt numFmtId="172" formatCode="#,##0.000000"/>
    <numFmt numFmtId="174" formatCode="0.000000"/>
    <numFmt numFmtId="175" formatCode="_(* #,##0.00_);_(* \(#,##0.00\);_(* &quot;-&quot;??_);_(@_)"/>
    <numFmt numFmtId="176" formatCode="_(* #,##0.0000_);_(* \(#,##0.0000\);_(* &quot;-&quot;??_);_(@_)"/>
    <numFmt numFmtId="177" formatCode="0.0000000"/>
    <numFmt numFmtId="178" formatCode="0.0%"/>
    <numFmt numFmtId="179" formatCode="0.0000%"/>
  </numFmts>
  <fonts count="64" x14ac:knownFonts="1">
    <font>
      <sz val="11"/>
      <color theme="1"/>
      <name val="Arial"/>
      <scheme val="minor"/>
    </font>
    <font>
      <sz val="11"/>
      <color theme="1"/>
      <name val="Arial"/>
      <family val="2"/>
      <scheme val="minor"/>
    </font>
    <font>
      <sz val="11"/>
      <color theme="1"/>
      <name val="Arial"/>
      <family val="2"/>
      <scheme val="minor"/>
    </font>
    <font>
      <sz val="11"/>
      <color theme="1"/>
      <name val="Arial"/>
      <family val="2"/>
      <scheme val="minor"/>
    </font>
    <font>
      <b/>
      <sz val="14"/>
      <color theme="1"/>
      <name val="Calibri"/>
      <family val="2"/>
    </font>
    <font>
      <b/>
      <sz val="14"/>
      <color theme="1"/>
      <name val="Arial"/>
      <family val="2"/>
    </font>
    <font>
      <sz val="11"/>
      <color theme="1"/>
      <name val="Calibri"/>
      <family val="2"/>
    </font>
    <font>
      <b/>
      <sz val="20"/>
      <color rgb="FFFF0000"/>
      <name val="Calibri"/>
      <family val="2"/>
    </font>
    <font>
      <u/>
      <sz val="11"/>
      <color theme="10"/>
      <name val="Arial"/>
      <family val="2"/>
    </font>
    <font>
      <b/>
      <sz val="12"/>
      <color theme="4"/>
      <name val="Calibri"/>
      <family val="2"/>
    </font>
    <font>
      <b/>
      <sz val="12"/>
      <color theme="5"/>
      <name val="Calibri"/>
      <family val="2"/>
    </font>
    <font>
      <sz val="11"/>
      <color theme="1"/>
      <name val="Arial"/>
      <family val="2"/>
    </font>
    <font>
      <b/>
      <sz val="11"/>
      <color rgb="FFFF0000"/>
      <name val="Calibri"/>
      <family val="2"/>
    </font>
    <font>
      <b/>
      <sz val="11"/>
      <color rgb="FFFF0000"/>
      <name val="Arial"/>
      <family val="2"/>
    </font>
    <font>
      <sz val="11"/>
      <name val="Arial"/>
      <family val="2"/>
    </font>
    <font>
      <sz val="8"/>
      <color theme="1"/>
      <name val="Calibri"/>
      <family val="2"/>
    </font>
    <font>
      <b/>
      <sz val="11"/>
      <color rgb="FF5B9BD5"/>
      <name val="Calibri"/>
      <family val="2"/>
    </font>
    <font>
      <b/>
      <sz val="10"/>
      <color rgb="FF000000"/>
      <name val="Arial Narrow"/>
      <family val="2"/>
    </font>
    <font>
      <b/>
      <sz val="9"/>
      <color theme="1"/>
      <name val="Arial Narrow"/>
      <family val="2"/>
    </font>
    <font>
      <sz val="11"/>
      <color rgb="FF444444"/>
      <name val="Calibri"/>
      <family val="2"/>
    </font>
    <font>
      <sz val="11"/>
      <color rgb="FF000000"/>
      <name val="Calibri"/>
      <family val="2"/>
    </font>
    <font>
      <sz val="11"/>
      <color rgb="FF000000"/>
      <name val="Arial"/>
      <family val="2"/>
    </font>
    <font>
      <b/>
      <sz val="13"/>
      <color rgb="FF000000"/>
      <name val="Calibri"/>
      <family val="2"/>
    </font>
    <font>
      <b/>
      <sz val="11"/>
      <color theme="1"/>
      <name val="Calibri"/>
      <family val="2"/>
    </font>
    <font>
      <b/>
      <sz val="11"/>
      <color theme="1"/>
      <name val="Arial"/>
      <family val="2"/>
    </font>
    <font>
      <b/>
      <sz val="13"/>
      <color theme="1"/>
      <name val="Calibri"/>
      <family val="2"/>
    </font>
    <font>
      <b/>
      <sz val="14"/>
      <color theme="4"/>
      <name val="Calibri"/>
      <family val="2"/>
    </font>
    <font>
      <b/>
      <sz val="11"/>
      <color theme="4"/>
      <name val="Calibri"/>
      <family val="2"/>
    </font>
    <font>
      <b/>
      <sz val="20"/>
      <color theme="4"/>
      <name val="Calibri"/>
      <family val="2"/>
    </font>
    <font>
      <b/>
      <sz val="11"/>
      <color theme="4"/>
      <name val="Arial"/>
      <family val="2"/>
    </font>
    <font>
      <b/>
      <sz val="11"/>
      <color rgb="FF000000"/>
      <name val="Arial"/>
      <family val="2"/>
    </font>
    <font>
      <b/>
      <sz val="12"/>
      <color rgb="FF000000"/>
      <name val="Calibri"/>
      <family val="2"/>
    </font>
    <font>
      <b/>
      <sz val="11"/>
      <color rgb="FF000000"/>
      <name val="Calibri"/>
      <family val="2"/>
    </font>
    <font>
      <b/>
      <u/>
      <sz val="20"/>
      <color theme="10"/>
      <name val="Arial"/>
      <family val="2"/>
    </font>
    <font>
      <b/>
      <u/>
      <sz val="15"/>
      <color theme="10"/>
      <name val="Arial"/>
      <family val="2"/>
    </font>
    <font>
      <sz val="11"/>
      <color theme="1"/>
      <name val="Arial"/>
      <family val="2"/>
      <scheme val="minor"/>
    </font>
    <font>
      <sz val="11"/>
      <color theme="1"/>
      <name val="Calibri"/>
      <family val="2"/>
    </font>
    <font>
      <sz val="9"/>
      <color theme="1"/>
      <name val="Calibri"/>
      <family val="2"/>
    </font>
    <font>
      <b/>
      <sz val="14"/>
      <color rgb="FF000000"/>
      <name val="Calibri"/>
      <family val="2"/>
    </font>
    <font>
      <b/>
      <sz val="11"/>
      <color theme="1"/>
      <name val="Arial"/>
      <family val="2"/>
      <scheme val="minor"/>
    </font>
    <font>
      <u/>
      <sz val="11"/>
      <color theme="10"/>
      <name val="Arial"/>
      <family val="2"/>
      <scheme val="minor"/>
    </font>
    <font>
      <b/>
      <sz val="14"/>
      <color theme="1"/>
      <name val="Arial"/>
      <family val="2"/>
      <scheme val="minor"/>
    </font>
    <font>
      <sz val="11"/>
      <color theme="1"/>
      <name val="Arial"/>
      <family val="2"/>
      <scheme val="minor"/>
    </font>
    <font>
      <b/>
      <sz val="11"/>
      <color rgb="FFFF0000"/>
      <name val="Arial"/>
      <family val="2"/>
      <scheme val="minor"/>
    </font>
    <font>
      <sz val="8"/>
      <color theme="1"/>
      <name val="Arial"/>
      <family val="2"/>
      <scheme val="minor"/>
    </font>
    <font>
      <sz val="9"/>
      <color theme="1"/>
      <name val="Arial"/>
      <family val="2"/>
    </font>
    <font>
      <b/>
      <sz val="9"/>
      <name val="Arial Narrow"/>
      <family val="2"/>
    </font>
    <font>
      <sz val="11"/>
      <color rgb="FF444444"/>
      <name val="Calibri"/>
      <family val="2"/>
      <charset val="1"/>
    </font>
    <font>
      <sz val="11"/>
      <color rgb="FF000000"/>
      <name val="Arial"/>
      <family val="2"/>
      <scheme val="minor"/>
    </font>
    <font>
      <b/>
      <sz val="11"/>
      <color rgb="FF4472C4"/>
      <name val="Calibri"/>
      <family val="2"/>
    </font>
    <font>
      <sz val="11"/>
      <name val="Calibri"/>
      <family val="2"/>
    </font>
    <font>
      <sz val="11"/>
      <color theme="1"/>
      <name val="Arial"/>
      <family val="2"/>
      <scheme val="minor"/>
    </font>
    <font>
      <sz val="11"/>
      <color rgb="FFFFFFFF"/>
      <name val="Calibri"/>
      <family val="2"/>
    </font>
    <font>
      <sz val="10"/>
      <color rgb="FF000000"/>
      <name val="Calibri"/>
      <family val="2"/>
    </font>
    <font>
      <sz val="8"/>
      <color rgb="FF000000"/>
      <name val="Calibri"/>
      <family val="2"/>
    </font>
    <font>
      <sz val="10"/>
      <color theme="1"/>
      <name val="Arial"/>
      <family val="2"/>
    </font>
    <font>
      <i/>
      <sz val="10"/>
      <color rgb="FF000000"/>
      <name val="Calibri"/>
      <family val="2"/>
    </font>
    <font>
      <sz val="9"/>
      <color rgb="FF000000"/>
      <name val="Calibri"/>
      <family val="2"/>
    </font>
    <font>
      <sz val="10"/>
      <color theme="1"/>
      <name val="Calibri"/>
      <family val="2"/>
      <charset val="1"/>
    </font>
    <font>
      <sz val="10"/>
      <color rgb="FF212121"/>
      <name val="Source Sans Pro"/>
      <family val="2"/>
    </font>
    <font>
      <b/>
      <sz val="10"/>
      <color rgb="FF212121"/>
      <name val="Source Sans Pro"/>
      <family val="2"/>
    </font>
    <font>
      <i/>
      <sz val="11"/>
      <color rgb="FF000000"/>
      <name val="Calibri"/>
      <family val="2"/>
    </font>
    <font>
      <sz val="10"/>
      <color rgb="FF444444"/>
      <name val="Calibri"/>
      <family val="2"/>
      <charset val="1"/>
    </font>
    <font>
      <sz val="9"/>
      <color rgb="FF000000"/>
      <name val="Arial"/>
      <family val="2"/>
    </font>
  </fonts>
  <fills count="52">
    <fill>
      <patternFill patternType="none"/>
    </fill>
    <fill>
      <patternFill patternType="gray125"/>
    </fill>
    <fill>
      <patternFill patternType="solid">
        <fgColor rgb="FFD8D8D8"/>
        <bgColor rgb="FFD8D8D8"/>
      </patternFill>
    </fill>
    <fill>
      <patternFill patternType="solid">
        <fgColor rgb="FFDADADA"/>
        <bgColor rgb="FFDADADA"/>
      </patternFill>
    </fill>
    <fill>
      <patternFill patternType="solid">
        <fgColor rgb="FFC5E0B3"/>
        <bgColor rgb="FFC5E0B3"/>
      </patternFill>
    </fill>
    <fill>
      <patternFill patternType="solid">
        <fgColor rgb="FFE2EFD9"/>
        <bgColor rgb="FFE2EFD9"/>
      </patternFill>
    </fill>
    <fill>
      <patternFill patternType="solid">
        <fgColor rgb="FFFFFF00"/>
        <bgColor rgb="FFFFFF00"/>
      </patternFill>
    </fill>
    <fill>
      <patternFill patternType="solid">
        <fgColor rgb="FFDDEBF7"/>
        <bgColor rgb="FFDDEBF7"/>
      </patternFill>
    </fill>
    <fill>
      <patternFill patternType="solid">
        <fgColor theme="9"/>
        <bgColor theme="9"/>
      </patternFill>
    </fill>
    <fill>
      <patternFill patternType="solid">
        <fgColor rgb="FF92D050"/>
        <bgColor rgb="FF92D050"/>
      </patternFill>
    </fill>
    <fill>
      <patternFill patternType="solid">
        <fgColor rgb="FF70AD47"/>
        <bgColor rgb="FF70AD47"/>
      </patternFill>
    </fill>
    <fill>
      <patternFill patternType="solid">
        <fgColor rgb="FFF7CAAC"/>
        <bgColor rgb="FFF7CAAC"/>
      </patternFill>
    </fill>
    <fill>
      <patternFill patternType="solid">
        <fgColor rgb="FFFBE4D5"/>
        <bgColor rgb="FFFBE4D5"/>
      </patternFill>
    </fill>
    <fill>
      <patternFill patternType="solid">
        <fgColor rgb="FFFCE4D6"/>
        <bgColor rgb="FFFCE4D6"/>
      </patternFill>
    </fill>
    <fill>
      <patternFill patternType="solid">
        <fgColor rgb="FFFFE598"/>
        <bgColor rgb="FFFFE598"/>
      </patternFill>
    </fill>
    <fill>
      <patternFill patternType="solid">
        <fgColor rgb="FFFEF2CB"/>
        <bgColor rgb="FFFEF2CB"/>
      </patternFill>
    </fill>
    <fill>
      <patternFill patternType="solid">
        <fgColor theme="7"/>
        <bgColor theme="7"/>
      </patternFill>
    </fill>
    <fill>
      <patternFill patternType="solid">
        <fgColor rgb="FFFFC000"/>
        <bgColor rgb="FFFFC000"/>
      </patternFill>
    </fill>
    <fill>
      <patternFill patternType="solid">
        <fgColor rgb="FF9CC2E5"/>
        <bgColor rgb="FF9CC2E5"/>
      </patternFill>
    </fill>
    <fill>
      <patternFill patternType="solid">
        <fgColor rgb="FFDEEAF6"/>
        <bgColor rgb="FFDEEAF6"/>
      </patternFill>
    </fill>
    <fill>
      <patternFill patternType="solid">
        <fgColor rgb="FFC8C8C8"/>
        <bgColor rgb="FFC8C8C8"/>
      </patternFill>
    </fill>
    <fill>
      <patternFill patternType="solid">
        <fgColor rgb="FFECECEC"/>
        <bgColor rgb="FFECECEC"/>
      </patternFill>
    </fill>
    <fill>
      <patternFill patternType="solid">
        <fgColor rgb="FFFFD965"/>
        <bgColor rgb="FFFFD965"/>
      </patternFill>
    </fill>
    <fill>
      <patternFill patternType="solid">
        <fgColor rgb="FFC6E0B4"/>
        <bgColor rgb="FFC6E0B4"/>
      </patternFill>
    </fill>
    <fill>
      <patternFill patternType="solid">
        <fgColor rgb="FFD9E2F3"/>
        <bgColor rgb="FFD9E2F3"/>
      </patternFill>
    </fill>
    <fill>
      <patternFill patternType="solid">
        <fgColor rgb="FFFF0000"/>
        <bgColor rgb="FFFF0000"/>
      </patternFill>
    </fill>
    <fill>
      <patternFill patternType="solid">
        <fgColor theme="9" tint="0.79998168889431442"/>
        <bgColor rgb="FFFEF2CB"/>
      </patternFill>
    </fill>
    <fill>
      <patternFill patternType="solid">
        <fgColor theme="9" tint="0.79998168889431442"/>
        <bgColor rgb="FFC5E0B3"/>
      </patternFill>
    </fill>
    <fill>
      <patternFill patternType="solid">
        <fgColor theme="9" tint="0.79998168889431442"/>
        <bgColor rgb="FFE2EFD9"/>
      </patternFill>
    </fill>
    <fill>
      <patternFill patternType="solid">
        <fgColor rgb="FFFFFF00"/>
        <bgColor rgb="FFE2EFD9"/>
      </patternFill>
    </fill>
    <fill>
      <patternFill patternType="solid">
        <fgColor theme="9" tint="0.79998168889431442"/>
        <bgColor rgb="FFFFFF00"/>
      </patternFill>
    </fill>
    <fill>
      <patternFill patternType="solid">
        <fgColor rgb="FFDDEBF7"/>
        <bgColor indexed="64"/>
      </patternFill>
    </fill>
    <fill>
      <patternFill patternType="solid">
        <fgColor theme="9"/>
        <bgColor rgb="FFC5E0B3"/>
      </patternFill>
    </fill>
    <fill>
      <patternFill patternType="solid">
        <fgColor rgb="FF92D050"/>
        <bgColor indexed="64"/>
      </patternFill>
    </fill>
    <fill>
      <patternFill patternType="solid">
        <fgColor rgb="FF70AD47"/>
        <bgColor rgb="FFC5E0B3"/>
      </patternFill>
    </fill>
    <fill>
      <patternFill patternType="solid">
        <fgColor rgb="FFFCE4D6"/>
        <bgColor rgb="FFFEF2CB"/>
      </patternFill>
    </fill>
    <fill>
      <patternFill patternType="solid">
        <fgColor rgb="FFFCE4D6"/>
        <bgColor rgb="FFFBE4D5"/>
      </patternFill>
    </fill>
    <fill>
      <patternFill patternType="solid">
        <fgColor rgb="FFFCE4D6"/>
        <bgColor rgb="FFE2EFD9"/>
      </patternFill>
    </fill>
    <fill>
      <patternFill patternType="solid">
        <fgColor rgb="FFF7CDF3"/>
        <bgColor indexed="64"/>
      </patternFill>
    </fill>
    <fill>
      <patternFill patternType="solid">
        <fgColor theme="7" tint="0.79998168889431442"/>
        <bgColor indexed="64"/>
      </patternFill>
    </fill>
    <fill>
      <patternFill patternType="solid">
        <fgColor theme="5" tint="0.79998168889431442"/>
        <bgColor rgb="FFFBE4D5"/>
      </patternFill>
    </fill>
    <fill>
      <patternFill patternType="solid">
        <fgColor theme="5" tint="0.79998168889431442"/>
        <bgColor rgb="FFF7CAAC"/>
      </patternFill>
    </fill>
    <fill>
      <patternFill patternType="solid">
        <fgColor theme="5" tint="0.79998168889431442"/>
        <bgColor indexed="64"/>
      </patternFill>
    </fill>
    <fill>
      <patternFill patternType="solid">
        <fgColor rgb="FFC6E0B4"/>
        <bgColor rgb="FFE2EFD9"/>
      </patternFill>
    </fill>
    <fill>
      <patternFill patternType="solid">
        <fgColor rgb="FFFFF2CC"/>
        <bgColor indexed="64"/>
      </patternFill>
    </fill>
    <fill>
      <patternFill patternType="solid">
        <fgColor rgb="FFCCC0DA"/>
        <bgColor rgb="FF000000"/>
      </patternFill>
    </fill>
    <fill>
      <patternFill patternType="solid">
        <fgColor rgb="FFB7DEE8"/>
        <bgColor rgb="FF000000"/>
      </patternFill>
    </fill>
    <fill>
      <patternFill patternType="solid">
        <fgColor rgb="FFEBF1DE"/>
        <bgColor rgb="FF000000"/>
      </patternFill>
    </fill>
    <fill>
      <patternFill patternType="solid">
        <fgColor rgb="FFF9F2FA"/>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79998168889431442"/>
        <bgColor indexed="64"/>
      </patternFill>
    </fill>
  </fills>
  <borders count="100">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bottom/>
      <diagonal/>
    </border>
    <border>
      <left style="medium">
        <color rgb="FF000000"/>
      </left>
      <right/>
      <top style="thin">
        <color rgb="FF000000"/>
      </top>
      <bottom/>
      <diagonal/>
    </border>
    <border>
      <left style="thin">
        <color rgb="FF000000"/>
      </left>
      <right/>
      <top/>
      <bottom/>
      <diagonal/>
    </border>
    <border>
      <left style="medium">
        <color rgb="FF000000"/>
      </left>
      <right/>
      <top/>
      <bottom style="thin">
        <color rgb="FF000000"/>
      </bottom>
      <diagonal/>
    </border>
    <border>
      <left style="thin">
        <color rgb="FF000000"/>
      </left>
      <right/>
      <top/>
      <bottom style="thin">
        <color rgb="FF000000"/>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style="medium">
        <color rgb="FF000000"/>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diagonal/>
    </border>
    <border>
      <left/>
      <right style="thin">
        <color indexed="64"/>
      </right>
      <top/>
      <bottom/>
      <diagonal/>
    </border>
    <border>
      <left style="medium">
        <color rgb="FF000000"/>
      </left>
      <right/>
      <top/>
      <bottom style="thin">
        <color indexed="64"/>
      </bottom>
      <diagonal/>
    </border>
    <border>
      <left/>
      <right style="thin">
        <color indexed="64"/>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thin">
        <color indexed="64"/>
      </right>
      <top/>
      <bottom style="thin">
        <color rgb="FF000000"/>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thin">
        <color indexed="64"/>
      </top>
      <bottom style="thin">
        <color indexed="64"/>
      </bottom>
      <diagonal/>
    </border>
    <border>
      <left style="medium">
        <color rgb="FF000000"/>
      </left>
      <right/>
      <top style="thin">
        <color indexed="64"/>
      </top>
      <bottom style="medium">
        <color rgb="FF000000"/>
      </bottom>
      <diagonal/>
    </border>
    <border>
      <left/>
      <right style="thin">
        <color rgb="FF000000"/>
      </right>
      <top style="thin">
        <color indexed="64"/>
      </top>
      <bottom style="medium">
        <color rgb="FF000000"/>
      </bottom>
      <diagonal/>
    </border>
    <border>
      <left/>
      <right style="thin">
        <color rgb="FF000000"/>
      </right>
      <top style="thin">
        <color indexed="64"/>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style="thin">
        <color rgb="FF000000"/>
      </top>
      <bottom style="thin">
        <color indexed="64"/>
      </bottom>
      <diagonal/>
    </border>
    <border>
      <left style="thin">
        <color indexed="64"/>
      </left>
      <right style="thin">
        <color indexed="64"/>
      </right>
      <top style="thin">
        <color indexed="64"/>
      </top>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style="thin">
        <color rgb="FF000000"/>
      </top>
      <bottom style="thin">
        <color indexed="64"/>
      </bottom>
      <diagonal/>
    </border>
    <border>
      <left style="medium">
        <color rgb="FF000000"/>
      </left>
      <right style="thin">
        <color indexed="64"/>
      </right>
      <top style="thin">
        <color indexed="64"/>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bottom style="medium">
        <color rgb="FF000000"/>
      </bottom>
      <diagonal/>
    </border>
    <border>
      <left style="medium">
        <color indexed="64"/>
      </left>
      <right style="medium">
        <color indexed="64"/>
      </right>
      <top style="medium">
        <color rgb="FF000000"/>
      </top>
      <bottom/>
      <diagonal/>
    </border>
    <border>
      <left style="medium">
        <color indexed="64"/>
      </left>
      <right style="medium">
        <color rgb="FF000000"/>
      </right>
      <top/>
      <bottom/>
      <diagonal/>
    </border>
    <border>
      <left style="medium">
        <color indexed="64"/>
      </left>
      <right style="medium">
        <color indexed="64"/>
      </right>
      <top/>
      <bottom style="medium">
        <color rgb="FF000000"/>
      </bottom>
      <diagonal/>
    </border>
    <border>
      <left style="medium">
        <color indexed="64"/>
      </left>
      <right style="medium">
        <color rgb="FF000000"/>
      </right>
      <top/>
      <bottom style="medium">
        <color rgb="FF000000"/>
      </bottom>
      <diagonal/>
    </border>
    <border>
      <left style="medium">
        <color indexed="64"/>
      </left>
      <right/>
      <top style="thin">
        <color indexed="64"/>
      </top>
      <bottom style="thin">
        <color indexed="64"/>
      </bottom>
      <diagonal/>
    </border>
  </borders>
  <cellStyleXfs count="9">
    <xf numFmtId="0" fontId="0" fillId="0" borderId="0"/>
    <xf numFmtId="43" fontId="35" fillId="0" borderId="0" applyFont="0" applyFill="0" applyBorder="0" applyAlignment="0" applyProtection="0"/>
    <xf numFmtId="9" fontId="35" fillId="0" borderId="0" applyFont="0" applyFill="0" applyBorder="0" applyAlignment="0" applyProtection="0"/>
    <xf numFmtId="0" fontId="40" fillId="0" borderId="0" applyNumberFormat="0" applyFill="0" applyBorder="0" applyAlignment="0" applyProtection="0"/>
    <xf numFmtId="0" fontId="51" fillId="0" borderId="33"/>
    <xf numFmtId="0" fontId="11" fillId="0" borderId="33"/>
    <xf numFmtId="0" fontId="8" fillId="0" borderId="33" applyNumberFormat="0" applyFill="0" applyBorder="0" applyAlignment="0" applyProtection="0"/>
    <xf numFmtId="9" fontId="11" fillId="0" borderId="33" applyFont="0" applyFill="0" applyBorder="0" applyAlignment="0" applyProtection="0"/>
    <xf numFmtId="0" fontId="2" fillId="0" borderId="33"/>
  </cellStyleXfs>
  <cellXfs count="953">
    <xf numFmtId="0" fontId="0" fillId="0" borderId="0" xfId="0"/>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applyAlignment="1">
      <alignment horizontal="left" vertical="center"/>
    </xf>
    <xf numFmtId="0" fontId="4" fillId="2" borderId="3" xfId="0" applyFont="1" applyFill="1" applyBorder="1" applyAlignment="1">
      <alignment horizontal="left" vertical="center"/>
    </xf>
    <xf numFmtId="0" fontId="5" fillId="0" borderId="0" xfId="0" applyFont="1"/>
    <xf numFmtId="164" fontId="6" fillId="0" borderId="0" xfId="0" applyNumberFormat="1" applyFont="1" applyAlignment="1">
      <alignment horizontal="left" vertical="center"/>
    </xf>
    <xf numFmtId="0" fontId="6" fillId="4" borderId="4" xfId="0" applyFont="1" applyFill="1" applyBorder="1" applyAlignment="1">
      <alignment horizontal="center" vertical="center"/>
    </xf>
    <xf numFmtId="0" fontId="6" fillId="4" borderId="5" xfId="0" applyFont="1" applyFill="1" applyBorder="1" applyAlignment="1">
      <alignment horizontal="left" vertical="center"/>
    </xf>
    <xf numFmtId="0" fontId="6" fillId="0" borderId="0" xfId="0" applyFont="1"/>
    <xf numFmtId="165" fontId="11" fillId="0" borderId="0" xfId="0" applyNumberFormat="1" applyFont="1"/>
    <xf numFmtId="0" fontId="12" fillId="0" borderId="0" xfId="0" applyFont="1" applyAlignment="1">
      <alignment horizontal="center" vertical="center"/>
    </xf>
    <xf numFmtId="0" fontId="13" fillId="0" borderId="0" xfId="0" applyFont="1"/>
    <xf numFmtId="0" fontId="6" fillId="4" borderId="6" xfId="0" applyFont="1" applyFill="1" applyBorder="1" applyAlignment="1">
      <alignment horizontal="center" vertical="center"/>
    </xf>
    <xf numFmtId="0" fontId="6" fillId="4" borderId="7" xfId="0" applyFont="1" applyFill="1" applyBorder="1" applyAlignment="1">
      <alignment horizontal="left" vertical="center"/>
    </xf>
    <xf numFmtId="0" fontId="6" fillId="0" borderId="8" xfId="0" applyFont="1" applyBorder="1" applyAlignment="1">
      <alignment horizontal="center" vertical="center"/>
    </xf>
    <xf numFmtId="0" fontId="6" fillId="0" borderId="8" xfId="0" applyFont="1" applyBorder="1" applyAlignment="1">
      <alignment horizontal="left" vertical="center"/>
    </xf>
    <xf numFmtId="0" fontId="6" fillId="7" borderId="11" xfId="0" applyFont="1" applyFill="1" applyBorder="1" applyAlignment="1">
      <alignment horizontal="center" vertical="center"/>
    </xf>
    <xf numFmtId="0" fontId="16" fillId="5" borderId="15" xfId="0" applyFont="1" applyFill="1" applyBorder="1" applyAlignment="1">
      <alignment horizontal="left" vertical="center"/>
    </xf>
    <xf numFmtId="4" fontId="6" fillId="0" borderId="0" xfId="0" applyNumberFormat="1" applyFont="1" applyAlignment="1">
      <alignment horizontal="left" vertical="center"/>
    </xf>
    <xf numFmtId="0" fontId="11" fillId="0" borderId="0" xfId="0" applyFont="1"/>
    <xf numFmtId="0" fontId="18" fillId="9" borderId="23" xfId="0" applyFont="1" applyFill="1" applyBorder="1" applyAlignment="1">
      <alignment horizontal="center" vertical="center" wrapText="1"/>
    </xf>
    <xf numFmtId="0" fontId="6" fillId="4" borderId="5" xfId="0" applyFont="1" applyFill="1" applyBorder="1" applyAlignment="1">
      <alignment horizontal="center" vertical="center"/>
    </xf>
    <xf numFmtId="0" fontId="6" fillId="4" borderId="7" xfId="0" applyFont="1" applyFill="1" applyBorder="1" applyAlignment="1">
      <alignment horizontal="center" vertical="center"/>
    </xf>
    <xf numFmtId="0" fontId="11" fillId="0" borderId="0" xfId="0" applyFont="1" applyAlignment="1">
      <alignment horizontal="center"/>
    </xf>
    <xf numFmtId="0" fontId="12" fillId="0" borderId="0" xfId="0" applyFont="1" applyAlignment="1">
      <alignment horizontal="left" vertical="center"/>
    </xf>
    <xf numFmtId="167" fontId="6" fillId="0" borderId="0" xfId="0" applyNumberFormat="1" applyFont="1" applyAlignment="1">
      <alignment horizontal="left" vertical="center"/>
    </xf>
    <xf numFmtId="0" fontId="18" fillId="9" borderId="26" xfId="0" applyFont="1" applyFill="1" applyBorder="1" applyAlignment="1">
      <alignment horizontal="center" vertical="center" wrapText="1"/>
    </xf>
    <xf numFmtId="0" fontId="20" fillId="0" borderId="0" xfId="0" applyFont="1"/>
    <xf numFmtId="0" fontId="20" fillId="4" borderId="4" xfId="0" applyFont="1" applyFill="1" applyBorder="1"/>
    <xf numFmtId="0" fontId="20" fillId="4" borderId="5" xfId="0" applyFont="1" applyFill="1" applyBorder="1"/>
    <xf numFmtId="0" fontId="21" fillId="0" borderId="0" xfId="0" applyFont="1"/>
    <xf numFmtId="0" fontId="12" fillId="0" borderId="0" xfId="0" applyFont="1"/>
    <xf numFmtId="0" fontId="20" fillId="10" borderId="28" xfId="0" applyFont="1" applyFill="1" applyBorder="1"/>
    <xf numFmtId="0" fontId="20" fillId="10" borderId="29" xfId="0" applyFont="1" applyFill="1" applyBorder="1"/>
    <xf numFmtId="0" fontId="20" fillId="4" borderId="6" xfId="0" applyFont="1" applyFill="1" applyBorder="1"/>
    <xf numFmtId="0" fontId="20" fillId="4" borderId="7" xfId="0" applyFont="1" applyFill="1" applyBorder="1"/>
    <xf numFmtId="0" fontId="20" fillId="11" borderId="4" xfId="0" applyFont="1" applyFill="1" applyBorder="1"/>
    <xf numFmtId="0" fontId="20" fillId="11" borderId="5" xfId="0" applyFont="1" applyFill="1" applyBorder="1"/>
    <xf numFmtId="0" fontId="20" fillId="11" borderId="6" xfId="0" applyFont="1" applyFill="1" applyBorder="1"/>
    <xf numFmtId="0" fontId="20" fillId="11" borderId="7" xfId="0" applyFont="1" applyFill="1" applyBorder="1"/>
    <xf numFmtId="0" fontId="7" fillId="0" borderId="0" xfId="0" applyFont="1" applyAlignment="1">
      <alignment vertical="center"/>
    </xf>
    <xf numFmtId="0" fontId="6" fillId="0" borderId="0" xfId="0" applyFont="1" applyAlignment="1">
      <alignment horizontal="left" vertical="center"/>
    </xf>
    <xf numFmtId="0" fontId="6" fillId="14" borderId="5" xfId="0" applyFont="1" applyFill="1" applyBorder="1" applyAlignment="1">
      <alignment horizontal="left" vertical="center"/>
    </xf>
    <xf numFmtId="0" fontId="24" fillId="0" borderId="0" xfId="0" applyFont="1" applyAlignment="1">
      <alignment horizontal="center" vertical="center"/>
    </xf>
    <xf numFmtId="0" fontId="23" fillId="0" borderId="0" xfId="0" applyFont="1" applyAlignment="1">
      <alignment horizontal="center" vertical="center"/>
    </xf>
    <xf numFmtId="0" fontId="24" fillId="0" borderId="0" xfId="0" applyFont="1"/>
    <xf numFmtId="0" fontId="6" fillId="14" borderId="7" xfId="0" applyFont="1" applyFill="1" applyBorder="1" applyAlignment="1">
      <alignment horizontal="left" vertical="center"/>
    </xf>
    <xf numFmtId="0" fontId="6" fillId="18" borderId="5" xfId="0" applyFont="1" applyFill="1" applyBorder="1" applyAlignment="1">
      <alignment horizontal="left" vertical="center"/>
    </xf>
    <xf numFmtId="0" fontId="6" fillId="18" borderId="7" xfId="0" applyFont="1" applyFill="1" applyBorder="1" applyAlignment="1">
      <alignment horizontal="left" vertical="center"/>
    </xf>
    <xf numFmtId="0" fontId="6" fillId="0" borderId="0" xfId="0" applyFont="1" applyAlignment="1">
      <alignment horizontal="center"/>
    </xf>
    <xf numFmtId="171" fontId="11" fillId="0" borderId="0" xfId="0" applyNumberFormat="1" applyFont="1"/>
    <xf numFmtId="0" fontId="6" fillId="20" borderId="5" xfId="0" applyFont="1" applyFill="1" applyBorder="1" applyAlignment="1">
      <alignment horizontal="left" vertical="center"/>
    </xf>
    <xf numFmtId="0" fontId="6" fillId="20" borderId="7" xfId="0" applyFont="1" applyFill="1" applyBorder="1" applyAlignment="1">
      <alignment horizontal="left" vertical="center"/>
    </xf>
    <xf numFmtId="0" fontId="25" fillId="0" borderId="0" xfId="0" applyFont="1" applyAlignment="1">
      <alignment horizontal="left" vertical="center"/>
    </xf>
    <xf numFmtId="0" fontId="25" fillId="0" borderId="0" xfId="0" applyFont="1" applyAlignment="1">
      <alignment horizontal="center" vertical="center"/>
    </xf>
    <xf numFmtId="0" fontId="6" fillId="14" borderId="4" xfId="0" applyFont="1" applyFill="1" applyBorder="1" applyAlignment="1">
      <alignment horizontal="left" vertical="center"/>
    </xf>
    <xf numFmtId="0" fontId="6" fillId="14" borderId="6" xfId="0" applyFont="1" applyFill="1" applyBorder="1" applyAlignment="1">
      <alignment horizontal="left" vertical="center"/>
    </xf>
    <xf numFmtId="0" fontId="6" fillId="11" borderId="4" xfId="0" applyFont="1" applyFill="1" applyBorder="1" applyAlignment="1">
      <alignment horizontal="left" vertical="center"/>
    </xf>
    <xf numFmtId="0" fontId="6" fillId="11" borderId="5" xfId="0" applyFont="1" applyFill="1" applyBorder="1" applyAlignment="1">
      <alignment horizontal="left" vertical="center"/>
    </xf>
    <xf numFmtId="0" fontId="6" fillId="11" borderId="6" xfId="0" applyFont="1" applyFill="1" applyBorder="1" applyAlignment="1">
      <alignment horizontal="left" vertical="center"/>
    </xf>
    <xf numFmtId="0" fontId="6" fillId="11" borderId="7" xfId="0" applyFont="1" applyFill="1" applyBorder="1" applyAlignment="1">
      <alignment horizontal="left" vertical="center"/>
    </xf>
    <xf numFmtId="0" fontId="6" fillId="0" borderId="0" xfId="0" applyFont="1" applyAlignment="1">
      <alignment horizontal="center" wrapText="1"/>
    </xf>
    <xf numFmtId="0" fontId="26" fillId="2" borderId="1" xfId="0" applyFont="1" applyFill="1" applyBorder="1" applyAlignment="1">
      <alignment horizontal="center" vertical="center"/>
    </xf>
    <xf numFmtId="0" fontId="27" fillId="0" borderId="0" xfId="0" applyFont="1" applyAlignment="1">
      <alignment horizontal="center" vertical="center"/>
    </xf>
    <xf numFmtId="0" fontId="28" fillId="0" borderId="0" xfId="0" applyFont="1" applyAlignment="1">
      <alignment vertical="center"/>
    </xf>
    <xf numFmtId="0" fontId="27" fillId="14" borderId="4" xfId="0" applyFont="1" applyFill="1" applyBorder="1" applyAlignment="1">
      <alignment horizontal="center" vertical="center"/>
    </xf>
    <xf numFmtId="0" fontId="27" fillId="14" borderId="6" xfId="0" applyFont="1" applyFill="1" applyBorder="1" applyAlignment="1">
      <alignment horizontal="center" vertical="center"/>
    </xf>
    <xf numFmtId="0" fontId="27" fillId="18" borderId="4" xfId="0" applyFont="1" applyFill="1" applyBorder="1" applyAlignment="1">
      <alignment horizontal="center" vertical="center"/>
    </xf>
    <xf numFmtId="0" fontId="27" fillId="18" borderId="6" xfId="0" applyFont="1" applyFill="1" applyBorder="1" applyAlignment="1">
      <alignment horizontal="center" vertical="center"/>
    </xf>
    <xf numFmtId="0" fontId="29" fillId="0" borderId="0" xfId="0" applyFont="1" applyAlignment="1">
      <alignment horizontal="center"/>
    </xf>
    <xf numFmtId="0" fontId="27" fillId="20" borderId="4" xfId="0" applyFont="1" applyFill="1" applyBorder="1" applyAlignment="1">
      <alignment horizontal="center" vertical="center"/>
    </xf>
    <xf numFmtId="0" fontId="27" fillId="20" borderId="6" xfId="0" applyFont="1" applyFill="1" applyBorder="1" applyAlignment="1">
      <alignment horizontal="center" vertical="center"/>
    </xf>
    <xf numFmtId="0" fontId="29" fillId="0" borderId="0" xfId="0" applyFont="1"/>
    <xf numFmtId="0" fontId="27" fillId="14" borderId="4" xfId="0" applyFont="1" applyFill="1" applyBorder="1" applyAlignment="1">
      <alignment horizontal="left" vertical="center"/>
    </xf>
    <xf numFmtId="0" fontId="27" fillId="14" borderId="6" xfId="0" applyFont="1" applyFill="1" applyBorder="1" applyAlignment="1">
      <alignment horizontal="left" vertical="center"/>
    </xf>
    <xf numFmtId="0" fontId="25" fillId="2" borderId="1" xfId="0" applyFont="1" applyFill="1" applyBorder="1" applyAlignment="1">
      <alignment horizontal="left" vertical="center"/>
    </xf>
    <xf numFmtId="0" fontId="25" fillId="2" borderId="2" xfId="0" applyFont="1" applyFill="1" applyBorder="1" applyAlignment="1">
      <alignment horizontal="left" vertical="center"/>
    </xf>
    <xf numFmtId="0" fontId="6" fillId="2" borderId="2" xfId="0" applyFont="1" applyFill="1" applyBorder="1" applyAlignment="1">
      <alignment horizontal="left" vertical="center"/>
    </xf>
    <xf numFmtId="0" fontId="6" fillId="3" borderId="2" xfId="0" applyFont="1" applyFill="1" applyBorder="1" applyAlignment="1">
      <alignment horizontal="left" vertical="center"/>
    </xf>
    <xf numFmtId="0" fontId="6" fillId="2" borderId="3" xfId="0" applyFont="1" applyFill="1" applyBorder="1" applyAlignment="1">
      <alignment horizontal="left" vertical="center"/>
    </xf>
    <xf numFmtId="0" fontId="6" fillId="0" borderId="0" xfId="0" applyFont="1" applyAlignment="1">
      <alignment horizontal="left"/>
    </xf>
    <xf numFmtId="0" fontId="30" fillId="0" borderId="0" xfId="0" applyFont="1"/>
    <xf numFmtId="0" fontId="31" fillId="4" borderId="34" xfId="0" applyFont="1" applyFill="1" applyBorder="1"/>
    <xf numFmtId="0" fontId="20" fillId="4" borderId="34" xfId="0" applyFont="1" applyFill="1" applyBorder="1"/>
    <xf numFmtId="0" fontId="20" fillId="4" borderId="35" xfId="0" applyFont="1" applyFill="1" applyBorder="1"/>
    <xf numFmtId="0" fontId="12" fillId="23" borderId="36" xfId="0" applyFont="1" applyFill="1" applyBorder="1"/>
    <xf numFmtId="0" fontId="20" fillId="5" borderId="7" xfId="0" applyFont="1" applyFill="1" applyBorder="1"/>
    <xf numFmtId="0" fontId="6" fillId="0" borderId="0" xfId="0" applyFont="1" applyAlignment="1">
      <alignment horizontal="left" wrapText="1"/>
    </xf>
    <xf numFmtId="0" fontId="9" fillId="0" borderId="0" xfId="0" applyFont="1" applyAlignment="1">
      <alignment horizontal="left" vertical="center"/>
    </xf>
    <xf numFmtId="0" fontId="4" fillId="2" borderId="8" xfId="0" applyFont="1" applyFill="1" applyBorder="1" applyAlignment="1">
      <alignment horizontal="left" vertical="center"/>
    </xf>
    <xf numFmtId="0" fontId="4" fillId="3" borderId="8" xfId="0" applyFont="1" applyFill="1" applyBorder="1" applyAlignment="1">
      <alignment horizontal="left" vertical="center"/>
    </xf>
    <xf numFmtId="0" fontId="6" fillId="4" borderId="32" xfId="0" applyFont="1" applyFill="1" applyBorder="1" applyAlignment="1">
      <alignment horizontal="center" vertical="center"/>
    </xf>
    <xf numFmtId="0" fontId="6" fillId="4" borderId="32" xfId="0" applyFont="1" applyFill="1" applyBorder="1" applyAlignment="1">
      <alignment horizontal="left" vertical="center"/>
    </xf>
    <xf numFmtId="0" fontId="6" fillId="4" borderId="31" xfId="0" applyFont="1" applyFill="1" applyBorder="1" applyAlignment="1">
      <alignment horizontal="center" vertical="center"/>
    </xf>
    <xf numFmtId="0" fontId="8" fillId="4" borderId="33" xfId="0" applyFont="1" applyFill="1" applyBorder="1" applyAlignment="1">
      <alignment horizontal="center" vertical="center"/>
    </xf>
    <xf numFmtId="0" fontId="9" fillId="5" borderId="33" xfId="0" applyFont="1" applyFill="1" applyBorder="1" applyAlignment="1">
      <alignment horizontal="left" vertical="center"/>
    </xf>
    <xf numFmtId="0" fontId="6" fillId="5" borderId="33" xfId="0" applyFont="1" applyFill="1" applyBorder="1" applyAlignment="1">
      <alignment horizontal="left" vertical="center"/>
    </xf>
    <xf numFmtId="0" fontId="6"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10" fillId="5" borderId="33" xfId="0" applyFont="1" applyFill="1" applyBorder="1" applyAlignment="1">
      <alignment horizontal="left" vertical="center"/>
    </xf>
    <xf numFmtId="3" fontId="6" fillId="5" borderId="33" xfId="0" applyNumberFormat="1" applyFont="1" applyFill="1" applyBorder="1" applyAlignment="1">
      <alignment horizontal="left" vertical="center"/>
    </xf>
    <xf numFmtId="1" fontId="6" fillId="6" borderId="33" xfId="0" applyNumberFormat="1" applyFont="1" applyFill="1" applyBorder="1" applyAlignment="1">
      <alignment horizontal="left" vertical="center"/>
    </xf>
    <xf numFmtId="1" fontId="6" fillId="5" borderId="33" xfId="0" applyNumberFormat="1" applyFont="1" applyFill="1" applyBorder="1" applyAlignment="1">
      <alignment horizontal="left"/>
    </xf>
    <xf numFmtId="164" fontId="6" fillId="5" borderId="33" xfId="0" applyNumberFormat="1" applyFont="1" applyFill="1" applyBorder="1" applyAlignment="1">
      <alignment horizontal="left" vertical="center"/>
    </xf>
    <xf numFmtId="164" fontId="6" fillId="6" borderId="33" xfId="0" applyNumberFormat="1" applyFont="1" applyFill="1" applyBorder="1" applyAlignment="1">
      <alignment horizontal="left" vertical="center"/>
    </xf>
    <xf numFmtId="0" fontId="12" fillId="4" borderId="31" xfId="0" applyFont="1" applyFill="1" applyBorder="1" applyAlignment="1">
      <alignment horizontal="center" vertical="center"/>
    </xf>
    <xf numFmtId="0" fontId="12" fillId="4" borderId="33" xfId="0" applyFont="1" applyFill="1" applyBorder="1" applyAlignment="1">
      <alignment horizontal="center" vertical="center"/>
    </xf>
    <xf numFmtId="0" fontId="12" fillId="5" borderId="33" xfId="0" applyFont="1" applyFill="1" applyBorder="1" applyAlignment="1">
      <alignment horizontal="left" vertical="center"/>
    </xf>
    <xf numFmtId="166" fontId="12" fillId="5" borderId="33" xfId="0" applyNumberFormat="1" applyFont="1" applyFill="1" applyBorder="1" applyAlignment="1">
      <alignment horizontal="left" vertical="center"/>
    </xf>
    <xf numFmtId="166" fontId="12" fillId="6" borderId="33" xfId="0" applyNumberFormat="1" applyFont="1" applyFill="1" applyBorder="1" applyAlignment="1">
      <alignment horizontal="left" vertical="center"/>
    </xf>
    <xf numFmtId="0" fontId="12" fillId="4" borderId="30" xfId="0" applyFont="1" applyFill="1" applyBorder="1" applyAlignment="1">
      <alignment horizontal="left" vertical="center"/>
    </xf>
    <xf numFmtId="0" fontId="6" fillId="4" borderId="8" xfId="0" applyFont="1" applyFill="1" applyBorder="1" applyAlignment="1">
      <alignment horizontal="center" vertical="center"/>
    </xf>
    <xf numFmtId="0" fontId="6" fillId="4" borderId="8" xfId="0" applyFont="1" applyFill="1" applyBorder="1" applyAlignment="1">
      <alignment horizontal="left" vertical="center"/>
    </xf>
    <xf numFmtId="166" fontId="6" fillId="5" borderId="33" xfId="0" applyNumberFormat="1" applyFont="1" applyFill="1" applyBorder="1" applyAlignment="1">
      <alignment horizontal="left" vertical="center"/>
    </xf>
    <xf numFmtId="166" fontId="6" fillId="6" borderId="33" xfId="0" applyNumberFormat="1" applyFont="1" applyFill="1" applyBorder="1" applyAlignment="1">
      <alignment horizontal="left" vertical="center"/>
    </xf>
    <xf numFmtId="0" fontId="9" fillId="0" borderId="33" xfId="0" applyFont="1" applyBorder="1" applyAlignment="1">
      <alignment horizontal="left" vertical="center"/>
    </xf>
    <xf numFmtId="165" fontId="6" fillId="5" borderId="33" xfId="0" applyNumberFormat="1" applyFont="1" applyFill="1" applyBorder="1" applyAlignment="1">
      <alignment horizontal="left" vertical="center"/>
    </xf>
    <xf numFmtId="0" fontId="12" fillId="0" borderId="10" xfId="0" applyFont="1" applyBorder="1" applyAlignment="1">
      <alignment horizontal="center" vertical="center"/>
    </xf>
    <xf numFmtId="3" fontId="12" fillId="5" borderId="33" xfId="0" applyNumberFormat="1" applyFont="1" applyFill="1" applyBorder="1" applyAlignment="1">
      <alignment horizontal="left" vertical="center"/>
    </xf>
    <xf numFmtId="0" fontId="12" fillId="0" borderId="31" xfId="0" applyFont="1" applyBorder="1" applyAlignment="1">
      <alignment horizontal="center" vertical="center"/>
    </xf>
    <xf numFmtId="0" fontId="15" fillId="7" borderId="24" xfId="0" applyFont="1" applyFill="1" applyBorder="1" applyAlignment="1">
      <alignment horizontal="center" vertical="center" wrapText="1"/>
    </xf>
    <xf numFmtId="167" fontId="6" fillId="5" borderId="33" xfId="0" applyNumberFormat="1" applyFont="1" applyFill="1" applyBorder="1" applyAlignment="1">
      <alignment horizontal="left" vertical="center" wrapText="1"/>
    </xf>
    <xf numFmtId="0" fontId="6" fillId="4" borderId="30" xfId="0" applyFont="1" applyFill="1" applyBorder="1" applyAlignment="1">
      <alignment horizontal="center" vertical="center"/>
    </xf>
    <xf numFmtId="0" fontId="20" fillId="4" borderId="32" xfId="0" applyFont="1" applyFill="1" applyBorder="1"/>
    <xf numFmtId="0" fontId="20" fillId="5" borderId="33" xfId="0" applyFont="1" applyFill="1" applyBorder="1"/>
    <xf numFmtId="0" fontId="20" fillId="5" borderId="33" xfId="0" applyFont="1" applyFill="1" applyBorder="1" applyAlignment="1">
      <alignment horizontal="right" vertical="center"/>
    </xf>
    <xf numFmtId="0" fontId="20" fillId="5" borderId="33" xfId="0" applyFont="1" applyFill="1" applyBorder="1" applyAlignment="1">
      <alignment horizontal="right"/>
    </xf>
    <xf numFmtId="0" fontId="20" fillId="4" borderId="30" xfId="0" applyFont="1" applyFill="1" applyBorder="1"/>
    <xf numFmtId="0" fontId="12" fillId="4" borderId="31" xfId="0" applyFont="1" applyFill="1" applyBorder="1"/>
    <xf numFmtId="0" fontId="12" fillId="4" borderId="33" xfId="0" applyFont="1" applyFill="1" applyBorder="1"/>
    <xf numFmtId="0" fontId="12" fillId="5" borderId="33" xfId="0" applyFont="1" applyFill="1" applyBorder="1"/>
    <xf numFmtId="0" fontId="12" fillId="4" borderId="30" xfId="0" applyFont="1" applyFill="1" applyBorder="1"/>
    <xf numFmtId="0" fontId="20" fillId="4" borderId="31" xfId="0" applyFont="1" applyFill="1" applyBorder="1"/>
    <xf numFmtId="0" fontId="20" fillId="4" borderId="33" xfId="0" applyFont="1" applyFill="1" applyBorder="1"/>
    <xf numFmtId="0" fontId="20" fillId="4" borderId="8" xfId="0" applyFont="1" applyFill="1" applyBorder="1"/>
    <xf numFmtId="0" fontId="20" fillId="11" borderId="32" xfId="0" applyFont="1" applyFill="1" applyBorder="1"/>
    <xf numFmtId="0" fontId="20" fillId="11" borderId="31" xfId="0" applyFont="1" applyFill="1" applyBorder="1"/>
    <xf numFmtId="0" fontId="20" fillId="11" borderId="33" xfId="0" applyFont="1" applyFill="1" applyBorder="1"/>
    <xf numFmtId="0" fontId="22" fillId="12" borderId="33" xfId="0" applyFont="1" applyFill="1" applyBorder="1"/>
    <xf numFmtId="0" fontId="20" fillId="12" borderId="33" xfId="0" applyFont="1" applyFill="1" applyBorder="1"/>
    <xf numFmtId="0" fontId="20" fillId="11" borderId="30" xfId="0" applyFont="1" applyFill="1" applyBorder="1"/>
    <xf numFmtId="0" fontId="20" fillId="13" borderId="33" xfId="0" applyFont="1" applyFill="1" applyBorder="1"/>
    <xf numFmtId="0" fontId="20" fillId="11" borderId="8" xfId="0" applyFont="1" applyFill="1" applyBorder="1"/>
    <xf numFmtId="0" fontId="6" fillId="14" borderId="32" xfId="0" applyFont="1" applyFill="1" applyBorder="1" applyAlignment="1">
      <alignment horizontal="left" vertical="center"/>
    </xf>
    <xf numFmtId="0" fontId="6" fillId="14" borderId="32" xfId="0" applyFont="1" applyFill="1" applyBorder="1" applyAlignment="1">
      <alignment horizontal="center" vertical="center"/>
    </xf>
    <xf numFmtId="0" fontId="23" fillId="15" borderId="33" xfId="0" applyFont="1" applyFill="1" applyBorder="1" applyAlignment="1">
      <alignment horizontal="left" vertical="center"/>
    </xf>
    <xf numFmtId="0" fontId="23" fillId="15" borderId="33" xfId="0" applyFont="1" applyFill="1" applyBorder="1" applyAlignment="1">
      <alignment horizontal="center" vertical="center"/>
    </xf>
    <xf numFmtId="0" fontId="6" fillId="15" borderId="33" xfId="0" applyFont="1" applyFill="1" applyBorder="1" applyAlignment="1">
      <alignment horizontal="center" vertical="center"/>
    </xf>
    <xf numFmtId="0" fontId="6" fillId="14" borderId="30" xfId="0" applyFont="1" applyFill="1" applyBorder="1" applyAlignment="1">
      <alignment horizontal="left" vertical="center"/>
    </xf>
    <xf numFmtId="0" fontId="10" fillId="15" borderId="33" xfId="0" applyFont="1" applyFill="1" applyBorder="1" applyAlignment="1">
      <alignment horizontal="left" vertical="center"/>
    </xf>
    <xf numFmtId="0" fontId="6" fillId="15" borderId="33" xfId="0" applyFont="1" applyFill="1" applyBorder="1" applyAlignment="1">
      <alignment horizontal="left" vertical="center"/>
    </xf>
    <xf numFmtId="3" fontId="6" fillId="15" borderId="33" xfId="0" applyNumberFormat="1" applyFont="1" applyFill="1" applyBorder="1" applyAlignment="1">
      <alignment horizontal="left" vertical="center"/>
    </xf>
    <xf numFmtId="3" fontId="6" fillId="15" borderId="33" xfId="0" applyNumberFormat="1" applyFont="1" applyFill="1" applyBorder="1" applyAlignment="1">
      <alignment horizontal="center" vertical="center"/>
    </xf>
    <xf numFmtId="3" fontId="6" fillId="16" borderId="33" xfId="0" applyNumberFormat="1" applyFont="1" applyFill="1" applyBorder="1" applyAlignment="1">
      <alignment horizontal="left" vertical="center"/>
    </xf>
    <xf numFmtId="3" fontId="6" fillId="17" borderId="33" xfId="0" applyNumberFormat="1" applyFont="1" applyFill="1" applyBorder="1" applyAlignment="1">
      <alignment horizontal="left" vertical="center"/>
    </xf>
    <xf numFmtId="168" fontId="6" fillId="15" borderId="33" xfId="0" applyNumberFormat="1" applyFont="1" applyFill="1" applyBorder="1" applyAlignment="1">
      <alignment horizontal="left" vertical="center"/>
    </xf>
    <xf numFmtId="168" fontId="6" fillId="15" borderId="33" xfId="0" applyNumberFormat="1" applyFont="1" applyFill="1" applyBorder="1" applyAlignment="1">
      <alignment horizontal="center" vertical="center"/>
    </xf>
    <xf numFmtId="168" fontId="6" fillId="16" borderId="33" xfId="0" applyNumberFormat="1" applyFont="1" applyFill="1" applyBorder="1" applyAlignment="1">
      <alignment horizontal="left" vertical="center"/>
    </xf>
    <xf numFmtId="168" fontId="23" fillId="15" borderId="33" xfId="0" applyNumberFormat="1" applyFont="1" applyFill="1" applyBorder="1" applyAlignment="1">
      <alignment horizontal="left" vertical="center"/>
    </xf>
    <xf numFmtId="168" fontId="23" fillId="15" borderId="33" xfId="0" applyNumberFormat="1" applyFont="1" applyFill="1" applyBorder="1" applyAlignment="1">
      <alignment horizontal="center" vertical="center"/>
    </xf>
    <xf numFmtId="0" fontId="23" fillId="14" borderId="30" xfId="0" applyFont="1" applyFill="1" applyBorder="1" applyAlignment="1">
      <alignment horizontal="left" vertical="center"/>
    </xf>
    <xf numFmtId="0" fontId="6" fillId="14" borderId="33" xfId="0" applyFont="1" applyFill="1" applyBorder="1" applyAlignment="1">
      <alignment horizontal="left" vertical="center"/>
    </xf>
    <xf numFmtId="0" fontId="6" fillId="14" borderId="33" xfId="0" applyFont="1" applyFill="1" applyBorder="1" applyAlignment="1">
      <alignment horizontal="center" vertical="center"/>
    </xf>
    <xf numFmtId="0" fontId="6" fillId="14" borderId="8" xfId="0" applyFont="1" applyFill="1" applyBorder="1" applyAlignment="1">
      <alignment horizontal="left" vertical="center"/>
    </xf>
    <xf numFmtId="0" fontId="6" fillId="14" borderId="8" xfId="0" applyFont="1" applyFill="1" applyBorder="1" applyAlignment="1">
      <alignment horizontal="center" vertical="center"/>
    </xf>
    <xf numFmtId="169" fontId="6" fillId="15" borderId="33" xfId="0" applyNumberFormat="1" applyFont="1" applyFill="1" applyBorder="1" applyAlignment="1">
      <alignment horizontal="center" vertical="center"/>
    </xf>
    <xf numFmtId="3" fontId="11" fillId="15" borderId="33" xfId="0" applyNumberFormat="1" applyFont="1" applyFill="1" applyBorder="1" applyAlignment="1">
      <alignment horizontal="left"/>
    </xf>
    <xf numFmtId="3" fontId="11" fillId="15" borderId="33" xfId="0" applyNumberFormat="1" applyFont="1" applyFill="1" applyBorder="1" applyAlignment="1">
      <alignment horizontal="center"/>
    </xf>
    <xf numFmtId="3" fontId="6" fillId="16" borderId="33" xfId="0" applyNumberFormat="1" applyFont="1" applyFill="1" applyBorder="1" applyAlignment="1">
      <alignment horizontal="center" vertical="center"/>
    </xf>
    <xf numFmtId="1" fontId="6" fillId="15" borderId="33" xfId="0" applyNumberFormat="1" applyFont="1" applyFill="1" applyBorder="1" applyAlignment="1">
      <alignment horizontal="left" vertical="center"/>
    </xf>
    <xf numFmtId="1" fontId="6" fillId="15" borderId="33" xfId="0" applyNumberFormat="1" applyFont="1" applyFill="1" applyBorder="1" applyAlignment="1">
      <alignment horizontal="center" vertical="center"/>
    </xf>
    <xf numFmtId="168" fontId="6" fillId="16" borderId="33" xfId="0" applyNumberFormat="1" applyFont="1" applyFill="1" applyBorder="1" applyAlignment="1">
      <alignment horizontal="center" vertical="center"/>
    </xf>
    <xf numFmtId="0" fontId="6" fillId="18" borderId="32" xfId="0" applyFont="1" applyFill="1" applyBorder="1" applyAlignment="1">
      <alignment horizontal="left" vertical="center"/>
    </xf>
    <xf numFmtId="0" fontId="6" fillId="18" borderId="32" xfId="0" applyFont="1" applyFill="1" applyBorder="1" applyAlignment="1">
      <alignment horizontal="center" vertical="center"/>
    </xf>
    <xf numFmtId="0" fontId="23" fillId="19" borderId="33" xfId="0" applyFont="1" applyFill="1" applyBorder="1" applyAlignment="1">
      <alignment horizontal="left" vertical="center"/>
    </xf>
    <xf numFmtId="0" fontId="23" fillId="19" borderId="33" xfId="0" applyFont="1" applyFill="1" applyBorder="1" applyAlignment="1">
      <alignment horizontal="center" vertical="center"/>
    </xf>
    <xf numFmtId="0" fontId="6" fillId="19" borderId="33" xfId="0" applyFont="1" applyFill="1" applyBorder="1" applyAlignment="1">
      <alignment horizontal="center" vertical="center"/>
    </xf>
    <xf numFmtId="0" fontId="6" fillId="18" borderId="30" xfId="0" applyFont="1" applyFill="1" applyBorder="1" applyAlignment="1">
      <alignment horizontal="left" vertical="center"/>
    </xf>
    <xf numFmtId="0" fontId="10" fillId="19" borderId="33" xfId="0" applyFont="1" applyFill="1" applyBorder="1" applyAlignment="1">
      <alignment horizontal="left" vertical="center"/>
    </xf>
    <xf numFmtId="0" fontId="6" fillId="19" borderId="33" xfId="0" applyFont="1" applyFill="1" applyBorder="1" applyAlignment="1">
      <alignment horizontal="left" vertical="center"/>
    </xf>
    <xf numFmtId="1" fontId="6" fillId="19" borderId="33" xfId="0" applyNumberFormat="1" applyFont="1" applyFill="1" applyBorder="1" applyAlignment="1">
      <alignment horizontal="left" vertical="center"/>
    </xf>
    <xf numFmtId="1" fontId="6" fillId="19" borderId="33" xfId="0" applyNumberFormat="1" applyFont="1" applyFill="1" applyBorder="1" applyAlignment="1">
      <alignment horizontal="center" vertical="center"/>
    </xf>
    <xf numFmtId="0" fontId="6" fillId="18" borderId="33" xfId="0" applyFont="1" applyFill="1" applyBorder="1" applyAlignment="1">
      <alignment horizontal="left" vertical="center"/>
    </xf>
    <xf numFmtId="166" fontId="6" fillId="18" borderId="33" xfId="0" applyNumberFormat="1" applyFont="1" applyFill="1" applyBorder="1" applyAlignment="1">
      <alignment horizontal="left" vertical="center"/>
    </xf>
    <xf numFmtId="166" fontId="6" fillId="18" borderId="33" xfId="0" applyNumberFormat="1" applyFont="1" applyFill="1" applyBorder="1" applyAlignment="1">
      <alignment horizontal="center" vertical="center"/>
    </xf>
    <xf numFmtId="170" fontId="6" fillId="19" borderId="33" xfId="0" applyNumberFormat="1" applyFont="1" applyFill="1" applyBorder="1" applyAlignment="1">
      <alignment horizontal="left" vertical="center"/>
    </xf>
    <xf numFmtId="170" fontId="6" fillId="19" borderId="33" xfId="0" applyNumberFormat="1" applyFont="1" applyFill="1" applyBorder="1" applyAlignment="1">
      <alignment horizontal="center" vertical="center"/>
    </xf>
    <xf numFmtId="166" fontId="6" fillId="19" borderId="33" xfId="0" applyNumberFormat="1" applyFont="1" applyFill="1" applyBorder="1" applyAlignment="1">
      <alignment horizontal="left" vertical="center"/>
    </xf>
    <xf numFmtId="0" fontId="6" fillId="18" borderId="8" xfId="0" applyFont="1" applyFill="1" applyBorder="1"/>
    <xf numFmtId="0" fontId="6" fillId="18" borderId="8" xfId="0" applyFont="1" applyFill="1" applyBorder="1" applyAlignment="1">
      <alignment horizontal="center"/>
    </xf>
    <xf numFmtId="0" fontId="6" fillId="18" borderId="8" xfId="0" applyFont="1" applyFill="1" applyBorder="1" applyAlignment="1">
      <alignment horizontal="center" vertical="center"/>
    </xf>
    <xf numFmtId="0" fontId="6" fillId="18" borderId="33" xfId="0" applyFont="1" applyFill="1" applyBorder="1"/>
    <xf numFmtId="0" fontId="6" fillId="18" borderId="33" xfId="0" applyFont="1" applyFill="1" applyBorder="1" applyAlignment="1">
      <alignment horizontal="center"/>
    </xf>
    <xf numFmtId="0" fontId="6" fillId="18" borderId="33" xfId="0" applyFont="1" applyFill="1" applyBorder="1" applyAlignment="1">
      <alignment horizontal="center" vertical="center"/>
    </xf>
    <xf numFmtId="166" fontId="6" fillId="19" borderId="33" xfId="0" applyNumberFormat="1" applyFont="1" applyFill="1" applyBorder="1" applyAlignment="1">
      <alignment horizontal="left"/>
    </xf>
    <xf numFmtId="0" fontId="6" fillId="20" borderId="32" xfId="0" applyFont="1" applyFill="1" applyBorder="1" applyAlignment="1">
      <alignment horizontal="left" vertical="center"/>
    </xf>
    <xf numFmtId="0" fontId="6" fillId="20" borderId="32" xfId="0" applyFont="1" applyFill="1" applyBorder="1" applyAlignment="1">
      <alignment horizontal="center" vertical="center"/>
    </xf>
    <xf numFmtId="0" fontId="23" fillId="21" borderId="33" xfId="0" applyFont="1" applyFill="1" applyBorder="1" applyAlignment="1">
      <alignment horizontal="left" vertical="center"/>
    </xf>
    <xf numFmtId="0" fontId="23" fillId="21" borderId="33" xfId="0" applyFont="1" applyFill="1" applyBorder="1" applyAlignment="1">
      <alignment horizontal="center" vertical="center"/>
    </xf>
    <xf numFmtId="0" fontId="6" fillId="21" borderId="33" xfId="0" applyFont="1" applyFill="1" applyBorder="1" applyAlignment="1">
      <alignment horizontal="center" vertical="center"/>
    </xf>
    <xf numFmtId="0" fontId="6" fillId="20" borderId="30" xfId="0" applyFont="1" applyFill="1" applyBorder="1" applyAlignment="1">
      <alignment horizontal="left" vertical="center"/>
    </xf>
    <xf numFmtId="0" fontId="10" fillId="21" borderId="33" xfId="0" applyFont="1" applyFill="1" applyBorder="1" applyAlignment="1">
      <alignment horizontal="left" vertical="center"/>
    </xf>
    <xf numFmtId="0" fontId="6" fillId="21" borderId="33" xfId="0" applyFont="1" applyFill="1" applyBorder="1" applyAlignment="1">
      <alignment horizontal="left" vertical="center"/>
    </xf>
    <xf numFmtId="1" fontId="6" fillId="21" borderId="33" xfId="0" applyNumberFormat="1" applyFont="1" applyFill="1" applyBorder="1" applyAlignment="1">
      <alignment horizontal="left" vertical="center"/>
    </xf>
    <xf numFmtId="3" fontId="6" fillId="21" borderId="33" xfId="0" applyNumberFormat="1" applyFont="1" applyFill="1" applyBorder="1" applyAlignment="1">
      <alignment horizontal="left" vertical="center"/>
    </xf>
    <xf numFmtId="0" fontId="6" fillId="20" borderId="33" xfId="0" applyFont="1" applyFill="1" applyBorder="1" applyAlignment="1">
      <alignment horizontal="left" vertical="center"/>
    </xf>
    <xf numFmtId="0" fontId="6" fillId="20" borderId="33" xfId="0" applyFont="1" applyFill="1" applyBorder="1" applyAlignment="1">
      <alignment horizontal="center" vertical="center"/>
    </xf>
    <xf numFmtId="1" fontId="6" fillId="21" borderId="33" xfId="0" applyNumberFormat="1" applyFont="1" applyFill="1" applyBorder="1" applyAlignment="1">
      <alignment horizontal="center" vertical="center"/>
    </xf>
    <xf numFmtId="0" fontId="6" fillId="20" borderId="8" xfId="0" applyFont="1" applyFill="1" applyBorder="1" applyAlignment="1">
      <alignment horizontal="left" vertical="center"/>
    </xf>
    <xf numFmtId="0" fontId="6" fillId="20" borderId="8" xfId="0" applyFont="1" applyFill="1" applyBorder="1" applyAlignment="1">
      <alignment horizontal="center" vertical="center"/>
    </xf>
    <xf numFmtId="169" fontId="6" fillId="15" borderId="33" xfId="0" applyNumberFormat="1" applyFont="1" applyFill="1" applyBorder="1" applyAlignment="1">
      <alignment horizontal="left" vertical="center"/>
    </xf>
    <xf numFmtId="0" fontId="6" fillId="14" borderId="31" xfId="0" applyFont="1" applyFill="1" applyBorder="1" applyAlignment="1">
      <alignment horizontal="left" vertical="center"/>
    </xf>
    <xf numFmtId="164" fontId="6" fillId="15" borderId="33" xfId="0" applyNumberFormat="1" applyFont="1" applyFill="1" applyBorder="1" applyAlignment="1">
      <alignment horizontal="center" vertical="center"/>
    </xf>
    <xf numFmtId="3" fontId="23" fillId="15" borderId="33" xfId="0" applyNumberFormat="1" applyFont="1" applyFill="1" applyBorder="1" applyAlignment="1">
      <alignment horizontal="center" vertical="center"/>
    </xf>
    <xf numFmtId="164" fontId="23" fillId="15" borderId="33" xfId="0" applyNumberFormat="1" applyFont="1" applyFill="1" applyBorder="1" applyAlignment="1">
      <alignment horizontal="center" vertical="center"/>
    </xf>
    <xf numFmtId="169" fontId="23" fillId="15" borderId="33" xfId="0" applyNumberFormat="1" applyFont="1" applyFill="1" applyBorder="1" applyAlignment="1">
      <alignment horizontal="left" vertical="center"/>
    </xf>
    <xf numFmtId="166" fontId="23" fillId="19" borderId="33" xfId="0" applyNumberFormat="1" applyFont="1" applyFill="1" applyBorder="1" applyAlignment="1">
      <alignment horizontal="center" vertical="center"/>
    </xf>
    <xf numFmtId="0" fontId="6" fillId="11" borderId="32" xfId="0" applyFont="1" applyFill="1" applyBorder="1" applyAlignment="1">
      <alignment horizontal="left" vertical="center"/>
    </xf>
    <xf numFmtId="0" fontId="6" fillId="12" borderId="33" xfId="0" applyFont="1" applyFill="1" applyBorder="1" applyAlignment="1">
      <alignment horizontal="left" vertical="center"/>
    </xf>
    <xf numFmtId="0" fontId="6" fillId="11" borderId="30" xfId="0" applyFont="1" applyFill="1" applyBorder="1" applyAlignment="1">
      <alignment horizontal="left" vertical="center"/>
    </xf>
    <xf numFmtId="0" fontId="6" fillId="11" borderId="31" xfId="0" applyFont="1" applyFill="1" applyBorder="1" applyAlignment="1">
      <alignment horizontal="left" vertical="center"/>
    </xf>
    <xf numFmtId="0" fontId="6" fillId="11" borderId="8" xfId="0" applyFont="1" applyFill="1" applyBorder="1" applyAlignment="1">
      <alignment horizontal="left" vertical="center"/>
    </xf>
    <xf numFmtId="0" fontId="27" fillId="14" borderId="31" xfId="0" applyFont="1" applyFill="1" applyBorder="1" applyAlignment="1">
      <alignment horizontal="center" vertical="center"/>
    </xf>
    <xf numFmtId="167" fontId="6" fillId="15" borderId="33" xfId="0" applyNumberFormat="1" applyFont="1" applyFill="1" applyBorder="1" applyAlignment="1">
      <alignment horizontal="center" vertical="center"/>
    </xf>
    <xf numFmtId="0" fontId="27" fillId="18" borderId="31" xfId="0" applyFont="1" applyFill="1" applyBorder="1" applyAlignment="1">
      <alignment horizontal="center" vertical="center"/>
    </xf>
    <xf numFmtId="166" fontId="23" fillId="19" borderId="33" xfId="0" applyNumberFormat="1" applyFont="1" applyFill="1" applyBorder="1" applyAlignment="1">
      <alignment horizontal="left" vertical="center"/>
    </xf>
    <xf numFmtId="0" fontId="23" fillId="18" borderId="30" xfId="0" applyFont="1" applyFill="1" applyBorder="1" applyAlignment="1">
      <alignment horizontal="left" vertical="center"/>
    </xf>
    <xf numFmtId="0" fontId="27" fillId="20" borderId="31" xfId="0" applyFont="1" applyFill="1" applyBorder="1" applyAlignment="1">
      <alignment horizontal="center" vertical="center"/>
    </xf>
    <xf numFmtId="3" fontId="23" fillId="21" borderId="33" xfId="0" applyNumberFormat="1" applyFont="1" applyFill="1" applyBorder="1" applyAlignment="1">
      <alignment horizontal="left" vertical="center"/>
    </xf>
    <xf numFmtId="1" fontId="23" fillId="21" borderId="33" xfId="0" applyNumberFormat="1" applyFont="1" applyFill="1" applyBorder="1" applyAlignment="1">
      <alignment horizontal="center" vertical="center"/>
    </xf>
    <xf numFmtId="0" fontId="23" fillId="20" borderId="30" xfId="0" applyFont="1" applyFill="1" applyBorder="1" applyAlignment="1">
      <alignment horizontal="left" vertical="center"/>
    </xf>
    <xf numFmtId="166" fontId="6" fillId="15" borderId="33" xfId="0" applyNumberFormat="1" applyFont="1" applyFill="1" applyBorder="1" applyAlignment="1">
      <alignment horizontal="left" vertical="center"/>
    </xf>
    <xf numFmtId="0" fontId="6" fillId="15" borderId="33" xfId="0" applyFont="1" applyFill="1" applyBorder="1" applyAlignment="1">
      <alignment horizontal="left"/>
    </xf>
    <xf numFmtId="0" fontId="25" fillId="12" borderId="33" xfId="0" applyFont="1" applyFill="1" applyBorder="1" applyAlignment="1">
      <alignment horizontal="left" vertical="center"/>
    </xf>
    <xf numFmtId="0" fontId="23" fillId="12" borderId="33" xfId="0" applyFont="1" applyFill="1" applyBorder="1" applyAlignment="1">
      <alignment horizontal="left" vertical="center"/>
    </xf>
    <xf numFmtId="169" fontId="6" fillId="12" borderId="33" xfId="0" applyNumberFormat="1" applyFont="1" applyFill="1" applyBorder="1" applyAlignment="1">
      <alignment horizontal="left" vertical="center"/>
    </xf>
    <xf numFmtId="0" fontId="11" fillId="12" borderId="33" xfId="0" applyFont="1" applyFill="1" applyBorder="1"/>
    <xf numFmtId="0" fontId="32" fillId="4" borderId="33" xfId="0" applyFont="1" applyFill="1" applyBorder="1"/>
    <xf numFmtId="0" fontId="32" fillId="4" borderId="30" xfId="0" applyFont="1" applyFill="1" applyBorder="1"/>
    <xf numFmtId="0" fontId="20" fillId="5" borderId="30" xfId="0" applyFont="1" applyFill="1" applyBorder="1"/>
    <xf numFmtId="0" fontId="22" fillId="23" borderId="37" xfId="0" applyFont="1" applyFill="1" applyBorder="1"/>
    <xf numFmtId="0" fontId="12" fillId="23" borderId="37" xfId="0" applyFont="1" applyFill="1" applyBorder="1"/>
    <xf numFmtId="0" fontId="32" fillId="23" borderId="33" xfId="0" applyFont="1" applyFill="1" applyBorder="1"/>
    <xf numFmtId="0" fontId="22" fillId="23" borderId="33" xfId="0" applyFont="1" applyFill="1" applyBorder="1"/>
    <xf numFmtId="0" fontId="20" fillId="23" borderId="33" xfId="0" applyFont="1" applyFill="1" applyBorder="1"/>
    <xf numFmtId="0" fontId="20" fillId="23" borderId="30" xfId="0" applyFont="1" applyFill="1" applyBorder="1"/>
    <xf numFmtId="0" fontId="6" fillId="5" borderId="33" xfId="0" applyFont="1" applyFill="1" applyBorder="1"/>
    <xf numFmtId="0" fontId="20" fillId="5" borderId="31" xfId="0" applyFont="1" applyFill="1" applyBorder="1"/>
    <xf numFmtId="0" fontId="12" fillId="5" borderId="30" xfId="0" applyFont="1" applyFill="1" applyBorder="1"/>
    <xf numFmtId="0" fontId="20" fillId="5" borderId="8" xfId="0" applyFont="1" applyFill="1" applyBorder="1"/>
    <xf numFmtId="0" fontId="12" fillId="5" borderId="8" xfId="0" applyFont="1" applyFill="1" applyBorder="1"/>
    <xf numFmtId="0" fontId="33" fillId="0" borderId="0" xfId="0" applyFont="1" applyAlignment="1">
      <alignment horizontal="center"/>
    </xf>
    <xf numFmtId="0" fontId="11" fillId="24" borderId="33" xfId="0" applyFont="1" applyFill="1" applyBorder="1"/>
    <xf numFmtId="0" fontId="38" fillId="4" borderId="0" xfId="0" applyFont="1" applyFill="1" applyAlignment="1">
      <alignment vertical="center"/>
    </xf>
    <xf numFmtId="0" fontId="0" fillId="0" borderId="0" xfId="0" applyAlignment="1">
      <alignment horizontal="center"/>
    </xf>
    <xf numFmtId="0" fontId="39" fillId="0" borderId="0" xfId="0" applyFont="1"/>
    <xf numFmtId="0" fontId="41" fillId="0" borderId="0" xfId="0" applyFont="1" applyAlignment="1">
      <alignment horizontal="center" vertical="center"/>
    </xf>
    <xf numFmtId="0" fontId="42" fillId="0" borderId="0" xfId="0" applyFont="1" applyAlignment="1">
      <alignment horizontal="center" vertical="center"/>
    </xf>
    <xf numFmtId="0" fontId="40" fillId="4" borderId="33" xfId="3" applyFill="1" applyBorder="1" applyAlignment="1">
      <alignment horizontal="center" vertical="center"/>
    </xf>
    <xf numFmtId="165" fontId="0" fillId="0" borderId="0" xfId="2" applyNumberFormat="1" applyFont="1" applyAlignment="1"/>
    <xf numFmtId="0" fontId="43" fillId="0" borderId="0" xfId="0" applyFont="1" applyAlignment="1">
      <alignment horizontal="center" vertical="center"/>
    </xf>
    <xf numFmtId="0" fontId="44" fillId="31" borderId="24" xfId="0" applyFont="1" applyFill="1" applyBorder="1" applyAlignment="1">
      <alignment horizontal="center" vertical="center" wrapText="1"/>
    </xf>
    <xf numFmtId="0" fontId="45" fillId="0" borderId="0" xfId="0" applyFont="1"/>
    <xf numFmtId="167" fontId="6" fillId="5" borderId="0" xfId="0" applyNumberFormat="1" applyFont="1" applyFill="1" applyAlignment="1">
      <alignment horizontal="left" vertical="center"/>
    </xf>
    <xf numFmtId="0" fontId="45" fillId="0" borderId="0" xfId="0" applyFont="1" applyAlignment="1">
      <alignment wrapText="1"/>
    </xf>
    <xf numFmtId="167" fontId="0" fillId="0" borderId="0" xfId="0" applyNumberFormat="1"/>
    <xf numFmtId="0" fontId="46" fillId="33" borderId="23" xfId="0" applyFont="1" applyFill="1" applyBorder="1" applyAlignment="1">
      <alignment horizontal="center" vertical="center" wrapText="1"/>
    </xf>
    <xf numFmtId="0" fontId="46" fillId="33" borderId="51" xfId="0" applyFont="1" applyFill="1" applyBorder="1" applyAlignment="1">
      <alignment horizontal="center" vertical="center" wrapText="1"/>
    </xf>
    <xf numFmtId="0" fontId="48" fillId="0" borderId="0" xfId="0" applyFont="1"/>
    <xf numFmtId="0" fontId="43" fillId="0" borderId="0" xfId="0" applyFont="1"/>
    <xf numFmtId="167" fontId="6" fillId="38" borderId="0" xfId="0" applyNumberFormat="1" applyFont="1" applyFill="1" applyAlignment="1">
      <alignment horizontal="left" vertical="center"/>
    </xf>
    <xf numFmtId="167" fontId="48" fillId="5" borderId="0" xfId="0" applyNumberFormat="1" applyFont="1" applyFill="1" applyAlignment="1">
      <alignment horizontal="left" vertical="center"/>
    </xf>
    <xf numFmtId="0" fontId="0" fillId="0" borderId="0" xfId="0" applyAlignment="1">
      <alignment horizontal="center" vertical="center"/>
    </xf>
    <xf numFmtId="0" fontId="0" fillId="42" borderId="0" xfId="0" applyFill="1"/>
    <xf numFmtId="0" fontId="36" fillId="0" borderId="0" xfId="0" applyFont="1" applyAlignment="1">
      <alignment horizontal="left"/>
    </xf>
    <xf numFmtId="0" fontId="50" fillId="5" borderId="0" xfId="0" applyFont="1" applyFill="1"/>
    <xf numFmtId="0" fontId="6" fillId="4" borderId="40" xfId="0" applyFont="1" applyFill="1" applyBorder="1" applyAlignment="1">
      <alignment horizontal="center" vertical="center"/>
    </xf>
    <xf numFmtId="0" fontId="6" fillId="4" borderId="41" xfId="0" applyFont="1" applyFill="1" applyBorder="1" applyAlignment="1">
      <alignment horizontal="center" vertical="center"/>
    </xf>
    <xf numFmtId="0" fontId="6" fillId="4" borderId="41" xfId="0" applyFont="1" applyFill="1" applyBorder="1" applyAlignment="1">
      <alignment horizontal="left" vertical="center"/>
    </xf>
    <xf numFmtId="0" fontId="6" fillId="4" borderId="42" xfId="0" applyFont="1" applyFill="1" applyBorder="1" applyAlignment="1">
      <alignment horizontal="left" vertical="center"/>
    </xf>
    <xf numFmtId="0" fontId="6" fillId="4" borderId="43" xfId="0" applyFont="1" applyFill="1" applyBorder="1" applyAlignment="1">
      <alignment horizontal="center" vertical="center"/>
    </xf>
    <xf numFmtId="0" fontId="9" fillId="26" borderId="0" xfId="0" applyFont="1" applyFill="1" applyAlignment="1">
      <alignment horizontal="left" vertical="center"/>
    </xf>
    <xf numFmtId="0" fontId="6" fillId="27" borderId="0" xfId="0" applyFont="1" applyFill="1" applyAlignment="1">
      <alignment horizontal="left" vertical="center"/>
    </xf>
    <xf numFmtId="0" fontId="6" fillId="4" borderId="44" xfId="0" applyFont="1" applyFill="1" applyBorder="1" applyAlignment="1">
      <alignment horizontal="left" vertical="center"/>
    </xf>
    <xf numFmtId="0" fontId="6" fillId="4" borderId="0" xfId="0" applyFont="1" applyFill="1" applyAlignment="1">
      <alignment horizontal="center" vertical="center"/>
    </xf>
    <xf numFmtId="0" fontId="10" fillId="26" borderId="0" xfId="0" applyFont="1" applyFill="1" applyAlignment="1">
      <alignment horizontal="left" vertical="center"/>
    </xf>
    <xf numFmtId="0" fontId="6" fillId="5" borderId="0" xfId="0" applyFont="1" applyFill="1" applyAlignment="1">
      <alignment horizontal="left" vertical="center"/>
    </xf>
    <xf numFmtId="1" fontId="6" fillId="29" borderId="0" xfId="0" applyNumberFormat="1" applyFont="1" applyFill="1" applyAlignment="1">
      <alignment horizontal="left" vertical="center"/>
    </xf>
    <xf numFmtId="1" fontId="6" fillId="28" borderId="0" xfId="0" applyNumberFormat="1" applyFont="1" applyFill="1" applyAlignment="1">
      <alignment horizontal="left" vertical="center"/>
    </xf>
    <xf numFmtId="1" fontId="6" fillId="30" borderId="0" xfId="0" applyNumberFormat="1" applyFont="1" applyFill="1" applyAlignment="1">
      <alignment horizontal="left"/>
    </xf>
    <xf numFmtId="0" fontId="12" fillId="4" borderId="43" xfId="0" applyFont="1" applyFill="1" applyBorder="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left" vertical="center"/>
    </xf>
    <xf numFmtId="166" fontId="12" fillId="5" borderId="0" xfId="0" applyNumberFormat="1" applyFont="1" applyFill="1" applyAlignment="1">
      <alignment horizontal="left" vertical="center"/>
    </xf>
    <xf numFmtId="166" fontId="12" fillId="29" borderId="0" xfId="0" applyNumberFormat="1" applyFont="1" applyFill="1" applyAlignment="1">
      <alignment horizontal="left" vertical="center"/>
    </xf>
    <xf numFmtId="0" fontId="12" fillId="4" borderId="44" xfId="0" applyFont="1" applyFill="1" applyBorder="1" applyAlignment="1">
      <alignment horizontal="left" vertical="center"/>
    </xf>
    <xf numFmtId="0" fontId="6" fillId="4" borderId="45" xfId="0" applyFont="1" applyFill="1" applyBorder="1" applyAlignment="1">
      <alignment horizontal="center" vertical="center"/>
    </xf>
    <xf numFmtId="0" fontId="6" fillId="4" borderId="46" xfId="0" applyFont="1" applyFill="1" applyBorder="1" applyAlignment="1">
      <alignment horizontal="center" vertical="center"/>
    </xf>
    <xf numFmtId="0" fontId="6" fillId="4" borderId="46" xfId="0" applyFont="1" applyFill="1" applyBorder="1" applyAlignment="1">
      <alignment horizontal="left" vertical="center"/>
    </xf>
    <xf numFmtId="0" fontId="6" fillId="4" borderId="47" xfId="0" applyFont="1" applyFill="1" applyBorder="1" applyAlignment="1">
      <alignment horizontal="left" vertical="center"/>
    </xf>
    <xf numFmtId="0" fontId="6" fillId="0" borderId="46" xfId="0" applyFont="1" applyBorder="1" applyAlignment="1">
      <alignment horizontal="center" vertical="center"/>
    </xf>
    <xf numFmtId="0" fontId="6" fillId="0" borderId="46" xfId="0" applyFont="1" applyBorder="1" applyAlignment="1">
      <alignment horizontal="left" vertical="center"/>
    </xf>
    <xf numFmtId="166" fontId="6" fillId="5" borderId="0" xfId="0" applyNumberFormat="1" applyFont="1" applyFill="1" applyAlignment="1">
      <alignment horizontal="left" vertical="center"/>
    </xf>
    <xf numFmtId="166" fontId="6" fillId="29" borderId="0" xfId="0" applyNumberFormat="1" applyFont="1" applyFill="1" applyAlignment="1">
      <alignment horizontal="left" vertical="center"/>
    </xf>
    <xf numFmtId="166" fontId="6" fillId="0" borderId="0" xfId="0" applyNumberFormat="1" applyFont="1" applyAlignment="1">
      <alignment horizontal="left" vertical="center"/>
    </xf>
    <xf numFmtId="3" fontId="6" fillId="5" borderId="0" xfId="0" applyNumberFormat="1" applyFont="1" applyFill="1" applyAlignment="1">
      <alignment horizontal="left" vertical="center"/>
    </xf>
    <xf numFmtId="3" fontId="6" fillId="28" borderId="0" xfId="0" applyNumberFormat="1" applyFont="1" applyFill="1" applyAlignment="1">
      <alignment horizontal="left" vertical="center"/>
    </xf>
    <xf numFmtId="3" fontId="12" fillId="5" borderId="0" xfId="0" applyNumberFormat="1" applyFont="1" applyFill="1" applyAlignment="1">
      <alignment horizontal="left" vertical="center"/>
    </xf>
    <xf numFmtId="0" fontId="6" fillId="5" borderId="49" xfId="0" applyFont="1" applyFill="1" applyBorder="1" applyAlignment="1">
      <alignment vertical="center"/>
    </xf>
    <xf numFmtId="167" fontId="6" fillId="38" borderId="0" xfId="0" applyNumberFormat="1" applyFont="1" applyFill="1" applyAlignment="1">
      <alignment vertical="center"/>
    </xf>
    <xf numFmtId="0" fontId="32" fillId="5" borderId="0" xfId="0" applyFont="1" applyFill="1" applyAlignment="1">
      <alignment horizontal="left" vertical="center"/>
    </xf>
    <xf numFmtId="166" fontId="32" fillId="5" borderId="0" xfId="0" applyNumberFormat="1" applyFont="1" applyFill="1" applyAlignment="1">
      <alignment horizontal="left" vertical="center"/>
    </xf>
    <xf numFmtId="166" fontId="32" fillId="38" borderId="0" xfId="0" applyNumberFormat="1" applyFont="1" applyFill="1" applyAlignment="1">
      <alignment horizontal="left" vertical="center"/>
    </xf>
    <xf numFmtId="0" fontId="20" fillId="4" borderId="40" xfId="0" applyFont="1" applyFill="1" applyBorder="1"/>
    <xf numFmtId="0" fontId="20" fillId="4" borderId="41" xfId="0" applyFont="1" applyFill="1" applyBorder="1"/>
    <xf numFmtId="0" fontId="20" fillId="4" borderId="42" xfId="0" applyFont="1" applyFill="1" applyBorder="1"/>
    <xf numFmtId="10" fontId="20" fillId="0" borderId="0" xfId="0" applyNumberFormat="1" applyFont="1"/>
    <xf numFmtId="0" fontId="20" fillId="5" borderId="0" xfId="0" applyFont="1" applyFill="1"/>
    <xf numFmtId="0" fontId="20" fillId="5" borderId="0" xfId="0" applyFont="1" applyFill="1" applyAlignment="1">
      <alignment horizontal="right" vertical="center"/>
    </xf>
    <xf numFmtId="0" fontId="20" fillId="5" borderId="0" xfId="0" applyFont="1" applyFill="1" applyAlignment="1">
      <alignment horizontal="right"/>
    </xf>
    <xf numFmtId="167" fontId="20" fillId="5" borderId="0" xfId="0" applyNumberFormat="1" applyFont="1" applyFill="1"/>
    <xf numFmtId="167" fontId="20" fillId="38" borderId="0" xfId="0" applyNumberFormat="1" applyFont="1" applyFill="1"/>
    <xf numFmtId="0" fontId="20" fillId="4" borderId="44" xfId="0" applyFont="1" applyFill="1" applyBorder="1"/>
    <xf numFmtId="0" fontId="12" fillId="4" borderId="43" xfId="0" applyFont="1" applyFill="1" applyBorder="1"/>
    <xf numFmtId="0" fontId="12" fillId="4" borderId="0" xfId="0" applyFont="1" applyFill="1"/>
    <xf numFmtId="0" fontId="32" fillId="5" borderId="0" xfId="0" applyFont="1" applyFill="1"/>
    <xf numFmtId="2" fontId="32" fillId="5" borderId="0" xfId="0" applyNumberFormat="1" applyFont="1" applyFill="1"/>
    <xf numFmtId="168" fontId="32" fillId="38" borderId="0" xfId="0" applyNumberFormat="1" applyFont="1" applyFill="1"/>
    <xf numFmtId="0" fontId="12" fillId="4" borderId="44" xfId="0" applyFont="1" applyFill="1" applyBorder="1"/>
    <xf numFmtId="0" fontId="12" fillId="5" borderId="0" xfId="0" applyFont="1" applyFill="1"/>
    <xf numFmtId="2" fontId="12" fillId="5" borderId="0" xfId="0" applyNumberFormat="1" applyFont="1" applyFill="1"/>
    <xf numFmtId="168" fontId="12" fillId="5" borderId="0" xfId="0" applyNumberFormat="1" applyFont="1" applyFill="1"/>
    <xf numFmtId="168" fontId="12" fillId="38" borderId="0" xfId="0" applyNumberFormat="1" applyFont="1" applyFill="1"/>
    <xf numFmtId="174" fontId="32" fillId="5" borderId="0" xfId="0" applyNumberFormat="1" applyFont="1" applyFill="1"/>
    <xf numFmtId="174" fontId="32" fillId="38" borderId="0" xfId="0" applyNumberFormat="1" applyFont="1" applyFill="1"/>
    <xf numFmtId="2" fontId="6" fillId="27" borderId="0" xfId="0" applyNumberFormat="1" applyFont="1" applyFill="1" applyAlignment="1">
      <alignment horizontal="left" vertical="center"/>
    </xf>
    <xf numFmtId="168" fontId="20" fillId="5" borderId="0" xfId="0" applyNumberFormat="1" applyFont="1" applyFill="1"/>
    <xf numFmtId="9" fontId="20" fillId="0" borderId="0" xfId="0" applyNumberFormat="1" applyFont="1"/>
    <xf numFmtId="168" fontId="20" fillId="38" borderId="0" xfId="0" applyNumberFormat="1" applyFont="1" applyFill="1"/>
    <xf numFmtId="168" fontId="32" fillId="5" borderId="0" xfId="0" applyNumberFormat="1" applyFont="1" applyFill="1"/>
    <xf numFmtId="2" fontId="20" fillId="5" borderId="0" xfId="0" applyNumberFormat="1" applyFont="1" applyFill="1"/>
    <xf numFmtId="0" fontId="20" fillId="34" borderId="52" xfId="0" applyFont="1" applyFill="1" applyBorder="1"/>
    <xf numFmtId="0" fontId="20" fillId="34" borderId="55" xfId="0" applyFont="1" applyFill="1" applyBorder="1"/>
    <xf numFmtId="174" fontId="20" fillId="5" borderId="0" xfId="0" applyNumberFormat="1" applyFont="1" applyFill="1"/>
    <xf numFmtId="174" fontId="20" fillId="38" borderId="0" xfId="0" applyNumberFormat="1" applyFont="1" applyFill="1"/>
    <xf numFmtId="174" fontId="12" fillId="5" borderId="0" xfId="0" applyNumberFormat="1" applyFont="1" applyFill="1"/>
    <xf numFmtId="0" fontId="32" fillId="4" borderId="43" xfId="0" applyFont="1" applyFill="1" applyBorder="1"/>
    <xf numFmtId="177" fontId="32" fillId="5" borderId="0" xfId="0" applyNumberFormat="1" applyFont="1" applyFill="1"/>
    <xf numFmtId="177" fontId="32" fillId="38" borderId="0" xfId="0" applyNumberFormat="1" applyFont="1" applyFill="1"/>
    <xf numFmtId="0" fontId="32" fillId="4" borderId="0" xfId="0" applyFont="1" applyFill="1"/>
    <xf numFmtId="2" fontId="32" fillId="38" borderId="0" xfId="0" applyNumberFormat="1" applyFont="1" applyFill="1"/>
    <xf numFmtId="0" fontId="20" fillId="4" borderId="45" xfId="0" applyFont="1" applyFill="1" applyBorder="1"/>
    <xf numFmtId="0" fontId="20" fillId="4" borderId="46" xfId="0" applyFont="1" applyFill="1" applyBorder="1"/>
    <xf numFmtId="0" fontId="20" fillId="4" borderId="47" xfId="0" applyFont="1" applyFill="1" applyBorder="1"/>
    <xf numFmtId="0" fontId="20" fillId="11" borderId="40" xfId="0" applyFont="1" applyFill="1" applyBorder="1"/>
    <xf numFmtId="0" fontId="20" fillId="11" borderId="41" xfId="0" applyFont="1" applyFill="1" applyBorder="1"/>
    <xf numFmtId="0" fontId="20" fillId="11" borderId="42" xfId="0" applyFont="1" applyFill="1" applyBorder="1"/>
    <xf numFmtId="0" fontId="20" fillId="11" borderId="43" xfId="0" applyFont="1" applyFill="1" applyBorder="1"/>
    <xf numFmtId="0" fontId="20" fillId="11" borderId="0" xfId="0" applyFont="1" applyFill="1"/>
    <xf numFmtId="0" fontId="22" fillId="12" borderId="0" xfId="0" applyFont="1" applyFill="1"/>
    <xf numFmtId="0" fontId="20" fillId="12" borderId="0" xfId="0" applyFont="1" applyFill="1"/>
    <xf numFmtId="0" fontId="20" fillId="11" borderId="44" xfId="0" applyFont="1" applyFill="1" applyBorder="1"/>
    <xf numFmtId="0" fontId="20" fillId="35" borderId="0" xfId="0" applyFont="1" applyFill="1"/>
    <xf numFmtId="0" fontId="20" fillId="36" borderId="0" xfId="0" applyFont="1" applyFill="1"/>
    <xf numFmtId="0" fontId="20" fillId="37" borderId="0" xfId="0" applyFont="1" applyFill="1"/>
    <xf numFmtId="0" fontId="20" fillId="11" borderId="45" xfId="0" applyFont="1" applyFill="1" applyBorder="1"/>
    <xf numFmtId="0" fontId="20" fillId="11" borderId="46" xfId="0" applyFont="1" applyFill="1" applyBorder="1"/>
    <xf numFmtId="0" fontId="20" fillId="11" borderId="47" xfId="0" applyFont="1" applyFill="1" applyBorder="1"/>
    <xf numFmtId="172" fontId="20" fillId="0" borderId="0" xfId="0" applyNumberFormat="1" applyFont="1"/>
    <xf numFmtId="167" fontId="20" fillId="0" borderId="0" xfId="0" applyNumberFormat="1" applyFont="1"/>
    <xf numFmtId="0" fontId="20" fillId="0" borderId="0" xfId="0" applyFont="1" applyAlignment="1">
      <alignment horizontal="left"/>
    </xf>
    <xf numFmtId="0" fontId="25" fillId="2" borderId="66" xfId="0" applyFont="1" applyFill="1" applyBorder="1" applyAlignment="1">
      <alignment horizontal="left" vertical="center"/>
    </xf>
    <xf numFmtId="0" fontId="25" fillId="2" borderId="67" xfId="0" applyFont="1" applyFill="1" applyBorder="1" applyAlignment="1">
      <alignment horizontal="left" vertical="center"/>
    </xf>
    <xf numFmtId="0" fontId="6" fillId="2" borderId="67" xfId="0" applyFont="1" applyFill="1" applyBorder="1" applyAlignment="1">
      <alignment horizontal="left" vertical="center"/>
    </xf>
    <xf numFmtId="0" fontId="6" fillId="3" borderId="67" xfId="0" applyFont="1" applyFill="1" applyBorder="1" applyAlignment="1">
      <alignment horizontal="left" vertical="center"/>
    </xf>
    <xf numFmtId="0" fontId="6" fillId="2" borderId="68" xfId="0" applyFont="1" applyFill="1" applyBorder="1" applyAlignment="1">
      <alignment horizontal="left" vertical="center"/>
    </xf>
    <xf numFmtId="0" fontId="6" fillId="14" borderId="40" xfId="0" applyFont="1" applyFill="1" applyBorder="1" applyAlignment="1">
      <alignment horizontal="left" vertical="center"/>
    </xf>
    <xf numFmtId="0" fontId="6" fillId="14" borderId="41" xfId="0" applyFont="1" applyFill="1" applyBorder="1" applyAlignment="1">
      <alignment horizontal="left" vertical="center"/>
    </xf>
    <xf numFmtId="0" fontId="6" fillId="14" borderId="42" xfId="0" applyFont="1" applyFill="1" applyBorder="1" applyAlignment="1">
      <alignment horizontal="left" vertical="center"/>
    </xf>
    <xf numFmtId="0" fontId="6" fillId="14" borderId="43" xfId="0" applyFont="1" applyFill="1" applyBorder="1" applyAlignment="1">
      <alignment horizontal="left" vertical="center"/>
    </xf>
    <xf numFmtId="0" fontId="23" fillId="15" borderId="0" xfId="0" applyFont="1" applyFill="1" applyAlignment="1">
      <alignment horizontal="left" vertical="center"/>
    </xf>
    <xf numFmtId="0" fontId="6" fillId="14" borderId="44" xfId="0" applyFont="1" applyFill="1" applyBorder="1" applyAlignment="1">
      <alignment horizontal="left" vertical="center"/>
    </xf>
    <xf numFmtId="0" fontId="6" fillId="15" borderId="0" xfId="0" applyFont="1" applyFill="1" applyAlignment="1">
      <alignment horizontal="left" vertical="center"/>
    </xf>
    <xf numFmtId="166" fontId="6" fillId="15" borderId="0" xfId="0" applyNumberFormat="1" applyFont="1" applyFill="1" applyAlignment="1">
      <alignment horizontal="left" vertical="center"/>
    </xf>
    <xf numFmtId="0" fontId="6" fillId="39" borderId="0" xfId="0" applyFont="1" applyFill="1" applyAlignment="1">
      <alignment horizontal="left"/>
    </xf>
    <xf numFmtId="169" fontId="6" fillId="15" borderId="0" xfId="0" applyNumberFormat="1" applyFont="1" applyFill="1" applyAlignment="1">
      <alignment horizontal="left" vertical="center"/>
    </xf>
    <xf numFmtId="0" fontId="6" fillId="14" borderId="45" xfId="0" applyFont="1" applyFill="1" applyBorder="1" applyAlignment="1">
      <alignment horizontal="left" vertical="center"/>
    </xf>
    <xf numFmtId="0" fontId="6" fillId="14" borderId="46" xfId="0" applyFont="1" applyFill="1" applyBorder="1" applyAlignment="1">
      <alignment horizontal="left" vertical="center"/>
    </xf>
    <xf numFmtId="0" fontId="6" fillId="14" borderId="47" xfId="0" applyFont="1" applyFill="1" applyBorder="1" applyAlignment="1">
      <alignment horizontal="left" vertical="center"/>
    </xf>
    <xf numFmtId="0" fontId="6" fillId="11" borderId="40" xfId="0" applyFont="1" applyFill="1" applyBorder="1" applyAlignment="1">
      <alignment horizontal="left" vertical="center"/>
    </xf>
    <xf numFmtId="0" fontId="6" fillId="11" borderId="41" xfId="0" applyFont="1" applyFill="1" applyBorder="1" applyAlignment="1">
      <alignment horizontal="left" vertical="center"/>
    </xf>
    <xf numFmtId="0" fontId="6" fillId="11" borderId="42" xfId="0" applyFont="1" applyFill="1" applyBorder="1" applyAlignment="1">
      <alignment horizontal="left" vertical="center"/>
    </xf>
    <xf numFmtId="0" fontId="6" fillId="11" borderId="43" xfId="0" applyFont="1" applyFill="1" applyBorder="1" applyAlignment="1">
      <alignment horizontal="left" vertical="center"/>
    </xf>
    <xf numFmtId="0" fontId="25" fillId="12" borderId="0" xfId="0" applyFont="1" applyFill="1" applyAlignment="1">
      <alignment horizontal="left" vertical="center"/>
    </xf>
    <xf numFmtId="0" fontId="6" fillId="12" borderId="0" xfId="0" applyFont="1" applyFill="1" applyAlignment="1">
      <alignment horizontal="left" vertical="center"/>
    </xf>
    <xf numFmtId="0" fontId="6" fillId="11" borderId="44" xfId="0" applyFont="1" applyFill="1" applyBorder="1" applyAlignment="1">
      <alignment horizontal="left" vertical="center"/>
    </xf>
    <xf numFmtId="0" fontId="23" fillId="12" borderId="0" xfId="0" applyFont="1" applyFill="1" applyAlignment="1">
      <alignment horizontal="left" vertical="center"/>
    </xf>
    <xf numFmtId="169" fontId="6" fillId="40" borderId="0" xfId="0" applyNumberFormat="1" applyFont="1" applyFill="1" applyAlignment="1">
      <alignment horizontal="left" vertical="center"/>
    </xf>
    <xf numFmtId="0" fontId="6" fillId="41" borderId="0" xfId="0" applyFont="1" applyFill="1" applyAlignment="1">
      <alignment horizontal="left" vertical="center"/>
    </xf>
    <xf numFmtId="0" fontId="6" fillId="11" borderId="45" xfId="0" applyFont="1" applyFill="1" applyBorder="1" applyAlignment="1">
      <alignment horizontal="left" vertical="center"/>
    </xf>
    <xf numFmtId="0" fontId="6" fillId="11" borderId="46" xfId="0" applyFont="1" applyFill="1" applyBorder="1" applyAlignment="1">
      <alignment horizontal="left" vertical="center"/>
    </xf>
    <xf numFmtId="0" fontId="6" fillId="11" borderId="47" xfId="0" applyFont="1" applyFill="1" applyBorder="1" applyAlignment="1">
      <alignment horizontal="left" vertical="center"/>
    </xf>
    <xf numFmtId="0" fontId="20" fillId="4" borderId="0" xfId="0" applyFont="1" applyFill="1"/>
    <xf numFmtId="0" fontId="22" fillId="43" borderId="37" xfId="0" applyFont="1" applyFill="1" applyBorder="1"/>
    <xf numFmtId="0" fontId="12" fillId="43" borderId="37" xfId="0" applyFont="1" applyFill="1" applyBorder="1"/>
    <xf numFmtId="0" fontId="12" fillId="43" borderId="36" xfId="0" applyFont="1" applyFill="1" applyBorder="1"/>
    <xf numFmtId="0" fontId="32" fillId="43" borderId="0" xfId="0" applyFont="1" applyFill="1"/>
    <xf numFmtId="0" fontId="22" fillId="43" borderId="0" xfId="0" applyFont="1" applyFill="1"/>
    <xf numFmtId="0" fontId="20" fillId="43" borderId="0" xfId="0" applyFont="1" applyFill="1"/>
    <xf numFmtId="0" fontId="20" fillId="43" borderId="30" xfId="0" applyFont="1" applyFill="1" applyBorder="1"/>
    <xf numFmtId="0" fontId="6" fillId="2" borderId="1" xfId="0" applyFont="1" applyFill="1" applyBorder="1" applyAlignment="1">
      <alignment horizontal="center" vertical="center"/>
    </xf>
    <xf numFmtId="0" fontId="6" fillId="25" borderId="2" xfId="0" applyFont="1" applyFill="1" applyBorder="1" applyAlignment="1">
      <alignment horizontal="center" vertical="center"/>
    </xf>
    <xf numFmtId="0" fontId="6" fillId="2" borderId="2" xfId="0" applyFont="1" applyFill="1" applyBorder="1" applyAlignment="1">
      <alignment horizontal="center" vertical="center"/>
    </xf>
    <xf numFmtId="0" fontId="23" fillId="4" borderId="32" xfId="0" applyFont="1" applyFill="1" applyBorder="1" applyAlignment="1">
      <alignment vertical="center"/>
    </xf>
    <xf numFmtId="0" fontId="23" fillId="4" borderId="31" xfId="0" applyFont="1" applyFill="1" applyBorder="1" applyAlignment="1">
      <alignment horizontal="center" vertical="center"/>
    </xf>
    <xf numFmtId="0" fontId="23" fillId="5" borderId="0" xfId="0" applyFont="1" applyFill="1" applyAlignment="1">
      <alignment vertical="center"/>
    </xf>
    <xf numFmtId="0" fontId="6" fillId="5" borderId="0" xfId="0" applyFont="1" applyFill="1" applyAlignment="1">
      <alignment vertical="center"/>
    </xf>
    <xf numFmtId="0" fontId="6" fillId="5" borderId="0" xfId="0" applyFont="1" applyFill="1" applyAlignment="1">
      <alignment horizontal="center" vertical="center"/>
    </xf>
    <xf numFmtId="10" fontId="6" fillId="5" borderId="33" xfId="2" applyNumberFormat="1" applyFont="1" applyFill="1" applyBorder="1" applyAlignment="1">
      <alignment horizontal="center" vertical="center"/>
    </xf>
    <xf numFmtId="10" fontId="6" fillId="5" borderId="0" xfId="0" applyNumberFormat="1" applyFont="1" applyFill="1" applyAlignment="1">
      <alignment horizontal="center" vertical="center"/>
    </xf>
    <xf numFmtId="0" fontId="6" fillId="4" borderId="0" xfId="0" applyFont="1" applyFill="1" applyAlignment="1">
      <alignment horizontal="left" vertical="center"/>
    </xf>
    <xf numFmtId="43" fontId="6" fillId="5" borderId="33" xfId="1" applyFont="1" applyFill="1" applyBorder="1" applyAlignment="1">
      <alignment horizontal="center" vertical="center"/>
    </xf>
    <xf numFmtId="175" fontId="6" fillId="5" borderId="0" xfId="0" applyNumberFormat="1" applyFont="1" applyFill="1" applyAlignment="1">
      <alignment horizontal="center" vertical="center"/>
    </xf>
    <xf numFmtId="176" fontId="6" fillId="5" borderId="0" xfId="0" applyNumberFormat="1" applyFont="1" applyFill="1" applyAlignment="1">
      <alignment horizontal="center" vertical="center"/>
    </xf>
    <xf numFmtId="43" fontId="23" fillId="0" borderId="0" xfId="1" applyFont="1" applyAlignment="1">
      <alignment horizontal="center" vertical="center"/>
    </xf>
    <xf numFmtId="43" fontId="6" fillId="4" borderId="31" xfId="1" applyFont="1" applyFill="1" applyBorder="1" applyAlignment="1">
      <alignment horizontal="center" vertical="center"/>
    </xf>
    <xf numFmtId="43" fontId="6" fillId="5" borderId="33" xfId="1" applyFont="1" applyFill="1" applyBorder="1" applyAlignment="1">
      <alignment vertical="center"/>
    </xf>
    <xf numFmtId="0" fontId="11" fillId="0" borderId="33" xfId="5"/>
    <xf numFmtId="0" fontId="11" fillId="0" borderId="33" xfId="5" applyAlignment="1">
      <alignment horizontal="center"/>
    </xf>
    <xf numFmtId="0" fontId="3" fillId="0" borderId="33" xfId="5" applyFont="1" applyAlignment="1">
      <alignment horizontal="center" vertical="center"/>
    </xf>
    <xf numFmtId="0" fontId="6" fillId="0" borderId="33" xfId="5" applyFont="1" applyAlignment="1">
      <alignment horizontal="left" vertical="center"/>
    </xf>
    <xf numFmtId="0" fontId="6" fillId="0" borderId="33" xfId="5" applyFont="1" applyAlignment="1">
      <alignment horizontal="center" vertical="center"/>
    </xf>
    <xf numFmtId="0" fontId="20" fillId="0" borderId="33" xfId="5" applyFont="1"/>
    <xf numFmtId="0" fontId="48" fillId="0" borderId="33" xfId="5" applyFont="1"/>
    <xf numFmtId="0" fontId="13" fillId="0" borderId="33" xfId="5" applyFont="1"/>
    <xf numFmtId="0" fontId="12" fillId="0" borderId="33" xfId="5" applyFont="1"/>
    <xf numFmtId="0" fontId="43" fillId="0" borderId="33" xfId="5" applyFont="1"/>
    <xf numFmtId="10" fontId="20" fillId="0" borderId="33" xfId="5" applyNumberFormat="1" applyFont="1"/>
    <xf numFmtId="0" fontId="6" fillId="4" borderId="44" xfId="5" applyFont="1" applyFill="1" applyBorder="1" applyAlignment="1">
      <alignment horizontal="left" vertical="center"/>
    </xf>
    <xf numFmtId="0" fontId="6" fillId="27" borderId="33" xfId="5" applyFont="1" applyFill="1" applyAlignment="1">
      <alignment horizontal="left" vertical="center"/>
    </xf>
    <xf numFmtId="0" fontId="6" fillId="4" borderId="43" xfId="5" applyFont="1" applyFill="1" applyBorder="1" applyAlignment="1">
      <alignment horizontal="center" vertical="center"/>
    </xf>
    <xf numFmtId="0" fontId="12" fillId="0" borderId="33" xfId="5" applyFont="1" applyAlignment="1">
      <alignment horizontal="center" vertical="center"/>
    </xf>
    <xf numFmtId="0" fontId="20" fillId="34" borderId="55" xfId="5" applyFont="1" applyFill="1" applyBorder="1"/>
    <xf numFmtId="0" fontId="20" fillId="34" borderId="52" xfId="5" applyFont="1" applyFill="1" applyBorder="1"/>
    <xf numFmtId="9" fontId="20" fillId="0" borderId="33" xfId="5" applyNumberFormat="1" applyFont="1"/>
    <xf numFmtId="0" fontId="6" fillId="4" borderId="33" xfId="5" applyFont="1" applyFill="1" applyAlignment="1">
      <alignment horizontal="center" vertical="center"/>
    </xf>
    <xf numFmtId="0" fontId="9" fillId="26" borderId="33" xfId="5" applyFont="1" applyFill="1" applyAlignment="1">
      <alignment horizontal="left" vertical="center"/>
    </xf>
    <xf numFmtId="167" fontId="6" fillId="0" borderId="33" xfId="5" applyNumberFormat="1" applyFont="1" applyAlignment="1">
      <alignment horizontal="left" vertical="center"/>
    </xf>
    <xf numFmtId="0" fontId="6" fillId="4" borderId="8" xfId="5" applyFont="1" applyFill="1" applyBorder="1" applyAlignment="1">
      <alignment horizontal="center" vertical="center"/>
    </xf>
    <xf numFmtId="0" fontId="6" fillId="4" borderId="6" xfId="5" applyFont="1" applyFill="1" applyBorder="1" applyAlignment="1">
      <alignment horizontal="center" vertical="center"/>
    </xf>
    <xf numFmtId="166" fontId="12" fillId="5" borderId="33" xfId="5" applyNumberFormat="1" applyFont="1" applyFill="1" applyAlignment="1">
      <alignment horizontal="left" vertical="center"/>
    </xf>
    <xf numFmtId="0" fontId="12" fillId="5" borderId="33" xfId="5" applyFont="1" applyFill="1" applyAlignment="1">
      <alignment horizontal="left" vertical="center"/>
    </xf>
    <xf numFmtId="0" fontId="6" fillId="4" borderId="31" xfId="5" applyFont="1" applyFill="1" applyBorder="1" applyAlignment="1">
      <alignment horizontal="center" vertical="center"/>
    </xf>
    <xf numFmtId="0" fontId="6" fillId="4" borderId="32" xfId="5" applyFont="1" applyFill="1" applyBorder="1" applyAlignment="1">
      <alignment horizontal="center" vertical="center"/>
    </xf>
    <xf numFmtId="0" fontId="46" fillId="33" borderId="51" xfId="5" applyFont="1" applyFill="1" applyBorder="1" applyAlignment="1">
      <alignment horizontal="center" vertical="center" wrapText="1"/>
    </xf>
    <xf numFmtId="4" fontId="6" fillId="0" borderId="33" xfId="5" applyNumberFormat="1" applyFont="1" applyAlignment="1">
      <alignment horizontal="left" vertical="center"/>
    </xf>
    <xf numFmtId="0" fontId="12" fillId="0" borderId="33" xfId="5" applyFont="1" applyAlignment="1">
      <alignment horizontal="left" vertical="center"/>
    </xf>
    <xf numFmtId="0" fontId="46" fillId="33" borderId="23" xfId="5" applyFont="1" applyFill="1" applyBorder="1" applyAlignment="1">
      <alignment horizontal="center" vertical="center" wrapText="1"/>
    </xf>
    <xf numFmtId="0" fontId="6" fillId="4" borderId="47" xfId="5" applyFont="1" applyFill="1" applyBorder="1" applyAlignment="1">
      <alignment horizontal="left" vertical="center"/>
    </xf>
    <xf numFmtId="0" fontId="6" fillId="4" borderId="46" xfId="5" applyFont="1" applyFill="1" applyBorder="1" applyAlignment="1">
      <alignment horizontal="left" vertical="center"/>
    </xf>
    <xf numFmtId="0" fontId="6" fillId="4" borderId="46" xfId="5" applyFont="1" applyFill="1" applyBorder="1" applyAlignment="1">
      <alignment horizontal="center" vertical="center"/>
    </xf>
    <xf numFmtId="0" fontId="6" fillId="4" borderId="45" xfId="5" applyFont="1" applyFill="1" applyBorder="1" applyAlignment="1">
      <alignment horizontal="center" vertical="center"/>
    </xf>
    <xf numFmtId="0" fontId="12" fillId="4" borderId="44" xfId="5" applyFont="1" applyFill="1" applyBorder="1" applyAlignment="1">
      <alignment horizontal="left" vertical="center"/>
    </xf>
    <xf numFmtId="0" fontId="12" fillId="4" borderId="33" xfId="5" applyFont="1" applyFill="1" applyAlignment="1">
      <alignment horizontal="center" vertical="center"/>
    </xf>
    <xf numFmtId="0" fontId="12" fillId="4" borderId="43" xfId="5" applyFont="1" applyFill="1" applyBorder="1" applyAlignment="1">
      <alignment horizontal="center" vertical="center"/>
    </xf>
    <xf numFmtId="0" fontId="43" fillId="0" borderId="33" xfId="5" applyFont="1" applyAlignment="1">
      <alignment horizontal="center" vertical="center"/>
    </xf>
    <xf numFmtId="0" fontId="6" fillId="5" borderId="49" xfId="5" applyFont="1" applyFill="1" applyBorder="1" applyAlignment="1">
      <alignment vertical="center"/>
    </xf>
    <xf numFmtId="0" fontId="3" fillId="0" borderId="33" xfId="5" applyFont="1"/>
    <xf numFmtId="0" fontId="6" fillId="5" borderId="33" xfId="5" applyFont="1" applyFill="1" applyAlignment="1">
      <alignment horizontal="left" vertical="center"/>
    </xf>
    <xf numFmtId="0" fontId="45" fillId="0" borderId="33" xfId="5" applyFont="1" applyAlignment="1">
      <alignment wrapText="1"/>
    </xf>
    <xf numFmtId="0" fontId="45" fillId="0" borderId="33" xfId="5" applyFont="1"/>
    <xf numFmtId="166" fontId="6" fillId="5" borderId="33" xfId="5" applyNumberFormat="1" applyFont="1" applyFill="1" applyAlignment="1">
      <alignment horizontal="left" vertical="center"/>
    </xf>
    <xf numFmtId="0" fontId="16" fillId="5" borderId="15" xfId="5" applyFont="1" applyFill="1" applyBorder="1" applyAlignment="1">
      <alignment horizontal="left" vertical="center"/>
    </xf>
    <xf numFmtId="0" fontId="44" fillId="31" borderId="24" xfId="5" applyFont="1" applyFill="1" applyBorder="1" applyAlignment="1">
      <alignment horizontal="center" vertical="center" wrapText="1"/>
    </xf>
    <xf numFmtId="1" fontId="6" fillId="28" borderId="33" xfId="5" applyNumberFormat="1" applyFont="1" applyFill="1" applyAlignment="1">
      <alignment horizontal="left" vertical="center"/>
    </xf>
    <xf numFmtId="0" fontId="6" fillId="4" borderId="42" xfId="5" applyFont="1" applyFill="1" applyBorder="1" applyAlignment="1">
      <alignment horizontal="left" vertical="center"/>
    </xf>
    <xf numFmtId="0" fontId="6" fillId="4" borderId="41" xfId="5" applyFont="1" applyFill="1" applyBorder="1" applyAlignment="1">
      <alignment horizontal="left" vertical="center"/>
    </xf>
    <xf numFmtId="0" fontId="6" fillId="4" borderId="41" xfId="5" applyFont="1" applyFill="1" applyBorder="1" applyAlignment="1">
      <alignment horizontal="center" vertical="center"/>
    </xf>
    <xf numFmtId="164" fontId="6" fillId="0" borderId="33" xfId="5" applyNumberFormat="1" applyFont="1" applyAlignment="1">
      <alignment horizontal="left" vertical="center"/>
    </xf>
    <xf numFmtId="0" fontId="6" fillId="0" borderId="46" xfId="5" applyFont="1" applyBorder="1" applyAlignment="1">
      <alignment horizontal="left" vertical="center"/>
    </xf>
    <xf numFmtId="0" fontId="6" fillId="0" borderId="46" xfId="5" applyFont="1" applyBorder="1" applyAlignment="1">
      <alignment horizontal="center" vertical="center"/>
    </xf>
    <xf numFmtId="166" fontId="6" fillId="0" borderId="33" xfId="5" applyNumberFormat="1" applyFont="1" applyAlignment="1">
      <alignment horizontal="left" vertical="center"/>
    </xf>
    <xf numFmtId="0" fontId="6" fillId="4" borderId="40" xfId="5" applyFont="1" applyFill="1" applyBorder="1" applyAlignment="1">
      <alignment horizontal="center" vertical="center"/>
    </xf>
    <xf numFmtId="1" fontId="6" fillId="29" borderId="33" xfId="5" applyNumberFormat="1" applyFont="1" applyFill="1" applyAlignment="1">
      <alignment horizontal="left" vertical="center"/>
    </xf>
    <xf numFmtId="1" fontId="6" fillId="30" borderId="33" xfId="5" applyNumberFormat="1" applyFont="1" applyFill="1" applyAlignment="1">
      <alignment horizontal="left"/>
    </xf>
    <xf numFmtId="0" fontId="5" fillId="0" borderId="33" xfId="5" applyFont="1"/>
    <xf numFmtId="0" fontId="4" fillId="2" borderId="2" xfId="5" applyFont="1" applyFill="1" applyBorder="1" applyAlignment="1">
      <alignment horizontal="left" vertical="center"/>
    </xf>
    <xf numFmtId="0" fontId="4" fillId="3" borderId="8" xfId="5" applyFont="1" applyFill="1" applyBorder="1" applyAlignment="1">
      <alignment horizontal="left" vertical="center"/>
    </xf>
    <xf numFmtId="0" fontId="4" fillId="2" borderId="8" xfId="5" applyFont="1" applyFill="1" applyBorder="1" applyAlignment="1">
      <alignment horizontal="left" vertical="center"/>
    </xf>
    <xf numFmtId="0" fontId="4" fillId="2" borderId="2" xfId="5" applyFont="1" applyFill="1" applyBorder="1" applyAlignment="1">
      <alignment vertical="center"/>
    </xf>
    <xf numFmtId="0" fontId="4" fillId="2" borderId="2" xfId="5" applyFont="1" applyFill="1" applyBorder="1" applyAlignment="1">
      <alignment horizontal="center" vertical="center"/>
    </xf>
    <xf numFmtId="0" fontId="4" fillId="2" borderId="1" xfId="5" applyFont="1" applyFill="1" applyBorder="1" applyAlignment="1">
      <alignment horizontal="center" vertical="center"/>
    </xf>
    <xf numFmtId="0" fontId="4" fillId="0" borderId="33" xfId="5" applyFont="1" applyAlignment="1">
      <alignment horizontal="center" vertical="center"/>
    </xf>
    <xf numFmtId="0" fontId="41" fillId="0" borderId="33" xfId="5" applyFont="1" applyAlignment="1">
      <alignment horizontal="center" vertical="center"/>
    </xf>
    <xf numFmtId="167" fontId="6" fillId="5" borderId="33" xfId="5" applyNumberFormat="1" applyFont="1" applyFill="1" applyAlignment="1">
      <alignment horizontal="left" vertical="center"/>
    </xf>
    <xf numFmtId="0" fontId="6" fillId="4" borderId="4" xfId="5" applyFont="1" applyFill="1" applyBorder="1" applyAlignment="1">
      <alignment horizontal="center" vertical="center"/>
    </xf>
    <xf numFmtId="0" fontId="6" fillId="4" borderId="32" xfId="5" applyFont="1" applyFill="1" applyBorder="1" applyAlignment="1">
      <alignment horizontal="left" vertical="center"/>
    </xf>
    <xf numFmtId="0" fontId="6" fillId="4" borderId="5" xfId="5" applyFont="1" applyFill="1" applyBorder="1" applyAlignment="1">
      <alignment horizontal="left" vertical="center"/>
    </xf>
    <xf numFmtId="0" fontId="6" fillId="4" borderId="30" xfId="5" applyFont="1" applyFill="1" applyBorder="1" applyAlignment="1">
      <alignment horizontal="left" vertical="center"/>
    </xf>
    <xf numFmtId="3" fontId="6" fillId="5" borderId="33" xfId="5" applyNumberFormat="1" applyFont="1" applyFill="1" applyAlignment="1">
      <alignment horizontal="left" vertical="center"/>
    </xf>
    <xf numFmtId="3" fontId="6" fillId="28" borderId="33" xfId="5" applyNumberFormat="1" applyFont="1" applyFill="1" applyAlignment="1">
      <alignment horizontal="left" vertical="center"/>
    </xf>
    <xf numFmtId="0" fontId="12" fillId="4" borderId="31" xfId="5" applyFont="1" applyFill="1" applyBorder="1" applyAlignment="1">
      <alignment horizontal="center" vertical="center"/>
    </xf>
    <xf numFmtId="3" fontId="12" fillId="5" borderId="33" xfId="5" applyNumberFormat="1" applyFont="1" applyFill="1" applyAlignment="1">
      <alignment horizontal="left" vertical="center"/>
    </xf>
    <xf numFmtId="0" fontId="6" fillId="4" borderId="8" xfId="5" applyFont="1" applyFill="1" applyBorder="1" applyAlignment="1">
      <alignment horizontal="left" vertical="center"/>
    </xf>
    <xf numFmtId="0" fontId="6" fillId="4" borderId="7" xfId="5" applyFont="1" applyFill="1" applyBorder="1" applyAlignment="1">
      <alignment horizontal="left" vertical="center"/>
    </xf>
    <xf numFmtId="178" fontId="6" fillId="5" borderId="33" xfId="2" applyNumberFormat="1" applyFont="1" applyFill="1" applyBorder="1" applyAlignment="1">
      <alignment horizontal="center" vertical="center"/>
    </xf>
    <xf numFmtId="179" fontId="6" fillId="5" borderId="0" xfId="0" applyNumberFormat="1" applyFont="1" applyFill="1" applyAlignment="1">
      <alignment horizontal="center" vertical="center"/>
    </xf>
    <xf numFmtId="0" fontId="0" fillId="44" borderId="0" xfId="0" applyFill="1"/>
    <xf numFmtId="0" fontId="10" fillId="26" borderId="33" xfId="5" applyFont="1" applyFill="1" applyAlignment="1">
      <alignment horizontal="left" vertical="center"/>
    </xf>
    <xf numFmtId="0" fontId="23" fillId="44" borderId="0" xfId="0" applyFont="1" applyFill="1" applyAlignment="1">
      <alignment horizontal="center" wrapText="1"/>
    </xf>
    <xf numFmtId="0" fontId="20" fillId="44" borderId="33" xfId="5" applyFont="1" applyFill="1"/>
    <xf numFmtId="0" fontId="6" fillId="44" borderId="0" xfId="0" applyFont="1" applyFill="1" applyAlignment="1">
      <alignment horizontal="left"/>
    </xf>
    <xf numFmtId="0" fontId="39" fillId="44" borderId="0" xfId="0" applyFont="1" applyFill="1"/>
    <xf numFmtId="0" fontId="43" fillId="44" borderId="0" xfId="0" applyFont="1" applyFill="1"/>
    <xf numFmtId="0" fontId="6" fillId="5" borderId="49" xfId="5" applyFont="1" applyFill="1" applyBorder="1" applyAlignment="1">
      <alignment horizontal="left" vertical="center"/>
    </xf>
    <xf numFmtId="167" fontId="6" fillId="27" borderId="33" xfId="5" applyNumberFormat="1" applyFont="1" applyFill="1" applyAlignment="1">
      <alignment horizontal="left" vertical="center"/>
    </xf>
    <xf numFmtId="168" fontId="43" fillId="0" borderId="0" xfId="0" applyNumberFormat="1" applyFont="1"/>
    <xf numFmtId="0" fontId="52" fillId="0" borderId="33" xfId="5" applyFont="1" applyAlignment="1">
      <alignment horizontal="left" vertical="center"/>
    </xf>
    <xf numFmtId="0" fontId="32" fillId="45" borderId="33" xfId="0" applyFont="1" applyFill="1" applyBorder="1"/>
    <xf numFmtId="0" fontId="20" fillId="45" borderId="33" xfId="0" applyFont="1" applyFill="1" applyBorder="1"/>
    <xf numFmtId="0" fontId="20" fillId="47" borderId="33" xfId="0" applyFont="1" applyFill="1" applyBorder="1"/>
    <xf numFmtId="0" fontId="32" fillId="45" borderId="0" xfId="0" applyFont="1" applyFill="1"/>
    <xf numFmtId="0" fontId="20" fillId="47" borderId="33" xfId="0" applyFont="1" applyFill="1" applyBorder="1" applyAlignment="1">
      <alignment wrapText="1"/>
    </xf>
    <xf numFmtId="0" fontId="0" fillId="48" borderId="0" xfId="0" applyFill="1"/>
    <xf numFmtId="0" fontId="32" fillId="46" borderId="4" xfId="0" applyFont="1" applyFill="1" applyBorder="1"/>
    <xf numFmtId="0" fontId="32" fillId="46" borderId="32" xfId="0" applyFont="1" applyFill="1" applyBorder="1"/>
    <xf numFmtId="0" fontId="32" fillId="46" borderId="5" xfId="0" applyFont="1" applyFill="1" applyBorder="1"/>
    <xf numFmtId="0" fontId="20" fillId="47" borderId="31" xfId="0" applyFont="1" applyFill="1" applyBorder="1" applyAlignment="1">
      <alignment wrapText="1"/>
    </xf>
    <xf numFmtId="0" fontId="20" fillId="47" borderId="30" xfId="0" applyFont="1" applyFill="1" applyBorder="1"/>
    <xf numFmtId="0" fontId="32" fillId="47" borderId="6" xfId="0" applyFont="1" applyFill="1" applyBorder="1"/>
    <xf numFmtId="0" fontId="32" fillId="47" borderId="8" xfId="0" applyFont="1" applyFill="1" applyBorder="1"/>
    <xf numFmtId="0" fontId="32" fillId="47" borderId="7" xfId="0" applyFont="1" applyFill="1" applyBorder="1"/>
    <xf numFmtId="0" fontId="0" fillId="48" borderId="33" xfId="0" applyFill="1" applyBorder="1"/>
    <xf numFmtId="0" fontId="32" fillId="46" borderId="87" xfId="0" applyFont="1" applyFill="1" applyBorder="1"/>
    <xf numFmtId="0" fontId="20" fillId="47" borderId="10" xfId="0" applyFont="1" applyFill="1" applyBorder="1" applyAlignment="1">
      <alignment wrapText="1"/>
    </xf>
    <xf numFmtId="0" fontId="32" fillId="47" borderId="88" xfId="0" applyFont="1" applyFill="1" applyBorder="1"/>
    <xf numFmtId="0" fontId="20" fillId="47" borderId="10" xfId="0" applyFont="1" applyFill="1" applyBorder="1"/>
    <xf numFmtId="0" fontId="20" fillId="47" borderId="31" xfId="0" applyFont="1" applyFill="1" applyBorder="1"/>
    <xf numFmtId="0" fontId="20" fillId="47" borderId="88" xfId="0" applyFont="1" applyFill="1" applyBorder="1"/>
    <xf numFmtId="0" fontId="55" fillId="0" borderId="0" xfId="0" applyFont="1" applyAlignment="1">
      <alignment readingOrder="1"/>
    </xf>
    <xf numFmtId="0" fontId="20" fillId="47" borderId="10" xfId="0" applyFont="1" applyFill="1" applyBorder="1" applyAlignment="1">
      <alignment horizontal="center" vertical="center"/>
    </xf>
    <xf numFmtId="0" fontId="20" fillId="47" borderId="88" xfId="0" applyFont="1" applyFill="1" applyBorder="1" applyAlignment="1">
      <alignment horizontal="center"/>
    </xf>
    <xf numFmtId="0" fontId="57" fillId="47" borderId="31" xfId="0" applyFont="1" applyFill="1" applyBorder="1" applyAlignment="1">
      <alignment wrapText="1"/>
    </xf>
    <xf numFmtId="0" fontId="20" fillId="47" borderId="30" xfId="0" applyFont="1" applyFill="1" applyBorder="1" applyAlignment="1">
      <alignment vertical="center"/>
    </xf>
    <xf numFmtId="0" fontId="58" fillId="0" borderId="0" xfId="0" applyFont="1"/>
    <xf numFmtId="0" fontId="0" fillId="0" borderId="33" xfId="0" applyBorder="1"/>
    <xf numFmtId="0" fontId="20" fillId="47" borderId="30" xfId="0" applyFont="1" applyFill="1" applyBorder="1" applyAlignment="1">
      <alignment wrapText="1"/>
    </xf>
    <xf numFmtId="0" fontId="20" fillId="47" borderId="8" xfId="0" applyFont="1" applyFill="1" applyBorder="1" applyAlignment="1">
      <alignment wrapText="1"/>
    </xf>
    <xf numFmtId="0" fontId="20" fillId="47" borderId="7" xfId="0" applyFont="1" applyFill="1" applyBorder="1" applyAlignment="1">
      <alignment wrapText="1"/>
    </xf>
    <xf numFmtId="0" fontId="20" fillId="47" borderId="88" xfId="0" applyFont="1" applyFill="1" applyBorder="1" applyAlignment="1">
      <alignment wrapText="1"/>
    </xf>
    <xf numFmtId="0" fontId="32" fillId="46" borderId="32" xfId="0" applyFont="1" applyFill="1" applyBorder="1" applyAlignment="1">
      <alignment horizontal="right"/>
    </xf>
    <xf numFmtId="0" fontId="32" fillId="46" borderId="89" xfId="0" applyFont="1" applyFill="1" applyBorder="1" applyAlignment="1">
      <alignment horizontal="center"/>
    </xf>
    <xf numFmtId="0" fontId="20" fillId="47" borderId="31" xfId="0" applyFont="1" applyFill="1" applyBorder="1" applyAlignment="1">
      <alignment horizontal="center"/>
    </xf>
    <xf numFmtId="0" fontId="20" fillId="47" borderId="6" xfId="0" applyFont="1" applyFill="1" applyBorder="1" applyAlignment="1">
      <alignment horizontal="center"/>
    </xf>
    <xf numFmtId="0" fontId="20" fillId="47" borderId="90" xfId="0" applyFont="1" applyFill="1" applyBorder="1"/>
    <xf numFmtId="0" fontId="32" fillId="47" borderId="91" xfId="0" applyFont="1" applyFill="1" applyBorder="1"/>
    <xf numFmtId="2" fontId="20" fillId="47" borderId="90" xfId="0" applyNumberFormat="1" applyFont="1" applyFill="1" applyBorder="1"/>
    <xf numFmtId="2" fontId="32" fillId="47" borderId="91" xfId="0" applyNumberFormat="1" applyFont="1" applyFill="1" applyBorder="1"/>
    <xf numFmtId="0" fontId="1" fillId="0" borderId="0" xfId="0" applyFont="1"/>
    <xf numFmtId="0" fontId="20" fillId="47" borderId="90" xfId="0" applyFont="1" applyFill="1" applyBorder="1" applyAlignment="1">
      <alignment vertical="center"/>
    </xf>
    <xf numFmtId="0" fontId="59" fillId="0" borderId="33" xfId="0" applyFont="1" applyBorder="1" applyAlignment="1">
      <alignment wrapText="1"/>
    </xf>
    <xf numFmtId="0" fontId="20" fillId="47" borderId="43" xfId="0" applyFont="1" applyFill="1" applyBorder="1" applyAlignment="1">
      <alignment horizontal="center" vertical="center"/>
    </xf>
    <xf numFmtId="0" fontId="32" fillId="46" borderId="87" xfId="0" applyFont="1" applyFill="1" applyBorder="1" applyAlignment="1">
      <alignment horizontal="center"/>
    </xf>
    <xf numFmtId="0" fontId="32" fillId="46" borderId="10" xfId="0" applyFont="1" applyFill="1" applyBorder="1" applyAlignment="1">
      <alignment horizontal="center"/>
    </xf>
    <xf numFmtId="0" fontId="20" fillId="47" borderId="10" xfId="0" applyFont="1" applyFill="1" applyBorder="1" applyAlignment="1">
      <alignment vertical="center"/>
    </xf>
    <xf numFmtId="0" fontId="32" fillId="46" borderId="4" xfId="0" applyFont="1" applyFill="1" applyBorder="1" applyAlignment="1">
      <alignment horizontal="center"/>
    </xf>
    <xf numFmtId="0" fontId="32" fillId="46" borderId="31" xfId="0" applyFont="1" applyFill="1" applyBorder="1" applyAlignment="1">
      <alignment horizontal="center"/>
    </xf>
    <xf numFmtId="0" fontId="20" fillId="47" borderId="31" xfId="0" applyFont="1" applyFill="1" applyBorder="1" applyAlignment="1">
      <alignment vertical="center"/>
    </xf>
    <xf numFmtId="0" fontId="32" fillId="46" borderId="1" xfId="0" applyFont="1" applyFill="1" applyBorder="1" applyAlignment="1">
      <alignment horizontal="center"/>
    </xf>
    <xf numFmtId="0" fontId="20" fillId="47" borderId="31" xfId="0" applyFont="1" applyFill="1" applyBorder="1" applyAlignment="1">
      <alignment horizontal="center" vertical="center"/>
    </xf>
    <xf numFmtId="0" fontId="20" fillId="47" borderId="94" xfId="0" applyFont="1" applyFill="1" applyBorder="1" applyAlignment="1">
      <alignment horizontal="center" vertical="center"/>
    </xf>
    <xf numFmtId="0" fontId="20" fillId="47" borderId="6" xfId="0" applyFont="1" applyFill="1" applyBorder="1" applyAlignment="1">
      <alignment horizontal="center" vertical="center"/>
    </xf>
    <xf numFmtId="0" fontId="20" fillId="47" borderId="88" xfId="0" applyFont="1" applyFill="1" applyBorder="1" applyAlignment="1">
      <alignment horizontal="center" vertical="center"/>
    </xf>
    <xf numFmtId="0" fontId="1" fillId="4" borderId="43" xfId="0" applyFont="1" applyFill="1" applyBorder="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left" vertical="center"/>
    </xf>
    <xf numFmtId="3" fontId="1" fillId="5" borderId="0" xfId="0" applyNumberFormat="1" applyFont="1" applyFill="1" applyAlignment="1">
      <alignment horizontal="left" vertical="center"/>
    </xf>
    <xf numFmtId="3" fontId="1" fillId="28" borderId="0" xfId="0" applyNumberFormat="1" applyFont="1" applyFill="1" applyAlignment="1">
      <alignment horizontal="left" vertical="center"/>
    </xf>
    <xf numFmtId="1" fontId="1" fillId="28" borderId="0" xfId="0" applyNumberFormat="1" applyFont="1" applyFill="1" applyAlignment="1">
      <alignment horizontal="left" vertical="center"/>
    </xf>
    <xf numFmtId="1" fontId="1" fillId="5" borderId="0" xfId="0" applyNumberFormat="1" applyFont="1" applyFill="1" applyAlignment="1">
      <alignment horizontal="left" vertical="center"/>
    </xf>
    <xf numFmtId="1" fontId="1" fillId="29" borderId="0" xfId="0" applyNumberFormat="1" applyFont="1" applyFill="1" applyAlignment="1">
      <alignment horizontal="left" vertical="center"/>
    </xf>
    <xf numFmtId="0" fontId="1" fillId="4" borderId="44" xfId="0" applyFont="1" applyFill="1" applyBorder="1" applyAlignment="1">
      <alignment horizontal="left" vertical="center"/>
    </xf>
    <xf numFmtId="164" fontId="1" fillId="5" borderId="0" xfId="0" applyNumberFormat="1" applyFont="1" applyFill="1" applyAlignment="1">
      <alignment horizontal="left" vertical="center"/>
    </xf>
    <xf numFmtId="164" fontId="1" fillId="29" borderId="0" xfId="0" applyNumberFormat="1" applyFont="1" applyFill="1" applyAlignment="1">
      <alignment horizontal="left" vertical="center"/>
    </xf>
    <xf numFmtId="0" fontId="1" fillId="31" borderId="11" xfId="0" applyFont="1" applyFill="1" applyBorder="1" applyAlignment="1">
      <alignment horizontal="center" vertical="center"/>
    </xf>
    <xf numFmtId="165" fontId="1" fillId="5" borderId="0" xfId="0" applyNumberFormat="1" applyFont="1" applyFill="1" applyAlignment="1">
      <alignment horizontal="left" vertical="center"/>
    </xf>
    <xf numFmtId="0" fontId="1" fillId="0" borderId="10" xfId="0" applyFont="1" applyBorder="1" applyAlignment="1">
      <alignment horizontal="center" vertical="center"/>
    </xf>
    <xf numFmtId="167" fontId="1" fillId="38" borderId="0" xfId="0" applyNumberFormat="1" applyFont="1" applyFill="1" applyAlignment="1">
      <alignment horizontal="left" vertical="center"/>
    </xf>
    <xf numFmtId="167" fontId="1" fillId="5" borderId="0" xfId="0" applyNumberFormat="1" applyFont="1" applyFill="1" applyAlignment="1">
      <alignment vertical="center"/>
    </xf>
    <xf numFmtId="167" fontId="1" fillId="5" borderId="0" xfId="0" applyNumberFormat="1" applyFont="1" applyFill="1" applyAlignment="1">
      <alignment horizontal="left" vertical="center" wrapText="1"/>
    </xf>
    <xf numFmtId="167" fontId="1" fillId="38" borderId="0" xfId="0" applyNumberFormat="1" applyFont="1" applyFill="1" applyAlignment="1">
      <alignment horizontal="left" vertical="center" wrapText="1"/>
    </xf>
    <xf numFmtId="167" fontId="1" fillId="38" borderId="0" xfId="0" applyNumberFormat="1" applyFont="1" applyFill="1" applyAlignment="1">
      <alignment vertical="center"/>
    </xf>
    <xf numFmtId="167" fontId="1" fillId="0" borderId="0" xfId="0" applyNumberFormat="1" applyFont="1" applyAlignment="1">
      <alignment horizontal="left" vertical="center"/>
    </xf>
    <xf numFmtId="0" fontId="1" fillId="0" borderId="33" xfId="0" applyFont="1" applyBorder="1"/>
    <xf numFmtId="0" fontId="1" fillId="49" borderId="33" xfId="0" applyFont="1" applyFill="1" applyBorder="1"/>
    <xf numFmtId="0" fontId="1" fillId="4" borderId="43" xfId="5" applyFont="1" applyFill="1" applyBorder="1" applyAlignment="1">
      <alignment horizontal="center" vertical="center"/>
    </xf>
    <xf numFmtId="0" fontId="1" fillId="4" borderId="33" xfId="5" applyFont="1" applyFill="1" applyAlignment="1">
      <alignment horizontal="center" vertical="center"/>
    </xf>
    <xf numFmtId="0" fontId="1" fillId="5" borderId="33" xfId="5" applyFont="1" applyFill="1" applyAlignment="1">
      <alignment horizontal="left" vertical="center"/>
    </xf>
    <xf numFmtId="3" fontId="1" fillId="5" borderId="33" xfId="5" applyNumberFormat="1" applyFont="1" applyFill="1" applyAlignment="1">
      <alignment horizontal="left" vertical="center"/>
    </xf>
    <xf numFmtId="3" fontId="1" fillId="28" borderId="33" xfId="5" applyNumberFormat="1" applyFont="1" applyFill="1" applyAlignment="1">
      <alignment horizontal="left" vertical="center"/>
    </xf>
    <xf numFmtId="1" fontId="1" fillId="28" borderId="33" xfId="5" applyNumberFormat="1" applyFont="1" applyFill="1" applyAlignment="1">
      <alignment horizontal="left" vertical="center"/>
    </xf>
    <xf numFmtId="1" fontId="1" fillId="5" borderId="33" xfId="5" applyNumberFormat="1" applyFont="1" applyFill="1" applyAlignment="1">
      <alignment horizontal="left" vertical="center"/>
    </xf>
    <xf numFmtId="1" fontId="1" fillId="29" borderId="33" xfId="5" applyNumberFormat="1" applyFont="1" applyFill="1" applyAlignment="1">
      <alignment horizontal="left" vertical="center"/>
    </xf>
    <xf numFmtId="0" fontId="1" fillId="4" borderId="44" xfId="5" applyFont="1" applyFill="1" applyBorder="1" applyAlignment="1">
      <alignment horizontal="left" vertical="center"/>
    </xf>
    <xf numFmtId="0" fontId="1" fillId="0" borderId="33" xfId="5" applyFont="1"/>
    <xf numFmtId="164" fontId="1" fillId="5" borderId="33" xfId="5" applyNumberFormat="1" applyFont="1" applyFill="1" applyAlignment="1">
      <alignment horizontal="left" vertical="center"/>
    </xf>
    <xf numFmtId="0" fontId="1" fillId="31" borderId="24" xfId="5" applyFont="1" applyFill="1" applyBorder="1" applyAlignment="1">
      <alignment horizontal="center" vertical="center"/>
    </xf>
    <xf numFmtId="165" fontId="1" fillId="5" borderId="33" xfId="5" applyNumberFormat="1" applyFont="1" applyFill="1" applyAlignment="1">
      <alignment horizontal="left" vertical="center"/>
    </xf>
    <xf numFmtId="0" fontId="1" fillId="0" borderId="31" xfId="5" applyFont="1" applyBorder="1" applyAlignment="1">
      <alignment horizontal="center" vertical="center"/>
    </xf>
    <xf numFmtId="167" fontId="1" fillId="5" borderId="33" xfId="5" applyNumberFormat="1" applyFont="1" applyFill="1" applyAlignment="1">
      <alignment horizontal="left" vertical="center" wrapText="1"/>
    </xf>
    <xf numFmtId="167" fontId="1" fillId="0" borderId="33" xfId="5" applyNumberFormat="1" applyFont="1"/>
    <xf numFmtId="167" fontId="1" fillId="5" borderId="33" xfId="5" applyNumberFormat="1" applyFont="1" applyFill="1" applyAlignment="1">
      <alignment vertical="center"/>
    </xf>
    <xf numFmtId="167" fontId="1" fillId="0" borderId="33" xfId="5" applyNumberFormat="1" applyFont="1" applyAlignment="1">
      <alignment horizontal="left" vertical="center"/>
    </xf>
    <xf numFmtId="0" fontId="54" fillId="48" borderId="30" xfId="0" applyFont="1" applyFill="1" applyBorder="1" applyAlignment="1">
      <alignment wrapText="1" readingOrder="1"/>
    </xf>
    <xf numFmtId="174" fontId="20" fillId="47" borderId="30" xfId="0" applyNumberFormat="1" applyFont="1" applyFill="1" applyBorder="1"/>
    <xf numFmtId="0" fontId="32" fillId="45" borderId="33" xfId="0" applyFont="1" applyFill="1" applyBorder="1" applyAlignment="1">
      <alignment horizontal="center"/>
    </xf>
    <xf numFmtId="0" fontId="0" fillId="48" borderId="0" xfId="0" applyFill="1" applyAlignment="1">
      <alignment horizontal="center"/>
    </xf>
    <xf numFmtId="0" fontId="0" fillId="48" borderId="33" xfId="0" applyFill="1" applyBorder="1" applyAlignment="1">
      <alignment horizontal="center"/>
    </xf>
    <xf numFmtId="0" fontId="54" fillId="48" borderId="33" xfId="0" applyFont="1" applyFill="1" applyBorder="1" applyAlignment="1">
      <alignment wrapText="1" readingOrder="1"/>
    </xf>
    <xf numFmtId="0" fontId="32" fillId="47" borderId="33" xfId="0" applyFont="1" applyFill="1" applyBorder="1"/>
    <xf numFmtId="0" fontId="32" fillId="46" borderId="95" xfId="0" applyFont="1" applyFill="1" applyBorder="1" applyAlignment="1">
      <alignment horizontal="center"/>
    </xf>
    <xf numFmtId="0" fontId="20" fillId="47" borderId="96" xfId="0" applyFont="1" applyFill="1" applyBorder="1" applyAlignment="1">
      <alignment vertical="center"/>
    </xf>
    <xf numFmtId="0" fontId="57" fillId="47" borderId="6" xfId="0" applyFont="1" applyFill="1" applyBorder="1" applyAlignment="1">
      <alignment wrapText="1"/>
    </xf>
    <xf numFmtId="0" fontId="20" fillId="47" borderId="97" xfId="0" applyFont="1" applyFill="1" applyBorder="1" applyAlignment="1">
      <alignment vertical="center"/>
    </xf>
    <xf numFmtId="0" fontId="32" fillId="47" borderId="98" xfId="0" applyFont="1" applyFill="1" applyBorder="1"/>
    <xf numFmtId="0" fontId="44" fillId="48" borderId="33" xfId="0" applyFont="1" applyFill="1" applyBorder="1" applyAlignment="1">
      <alignment vertical="center" wrapText="1"/>
    </xf>
    <xf numFmtId="0" fontId="47" fillId="0" borderId="0" xfId="0" applyFont="1"/>
    <xf numFmtId="0" fontId="44" fillId="0" borderId="33" xfId="0" applyFont="1" applyBorder="1"/>
    <xf numFmtId="0" fontId="57" fillId="0" borderId="33" xfId="0" applyFont="1" applyBorder="1" applyAlignment="1">
      <alignment wrapText="1"/>
    </xf>
    <xf numFmtId="178" fontId="20" fillId="0" borderId="33" xfId="5" applyNumberFormat="1" applyFont="1"/>
    <xf numFmtId="0" fontId="12" fillId="4" borderId="33" xfId="5" applyFont="1" applyFill="1"/>
    <xf numFmtId="0" fontId="12" fillId="51" borderId="31" xfId="5" applyFont="1" applyFill="1" applyBorder="1" applyAlignment="1">
      <alignment horizontal="center" vertical="center"/>
    </xf>
    <xf numFmtId="0" fontId="20" fillId="0" borderId="33" xfId="5" applyFont="1" applyAlignment="1">
      <alignment horizontal="left"/>
    </xf>
    <xf numFmtId="166" fontId="6" fillId="19" borderId="33" xfId="0" applyNumberFormat="1" applyFont="1" applyFill="1" applyBorder="1" applyAlignment="1">
      <alignment horizontal="center" vertical="center"/>
    </xf>
    <xf numFmtId="170" fontId="6" fillId="0" borderId="33" xfId="5" applyNumberFormat="1" applyFont="1" applyAlignment="1">
      <alignment horizontal="left" vertical="center"/>
    </xf>
    <xf numFmtId="0" fontId="7" fillId="0" borderId="0" xfId="0" applyFont="1" applyAlignment="1">
      <alignment horizontal="center" vertical="center"/>
    </xf>
    <xf numFmtId="0" fontId="19" fillId="0" borderId="0" xfId="0" applyFont="1" applyAlignment="1">
      <alignment horizontal="center" vertical="center" wrapText="1"/>
    </xf>
    <xf numFmtId="167" fontId="6" fillId="5" borderId="33" xfId="0" applyNumberFormat="1" applyFont="1" applyFill="1" applyBorder="1" applyAlignment="1">
      <alignment horizontal="left" vertical="center"/>
    </xf>
    <xf numFmtId="0" fontId="6" fillId="0" borderId="0" xfId="0" applyFont="1" applyAlignment="1">
      <alignment horizontal="center" vertical="center"/>
    </xf>
    <xf numFmtId="1" fontId="6" fillId="5" borderId="33" xfId="0" applyNumberFormat="1" applyFont="1" applyFill="1" applyBorder="1" applyAlignment="1">
      <alignment horizontal="left" vertic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1" fontId="6" fillId="5" borderId="0" xfId="0" applyNumberFormat="1" applyFont="1" applyFill="1" applyAlignment="1">
      <alignment horizontal="left" vertical="center"/>
    </xf>
    <xf numFmtId="167" fontId="1" fillId="5" borderId="0" xfId="0" applyNumberFormat="1" applyFont="1" applyFill="1" applyAlignment="1">
      <alignment horizontal="left" vertical="center"/>
    </xf>
    <xf numFmtId="0" fontId="47" fillId="0" borderId="0" xfId="0" applyFont="1" applyAlignment="1">
      <alignment horizontal="center" vertical="center" wrapText="1"/>
    </xf>
    <xf numFmtId="0" fontId="23" fillId="5" borderId="0" xfId="0" applyFont="1" applyFill="1" applyAlignment="1">
      <alignment horizontal="center" vertical="center"/>
    </xf>
    <xf numFmtId="0" fontId="47" fillId="0" borderId="33" xfId="5" applyFont="1" applyAlignment="1">
      <alignment horizontal="center" vertical="center" wrapText="1"/>
    </xf>
    <xf numFmtId="167" fontId="1" fillId="5" borderId="33" xfId="5" applyNumberFormat="1" applyFont="1" applyFill="1" applyAlignment="1">
      <alignment horizontal="left" vertical="center"/>
    </xf>
    <xf numFmtId="0" fontId="1" fillId="0" borderId="33" xfId="5" applyFont="1" applyAlignment="1">
      <alignment horizontal="center" vertical="center"/>
    </xf>
    <xf numFmtId="1" fontId="6" fillId="5" borderId="33" xfId="5" applyNumberFormat="1" applyFont="1" applyFill="1" applyAlignment="1">
      <alignment horizontal="left" vertical="center"/>
    </xf>
    <xf numFmtId="0" fontId="6" fillId="0" borderId="31" xfId="5" applyFont="1" applyBorder="1" applyAlignment="1">
      <alignment horizontal="center" vertical="center"/>
    </xf>
    <xf numFmtId="0" fontId="11" fillId="0" borderId="0" xfId="0" applyFont="1" applyAlignment="1">
      <alignment horizontal="center" vertical="center"/>
    </xf>
    <xf numFmtId="0" fontId="54" fillId="48" borderId="30" xfId="0" applyFont="1" applyFill="1" applyBorder="1" applyAlignment="1">
      <alignment horizontal="center" wrapText="1" readingOrder="1"/>
    </xf>
    <xf numFmtId="0" fontId="60" fillId="0" borderId="33" xfId="0" applyFont="1" applyBorder="1" applyAlignment="1">
      <alignment wrapText="1"/>
    </xf>
    <xf numFmtId="0" fontId="27" fillId="14" borderId="31" xfId="0" applyFont="1" applyFill="1" applyBorder="1" applyAlignment="1">
      <alignment horizontal="center" vertical="center" textRotation="90" wrapText="1"/>
    </xf>
    <xf numFmtId="0" fontId="27" fillId="18" borderId="31" xfId="0" applyFont="1" applyFill="1" applyBorder="1" applyAlignment="1">
      <alignment horizontal="center" vertical="center" wrapText="1"/>
    </xf>
    <xf numFmtId="0" fontId="27" fillId="20" borderId="31" xfId="0" applyFont="1" applyFill="1" applyBorder="1" applyAlignment="1">
      <alignment horizontal="center" vertical="center" wrapText="1"/>
    </xf>
    <xf numFmtId="0" fontId="20" fillId="10" borderId="14" xfId="0" applyFont="1" applyFill="1" applyBorder="1" applyAlignment="1">
      <alignment wrapText="1"/>
    </xf>
    <xf numFmtId="0" fontId="14" fillId="0" borderId="25" xfId="0" applyFont="1" applyBorder="1"/>
    <xf numFmtId="0" fontId="20" fillId="0" borderId="0" xfId="0" applyFont="1" applyAlignment="1">
      <alignment horizontal="center" vertical="center"/>
    </xf>
    <xf numFmtId="0" fontId="0" fillId="0" borderId="0" xfId="0"/>
    <xf numFmtId="0" fontId="6" fillId="8" borderId="24" xfId="0" applyFont="1" applyFill="1" applyBorder="1" applyAlignment="1">
      <alignment horizontal="center" vertical="center"/>
    </xf>
    <xf numFmtId="0" fontId="7" fillId="0" borderId="0" xfId="0" applyFont="1" applyAlignment="1">
      <alignment horizontal="center" vertical="center"/>
    </xf>
    <xf numFmtId="0" fontId="17" fillId="9" borderId="22" xfId="0" applyFont="1" applyFill="1" applyBorder="1" applyAlignment="1">
      <alignment horizontal="center" wrapText="1"/>
    </xf>
    <xf numFmtId="0" fontId="14" fillId="0" borderId="26" xfId="0" applyFont="1" applyBorder="1"/>
    <xf numFmtId="0" fontId="20" fillId="10" borderId="28" xfId="0" applyFont="1" applyFill="1" applyBorder="1" applyAlignment="1">
      <alignment horizontal="left" vertical="center"/>
    </xf>
    <xf numFmtId="0" fontId="14" fillId="0" borderId="27" xfId="0" applyFont="1" applyBorder="1"/>
    <xf numFmtId="0" fontId="20" fillId="10" borderId="14" xfId="0" applyFont="1" applyFill="1" applyBorder="1" applyAlignment="1">
      <alignment horizontal="left" vertical="center"/>
    </xf>
    <xf numFmtId="0" fontId="19" fillId="0" borderId="0" xfId="0" applyFont="1" applyAlignment="1">
      <alignment horizontal="center" vertical="center" wrapText="1"/>
    </xf>
    <xf numFmtId="0" fontId="6" fillId="5" borderId="19" xfId="0" applyFont="1" applyFill="1" applyBorder="1" applyAlignment="1">
      <alignment horizontal="left" vertical="center"/>
    </xf>
    <xf numFmtId="0" fontId="14" fillId="0" borderId="19" xfId="0" applyFont="1" applyBorder="1"/>
    <xf numFmtId="167" fontId="6" fillId="5" borderId="33" xfId="0" applyNumberFormat="1" applyFont="1" applyFill="1" applyBorder="1" applyAlignment="1">
      <alignment horizontal="left" vertical="center"/>
    </xf>
    <xf numFmtId="0" fontId="14" fillId="0" borderId="33" xfId="0" applyFont="1" applyBorder="1"/>
    <xf numFmtId="0" fontId="6" fillId="0" borderId="0" xfId="0" applyFont="1" applyAlignment="1">
      <alignment horizontal="center" vertical="center"/>
    </xf>
    <xf numFmtId="0" fontId="14" fillId="0" borderId="34" xfId="0" applyFont="1" applyBorder="1"/>
    <xf numFmtId="0" fontId="6" fillId="7" borderId="9" xfId="0" applyFont="1" applyFill="1" applyBorder="1" applyAlignment="1">
      <alignment horizontal="center" vertical="center"/>
    </xf>
    <xf numFmtId="0" fontId="14" fillId="0" borderId="16" xfId="0" applyFont="1" applyBorder="1"/>
    <xf numFmtId="0" fontId="6" fillId="8" borderId="33" xfId="0" applyFont="1" applyFill="1" applyBorder="1" applyAlignment="1">
      <alignment horizontal="center" vertical="center"/>
    </xf>
    <xf numFmtId="0" fontId="14" fillId="0" borderId="17" xfId="0" applyFont="1" applyBorder="1"/>
    <xf numFmtId="0" fontId="14" fillId="0" borderId="13" xfId="0" applyFont="1" applyBorder="1"/>
    <xf numFmtId="0" fontId="14" fillId="0" borderId="29" xfId="0" applyFont="1" applyBorder="1"/>
    <xf numFmtId="0" fontId="14" fillId="0" borderId="10" xfId="0" applyFont="1" applyBorder="1"/>
    <xf numFmtId="0" fontId="6" fillId="8" borderId="12" xfId="0" applyFont="1" applyFill="1" applyBorder="1" applyAlignment="1">
      <alignment horizontal="center" vertical="center"/>
    </xf>
    <xf numFmtId="0" fontId="6" fillId="7" borderId="9" xfId="0" applyFont="1" applyFill="1" applyBorder="1" applyAlignment="1">
      <alignment horizontal="center" vertical="center" wrapText="1"/>
    </xf>
    <xf numFmtId="0" fontId="15" fillId="4" borderId="14" xfId="0" applyFont="1" applyFill="1" applyBorder="1" applyAlignment="1">
      <alignment horizontal="center" vertical="center" wrapText="1"/>
    </xf>
    <xf numFmtId="0" fontId="14" fillId="0" borderId="37" xfId="0" applyFont="1" applyBorder="1"/>
    <xf numFmtId="0" fontId="6" fillId="8" borderId="33" xfId="0" applyFont="1" applyFill="1" applyBorder="1" applyAlignment="1">
      <alignment horizontal="center" vertical="center" wrapText="1"/>
    </xf>
    <xf numFmtId="0" fontId="6" fillId="8" borderId="12" xfId="0" applyFont="1" applyFill="1" applyBorder="1" applyAlignment="1">
      <alignment horizontal="center" vertical="center" wrapText="1"/>
    </xf>
    <xf numFmtId="0" fontId="6" fillId="7" borderId="18" xfId="0" applyFont="1" applyFill="1" applyBorder="1" applyAlignment="1">
      <alignment horizontal="center" vertical="center" wrapText="1"/>
    </xf>
    <xf numFmtId="0" fontId="14" fillId="0" borderId="31" xfId="0" applyFont="1" applyBorder="1"/>
    <xf numFmtId="0" fontId="14" fillId="0" borderId="20" xfId="0" applyFont="1" applyBorder="1"/>
    <xf numFmtId="0" fontId="6" fillId="8" borderId="28" xfId="0" applyFont="1" applyFill="1" applyBorder="1" applyAlignment="1">
      <alignment horizontal="center" vertical="center" wrapText="1"/>
    </xf>
    <xf numFmtId="0" fontId="14" fillId="0" borderId="21" xfId="0" applyFont="1" applyBorder="1"/>
    <xf numFmtId="0" fontId="6" fillId="5" borderId="33" xfId="0" applyFont="1" applyFill="1" applyBorder="1" applyAlignment="1">
      <alignment horizontal="left" vertical="center" wrapText="1"/>
    </xf>
    <xf numFmtId="0" fontId="6" fillId="5" borderId="33" xfId="0" applyFont="1" applyFill="1" applyBorder="1" applyAlignment="1">
      <alignment horizontal="center" vertical="center"/>
    </xf>
    <xf numFmtId="167"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left" vertical="center"/>
    </xf>
    <xf numFmtId="0" fontId="0" fillId="0" borderId="0" xfId="0" applyAlignment="1">
      <alignment horizont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0" fontId="1" fillId="32" borderId="56" xfId="0" applyFont="1" applyFill="1" applyBorder="1" applyAlignment="1">
      <alignment horizontal="center" vertical="center" wrapText="1"/>
    </xf>
    <xf numFmtId="0" fontId="1" fillId="32" borderId="50" xfId="0" applyFont="1" applyFill="1" applyBorder="1" applyAlignment="1">
      <alignment horizontal="center" vertical="center" wrapText="1"/>
    </xf>
    <xf numFmtId="0" fontId="1" fillId="32" borderId="31" xfId="0" applyFont="1" applyFill="1" applyBorder="1" applyAlignment="1">
      <alignment horizontal="center" vertical="center" wrapText="1"/>
    </xf>
    <xf numFmtId="0" fontId="1" fillId="32" borderId="57" xfId="0" applyFont="1" applyFill="1" applyBorder="1" applyAlignment="1">
      <alignment horizontal="center" vertical="center" wrapText="1"/>
    </xf>
    <xf numFmtId="0" fontId="1" fillId="32" borderId="58" xfId="0" applyFont="1" applyFill="1" applyBorder="1" applyAlignment="1">
      <alignment horizontal="center" vertical="center" wrapText="1"/>
    </xf>
    <xf numFmtId="0" fontId="1" fillId="32" borderId="48" xfId="0" applyFont="1" applyFill="1" applyBorder="1" applyAlignment="1">
      <alignment horizontal="center" vertical="center" wrapText="1"/>
    </xf>
    <xf numFmtId="0" fontId="6" fillId="32" borderId="56" xfId="0" applyFont="1" applyFill="1" applyBorder="1" applyAlignment="1">
      <alignment horizontal="center" vertical="center" wrapText="1"/>
    </xf>
    <xf numFmtId="0" fontId="6" fillId="32" borderId="50" xfId="0" applyFont="1" applyFill="1" applyBorder="1" applyAlignment="1">
      <alignment horizontal="center" vertical="center" wrapText="1"/>
    </xf>
    <xf numFmtId="0" fontId="6" fillId="32" borderId="58" xfId="0" applyFont="1" applyFill="1" applyBorder="1" applyAlignment="1">
      <alignment horizontal="center" vertical="center" wrapText="1"/>
    </xf>
    <xf numFmtId="0" fontId="6" fillId="32" borderId="48" xfId="0" applyFont="1" applyFill="1" applyBorder="1" applyAlignment="1">
      <alignment horizontal="center" vertical="center" wrapText="1"/>
    </xf>
    <xf numFmtId="0" fontId="6" fillId="32" borderId="56" xfId="0" applyFont="1" applyFill="1" applyBorder="1" applyAlignment="1">
      <alignment horizontal="center" vertical="center"/>
    </xf>
    <xf numFmtId="0" fontId="6" fillId="32" borderId="50" xfId="0" applyFont="1" applyFill="1" applyBorder="1" applyAlignment="1">
      <alignment horizontal="center" vertical="center"/>
    </xf>
    <xf numFmtId="0" fontId="6" fillId="32" borderId="31" xfId="0" applyFont="1" applyFill="1" applyBorder="1" applyAlignment="1">
      <alignment horizontal="center" vertical="center"/>
    </xf>
    <xf numFmtId="0" fontId="6" fillId="32" borderId="57" xfId="0" applyFont="1" applyFill="1" applyBorder="1" applyAlignment="1">
      <alignment horizontal="center" vertical="center"/>
    </xf>
    <xf numFmtId="0" fontId="6" fillId="32" borderId="58" xfId="0" applyFont="1" applyFill="1" applyBorder="1" applyAlignment="1">
      <alignment horizontal="center" vertical="center"/>
    </xf>
    <xf numFmtId="0" fontId="6" fillId="32" borderId="48" xfId="0" applyFont="1" applyFill="1" applyBorder="1" applyAlignment="1">
      <alignment horizontal="center" vertical="center"/>
    </xf>
    <xf numFmtId="0" fontId="15" fillId="4" borderId="25" xfId="0" applyFont="1" applyFill="1" applyBorder="1" applyAlignment="1">
      <alignment horizontal="center" vertical="center" wrapText="1"/>
    </xf>
    <xf numFmtId="0" fontId="1" fillId="31" borderId="18" xfId="0" applyFont="1" applyFill="1" applyBorder="1" applyAlignment="1">
      <alignment horizontal="center" vertical="center"/>
    </xf>
    <xf numFmtId="0" fontId="1" fillId="31" borderId="31" xfId="0" applyFont="1" applyFill="1" applyBorder="1" applyAlignment="1">
      <alignment horizontal="center" vertical="center"/>
    </xf>
    <xf numFmtId="0" fontId="1" fillId="31" borderId="20" xfId="0" applyFont="1" applyFill="1" applyBorder="1" applyAlignment="1">
      <alignment horizontal="center" vertical="center"/>
    </xf>
    <xf numFmtId="0" fontId="1" fillId="0" borderId="30" xfId="0" applyFont="1" applyBorder="1" applyAlignment="1">
      <alignment horizontal="center" vertical="center"/>
    </xf>
    <xf numFmtId="0" fontId="1" fillId="32" borderId="56" xfId="0" applyFont="1" applyFill="1" applyBorder="1" applyAlignment="1">
      <alignment horizontal="center" vertical="center"/>
    </xf>
    <xf numFmtId="0" fontId="1" fillId="32" borderId="50" xfId="0" applyFont="1" applyFill="1" applyBorder="1" applyAlignment="1">
      <alignment horizontal="center" vertical="center"/>
    </xf>
    <xf numFmtId="0" fontId="1" fillId="32" borderId="58" xfId="0" applyFont="1" applyFill="1" applyBorder="1" applyAlignment="1">
      <alignment horizontal="center" vertical="center"/>
    </xf>
    <xf numFmtId="0" fontId="1" fillId="32" borderId="48" xfId="0" applyFont="1" applyFill="1" applyBorder="1" applyAlignment="1">
      <alignment horizontal="center" vertical="center"/>
    </xf>
    <xf numFmtId="0" fontId="6" fillId="32" borderId="31" xfId="0" applyFont="1" applyFill="1" applyBorder="1" applyAlignment="1">
      <alignment horizontal="center" vertical="center" wrapText="1"/>
    </xf>
    <xf numFmtId="0" fontId="6" fillId="32" borderId="57" xfId="0" applyFont="1" applyFill="1" applyBorder="1" applyAlignment="1">
      <alignment horizontal="center" vertical="center" wrapText="1"/>
    </xf>
    <xf numFmtId="1" fontId="6" fillId="5" borderId="0" xfId="0" applyNumberFormat="1" applyFont="1" applyFill="1" applyAlignment="1">
      <alignment horizontal="left" vertical="center"/>
    </xf>
    <xf numFmtId="167" fontId="1" fillId="5" borderId="0" xfId="0" applyNumberFormat="1" applyFont="1" applyFill="1" applyAlignment="1">
      <alignment horizontal="left" vertical="center"/>
    </xf>
    <xf numFmtId="167" fontId="1" fillId="0" borderId="43" xfId="0" applyNumberFormat="1" applyFont="1" applyBorder="1" applyAlignment="1">
      <alignment horizontal="left" vertical="center"/>
    </xf>
    <xf numFmtId="0" fontId="1" fillId="0" borderId="0" xfId="0" applyFont="1" applyAlignment="1">
      <alignment horizontal="left" wrapText="1"/>
    </xf>
    <xf numFmtId="0" fontId="6" fillId="31" borderId="9" xfId="0" applyFont="1" applyFill="1" applyBorder="1" applyAlignment="1">
      <alignment horizontal="center" vertical="center" wrapText="1"/>
    </xf>
    <xf numFmtId="0" fontId="6" fillId="31" borderId="16" xfId="0" applyFont="1" applyFill="1" applyBorder="1" applyAlignment="1">
      <alignment horizontal="center" vertical="center" wrapText="1"/>
    </xf>
    <xf numFmtId="0" fontId="6" fillId="32" borderId="18" xfId="0" applyFont="1" applyFill="1" applyBorder="1" applyAlignment="1">
      <alignment horizontal="center" vertical="center" wrapText="1"/>
    </xf>
    <xf numFmtId="0" fontId="6" fillId="32" borderId="59" xfId="0" applyFont="1" applyFill="1" applyBorder="1" applyAlignment="1">
      <alignment horizontal="center" vertical="center" wrapText="1"/>
    </xf>
    <xf numFmtId="0" fontId="6" fillId="31" borderId="9" xfId="0" applyFont="1" applyFill="1" applyBorder="1" applyAlignment="1">
      <alignment horizontal="center" vertical="center"/>
    </xf>
    <xf numFmtId="0" fontId="6" fillId="31" borderId="16" xfId="0" applyFont="1" applyFill="1" applyBorder="1" applyAlignment="1">
      <alignment horizontal="center" vertical="center"/>
    </xf>
    <xf numFmtId="0" fontId="1" fillId="32" borderId="18" xfId="0" applyFont="1" applyFill="1" applyBorder="1" applyAlignment="1">
      <alignment horizontal="center" vertical="center"/>
    </xf>
    <xf numFmtId="0" fontId="1" fillId="32" borderId="59" xfId="0" applyFont="1" applyFill="1" applyBorder="1" applyAlignment="1">
      <alignment horizontal="center" vertical="center"/>
    </xf>
    <xf numFmtId="0" fontId="45" fillId="0" borderId="0" xfId="0" applyFont="1" applyAlignment="1">
      <alignment horizontal="center" wrapText="1"/>
    </xf>
    <xf numFmtId="0" fontId="6" fillId="31" borderId="10" xfId="0" applyFont="1" applyFill="1" applyBorder="1" applyAlignment="1">
      <alignment horizontal="center" vertical="center"/>
    </xf>
    <xf numFmtId="0" fontId="6" fillId="32" borderId="20" xfId="0" applyFont="1" applyFill="1" applyBorder="1" applyAlignment="1">
      <alignment horizontal="center" vertical="center" wrapText="1"/>
    </xf>
    <xf numFmtId="0" fontId="6" fillId="32" borderId="63" xfId="0" applyFont="1" applyFill="1" applyBorder="1" applyAlignment="1">
      <alignment horizontal="center" vertical="center" wrapText="1"/>
    </xf>
    <xf numFmtId="0" fontId="1" fillId="31" borderId="60" xfId="0" applyFont="1" applyFill="1" applyBorder="1" applyAlignment="1">
      <alignment horizontal="center" vertical="center" wrapText="1"/>
    </xf>
    <xf numFmtId="0" fontId="1" fillId="31" borderId="61" xfId="0" applyFont="1" applyFill="1" applyBorder="1" applyAlignment="1">
      <alignment horizontal="center" vertical="center" wrapText="1"/>
    </xf>
    <xf numFmtId="0" fontId="1" fillId="31" borderId="62" xfId="0" applyFont="1" applyFill="1" applyBorder="1" applyAlignment="1">
      <alignment horizontal="center" vertical="center" wrapText="1"/>
    </xf>
    <xf numFmtId="0" fontId="1" fillId="32" borderId="28" xfId="0" applyFont="1" applyFill="1" applyBorder="1" applyAlignment="1">
      <alignment horizontal="center" vertical="center" wrapText="1"/>
    </xf>
    <xf numFmtId="0" fontId="1" fillId="32" borderId="27" xfId="0" applyFont="1" applyFill="1" applyBorder="1" applyAlignment="1">
      <alignment horizontal="center" vertical="center" wrapText="1"/>
    </xf>
    <xf numFmtId="0" fontId="1" fillId="32" borderId="19" xfId="0" applyFont="1" applyFill="1" applyBorder="1" applyAlignment="1">
      <alignment horizontal="center" vertical="center" wrapText="1"/>
    </xf>
    <xf numFmtId="0" fontId="1" fillId="32" borderId="17" xfId="0" applyFont="1" applyFill="1" applyBorder="1" applyAlignment="1">
      <alignment horizontal="center" vertical="center" wrapText="1"/>
    </xf>
    <xf numFmtId="0" fontId="1" fillId="32" borderId="21" xfId="0" applyFont="1" applyFill="1" applyBorder="1" applyAlignment="1">
      <alignment horizontal="center" vertical="center" wrapText="1"/>
    </xf>
    <xf numFmtId="0" fontId="1" fillId="32" borderId="29"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vertical="center" wrapText="1"/>
    </xf>
    <xf numFmtId="0" fontId="6" fillId="5" borderId="49" xfId="0" applyFont="1" applyFill="1" applyBorder="1" applyAlignment="1">
      <alignment horizontal="left" vertical="center"/>
    </xf>
    <xf numFmtId="0" fontId="1" fillId="5" borderId="19" xfId="0" applyFont="1" applyFill="1" applyBorder="1" applyAlignment="1">
      <alignment horizontal="left" vertical="center" wrapText="1"/>
    </xf>
    <xf numFmtId="167" fontId="1" fillId="5" borderId="0" xfId="0" applyNumberFormat="1" applyFont="1" applyFill="1" applyAlignment="1">
      <alignment horizontal="center" vertical="center"/>
    </xf>
    <xf numFmtId="0" fontId="47" fillId="0" borderId="0" xfId="0" applyFont="1" applyAlignment="1">
      <alignment horizontal="center" vertical="center" wrapText="1"/>
    </xf>
    <xf numFmtId="0" fontId="17" fillId="33" borderId="22" xfId="0" applyFont="1" applyFill="1" applyBorder="1" applyAlignment="1">
      <alignment horizontal="center" wrapText="1"/>
    </xf>
    <xf numFmtId="0" fontId="17" fillId="33" borderId="26" xfId="0" applyFont="1" applyFill="1" applyBorder="1" applyAlignment="1">
      <alignment horizontal="center" wrapText="1"/>
    </xf>
    <xf numFmtId="0" fontId="6" fillId="32" borderId="24" xfId="0" applyFont="1" applyFill="1" applyBorder="1" applyAlignment="1">
      <alignment horizontal="center" vertical="center"/>
    </xf>
    <xf numFmtId="0" fontId="6" fillId="32" borderId="25" xfId="0" applyFont="1" applyFill="1" applyBorder="1" applyAlignment="1">
      <alignment horizontal="center" vertical="center"/>
    </xf>
    <xf numFmtId="0" fontId="49" fillId="0" borderId="44" xfId="0" applyFont="1" applyBorder="1" applyAlignment="1">
      <alignment horizontal="center" vertical="center" wrapText="1"/>
    </xf>
    <xf numFmtId="0" fontId="23" fillId="4" borderId="64" xfId="0" applyFont="1" applyFill="1" applyBorder="1" applyAlignment="1">
      <alignment horizontal="left" vertical="center"/>
    </xf>
    <xf numFmtId="0" fontId="23" fillId="4" borderId="65" xfId="0" applyFont="1" applyFill="1" applyBorder="1" applyAlignment="1">
      <alignment horizontal="left" vertical="center"/>
    </xf>
    <xf numFmtId="0" fontId="7" fillId="0" borderId="8" xfId="0" applyFont="1" applyBorder="1" applyAlignment="1">
      <alignment horizontal="center" vertical="center"/>
    </xf>
    <xf numFmtId="0" fontId="20" fillId="34" borderId="53" xfId="0" applyFont="1" applyFill="1" applyBorder="1" applyAlignment="1">
      <alignment horizontal="left" vertical="center"/>
    </xf>
    <xf numFmtId="0" fontId="20" fillId="34" borderId="54" xfId="0" applyFont="1" applyFill="1" applyBorder="1" applyAlignment="1">
      <alignment horizontal="left" vertical="center"/>
    </xf>
    <xf numFmtId="0" fontId="20" fillId="34" borderId="53" xfId="0" applyFont="1" applyFill="1" applyBorder="1" applyAlignment="1">
      <alignment wrapText="1"/>
    </xf>
    <xf numFmtId="0" fontId="20" fillId="34" borderId="54" xfId="0" applyFont="1" applyFill="1" applyBorder="1" applyAlignment="1">
      <alignment wrapText="1"/>
    </xf>
    <xf numFmtId="0" fontId="20" fillId="34" borderId="53" xfId="0" applyFont="1" applyFill="1" applyBorder="1" applyAlignment="1">
      <alignment horizontal="left" wrapText="1"/>
    </xf>
    <xf numFmtId="0" fontId="20" fillId="34" borderId="54" xfId="0" applyFont="1" applyFill="1" applyBorder="1" applyAlignment="1">
      <alignment horizontal="left" wrapText="1"/>
    </xf>
    <xf numFmtId="0" fontId="48" fillId="0" borderId="0" xfId="0" applyFont="1" applyAlignment="1">
      <alignment horizontal="center" vertical="center" wrapText="1"/>
    </xf>
    <xf numFmtId="0" fontId="32" fillId="4" borderId="43" xfId="0" applyFont="1" applyFill="1" applyBorder="1" applyAlignment="1">
      <alignment horizontal="left"/>
    </xf>
    <xf numFmtId="0" fontId="32" fillId="4" borderId="33" xfId="0" applyFont="1" applyFill="1" applyBorder="1" applyAlignment="1">
      <alignment horizontal="left"/>
    </xf>
    <xf numFmtId="0" fontId="37" fillId="0" borderId="0" xfId="0" applyFont="1" applyAlignment="1">
      <alignment horizontal="center" vertical="center" wrapText="1"/>
    </xf>
    <xf numFmtId="0" fontId="23" fillId="5" borderId="0" xfId="0" applyFont="1" applyFill="1" applyAlignment="1">
      <alignment horizontal="center" vertical="center"/>
    </xf>
    <xf numFmtId="0" fontId="48" fillId="0" borderId="33" xfId="5" applyFont="1" applyAlignment="1">
      <alignment horizontal="center" vertical="center" wrapText="1"/>
    </xf>
    <xf numFmtId="0" fontId="20" fillId="34" borderId="54" xfId="5" applyFont="1" applyFill="1" applyBorder="1" applyAlignment="1">
      <alignment wrapText="1"/>
    </xf>
    <xf numFmtId="0" fontId="20" fillId="34" borderId="54" xfId="5" applyFont="1" applyFill="1" applyBorder="1" applyAlignment="1">
      <alignment horizontal="left" wrapText="1"/>
    </xf>
    <xf numFmtId="0" fontId="7" fillId="0" borderId="33" xfId="5" applyFont="1" applyAlignment="1">
      <alignment horizontal="center" vertical="center"/>
    </xf>
    <xf numFmtId="0" fontId="47" fillId="0" borderId="33" xfId="5" applyFont="1" applyAlignment="1">
      <alignment horizontal="center" vertical="center" wrapText="1"/>
    </xf>
    <xf numFmtId="0" fontId="17" fillId="33" borderId="74" xfId="5" applyFont="1" applyFill="1" applyBorder="1" applyAlignment="1">
      <alignment horizontal="center" wrapText="1"/>
    </xf>
    <xf numFmtId="0" fontId="17" fillId="33" borderId="23" xfId="5" applyFont="1" applyFill="1" applyBorder="1" applyAlignment="1">
      <alignment horizontal="center" wrapText="1"/>
    </xf>
    <xf numFmtId="0" fontId="6" fillId="32" borderId="73" xfId="5" applyFont="1" applyFill="1" applyBorder="1" applyAlignment="1">
      <alignment horizontal="center" vertical="center"/>
    </xf>
    <xf numFmtId="0" fontId="6" fillId="32" borderId="15" xfId="5" applyFont="1" applyFill="1" applyBorder="1" applyAlignment="1">
      <alignment horizontal="center" vertical="center"/>
    </xf>
    <xf numFmtId="0" fontId="12" fillId="0" borderId="33" xfId="5" applyFont="1" applyAlignment="1">
      <alignment horizontal="center" vertical="center" wrapText="1"/>
    </xf>
    <xf numFmtId="0" fontId="45" fillId="0" borderId="33" xfId="5" applyFont="1" applyAlignment="1">
      <alignment horizontal="center" wrapText="1"/>
    </xf>
    <xf numFmtId="0" fontId="11" fillId="31" borderId="9" xfId="5" applyFill="1" applyBorder="1" applyAlignment="1">
      <alignment horizontal="center" vertical="center"/>
    </xf>
    <xf numFmtId="0" fontId="11" fillId="31" borderId="10" xfId="5" applyFill="1" applyBorder="1" applyAlignment="1">
      <alignment horizontal="center" vertical="center"/>
    </xf>
    <xf numFmtId="0" fontId="11" fillId="31" borderId="16" xfId="5" applyFill="1" applyBorder="1" applyAlignment="1">
      <alignment horizontal="center" vertical="center"/>
    </xf>
    <xf numFmtId="0" fontId="11" fillId="32" borderId="56" xfId="5" applyFill="1" applyBorder="1" applyAlignment="1">
      <alignment horizontal="center" vertical="center"/>
    </xf>
    <xf numFmtId="0" fontId="11" fillId="32" borderId="50" xfId="5" applyFill="1" applyBorder="1" applyAlignment="1">
      <alignment horizontal="center" vertical="center"/>
    </xf>
    <xf numFmtId="0" fontId="11" fillId="32" borderId="31" xfId="5" applyFill="1" applyBorder="1" applyAlignment="1">
      <alignment horizontal="center" vertical="center"/>
    </xf>
    <xf numFmtId="0" fontId="11" fillId="32" borderId="57" xfId="5" applyFill="1" applyBorder="1" applyAlignment="1">
      <alignment horizontal="center" vertical="center"/>
    </xf>
    <xf numFmtId="0" fontId="11" fillId="32" borderId="58" xfId="5" applyFill="1" applyBorder="1" applyAlignment="1">
      <alignment horizontal="center" vertical="center"/>
    </xf>
    <xf numFmtId="0" fontId="11" fillId="32" borderId="48" xfId="5" applyFill="1" applyBorder="1" applyAlignment="1">
      <alignment horizontal="center" vertical="center"/>
    </xf>
    <xf numFmtId="167" fontId="1" fillId="5" borderId="33" xfId="5" applyNumberFormat="1" applyFont="1" applyFill="1" applyAlignment="1">
      <alignment horizontal="left" vertical="center"/>
    </xf>
    <xf numFmtId="0" fontId="1" fillId="0" borderId="33" xfId="5" applyFont="1" applyAlignment="1">
      <alignment horizontal="center" vertical="center"/>
    </xf>
    <xf numFmtId="0" fontId="11" fillId="31" borderId="24" xfId="5" applyFill="1" applyBorder="1" applyAlignment="1">
      <alignment horizontal="center" vertical="center"/>
    </xf>
    <xf numFmtId="0" fontId="17" fillId="33" borderId="75" xfId="5" applyFont="1" applyFill="1" applyBorder="1" applyAlignment="1">
      <alignment horizontal="center" wrapText="1"/>
    </xf>
    <xf numFmtId="0" fontId="1" fillId="31" borderId="24" xfId="5" applyFont="1" applyFill="1" applyBorder="1" applyAlignment="1">
      <alignment horizontal="center" vertical="center" wrapText="1"/>
    </xf>
    <xf numFmtId="0" fontId="1" fillId="32" borderId="85" xfId="5" applyFont="1" applyFill="1" applyBorder="1" applyAlignment="1">
      <alignment horizontal="center" vertical="center" wrapText="1"/>
    </xf>
    <xf numFmtId="0" fontId="1" fillId="32" borderId="80" xfId="5" applyFont="1" applyFill="1" applyBorder="1" applyAlignment="1">
      <alignment horizontal="center" vertical="center" wrapText="1"/>
    </xf>
    <xf numFmtId="0" fontId="1" fillId="32" borderId="82" xfId="5" applyFont="1" applyFill="1" applyBorder="1" applyAlignment="1">
      <alignment horizontal="center" vertical="center" wrapText="1"/>
    </xf>
    <xf numFmtId="0" fontId="1" fillId="32" borderId="79" xfId="5" applyFont="1" applyFill="1" applyBorder="1" applyAlignment="1">
      <alignment horizontal="center" vertical="center" wrapText="1"/>
    </xf>
    <xf numFmtId="0" fontId="1" fillId="32" borderId="86" xfId="5" applyFont="1" applyFill="1" applyBorder="1" applyAlignment="1">
      <alignment horizontal="center" vertical="center" wrapText="1"/>
    </xf>
    <xf numFmtId="0" fontId="1" fillId="32" borderId="78" xfId="5" applyFont="1" applyFill="1" applyBorder="1" applyAlignment="1">
      <alignment horizontal="center" vertical="center" wrapText="1"/>
    </xf>
    <xf numFmtId="0" fontId="11" fillId="31" borderId="9" xfId="5" applyFill="1" applyBorder="1" applyAlignment="1">
      <alignment horizontal="center" vertical="center" wrapText="1"/>
    </xf>
    <xf numFmtId="0" fontId="11" fillId="31" borderId="16" xfId="5" applyFill="1" applyBorder="1" applyAlignment="1">
      <alignment horizontal="center" vertical="center" wrapText="1"/>
    </xf>
    <xf numFmtId="0" fontId="11" fillId="32" borderId="18" xfId="5" applyFill="1" applyBorder="1" applyAlignment="1">
      <alignment horizontal="center" vertical="center" wrapText="1"/>
    </xf>
    <xf numFmtId="0" fontId="11" fillId="32" borderId="59" xfId="5" applyFill="1" applyBorder="1" applyAlignment="1">
      <alignment horizontal="center" vertical="center" wrapText="1"/>
    </xf>
    <xf numFmtId="0" fontId="11" fillId="32" borderId="58" xfId="5" applyFill="1" applyBorder="1" applyAlignment="1">
      <alignment horizontal="center" vertical="center" wrapText="1"/>
    </xf>
    <xf numFmtId="0" fontId="11" fillId="32" borderId="48" xfId="5" applyFill="1" applyBorder="1" applyAlignment="1">
      <alignment horizontal="center" vertical="center" wrapText="1"/>
    </xf>
    <xf numFmtId="1" fontId="6" fillId="5" borderId="33" xfId="5" applyNumberFormat="1" applyFont="1" applyFill="1" applyAlignment="1">
      <alignment horizontal="left" vertical="center"/>
    </xf>
    <xf numFmtId="0" fontId="1" fillId="32" borderId="76" xfId="5" applyFont="1" applyFill="1" applyBorder="1" applyAlignment="1">
      <alignment horizontal="center" vertical="center" wrapText="1"/>
    </xf>
    <xf numFmtId="0" fontId="6" fillId="32" borderId="82" xfId="5" applyFont="1" applyFill="1" applyBorder="1" applyAlignment="1">
      <alignment horizontal="center" vertical="center" wrapText="1"/>
    </xf>
    <xf numFmtId="0" fontId="6" fillId="32" borderId="76" xfId="5" applyFont="1" applyFill="1" applyBorder="1" applyAlignment="1">
      <alignment horizontal="center" vertical="center" wrapText="1"/>
    </xf>
    <xf numFmtId="0" fontId="6" fillId="32" borderId="82" xfId="5" applyFont="1" applyFill="1" applyBorder="1" applyAlignment="1">
      <alignment horizontal="center" vertical="center"/>
    </xf>
    <xf numFmtId="0" fontId="6" fillId="32" borderId="76" xfId="5" applyFont="1" applyFill="1" applyBorder="1" applyAlignment="1">
      <alignment horizontal="center" vertical="center"/>
    </xf>
    <xf numFmtId="0" fontId="15" fillId="4" borderId="24" xfId="5" applyFont="1" applyFill="1" applyBorder="1" applyAlignment="1">
      <alignment horizontal="center" vertical="center" wrapText="1"/>
    </xf>
    <xf numFmtId="0" fontId="15" fillId="4" borderId="37" xfId="5" applyFont="1" applyFill="1" applyBorder="1" applyAlignment="1">
      <alignment horizontal="center" vertical="center" wrapText="1"/>
    </xf>
    <xf numFmtId="0" fontId="1" fillId="32" borderId="83" xfId="5" applyFont="1" applyFill="1" applyBorder="1" applyAlignment="1">
      <alignment horizontal="center" vertical="center"/>
    </xf>
    <xf numFmtId="0" fontId="1" fillId="32" borderId="77" xfId="5" applyFont="1" applyFill="1" applyBorder="1" applyAlignment="1">
      <alignment horizontal="center" vertical="center"/>
    </xf>
    <xf numFmtId="0" fontId="1" fillId="32" borderId="82" xfId="5" applyFont="1" applyFill="1" applyBorder="1" applyAlignment="1">
      <alignment horizontal="center" vertical="center"/>
    </xf>
    <xf numFmtId="0" fontId="1" fillId="32" borderId="76" xfId="5" applyFont="1" applyFill="1" applyBorder="1" applyAlignment="1">
      <alignment horizontal="center" vertical="center"/>
    </xf>
    <xf numFmtId="0" fontId="6" fillId="32" borderId="84" xfId="5" applyFont="1" applyFill="1" applyBorder="1" applyAlignment="1">
      <alignment horizontal="center" vertical="center" wrapText="1"/>
    </xf>
    <xf numFmtId="0" fontId="6" fillId="32" borderId="81" xfId="5" applyFont="1" applyFill="1" applyBorder="1" applyAlignment="1">
      <alignment horizontal="center" vertical="center" wrapText="1"/>
    </xf>
    <xf numFmtId="0" fontId="11" fillId="32" borderId="56" xfId="5" applyFill="1" applyBorder="1" applyAlignment="1">
      <alignment horizontal="center" vertical="center" wrapText="1"/>
    </xf>
    <xf numFmtId="0" fontId="11" fillId="32" borderId="50" xfId="5" applyFill="1" applyBorder="1" applyAlignment="1">
      <alignment horizontal="center" vertical="center" wrapText="1"/>
    </xf>
    <xf numFmtId="0" fontId="1" fillId="31" borderId="18" xfId="5" applyFont="1" applyFill="1" applyBorder="1" applyAlignment="1">
      <alignment horizontal="center" vertical="center"/>
    </xf>
    <xf numFmtId="0" fontId="1" fillId="31" borderId="31" xfId="5" applyFont="1" applyFill="1" applyBorder="1" applyAlignment="1">
      <alignment horizontal="center" vertical="center"/>
    </xf>
    <xf numFmtId="0" fontId="6" fillId="0" borderId="31" xfId="5" applyFont="1" applyBorder="1" applyAlignment="1">
      <alignment horizontal="center" vertical="center"/>
    </xf>
    <xf numFmtId="0" fontId="20" fillId="34" borderId="33" xfId="5" applyFont="1" applyFill="1" applyAlignment="1">
      <alignment horizontal="left" wrapText="1"/>
    </xf>
    <xf numFmtId="0" fontId="20" fillId="34" borderId="52" xfId="5" applyFont="1" applyFill="1" applyBorder="1" applyAlignment="1">
      <alignment horizontal="left" vertical="center"/>
    </xf>
    <xf numFmtId="0" fontId="20" fillId="34" borderId="72" xfId="5" applyFont="1" applyFill="1" applyBorder="1" applyAlignment="1">
      <alignment horizontal="left" vertical="center"/>
    </xf>
    <xf numFmtId="0" fontId="20" fillId="34" borderId="53" xfId="5" applyFont="1" applyFill="1" applyBorder="1" applyAlignment="1">
      <alignment wrapText="1"/>
    </xf>
    <xf numFmtId="0" fontId="20" fillId="34" borderId="53" xfId="5" applyFont="1" applyFill="1" applyBorder="1" applyAlignment="1">
      <alignment horizontal="left" wrapText="1"/>
    </xf>
    <xf numFmtId="0" fontId="20" fillId="34" borderId="69" xfId="0" applyFont="1" applyFill="1" applyBorder="1" applyAlignment="1">
      <alignment wrapText="1"/>
    </xf>
    <xf numFmtId="0" fontId="0" fillId="0" borderId="0" xfId="0" applyAlignment="1">
      <alignment horizontal="center" vertical="center"/>
    </xf>
    <xf numFmtId="0" fontId="20" fillId="34" borderId="69" xfId="0" applyFont="1" applyFill="1" applyBorder="1"/>
    <xf numFmtId="0" fontId="20" fillId="34" borderId="54" xfId="0" applyFont="1" applyFill="1" applyBorder="1"/>
    <xf numFmtId="0" fontId="20" fillId="34" borderId="69" xfId="0" applyFont="1" applyFill="1" applyBorder="1" applyAlignment="1">
      <alignment horizontal="left" wrapText="1"/>
    </xf>
    <xf numFmtId="0" fontId="20" fillId="34" borderId="70" xfId="0" applyFont="1" applyFill="1" applyBorder="1" applyAlignment="1">
      <alignment wrapText="1"/>
    </xf>
    <xf numFmtId="0" fontId="20" fillId="34" borderId="71" xfId="0" applyFont="1" applyFill="1" applyBorder="1" applyAlignment="1">
      <alignment wrapText="1"/>
    </xf>
    <xf numFmtId="0" fontId="10" fillId="44" borderId="33" xfId="5" applyFont="1" applyFill="1" applyAlignment="1">
      <alignment horizontal="left" vertical="center"/>
    </xf>
    <xf numFmtId="0" fontId="22" fillId="43" borderId="37" xfId="0" applyFont="1" applyFill="1" applyBorder="1" applyAlignment="1">
      <alignment horizontal="left"/>
    </xf>
    <xf numFmtId="0" fontId="11" fillId="0" borderId="0" xfId="0" applyFont="1" applyAlignment="1">
      <alignment horizontal="center" vertical="center"/>
    </xf>
    <xf numFmtId="0" fontId="39" fillId="0" borderId="0" xfId="0" applyFont="1" applyAlignment="1">
      <alignment horizontal="center" vertical="center" wrapText="1"/>
    </xf>
    <xf numFmtId="0" fontId="10" fillId="0" borderId="33" xfId="5" applyFont="1" applyAlignment="1">
      <alignment horizontal="left" vertical="center"/>
    </xf>
    <xf numFmtId="0" fontId="39" fillId="0" borderId="0" xfId="0" applyFont="1" applyAlignment="1">
      <alignment horizontal="center" wrapText="1"/>
    </xf>
    <xf numFmtId="0" fontId="54" fillId="48" borderId="30" xfId="0" applyFont="1" applyFill="1" applyBorder="1" applyAlignment="1">
      <alignment horizontal="center" wrapText="1" readingOrder="1"/>
    </xf>
    <xf numFmtId="0" fontId="60" fillId="0" borderId="33" xfId="0" applyFont="1" applyBorder="1" applyAlignment="1">
      <alignment wrapText="1"/>
    </xf>
    <xf numFmtId="0" fontId="44" fillId="48" borderId="30" xfId="0" applyFont="1" applyFill="1" applyBorder="1" applyAlignment="1">
      <alignment horizontal="center" vertical="center" wrapText="1"/>
    </xf>
    <xf numFmtId="0" fontId="44" fillId="48" borderId="33" xfId="0" applyFont="1" applyFill="1" applyBorder="1" applyAlignment="1">
      <alignment horizontal="center" vertical="center" wrapText="1"/>
    </xf>
    <xf numFmtId="0" fontId="1" fillId="48" borderId="30" xfId="0" applyFont="1" applyFill="1" applyBorder="1" applyAlignment="1">
      <alignment horizontal="center"/>
    </xf>
    <xf numFmtId="0" fontId="0" fillId="48" borderId="30" xfId="0" applyFill="1" applyBorder="1" applyAlignment="1">
      <alignment horizontal="center"/>
    </xf>
    <xf numFmtId="0" fontId="57" fillId="47" borderId="92" xfId="0" applyFont="1" applyFill="1" applyBorder="1" applyAlignment="1">
      <alignment horizontal="center" vertical="center" wrapText="1"/>
    </xf>
    <xf numFmtId="0" fontId="57" fillId="47" borderId="93" xfId="0" applyFont="1" applyFill="1" applyBorder="1" applyAlignment="1">
      <alignment horizontal="center" vertical="center" wrapText="1"/>
    </xf>
    <xf numFmtId="0" fontId="62" fillId="50" borderId="0" xfId="0" applyFont="1" applyFill="1" applyAlignment="1">
      <alignment horizontal="center" wrapText="1"/>
    </xf>
    <xf numFmtId="3" fontId="6" fillId="22" borderId="33" xfId="0" applyNumberFormat="1" applyFont="1" applyFill="1" applyBorder="1" applyAlignment="1">
      <alignment horizontal="center" vertical="center"/>
    </xf>
    <xf numFmtId="0" fontId="27" fillId="14" borderId="31" xfId="0" applyFont="1" applyFill="1" applyBorder="1" applyAlignment="1">
      <alignment horizontal="center" vertical="center" textRotation="90" wrapText="1"/>
    </xf>
    <xf numFmtId="0" fontId="27" fillId="18" borderId="31" xfId="0" applyFont="1" applyFill="1" applyBorder="1" applyAlignment="1">
      <alignment horizontal="center" vertical="center" wrapText="1"/>
    </xf>
    <xf numFmtId="0" fontId="27" fillId="20" borderId="31" xfId="0" applyFont="1" applyFill="1" applyBorder="1" applyAlignment="1">
      <alignment horizontal="center" vertical="center" wrapText="1"/>
    </xf>
    <xf numFmtId="0" fontId="20" fillId="10" borderId="38" xfId="0" applyFont="1" applyFill="1" applyBorder="1" applyAlignment="1">
      <alignment wrapText="1"/>
    </xf>
    <xf numFmtId="0" fontId="14" fillId="0" borderId="39" xfId="0" applyFont="1" applyBorder="1"/>
    <xf numFmtId="0" fontId="20" fillId="10" borderId="24" xfId="0" applyFont="1" applyFill="1" applyBorder="1" applyAlignment="1">
      <alignment wrapText="1"/>
    </xf>
    <xf numFmtId="0" fontId="22" fillId="23" borderId="37" xfId="0" applyFont="1" applyFill="1" applyBorder="1" applyAlignment="1">
      <alignment horizontal="left"/>
    </xf>
    <xf numFmtId="0" fontId="20" fillId="10" borderId="24" xfId="0" applyFont="1" applyFill="1" applyBorder="1"/>
    <xf numFmtId="0" fontId="20" fillId="10" borderId="24" xfId="0" applyFont="1" applyFill="1" applyBorder="1" applyAlignment="1">
      <alignment horizontal="left" wrapText="1"/>
    </xf>
    <xf numFmtId="0" fontId="33" fillId="16" borderId="33" xfId="0" applyFont="1" applyFill="1" applyBorder="1" applyAlignment="1">
      <alignment horizontal="center"/>
    </xf>
    <xf numFmtId="0" fontId="9" fillId="0" borderId="0" xfId="0" applyFont="1" applyAlignment="1">
      <alignment horizontal="center" vertical="center"/>
    </xf>
    <xf numFmtId="0" fontId="34" fillId="16" borderId="33" xfId="0" applyFont="1" applyFill="1" applyBorder="1" applyAlignment="1">
      <alignment horizontal="center"/>
    </xf>
    <xf numFmtId="0" fontId="63" fillId="0" borderId="33" xfId="5" applyFont="1" applyFill="1" applyAlignment="1">
      <alignment wrapText="1"/>
    </xf>
    <xf numFmtId="0" fontId="45" fillId="0" borderId="33" xfId="5" applyFont="1" applyFill="1" applyAlignment="1">
      <alignment wrapText="1"/>
    </xf>
    <xf numFmtId="0" fontId="1" fillId="0" borderId="33" xfId="5" applyFont="1" applyFill="1"/>
    <xf numFmtId="0" fontId="3" fillId="0" borderId="33" xfId="5" applyFont="1" applyFill="1"/>
    <xf numFmtId="0" fontId="45" fillId="0" borderId="33" xfId="5" applyFont="1" applyFill="1" applyAlignment="1">
      <alignment horizontal="center" wrapText="1"/>
    </xf>
    <xf numFmtId="0" fontId="11" fillId="0" borderId="33" xfId="5" applyAlignment="1">
      <alignment horizontal="left"/>
    </xf>
    <xf numFmtId="0" fontId="1" fillId="0" borderId="33" xfId="5" applyFont="1" applyAlignment="1">
      <alignment horizontal="left"/>
    </xf>
    <xf numFmtId="165" fontId="0" fillId="0" borderId="33" xfId="7" applyNumberFormat="1" applyFont="1" applyAlignment="1">
      <alignment horizontal="left"/>
    </xf>
    <xf numFmtId="0" fontId="3" fillId="0" borderId="33" xfId="5" applyFont="1" applyAlignment="1">
      <alignment horizontal="left"/>
    </xf>
    <xf numFmtId="0" fontId="13" fillId="0" borderId="33" xfId="5" applyFont="1" applyAlignment="1">
      <alignment horizontal="left"/>
    </xf>
    <xf numFmtId="167" fontId="11" fillId="0" borderId="33" xfId="5" applyNumberFormat="1" applyAlignment="1">
      <alignment horizontal="left"/>
    </xf>
    <xf numFmtId="0" fontId="21" fillId="0" borderId="33" xfId="5" applyFont="1" applyAlignment="1">
      <alignment horizontal="left"/>
    </xf>
    <xf numFmtId="0" fontId="11" fillId="0" borderId="1" xfId="5" applyBorder="1" applyAlignment="1">
      <alignment horizontal="left"/>
    </xf>
    <xf numFmtId="0" fontId="11" fillId="0" borderId="2" xfId="5" applyBorder="1" applyAlignment="1">
      <alignment horizontal="left"/>
    </xf>
    <xf numFmtId="0" fontId="11" fillId="0" borderId="3" xfId="5" applyBorder="1" applyAlignment="1">
      <alignment horizontal="left"/>
    </xf>
    <xf numFmtId="0" fontId="55" fillId="0" borderId="31" xfId="5" applyFont="1" applyBorder="1" applyAlignment="1">
      <alignment horizontal="left"/>
    </xf>
    <xf numFmtId="0" fontId="55" fillId="0" borderId="33" xfId="5" applyFont="1" applyAlignment="1">
      <alignment horizontal="left"/>
    </xf>
    <xf numFmtId="0" fontId="55" fillId="0" borderId="10" xfId="5" applyFont="1" applyBorder="1" applyAlignment="1">
      <alignment horizontal="left"/>
    </xf>
    <xf numFmtId="0" fontId="55" fillId="0" borderId="33" xfId="5" applyFont="1" applyAlignment="1">
      <alignment horizontal="left"/>
    </xf>
    <xf numFmtId="172" fontId="20" fillId="0" borderId="31" xfId="5" applyNumberFormat="1" applyFont="1" applyBorder="1" applyAlignment="1">
      <alignment horizontal="left"/>
    </xf>
    <xf numFmtId="0" fontId="20" fillId="0" borderId="31" xfId="5" applyFont="1" applyBorder="1" applyAlignment="1">
      <alignment horizontal="left"/>
    </xf>
    <xf numFmtId="0" fontId="20" fillId="0" borderId="87" xfId="5" applyFont="1" applyBorder="1" applyAlignment="1">
      <alignment horizontal="left"/>
    </xf>
    <xf numFmtId="167" fontId="20" fillId="0" borderId="10" xfId="5" applyNumberFormat="1" applyFont="1" applyBorder="1" applyAlignment="1">
      <alignment horizontal="left"/>
    </xf>
    <xf numFmtId="0" fontId="20" fillId="0" borderId="10" xfId="5" applyFont="1" applyBorder="1" applyAlignment="1">
      <alignment horizontal="left"/>
    </xf>
    <xf numFmtId="0" fontId="20" fillId="0" borderId="6" xfId="5" applyFont="1" applyBorder="1" applyAlignment="1">
      <alignment horizontal="left"/>
    </xf>
    <xf numFmtId="0" fontId="11" fillId="0" borderId="8" xfId="5" applyBorder="1" applyAlignment="1">
      <alignment horizontal="left"/>
    </xf>
    <xf numFmtId="0" fontId="20" fillId="0" borderId="88" xfId="5" applyFont="1" applyBorder="1" applyAlignment="1">
      <alignment horizontal="left"/>
    </xf>
    <xf numFmtId="10" fontId="20" fillId="0" borderId="33" xfId="5" applyNumberFormat="1" applyFont="1" applyFill="1"/>
    <xf numFmtId="0" fontId="11" fillId="0" borderId="33" xfId="5" applyFill="1"/>
    <xf numFmtId="0" fontId="43" fillId="0" borderId="33" xfId="5" applyFont="1" applyFill="1"/>
    <xf numFmtId="0" fontId="0" fillId="0" borderId="0" xfId="0" applyFill="1" applyAlignment="1">
      <alignment horizontal="center" vertical="center"/>
    </xf>
    <xf numFmtId="0" fontId="0" fillId="0" borderId="0" xfId="0" applyFill="1" applyAlignment="1">
      <alignment horizontal="center"/>
    </xf>
    <xf numFmtId="0" fontId="0" fillId="0" borderId="0" xfId="0" applyFill="1"/>
    <xf numFmtId="0" fontId="32" fillId="46" borderId="40" xfId="0" applyFont="1" applyFill="1" applyBorder="1"/>
    <xf numFmtId="0" fontId="32" fillId="46" borderId="41" xfId="0" applyFont="1" applyFill="1" applyBorder="1"/>
    <xf numFmtId="0" fontId="32" fillId="46" borderId="42" xfId="0" applyFont="1" applyFill="1" applyBorder="1"/>
    <xf numFmtId="0" fontId="20" fillId="47" borderId="43" xfId="0" applyFont="1" applyFill="1" applyBorder="1"/>
    <xf numFmtId="0" fontId="20" fillId="47" borderId="44" xfId="0" applyFont="1" applyFill="1" applyBorder="1"/>
    <xf numFmtId="0" fontId="32" fillId="47" borderId="45" xfId="0" applyFont="1" applyFill="1" applyBorder="1"/>
    <xf numFmtId="0" fontId="32" fillId="47" borderId="46" xfId="0" applyFont="1" applyFill="1" applyBorder="1"/>
    <xf numFmtId="0" fontId="32" fillId="47" borderId="47" xfId="0" applyFont="1" applyFill="1" applyBorder="1"/>
    <xf numFmtId="0" fontId="0" fillId="0" borderId="33" xfId="0" applyFill="1" applyBorder="1"/>
    <xf numFmtId="0" fontId="20" fillId="4" borderId="33" xfId="5" applyFont="1" applyFill="1" applyBorder="1"/>
    <xf numFmtId="0" fontId="20" fillId="34" borderId="55" xfId="5" applyFont="1" applyFill="1" applyBorder="1" applyAlignment="1">
      <alignment wrapText="1"/>
    </xf>
    <xf numFmtId="0" fontId="12" fillId="4" borderId="33" xfId="5" applyFont="1" applyFill="1" applyBorder="1"/>
    <xf numFmtId="0" fontId="20" fillId="4" borderId="40" xfId="5" applyFont="1" applyFill="1" applyBorder="1"/>
    <xf numFmtId="0" fontId="20" fillId="4" borderId="41" xfId="5" applyFont="1" applyFill="1" applyBorder="1"/>
    <xf numFmtId="0" fontId="20" fillId="4" borderId="41" xfId="5" applyFont="1" applyFill="1" applyBorder="1" applyAlignment="1">
      <alignment horizontal="left"/>
    </xf>
    <xf numFmtId="0" fontId="20" fillId="4" borderId="42" xfId="5" applyFont="1" applyFill="1" applyBorder="1"/>
    <xf numFmtId="0" fontId="9" fillId="26" borderId="43" xfId="5" applyFont="1" applyFill="1" applyBorder="1" applyAlignment="1">
      <alignment horizontal="left" vertical="center"/>
    </xf>
    <xf numFmtId="0" fontId="9" fillId="26" borderId="33" xfId="5" applyFont="1" applyFill="1" applyBorder="1" applyAlignment="1">
      <alignment horizontal="left" vertical="center"/>
    </xf>
    <xf numFmtId="0" fontId="6" fillId="27" borderId="33" xfId="5" applyFont="1" applyFill="1" applyBorder="1" applyAlignment="1">
      <alignment horizontal="left" vertical="center"/>
    </xf>
    <xf numFmtId="0" fontId="10" fillId="26" borderId="33" xfId="5" applyFont="1" applyFill="1" applyBorder="1" applyAlignment="1">
      <alignment horizontal="left" vertical="center"/>
    </xf>
    <xf numFmtId="0" fontId="20" fillId="34" borderId="99" xfId="5" applyFont="1" applyFill="1" applyBorder="1" applyAlignment="1">
      <alignment wrapText="1"/>
    </xf>
    <xf numFmtId="0" fontId="20" fillId="5" borderId="33" xfId="5" applyFont="1" applyFill="1" applyBorder="1"/>
    <xf numFmtId="0" fontId="20" fillId="5" borderId="33" xfId="5" applyFont="1" applyFill="1" applyBorder="1" applyAlignment="1">
      <alignment horizontal="left"/>
    </xf>
    <xf numFmtId="168" fontId="20" fillId="5" borderId="33" xfId="5" applyNumberFormat="1" applyFont="1" applyFill="1" applyBorder="1" applyAlignment="1">
      <alignment horizontal="left"/>
    </xf>
    <xf numFmtId="167" fontId="20" fillId="5" borderId="33" xfId="5" applyNumberFormat="1" applyFont="1" applyFill="1" applyBorder="1" applyAlignment="1">
      <alignment horizontal="left"/>
    </xf>
    <xf numFmtId="0" fontId="12" fillId="4" borderId="43" xfId="5" applyFont="1" applyFill="1" applyBorder="1"/>
    <xf numFmtId="0" fontId="12" fillId="5" borderId="33" xfId="5" applyFont="1" applyFill="1" applyBorder="1"/>
    <xf numFmtId="0" fontId="12" fillId="5" borderId="33" xfId="5" applyFont="1" applyFill="1" applyBorder="1" applyAlignment="1">
      <alignment horizontal="left"/>
    </xf>
    <xf numFmtId="2" fontId="12" fillId="5" borderId="33" xfId="5" applyNumberFormat="1" applyFont="1" applyFill="1" applyBorder="1" applyAlignment="1">
      <alignment horizontal="left"/>
    </xf>
    <xf numFmtId="168" fontId="12" fillId="5" borderId="33" xfId="5" applyNumberFormat="1" applyFont="1" applyFill="1" applyBorder="1" applyAlignment="1">
      <alignment horizontal="left"/>
    </xf>
    <xf numFmtId="0" fontId="12" fillId="4" borderId="33" xfId="5" applyFont="1" applyFill="1" applyBorder="1" applyAlignment="1">
      <alignment horizontal="left"/>
    </xf>
    <xf numFmtId="0" fontId="6" fillId="4" borderId="33" xfId="5" applyFont="1" applyFill="1" applyBorder="1" applyAlignment="1">
      <alignment horizontal="center" vertical="center"/>
    </xf>
    <xf numFmtId="167" fontId="20" fillId="5" borderId="33" xfId="5" applyNumberFormat="1" applyFont="1" applyFill="1" applyBorder="1"/>
    <xf numFmtId="0" fontId="20" fillId="34" borderId="99" xfId="5" applyFont="1" applyFill="1" applyBorder="1" applyAlignment="1">
      <alignment horizontal="left" wrapText="1"/>
    </xf>
    <xf numFmtId="174" fontId="12" fillId="5" borderId="33" xfId="5" applyNumberFormat="1" applyFont="1" applyFill="1" applyBorder="1" applyAlignment="1">
      <alignment horizontal="left"/>
    </xf>
    <xf numFmtId="2" fontId="6" fillId="27" borderId="33" xfId="5" applyNumberFormat="1" applyFont="1" applyFill="1" applyBorder="1" applyAlignment="1">
      <alignment horizontal="left" vertical="center"/>
    </xf>
    <xf numFmtId="174" fontId="20" fillId="5" borderId="33" xfId="5" applyNumberFormat="1" applyFont="1" applyFill="1" applyBorder="1" applyAlignment="1">
      <alignment horizontal="left"/>
    </xf>
    <xf numFmtId="177" fontId="12" fillId="5" borderId="33" xfId="5" applyNumberFormat="1" applyFont="1" applyFill="1" applyBorder="1" applyAlignment="1">
      <alignment horizontal="left"/>
    </xf>
    <xf numFmtId="0" fontId="20" fillId="4" borderId="45" xfId="5" applyFont="1" applyFill="1" applyBorder="1"/>
    <xf numFmtId="0" fontId="20" fillId="4" borderId="46" xfId="5" applyFont="1" applyFill="1" applyBorder="1"/>
    <xf numFmtId="0" fontId="20" fillId="4" borderId="46" xfId="5" applyFont="1" applyFill="1" applyBorder="1" applyAlignment="1">
      <alignment horizontal="left"/>
    </xf>
  </cellXfs>
  <cellStyles count="9">
    <cellStyle name="Comma" xfId="1" builtinId="3"/>
    <cellStyle name="Hipervínculo 2" xfId="6" xr:uid="{F3BC9AD8-BFE6-4D50-845A-E19EE50E865B}"/>
    <cellStyle name="Hyperlink" xfId="3" builtinId="8"/>
    <cellStyle name="Normal" xfId="0" builtinId="0"/>
    <cellStyle name="Normal 2" xfId="4" xr:uid="{0B7CF441-B70C-46EB-9F32-0F2FBB2B841E}"/>
    <cellStyle name="Normal 3" xfId="5" xr:uid="{34814830-7AF3-44E2-AD3E-D801E6C94572}"/>
    <cellStyle name="Normal 4" xfId="8" xr:uid="{49A1DC83-40BA-47F3-8031-96229B79E8EF}"/>
    <cellStyle name="Percent" xfId="2" builtinId="5"/>
    <cellStyle name="Porcentaje 2" xfId="7" xr:uid="{0E986885-BD48-400E-834A-9F25A49F41C4}"/>
  </cellStyles>
  <dxfs count="2">
    <dxf>
      <fill>
        <patternFill patternType="solid">
          <fgColor rgb="FFFFD965"/>
          <bgColor rgb="FFFFD965"/>
        </patternFill>
      </fill>
    </dxf>
    <dxf>
      <fill>
        <patternFill patternType="solid">
          <fgColor rgb="FFFFD965"/>
          <bgColor rgb="FFFFD965"/>
        </patternFill>
      </fill>
    </dxf>
  </dxfs>
  <tableStyles count="0" defaultTableStyle="TableStyleMedium2" defaultPivotStyle="PivotStyleLight16"/>
  <colors>
    <mruColors>
      <color rgb="FFF7CDF3"/>
      <color rgb="FFF9F2FA"/>
      <color rgb="FFFAAC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comments6.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26"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customschemas.google.com/relationships/workbookmetadata" Target="metadata"/><Relationship Id="rId2" Type="http://schemas.openxmlformats.org/officeDocument/2006/relationships/worksheet" Target="worksheets/sheet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28"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 bosques al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'Calibración-UTCUTS_Osemosys'!$O$65:$AW$65</c:f>
              <c:numCache>
                <c:formatCode>#,##0.00000</c:formatCode>
                <c:ptCount val="35"/>
                <c:pt idx="0">
                  <c:v>0.12371994</c:v>
                </c:pt>
                <c:pt idx="2">
                  <c:v>0.12199527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extLst>
            <c:ext xmlns:c16="http://schemas.microsoft.com/office/drawing/2014/chart" uri="{C3380CC4-5D6E-409C-BE32-E72D297353CC}">
              <c16:uniqueId val="{00000001-32AF-417D-87B2-F236B8290C68}"/>
            </c:ext>
          </c:extLst>
        </c:ser>
        <c:dLbls>
          <c:showLegendKey val="0"/>
          <c:showVal val="0"/>
          <c:showCatName val="0"/>
          <c:showSerName val="0"/>
          <c:showPercent val="0"/>
          <c:showBubbleSize val="0"/>
        </c:dLbls>
        <c:marker val="1"/>
        <c:smooth val="0"/>
        <c:axId val="313872744"/>
        <c:axId val="2024571063"/>
      </c:lineChart>
      <c:catAx>
        <c:axId val="313872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571063"/>
        <c:crosses val="autoZero"/>
        <c:auto val="1"/>
        <c:lblAlgn val="ctr"/>
        <c:lblOffset val="100"/>
        <c:noMultiLvlLbl val="0"/>
      </c:catAx>
      <c:valAx>
        <c:axId val="20245710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2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Plantaciones Forestales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'Calibración-UTCUTS_Osemosys'!$R$65:$AW$65</c:f>
              <c:numCache>
                <c:formatCode>#,##0.00000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yVal>
          <c:smooth val="0"/>
          <c:extLst>
            <c:ext xmlns:c16="http://schemas.microsoft.com/office/drawing/2014/chart" uri="{C3380CC4-5D6E-409C-BE32-E72D297353CC}">
              <c16:uniqueId val="{00000001-A010-4C2D-8EC5-61C341AE095A}"/>
            </c:ext>
          </c:extLst>
        </c:ser>
        <c:dLbls>
          <c:showLegendKey val="0"/>
          <c:showVal val="0"/>
          <c:showCatName val="0"/>
          <c:showSerName val="0"/>
          <c:showPercent val="0"/>
          <c:showBubbleSize val="0"/>
        </c:dLbls>
        <c:axId val="1311453511"/>
        <c:axId val="1514587751"/>
      </c:scatterChart>
      <c:valAx>
        <c:axId val="131145351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87751"/>
        <c:crosses val="autoZero"/>
        <c:crossBetween val="midCat"/>
      </c:valAx>
      <c:valAx>
        <c:axId val="1514587751"/>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453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Emisiones_USCUSS!$M$184:$BM$184</c:f>
              <c:numCache>
                <c:formatCode>General</c:formatCode>
                <c:ptCount val="53"/>
                <c:pt idx="0">
                  <c:v>40.907897320899998</c:v>
                </c:pt>
                <c:pt idx="1">
                  <c:v>40.049233861697942</c:v>
                </c:pt>
                <c:pt idx="2">
                  <c:v>42.159045753493913</c:v>
                </c:pt>
                <c:pt idx="3">
                  <c:v>42.138013228276037</c:v>
                </c:pt>
                <c:pt idx="4">
                  <c:v>41.831007285779066</c:v>
                </c:pt>
                <c:pt idx="5">
                  <c:v>41.475287002995778</c:v>
                </c:pt>
                <c:pt idx="6">
                  <c:v>41.189754565153088</c:v>
                </c:pt>
                <c:pt idx="7">
                  <c:v>40.807989748529849</c:v>
                </c:pt>
                <c:pt idx="8">
                  <c:v>40.462649710616169</c:v>
                </c:pt>
                <c:pt idx="9">
                  <c:v>40.231440822870631</c:v>
                </c:pt>
                <c:pt idx="10">
                  <c:v>39.893339355031401</c:v>
                </c:pt>
                <c:pt idx="11">
                  <c:v>39.498889464365938</c:v>
                </c:pt>
                <c:pt idx="12">
                  <c:v>39.229901792213589</c:v>
                </c:pt>
                <c:pt idx="13">
                  <c:v>39.013818944954266</c:v>
                </c:pt>
                <c:pt idx="14">
                  <c:v>38.642346815863633</c:v>
                </c:pt>
                <c:pt idx="15">
                  <c:v>38.40029010920351</c:v>
                </c:pt>
                <c:pt idx="16">
                  <c:v>38.057185568762392</c:v>
                </c:pt>
                <c:pt idx="17">
                  <c:v>37.781487215959679</c:v>
                </c:pt>
                <c:pt idx="18">
                  <c:v>37.531163806910989</c:v>
                </c:pt>
                <c:pt idx="19">
                  <c:v>37.235515603325062</c:v>
                </c:pt>
                <c:pt idx="20">
                  <c:v>36.981880857400029</c:v>
                </c:pt>
                <c:pt idx="21">
                  <c:v>36.749887030355559</c:v>
                </c:pt>
                <c:pt idx="22">
                  <c:v>36.465806171664752</c:v>
                </c:pt>
                <c:pt idx="23">
                  <c:v>36.220554484487671</c:v>
                </c:pt>
                <c:pt idx="24">
                  <c:v>35.963813282765408</c:v>
                </c:pt>
                <c:pt idx="25">
                  <c:v>35.662171328391089</c:v>
                </c:pt>
                <c:pt idx="26">
                  <c:v>35.467404761583445</c:v>
                </c:pt>
                <c:pt idx="27">
                  <c:v>35.183680778904623</c:v>
                </c:pt>
                <c:pt idx="28">
                  <c:v>34.988471585972697</c:v>
                </c:pt>
                <c:pt idx="29">
                  <c:v>34.689773602667834</c:v>
                </c:pt>
                <c:pt idx="30">
                  <c:v>34.434538037779468</c:v>
                </c:pt>
                <c:pt idx="31">
                  <c:v>34.193523990169417</c:v>
                </c:pt>
                <c:pt idx="32">
                  <c:v>33.941573643981002</c:v>
                </c:pt>
                <c:pt idx="33">
                  <c:v>33.65736925037011</c:v>
                </c:pt>
                <c:pt idx="34">
                  <c:v>33.416358893535353</c:v>
                </c:pt>
                <c:pt idx="35">
                  <c:v>33.176384704639617</c:v>
                </c:pt>
                <c:pt idx="36">
                  <c:v>32.940083267191561</c:v>
                </c:pt>
                <c:pt idx="37">
                  <c:v>32.70451846430565</c:v>
                </c:pt>
                <c:pt idx="38">
                  <c:v>32.468504924204247</c:v>
                </c:pt>
                <c:pt idx="39">
                  <c:v>32.235084421791498</c:v>
                </c:pt>
                <c:pt idx="40">
                  <c:v>32.002414614302808</c:v>
                </c:pt>
                <c:pt idx="41">
                  <c:v>31.771063695686273</c:v>
                </c:pt>
                <c:pt idx="42">
                  <c:v>31.544160632857817</c:v>
                </c:pt>
                <c:pt idx="43">
                  <c:v>31.314722032991664</c:v>
                </c:pt>
                <c:pt idx="44">
                  <c:v>31.088691757986357</c:v>
                </c:pt>
                <c:pt idx="45">
                  <c:v>30.860245714000026</c:v>
                </c:pt>
                <c:pt idx="46">
                  <c:v>30.636291765508091</c:v>
                </c:pt>
                <c:pt idx="47">
                  <c:v>30.414163361525066</c:v>
                </c:pt>
                <c:pt idx="48">
                  <c:v>30.193023726439286</c:v>
                </c:pt>
                <c:pt idx="49">
                  <c:v>29.973692076697187</c:v>
                </c:pt>
                <c:pt idx="50">
                  <c:v>29.758635568089705</c:v>
                </c:pt>
                <c:pt idx="51">
                  <c:v>29.545004458807707</c:v>
                </c:pt>
                <c:pt idx="52">
                  <c:v>29.332873558339532</c:v>
                </c:pt>
              </c:numCache>
            </c:numRef>
          </c:val>
          <c:smooth val="0"/>
          <c:extLst>
            <c:ext xmlns:c16="http://schemas.microsoft.com/office/drawing/2014/chart" uri="{C3380CC4-5D6E-409C-BE32-E72D297353CC}">
              <c16:uniqueId val="{00000001-CB18-4329-9D23-2572E8BFB91C}"/>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Mton</a:t>
                </a:r>
                <a:r>
                  <a:rPr lang="en-GB" baseline="0"/>
                  <a:t> CO2 eq</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 Absorciones USCUSS</a:t>
            </a:r>
          </a:p>
        </c:rich>
      </c:tx>
      <c:layout>
        <c:manualLayout>
          <c:xMode val="edge"/>
          <c:yMode val="edge"/>
          <c:x val="0.34637933025751133"/>
          <c:y val="1.0158768911210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Emisiones_USCUSS!$M$179:$BM$179</c:f>
              <c:numCache>
                <c:formatCode>General</c:formatCode>
                <c:ptCount val="53"/>
                <c:pt idx="0">
                  <c:v>14.910128200987476</c:v>
                </c:pt>
                <c:pt idx="1">
                  <c:v>14.05146474178542</c:v>
                </c:pt>
                <c:pt idx="2">
                  <c:v>16.161276633581391</c:v>
                </c:pt>
                <c:pt idx="3">
                  <c:v>16.140244108363515</c:v>
                </c:pt>
                <c:pt idx="4">
                  <c:v>15.833238165866543</c:v>
                </c:pt>
                <c:pt idx="5">
                  <c:v>15.477517883083255</c:v>
                </c:pt>
                <c:pt idx="6">
                  <c:v>15.191985445240565</c:v>
                </c:pt>
                <c:pt idx="7">
                  <c:v>14.810220628617326</c:v>
                </c:pt>
                <c:pt idx="8">
                  <c:v>14.464880590703647</c:v>
                </c:pt>
                <c:pt idx="9">
                  <c:v>14.233671702958109</c:v>
                </c:pt>
                <c:pt idx="10">
                  <c:v>13.895570235118878</c:v>
                </c:pt>
                <c:pt idx="11">
                  <c:v>13.501120344453415</c:v>
                </c:pt>
                <c:pt idx="12">
                  <c:v>13.232132672301066</c:v>
                </c:pt>
                <c:pt idx="13">
                  <c:v>13.016049825041744</c:v>
                </c:pt>
                <c:pt idx="14">
                  <c:v>12.64457769595111</c:v>
                </c:pt>
                <c:pt idx="15">
                  <c:v>12.402520989290988</c:v>
                </c:pt>
                <c:pt idx="16">
                  <c:v>12.05941644884987</c:v>
                </c:pt>
                <c:pt idx="17">
                  <c:v>11.783718096047156</c:v>
                </c:pt>
                <c:pt idx="18">
                  <c:v>11.533394686998466</c:v>
                </c:pt>
                <c:pt idx="19">
                  <c:v>11.23774648341254</c:v>
                </c:pt>
                <c:pt idx="20">
                  <c:v>10.984111737487506</c:v>
                </c:pt>
                <c:pt idx="21">
                  <c:v>10.752117910443037</c:v>
                </c:pt>
                <c:pt idx="22">
                  <c:v>10.46803705175223</c:v>
                </c:pt>
                <c:pt idx="23">
                  <c:v>10.222785364575149</c:v>
                </c:pt>
                <c:pt idx="24">
                  <c:v>9.9660441628528851</c:v>
                </c:pt>
                <c:pt idx="25">
                  <c:v>9.6644022084785668</c:v>
                </c:pt>
                <c:pt idx="26">
                  <c:v>9.4696356416709229</c:v>
                </c:pt>
                <c:pt idx="27">
                  <c:v>9.1859116589921008</c:v>
                </c:pt>
                <c:pt idx="28">
                  <c:v>8.9907024660601742</c:v>
                </c:pt>
                <c:pt idx="29">
                  <c:v>8.692004482755312</c:v>
                </c:pt>
                <c:pt idx="30">
                  <c:v>8.4367689178669458</c:v>
                </c:pt>
                <c:pt idx="31">
                  <c:v>8.195754870256895</c:v>
                </c:pt>
                <c:pt idx="32">
                  <c:v>7.9438045240684794</c:v>
                </c:pt>
                <c:pt idx="33">
                  <c:v>7.6596001304575871</c:v>
                </c:pt>
                <c:pt idx="34">
                  <c:v>7.4185897736228306</c:v>
                </c:pt>
                <c:pt idx="35">
                  <c:v>7.178615584727094</c:v>
                </c:pt>
                <c:pt idx="36">
                  <c:v>6.9423141472790384</c:v>
                </c:pt>
                <c:pt idx="37">
                  <c:v>6.7067493443931276</c:v>
                </c:pt>
                <c:pt idx="38">
                  <c:v>6.4707358042917242</c:v>
                </c:pt>
                <c:pt idx="39">
                  <c:v>6.2373153018789758</c:v>
                </c:pt>
                <c:pt idx="40">
                  <c:v>6.0046454943902852</c:v>
                </c:pt>
                <c:pt idx="41">
                  <c:v>5.7732945757737504</c:v>
                </c:pt>
                <c:pt idx="42">
                  <c:v>5.546391512945295</c:v>
                </c:pt>
                <c:pt idx="43">
                  <c:v>5.3169529130791418</c:v>
                </c:pt>
                <c:pt idx="44">
                  <c:v>5.0909226380738346</c:v>
                </c:pt>
                <c:pt idx="45">
                  <c:v>4.8624765940875037</c:v>
                </c:pt>
                <c:pt idx="46">
                  <c:v>4.6385226455955682</c:v>
                </c:pt>
                <c:pt idx="47">
                  <c:v>4.4163942416125437</c:v>
                </c:pt>
                <c:pt idx="48">
                  <c:v>4.1952546065267633</c:v>
                </c:pt>
                <c:pt idx="49">
                  <c:v>3.9759229567846646</c:v>
                </c:pt>
                <c:pt idx="50">
                  <c:v>3.7608664481771825</c:v>
                </c:pt>
                <c:pt idx="51">
                  <c:v>3.5472353388951845</c:v>
                </c:pt>
                <c:pt idx="52">
                  <c:v>3.3351044384270097</c:v>
                </c:pt>
              </c:numCache>
            </c:numRef>
          </c:val>
          <c:smooth val="0"/>
          <c:extLst>
            <c:ext xmlns:c16="http://schemas.microsoft.com/office/drawing/2014/chart" uri="{C3380CC4-5D6E-409C-BE32-E72D297353CC}">
              <c16:uniqueId val="{00000000-BFE6-4B71-A7CE-CF51DB373D40}"/>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Año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Mton CO2</a:t>
                </a:r>
                <a:r>
                  <a:rPr lang="en-GB" baseline="0"/>
                  <a:t> eq</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Agricultura'!$H$53:$AQ$53</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2.048517314963886</c:v>
                </c:pt>
                <c:pt idx="8" formatCode="General">
                  <c:v>2.1120213517277668</c:v>
                </c:pt>
                <c:pt idx="9" formatCode="General">
                  <c:v>2.1753819922795996</c:v>
                </c:pt>
                <c:pt idx="10" formatCode="General">
                  <c:v>2.2341173060711483</c:v>
                </c:pt>
                <c:pt idx="11" formatCode="General">
                  <c:v>2.2855020041107852</c:v>
                </c:pt>
                <c:pt idx="12" formatCode="General">
                  <c:v>2.3582911883279198</c:v>
                </c:pt>
                <c:pt idx="13" formatCode="General">
                  <c:v>2.4254122228142521</c:v>
                </c:pt>
                <c:pt idx="14" formatCode="General">
                  <c:v>2.4786737224480717</c:v>
                </c:pt>
                <c:pt idx="15" formatCode="General">
                  <c:v>2.5377167818479207</c:v>
                </c:pt>
                <c:pt idx="16" formatCode="General">
                  <c:v>2.6181070885611275</c:v>
                </c:pt>
                <c:pt idx="17" formatCode="General">
                  <c:v>2.6826921857732673</c:v>
                </c:pt>
                <c:pt idx="18" formatCode="General">
                  <c:v>2.7602604392789218</c:v>
                </c:pt>
                <c:pt idx="19" formatCode="General">
                  <c:v>2.8255863077211059</c:v>
                </c:pt>
                <c:pt idx="20" formatCode="General">
                  <c:v>2.8923960623955884</c:v>
                </c:pt>
                <c:pt idx="21" formatCode="General">
                  <c:v>2.9662616895456764</c:v>
                </c:pt>
                <c:pt idx="22" formatCode="General">
                  <c:v>3.0335698709758656</c:v>
                </c:pt>
                <c:pt idx="23" formatCode="General">
                  <c:v>3.1046372794785437</c:v>
                </c:pt>
                <c:pt idx="24" formatCode="General">
                  <c:v>3.1829080966248533</c:v>
                </c:pt>
                <c:pt idx="25" formatCode="General">
                  <c:v>3.255206727581768</c:v>
                </c:pt>
                <c:pt idx="26" formatCode="General">
                  <c:v>3.3295092569842106</c:v>
                </c:pt>
                <c:pt idx="27" formatCode="General">
                  <c:v>3.403693750026823</c:v>
                </c:pt>
                <c:pt idx="28" formatCode="General">
                  <c:v>3.4632339750226784</c:v>
                </c:pt>
                <c:pt idx="29" formatCode="General">
                  <c:v>3.5391356846517725</c:v>
                </c:pt>
                <c:pt idx="30" formatCode="General">
                  <c:v>3.6049306107198165</c:v>
                </c:pt>
                <c:pt idx="31" formatCode="General">
                  <c:v>3.6873439650983877</c:v>
                </c:pt>
                <c:pt idx="32" formatCode="General">
                  <c:v>3.7553027445578442</c:v>
                </c:pt>
                <c:pt idx="33" formatCode="General">
                  <c:v>3.8225970998354675</c:v>
                </c:pt>
                <c:pt idx="34" formatCode="General">
                  <c:v>3.8923713192080469</c:v>
                </c:pt>
                <c:pt idx="35" formatCode="General">
                  <c:v>3.9626669525501206</c:v>
                </c:pt>
              </c:numCache>
            </c:numRef>
          </c:val>
          <c:smooth val="0"/>
          <c:extLst>
            <c:ext xmlns:c16="http://schemas.microsoft.com/office/drawing/2014/chart" uri="{C3380CC4-5D6E-409C-BE32-E72D297353CC}">
              <c16:uniqueId val="{00000000-F0DA-4C44-9E4A-B6C0F0920022}"/>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Agricultura'!$H$69:$AQ$69</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2.0214762046208836</c:v>
                </c:pt>
                <c:pt idx="8" formatCode="General">
                  <c:v>2.0480622863100719</c:v>
                </c:pt>
                <c:pt idx="9" formatCode="General">
                  <c:v>2.0744038569521099</c:v>
                </c:pt>
                <c:pt idx="10" formatCode="General">
                  <c:v>2.1004959723897945</c:v>
                </c:pt>
                <c:pt idx="11" formatCode="General">
                  <c:v>2.1263094171487418</c:v>
                </c:pt>
                <c:pt idx="12" formatCode="General">
                  <c:v>2.1518344152817552</c:v>
                </c:pt>
                <c:pt idx="13" formatCode="General">
                  <c:v>2.1770526509337387</c:v>
                </c:pt>
                <c:pt idx="14" formatCode="General">
                  <c:v>2.2019605283539994</c:v>
                </c:pt>
                <c:pt idx="15" formatCode="General">
                  <c:v>2.2265300681074565</c:v>
                </c:pt>
                <c:pt idx="16" formatCode="General">
                  <c:v>2.2507481232306334</c:v>
                </c:pt>
                <c:pt idx="17" formatCode="General">
                  <c:v>2.2745977262749499</c:v>
                </c:pt>
                <c:pt idx="18" formatCode="General">
                  <c:v>2.298059212978798</c:v>
                </c:pt>
                <c:pt idx="19" formatCode="General">
                  <c:v>2.3211229197621921</c:v>
                </c:pt>
                <c:pt idx="20" formatCode="General">
                  <c:v>2.3437719915437545</c:v>
                </c:pt>
                <c:pt idx="21" formatCode="General">
                  <c:v>2.3659965400090801</c:v>
                </c:pt>
                <c:pt idx="22" formatCode="General">
                  <c:v>2.3877775750998191</c:v>
                </c:pt>
                <c:pt idx="23" formatCode="General">
                  <c:v>2.4091075682129572</c:v>
                </c:pt>
                <c:pt idx="24" formatCode="General">
                  <c:v>2.4299724734473482</c:v>
                </c:pt>
                <c:pt idx="25" formatCode="General">
                  <c:v>2.4503625148557941</c:v>
                </c:pt>
                <c:pt idx="26" formatCode="General">
                  <c:v>2.4702751079924838</c:v>
                </c:pt>
                <c:pt idx="27" formatCode="General">
                  <c:v>2.4897033984576602</c:v>
                </c:pt>
                <c:pt idx="28" formatCode="General">
                  <c:v>2.5086353629599398</c:v>
                </c:pt>
                <c:pt idx="29" formatCode="General">
                  <c:v>2.5270685294207218</c:v>
                </c:pt>
                <c:pt idx="30" formatCode="General">
                  <c:v>2.5449908745486258</c:v>
                </c:pt>
                <c:pt idx="31" formatCode="General">
                  <c:v>2.5623993644290044</c:v>
                </c:pt>
                <c:pt idx="32" formatCode="General">
                  <c:v>2.5792968082420855</c:v>
                </c:pt>
                <c:pt idx="33" formatCode="General">
                  <c:v>2.5956687106178871</c:v>
                </c:pt>
                <c:pt idx="34" formatCode="General">
                  <c:v>2.6115194538775675</c:v>
                </c:pt>
                <c:pt idx="35" formatCode="General">
                  <c:v>2.6268545440143742</c:v>
                </c:pt>
              </c:numCache>
            </c:numRef>
          </c:val>
          <c:smooth val="0"/>
          <c:extLst>
            <c:ext xmlns:c16="http://schemas.microsoft.com/office/drawing/2014/chart" uri="{C3380CC4-5D6E-409C-BE32-E72D297353CC}">
              <c16:uniqueId val="{00000001-F0DA-4C44-9E4A-B6C0F0920022}"/>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Agricultura'!$H$37:$AQ$37</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2.0108609896617593</c:v>
                </c:pt>
                <c:pt idx="8" formatCode="General">
                  <c:v>2.0009001412824614</c:v>
                </c:pt>
                <c:pt idx="9" formatCode="General">
                  <c:v>2.1228245398731809</c:v>
                </c:pt>
                <c:pt idx="10" formatCode="General">
                  <c:v>2.1264893315871323</c:v>
                </c:pt>
                <c:pt idx="11" formatCode="General">
                  <c:v>2.2541184195384494</c:v>
                </c:pt>
                <c:pt idx="12" formatCode="General">
                  <c:v>2.3101643163111198</c:v>
                </c:pt>
                <c:pt idx="13" formatCode="General">
                  <c:v>2.3687377950881969</c:v>
                </c:pt>
                <c:pt idx="14" formatCode="General">
                  <c:v>2.4208949099253121</c:v>
                </c:pt>
                <c:pt idx="15" formatCode="General">
                  <c:v>2.4818808347506942</c:v>
                </c:pt>
                <c:pt idx="16" formatCode="General">
                  <c:v>2.5393784357198834</c:v>
                </c:pt>
                <c:pt idx="17" formatCode="General">
                  <c:v>2.600156785381484</c:v>
                </c:pt>
                <c:pt idx="18" formatCode="General">
                  <c:v>2.6675939021020638</c:v>
                </c:pt>
                <c:pt idx="19" formatCode="General">
                  <c:v>2.7344001987112327</c:v>
                </c:pt>
                <c:pt idx="20" formatCode="General">
                  <c:v>2.80366120785648</c:v>
                </c:pt>
                <c:pt idx="21" formatCode="General">
                  <c:v>2.865834057805873</c:v>
                </c:pt>
                <c:pt idx="22" formatCode="General">
                  <c:v>2.9280102522067954</c:v>
                </c:pt>
                <c:pt idx="23" formatCode="General">
                  <c:v>2.9958682477748479</c:v>
                </c:pt>
                <c:pt idx="24" formatCode="General">
                  <c:v>3.0635595835758105</c:v>
                </c:pt>
                <c:pt idx="25" formatCode="General">
                  <c:v>3.1378717379025249</c:v>
                </c:pt>
                <c:pt idx="26" formatCode="General">
                  <c:v>3.2076064421691024</c:v>
                </c:pt>
                <c:pt idx="27" formatCode="General">
                  <c:v>3.2800123635325171</c:v>
                </c:pt>
                <c:pt idx="28" formatCode="General">
                  <c:v>3.349459091733892</c:v>
                </c:pt>
                <c:pt idx="29" formatCode="General">
                  <c:v>3.4200025351409393</c:v>
                </c:pt>
                <c:pt idx="30" formatCode="General">
                  <c:v>3.487667466330616</c:v>
                </c:pt>
                <c:pt idx="31" formatCode="General">
                  <c:v>3.5611973129294148</c:v>
                </c:pt>
                <c:pt idx="32" formatCode="General">
                  <c:v>3.631567111467549</c:v>
                </c:pt>
                <c:pt idx="33" formatCode="General">
                  <c:v>3.7065466452655058</c:v>
                </c:pt>
                <c:pt idx="34" formatCode="General">
                  <c:v>3.7788715752634028</c:v>
                </c:pt>
                <c:pt idx="35" formatCode="General">
                  <c:v>3.8516200610232869</c:v>
                </c:pt>
              </c:numCache>
            </c:numRef>
          </c:val>
          <c:smooth val="0"/>
          <c:extLst>
            <c:ext xmlns:c16="http://schemas.microsoft.com/office/drawing/2014/chart" uri="{C3380CC4-5D6E-409C-BE32-E72D297353CC}">
              <c16:uniqueId val="{00000002-F0DA-4C44-9E4A-B6C0F0920022}"/>
            </c:ext>
          </c:extLst>
        </c:ser>
        <c:dLbls>
          <c:showLegendKey val="0"/>
          <c:showVal val="0"/>
          <c:showCatName val="0"/>
          <c:showSerName val="0"/>
          <c:showPercent val="0"/>
          <c:showBubbleSize val="0"/>
        </c:dLbls>
        <c:marker val="1"/>
        <c:smooth val="0"/>
        <c:axId val="383928001"/>
        <c:axId val="927987423"/>
      </c:lineChart>
      <c:catAx>
        <c:axId val="383928001"/>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927987423"/>
        <c:crosses val="autoZero"/>
        <c:auto val="1"/>
        <c:lblAlgn val="ctr"/>
        <c:lblOffset val="100"/>
        <c:noMultiLvlLbl val="1"/>
      </c:catAx>
      <c:valAx>
        <c:axId val="927987423"/>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sembrada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83928001"/>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Agricultura'!$H$118:$AQ$118</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1.8709235514448932</c:v>
                </c:pt>
                <c:pt idx="8" formatCode="General">
                  <c:v>1.9289221815396846</c:v>
                </c:pt>
                <c:pt idx="9" formatCode="General">
                  <c:v>1.9867898469858749</c:v>
                </c:pt>
                <c:pt idx="10" formatCode="General">
                  <c:v>2.0404331728544935</c:v>
                </c:pt>
                <c:pt idx="11" formatCode="General">
                  <c:v>2.0873631358301461</c:v>
                </c:pt>
                <c:pt idx="12" formatCode="General">
                  <c:v>2.1538419486024467</c:v>
                </c:pt>
                <c:pt idx="13" formatCode="General">
                  <c:v>2.2151440051193751</c:v>
                </c:pt>
                <c:pt idx="14" formatCode="General">
                  <c:v>2.2637880626151472</c:v>
                </c:pt>
                <c:pt idx="15" formatCode="General">
                  <c:v>2.3177124544538774</c:v>
                </c:pt>
                <c:pt idx="16" formatCode="General">
                  <c:v>2.3911334194801208</c:v>
                </c:pt>
                <c:pt idx="17" formatCode="General">
                  <c:v>2.4501193887779587</c:v>
                </c:pt>
                <c:pt idx="18" formatCode="General">
                  <c:v>2.5209629551310879</c:v>
                </c:pt>
                <c:pt idx="19" formatCode="General">
                  <c:v>2.5806254753813636</c:v>
                </c:pt>
                <c:pt idx="20" formatCode="General">
                  <c:v>2.641643238118188</c:v>
                </c:pt>
                <c:pt idx="21" formatCode="General">
                  <c:v>2.7091051728882074</c:v>
                </c:pt>
                <c:pt idx="22" formatCode="General">
                  <c:v>2.7705781518680732</c:v>
                </c:pt>
                <c:pt idx="23" formatCode="General">
                  <c:v>2.8354844562163759</c:v>
                </c:pt>
                <c:pt idx="24" formatCode="General">
                  <c:v>2.9069696782939105</c:v>
                </c:pt>
                <c:pt idx="25" formatCode="General">
                  <c:v>2.9730004657353621</c:v>
                </c:pt>
                <c:pt idx="26" formatCode="General">
                  <c:v>3.0408614260384517</c:v>
                </c:pt>
                <c:pt idx="27" formatCode="General">
                  <c:v>3.1086145830030398</c:v>
                </c:pt>
                <c:pt idx="28" formatCode="General">
                  <c:v>3.1629930392598462</c:v>
                </c:pt>
                <c:pt idx="29" formatCode="General">
                  <c:v>3.2323145407686127</c:v>
                </c:pt>
                <c:pt idx="30" formatCode="General">
                  <c:v>3.2924054542537395</c:v>
                </c:pt>
                <c:pt idx="31" formatCode="General">
                  <c:v>3.3676740812427002</c:v>
                </c:pt>
                <c:pt idx="32" formatCode="General">
                  <c:v>3.4297412554322366</c:v>
                </c:pt>
                <c:pt idx="33" formatCode="General">
                  <c:v>3.4912016069013316</c:v>
                </c:pt>
                <c:pt idx="34" formatCode="General">
                  <c:v>3.5549268336076252</c:v>
                </c:pt>
                <c:pt idx="35" formatCode="General">
                  <c:v>3.619128270921685</c:v>
                </c:pt>
              </c:numCache>
            </c:numRef>
          </c:val>
          <c:smooth val="0"/>
          <c:extLst>
            <c:ext xmlns:c16="http://schemas.microsoft.com/office/drawing/2014/chart" uri="{C3380CC4-5D6E-409C-BE32-E72D297353CC}">
              <c16:uniqueId val="{00000000-6917-4502-BD14-8B1154477768}"/>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Agricultura'!$H$134:$AQ$134</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1.8462267378869193</c:v>
                </c:pt>
                <c:pt idx="8" formatCode="General">
                  <c:v>1.8705079709571006</c:v>
                </c:pt>
                <c:pt idx="9" formatCode="General">
                  <c:v>1.894565890573517</c:v>
                </c:pt>
                <c:pt idx="10" formatCode="General">
                  <c:v>1.9183959812067726</c:v>
                </c:pt>
                <c:pt idx="11" formatCode="General">
                  <c:v>1.9419715601831644</c:v>
                </c:pt>
                <c:pt idx="12" formatCode="General">
                  <c:v>1.9652836990695679</c:v>
                </c:pt>
                <c:pt idx="13" formatCode="General">
                  <c:v>1.9883156698820847</c:v>
                </c:pt>
                <c:pt idx="14" formatCode="General">
                  <c:v>2.0110641885993359</c:v>
                </c:pt>
                <c:pt idx="15" formatCode="General">
                  <c:v>2.0335037014299671</c:v>
                </c:pt>
                <c:pt idx="16" formatCode="General">
                  <c:v>2.0556222011708121</c:v>
                </c:pt>
                <c:pt idx="17" formatCode="General">
                  <c:v>2.0774041913459875</c:v>
                </c:pt>
                <c:pt idx="18" formatCode="General">
                  <c:v>2.0988317124635798</c:v>
                </c:pt>
                <c:pt idx="19" formatCode="General">
                  <c:v>2.1198959387161325</c:v>
                </c:pt>
                <c:pt idx="20" formatCode="General">
                  <c:v>2.140581476253431</c:v>
                </c:pt>
                <c:pt idx="21" formatCode="General">
                  <c:v>2.1608792940166843</c:v>
                </c:pt>
                <c:pt idx="22" formatCode="General">
                  <c:v>2.1807720482679844</c:v>
                </c:pt>
                <c:pt idx="23" formatCode="General">
                  <c:v>2.2002528630875711</c:v>
                </c:pt>
                <c:pt idx="24" formatCode="General">
                  <c:v>2.2193089102669306</c:v>
                </c:pt>
                <c:pt idx="25" formatCode="General">
                  <c:v>2.2379312613729407</c:v>
                </c:pt>
                <c:pt idx="26" formatCode="General">
                  <c:v>2.2561175560152344</c:v>
                </c:pt>
                <c:pt idx="27" formatCode="General">
                  <c:v>2.2738615340280588</c:v>
                </c:pt>
                <c:pt idx="28" formatCode="General">
                  <c:v>2.2911522144649288</c:v>
                </c:pt>
                <c:pt idx="29" formatCode="General">
                  <c:v>2.3079873395611443</c:v>
                </c:pt>
                <c:pt idx="30" formatCode="General">
                  <c:v>2.3243559283702218</c:v>
                </c:pt>
                <c:pt idx="31" formatCode="General">
                  <c:v>2.3402552099991221</c:v>
                </c:pt>
                <c:pt idx="32" formatCode="General">
                  <c:v>2.355687750089547</c:v>
                </c:pt>
                <c:pt idx="33" formatCode="General">
                  <c:v>2.3706403099303137</c:v>
                </c:pt>
                <c:pt idx="34" formatCode="General">
                  <c:v>2.3851168919224772</c:v>
                </c:pt>
                <c:pt idx="35" formatCode="General">
                  <c:v>2.399122524723774</c:v>
                </c:pt>
              </c:numCache>
            </c:numRef>
          </c:val>
          <c:smooth val="0"/>
          <c:extLst>
            <c:ext xmlns:c16="http://schemas.microsoft.com/office/drawing/2014/chart" uri="{C3380CC4-5D6E-409C-BE32-E72D297353CC}">
              <c16:uniqueId val="{00000001-6917-4502-BD14-8B1154477768}"/>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Agricultura'!$H$102:$AQ$102</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1.8414916460983348</c:v>
                </c:pt>
                <c:pt idx="8" formatCode="General">
                  <c:v>1.8494798149774108</c:v>
                </c:pt>
                <c:pt idx="9" formatCode="General">
                  <c:v>1.9160655402173821</c:v>
                </c:pt>
                <c:pt idx="10" formatCode="General">
                  <c:v>1.9298674461584486</c:v>
                </c:pt>
                <c:pt idx="11" formatCode="General">
                  <c:v>1.9989040834592118</c:v>
                </c:pt>
                <c:pt idx="12" formatCode="General">
                  <c:v>2.0359067228423147</c:v>
                </c:pt>
                <c:pt idx="13" formatCode="General">
                  <c:v>2.0739216658564845</c:v>
                </c:pt>
                <c:pt idx="14" formatCode="General">
                  <c:v>2.1089269591598807</c:v>
                </c:pt>
                <c:pt idx="15" formatCode="General">
                  <c:v>2.1477682822170183</c:v>
                </c:pt>
                <c:pt idx="16" formatCode="General">
                  <c:v>2.1848979587258257</c:v>
                </c:pt>
                <c:pt idx="17" formatCode="General">
                  <c:v>2.2233611631856811</c:v>
                </c:pt>
                <c:pt idx="18" formatCode="General">
                  <c:v>2.2646856684559884</c:v>
                </c:pt>
                <c:pt idx="19" formatCode="General">
                  <c:v>2.3055767489609904</c:v>
                </c:pt>
                <c:pt idx="20" formatCode="General">
                  <c:v>2.3474278975742586</c:v>
                </c:pt>
                <c:pt idx="21" formatCode="General">
                  <c:v>2.3858953122550819</c:v>
                </c:pt>
                <c:pt idx="22" formatCode="General">
                  <c:v>2.4241889193184987</c:v>
                </c:pt>
                <c:pt idx="23" formatCode="General">
                  <c:v>2.4649007934608442</c:v>
                </c:pt>
                <c:pt idx="24" formatCode="General">
                  <c:v>2.505361778341137</c:v>
                </c:pt>
                <c:pt idx="25" formatCode="General">
                  <c:v>2.5486814183419462</c:v>
                </c:pt>
                <c:pt idx="26" formatCode="General">
                  <c:v>2.5897301955178289</c:v>
                </c:pt>
                <c:pt idx="27" formatCode="General">
                  <c:v>2.6318322013105191</c:v>
                </c:pt>
                <c:pt idx="28" formatCode="General">
                  <c:v>2.6723913820533634</c:v>
                </c:pt>
                <c:pt idx="29" formatCode="General">
                  <c:v>2.7132756096878055</c:v>
                </c:pt>
                <c:pt idx="30" formatCode="General">
                  <c:v>2.7526410657188611</c:v>
                </c:pt>
                <c:pt idx="31" formatCode="General">
                  <c:v>2.7945406243096138</c:v>
                </c:pt>
                <c:pt idx="32" formatCode="General">
                  <c:v>2.8347932189469596</c:v>
                </c:pt>
                <c:pt idx="33" formatCode="General">
                  <c:v>2.8770087188841758</c:v>
                </c:pt>
                <c:pt idx="34" formatCode="General">
                  <c:v>2.9178086827071428</c:v>
                </c:pt>
                <c:pt idx="35" formatCode="General">
                  <c:v>2.958631170998788</c:v>
                </c:pt>
              </c:numCache>
            </c:numRef>
          </c:val>
          <c:smooth val="0"/>
          <c:extLst>
            <c:ext xmlns:c16="http://schemas.microsoft.com/office/drawing/2014/chart" uri="{C3380CC4-5D6E-409C-BE32-E72D297353CC}">
              <c16:uniqueId val="{00000002-6917-4502-BD14-8B1154477768}"/>
            </c:ext>
          </c:extLst>
        </c:ser>
        <c:dLbls>
          <c:showLegendKey val="0"/>
          <c:showVal val="0"/>
          <c:showCatName val="0"/>
          <c:showSerName val="0"/>
          <c:showPercent val="0"/>
          <c:showBubbleSize val="0"/>
        </c:dLbls>
        <c:marker val="1"/>
        <c:smooth val="0"/>
        <c:axId val="260300864"/>
        <c:axId val="734258002"/>
      </c:lineChart>
      <c:catAx>
        <c:axId val="26030086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734258002"/>
        <c:crosses val="autoZero"/>
        <c:auto val="1"/>
        <c:lblAlgn val="ctr"/>
        <c:lblOffset val="100"/>
        <c:noMultiLvlLbl val="1"/>
      </c:catAx>
      <c:valAx>
        <c:axId val="734258002"/>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cosechada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6030086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0524-4673-835E-BA5B6F09B5AE}"/>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0524-4673-835E-BA5B6F09B5AE}"/>
            </c:ext>
          </c:extLst>
        </c:ser>
        <c:dLbls>
          <c:showLegendKey val="0"/>
          <c:showVal val="0"/>
          <c:showCatName val="0"/>
          <c:showSerName val="0"/>
          <c:showPercent val="0"/>
          <c:showBubbleSize val="0"/>
        </c:dLbls>
        <c:marker val="1"/>
        <c:smooth val="0"/>
        <c:axId val="207978208"/>
        <c:axId val="1940106583"/>
      </c:lineChart>
      <c:catAx>
        <c:axId val="207978208"/>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40106583"/>
        <c:crosses val="autoZero"/>
        <c:auto val="1"/>
        <c:lblAlgn val="ctr"/>
        <c:lblOffset val="100"/>
        <c:noMultiLvlLbl val="1"/>
      </c:catAx>
      <c:valAx>
        <c:axId val="1940106583"/>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7978208"/>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D8B6-4ACC-9031-86F6B87ACD7A}"/>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D8B6-4ACC-9031-86F6B87ACD7A}"/>
            </c:ext>
          </c:extLst>
        </c:ser>
        <c:ser>
          <c:idx val="2"/>
          <c:order val="2"/>
          <c:tx>
            <c:v>Cultivos - PIB Total</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Agricultura'!$H$264:$AQ$264</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0.349468587</c:v>
                </c:pt>
                <c:pt idx="8">
                  <c:v>0.36030211319699995</c:v>
                </c:pt>
                <c:pt idx="9">
                  <c:v>0.37111117659290999</c:v>
                </c:pt>
                <c:pt idx="10">
                  <c:v>0.38113117836091853</c:v>
                </c:pt>
                <c:pt idx="11">
                  <c:v>0.3898971954632196</c:v>
                </c:pt>
                <c:pt idx="12">
                  <c:v>0.40231472943836849</c:v>
                </c:pt>
                <c:pt idx="13">
                  <c:v>0.4137653004970418</c:v>
                </c:pt>
                <c:pt idx="14">
                  <c:v>0.42285149219411333</c:v>
                </c:pt>
                <c:pt idx="15">
                  <c:v>0.43292399409092353</c:v>
                </c:pt>
                <c:pt idx="16">
                  <c:v>0.44663824814693881</c:v>
                </c:pt>
                <c:pt idx="17">
                  <c:v>0.4576561987881721</c:v>
                </c:pt>
                <c:pt idx="18">
                  <c:v>0.47088902223109091</c:v>
                </c:pt>
                <c:pt idx="19">
                  <c:v>0.48203334538241377</c:v>
                </c:pt>
                <c:pt idx="20">
                  <c:v>0.49343081339176748</c:v>
                </c:pt>
                <c:pt idx="21">
                  <c:v>0.5060319840821238</c:v>
                </c:pt>
                <c:pt idx="22">
                  <c:v>0.5175144816359033</c:v>
                </c:pt>
                <c:pt idx="23">
                  <c:v>0.52963828779061017</c:v>
                </c:pt>
                <c:pt idx="24">
                  <c:v>0.54299096568678806</c:v>
                </c:pt>
                <c:pt idx="25">
                  <c:v>0.55532481330329841</c:v>
                </c:pt>
                <c:pt idx="26">
                  <c:v>0.56800051771210158</c:v>
                </c:pt>
                <c:pt idx="27">
                  <c:v>0.58065608560578597</c:v>
                </c:pt>
                <c:pt idx="28">
                  <c:v>0.5908134018983896</c:v>
                </c:pt>
                <c:pt idx="29">
                  <c:v>0.60376191984412719</c:v>
                </c:pt>
                <c:pt idx="30">
                  <c:v>0.61498626228771258</c:v>
                </c:pt>
                <c:pt idx="31">
                  <c:v>0.62904563991377738</c:v>
                </c:pt>
                <c:pt idx="32">
                  <c:v>0.64063912680229773</c:v>
                </c:pt>
                <c:pt idx="33">
                  <c:v>0.65211926567159606</c:v>
                </c:pt>
                <c:pt idx="34">
                  <c:v>0.664022459105718</c:v>
                </c:pt>
                <c:pt idx="35">
                  <c:v>0.67601460360792731</c:v>
                </c:pt>
              </c:numCache>
            </c:numRef>
          </c:val>
          <c:smooth val="0"/>
          <c:extLst>
            <c:ext xmlns:c16="http://schemas.microsoft.com/office/drawing/2014/chart" uri="{C3380CC4-5D6E-409C-BE32-E72D297353CC}">
              <c16:uniqueId val="{00000002-D8B6-4ACC-9031-86F6B87ACD7A}"/>
            </c:ext>
          </c:extLst>
        </c:ser>
        <c:ser>
          <c:idx val="3"/>
          <c:order val="3"/>
          <c:tx>
            <c:v>Cultivos - Población</c:v>
          </c:tx>
          <c:spPr>
            <a:ln w="28575" cmpd="sng">
              <a:solidFill>
                <a:schemeClr val="accent4"/>
              </a:solidFill>
            </a:ln>
          </c:spPr>
          <c:marker>
            <c:symbol val="circle"/>
            <c:size val="5"/>
            <c:spPr>
              <a:solidFill>
                <a:schemeClr val="accent4"/>
              </a:solidFill>
              <a:ln cmpd="sng">
                <a:solidFill>
                  <a:schemeClr val="accent4"/>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Agricultura'!$H$265:$AQ$265</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0.34485548534181515</c:v>
                </c:pt>
                <c:pt idx="8">
                  <c:v>0.34939096099238387</c:v>
                </c:pt>
                <c:pt idx="9">
                  <c:v>0.35388472406892196</c:v>
                </c:pt>
                <c:pt idx="10">
                  <c:v>0.35833593111864581</c:v>
                </c:pt>
                <c:pt idx="11">
                  <c:v>0.36273959810237888</c:v>
                </c:pt>
                <c:pt idx="12">
                  <c:v>0.36709405728393524</c:v>
                </c:pt>
                <c:pt idx="13">
                  <c:v>0.37139618405413882</c:v>
                </c:pt>
                <c:pt idx="14">
                  <c:v>0.37564536499278345</c:v>
                </c:pt>
                <c:pt idx="15">
                  <c:v>0.37983682692388848</c:v>
                </c:pt>
                <c:pt idx="16">
                  <c:v>0.38396832702982453</c:v>
                </c:pt>
                <c:pt idx="17">
                  <c:v>0.38803697073399296</c:v>
                </c:pt>
                <c:pt idx="18">
                  <c:v>0.39203940339464038</c:v>
                </c:pt>
                <c:pt idx="19">
                  <c:v>0.39597397644496235</c:v>
                </c:pt>
                <c:pt idx="20">
                  <c:v>0.39983781447774164</c:v>
                </c:pt>
                <c:pt idx="21">
                  <c:v>0.40362923058741085</c:v>
                </c:pt>
                <c:pt idx="22">
                  <c:v>0.40734498514850526</c:v>
                </c:pt>
                <c:pt idx="23">
                  <c:v>0.41098379381246791</c:v>
                </c:pt>
                <c:pt idx="24">
                  <c:v>0.41454326040661776</c:v>
                </c:pt>
                <c:pt idx="25">
                  <c:v>0.41802171719476883</c:v>
                </c:pt>
                <c:pt idx="26">
                  <c:v>0.42141872328114782</c:v>
                </c:pt>
                <c:pt idx="27">
                  <c:v>0.42473310933348646</c:v>
                </c:pt>
                <c:pt idx="28">
                  <c:v>0.42796282422796977</c:v>
                </c:pt>
                <c:pt idx="29">
                  <c:v>0.43110744623820596</c:v>
                </c:pt>
                <c:pt idx="30">
                  <c:v>0.43416492424038011</c:v>
                </c:pt>
                <c:pt idx="31">
                  <c:v>0.43713474066119312</c:v>
                </c:pt>
                <c:pt idx="32">
                  <c:v>0.44001737473518121</c:v>
                </c:pt>
                <c:pt idx="33">
                  <c:v>0.44281035361213744</c:v>
                </c:pt>
                <c:pt idx="34">
                  <c:v>0.44551442489793847</c:v>
                </c:pt>
                <c:pt idx="35">
                  <c:v>0.44813052789227514</c:v>
                </c:pt>
              </c:numCache>
            </c:numRef>
          </c:val>
          <c:smooth val="0"/>
          <c:extLst>
            <c:ext xmlns:c16="http://schemas.microsoft.com/office/drawing/2014/chart" uri="{C3380CC4-5D6E-409C-BE32-E72D297353CC}">
              <c16:uniqueId val="{00000003-D8B6-4ACC-9031-86F6B87ACD7A}"/>
            </c:ext>
          </c:extLst>
        </c:ser>
        <c:dLbls>
          <c:showLegendKey val="0"/>
          <c:showVal val="0"/>
          <c:showCatName val="0"/>
          <c:showSerName val="0"/>
          <c:showPercent val="0"/>
          <c:showBubbleSize val="0"/>
        </c:dLbls>
        <c:marker val="1"/>
        <c:smooth val="0"/>
        <c:axId val="312003032"/>
        <c:axId val="2131737995"/>
      </c:lineChart>
      <c:catAx>
        <c:axId val="312003032"/>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31737995"/>
        <c:crosses val="autoZero"/>
        <c:auto val="1"/>
        <c:lblAlgn val="ctr"/>
        <c:lblOffset val="100"/>
        <c:noMultiLvlLbl val="1"/>
      </c:catAx>
      <c:valAx>
        <c:axId val="213173799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Cultivos de arroz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12003032"/>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Agricultura'!$H$278:$AQ$278</c:f>
              <c:numCache>
                <c:formatCode>General</c:formatCode>
                <c:ptCount val="36"/>
                <c:pt idx="0">
                  <c:v>4115213</c:v>
                </c:pt>
                <c:pt idx="1">
                  <c:v>4127311</c:v>
                </c:pt>
                <c:pt idx="2">
                  <c:v>4190611</c:v>
                </c:pt>
                <c:pt idx="3">
                  <c:v>4056796</c:v>
                </c:pt>
                <c:pt idx="4">
                  <c:v>4306244</c:v>
                </c:pt>
                <c:pt idx="5">
                  <c:v>4335924</c:v>
                </c:pt>
                <c:pt idx="6">
                  <c:v>4066930</c:v>
                </c:pt>
                <c:pt idx="7" formatCode="0">
                  <c:v>4121602.7900505415</c:v>
                </c:pt>
                <c:pt idx="8" formatCode="0">
                  <c:v>4175809.3487110822</c:v>
                </c:pt>
                <c:pt idx="9" formatCode="0">
                  <c:v>4229517.3719885061</c:v>
                </c:pt>
                <c:pt idx="10" formatCode="0">
                  <c:v>4282716.7792041115</c:v>
                </c:pt>
                <c:pt idx="11" formatCode="0">
                  <c:v>4335348.0027110176</c:v>
                </c:pt>
                <c:pt idx="12" formatCode="0">
                  <c:v>4387391.1102581536</c:v>
                </c:pt>
                <c:pt idx="13" formatCode="0">
                  <c:v>4438808.7575130519</c:v>
                </c:pt>
                <c:pt idx="14" formatCode="0">
                  <c:v>4489593.6130730212</c:v>
                </c:pt>
                <c:pt idx="15" formatCode="0">
                  <c:v>4539688.6294608563</c:v>
                </c:pt>
                <c:pt idx="16" formatCode="0">
                  <c:v>4589067.0012354618</c:v>
                </c:pt>
                <c:pt idx="17" formatCode="0">
                  <c:v>4637694.1333403802</c:v>
                </c:pt>
                <c:pt idx="18" formatCode="0">
                  <c:v>4685529.9321671342</c:v>
                </c:pt>
                <c:pt idx="19" formatCode="0">
                  <c:v>4732554.6945709884</c:v>
                </c:pt>
                <c:pt idx="20" formatCode="0">
                  <c:v>4778734.0546018193</c:v>
                </c:pt>
                <c:pt idx="21" formatCode="0">
                  <c:v>4824047.8509022212</c:v>
                </c:pt>
                <c:pt idx="22" formatCode="0">
                  <c:v>4868457.3645017222</c:v>
                </c:pt>
                <c:pt idx="23" formatCode="0">
                  <c:v>4911947.2452759342</c:v>
                </c:pt>
                <c:pt idx="24" formatCode="0">
                  <c:v>4954488.8549330877</c:v>
                </c:pt>
                <c:pt idx="25" formatCode="0">
                  <c:v>4996062.2612221111</c:v>
                </c:pt>
                <c:pt idx="26" formatCode="0">
                  <c:v>5036662.1946973195</c:v>
                </c:pt>
                <c:pt idx="27" formatCode="0">
                  <c:v>5076274.6798723293</c:v>
                </c:pt>
                <c:pt idx="28" formatCode="0">
                  <c:v>5114875.2023693863</c:v>
                </c:pt>
                <c:pt idx="29" formatCode="0">
                  <c:v>5152458.7218491398</c:v>
                </c:pt>
                <c:pt idx="30" formatCode="0">
                  <c:v>5189000.7239338346</c:v>
                </c:pt>
                <c:pt idx="31" formatCode="0">
                  <c:v>5224495.0227524498</c:v>
                </c:pt>
                <c:pt idx="32" formatCode="0">
                  <c:v>5258947.3459633384</c:v>
                </c:pt>
                <c:pt idx="33" formatCode="0">
                  <c:v>5292328.1388493935</c:v>
                </c:pt>
                <c:pt idx="34" formatCode="0">
                  <c:v>5324646.3365576481</c:v>
                </c:pt>
                <c:pt idx="35" formatCode="0">
                  <c:v>5355913.1652984759</c:v>
                </c:pt>
              </c:numCache>
            </c:numRef>
          </c:val>
          <c:smooth val="0"/>
          <c:extLst>
            <c:ext xmlns:c16="http://schemas.microsoft.com/office/drawing/2014/chart" uri="{C3380CC4-5D6E-409C-BE32-E72D297353CC}">
              <c16:uniqueId val="{00000000-3E95-4EB2-A40C-7596DE1FD2D7}"/>
            </c:ext>
          </c:extLst>
        </c:ser>
        <c:ser>
          <c:idx val="1"/>
          <c:order val="1"/>
          <c:tx>
            <c:v>PIB Sectorial</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Agricultura'!$H$284:$AQ$284</c:f>
              <c:numCache>
                <c:formatCode>General</c:formatCode>
                <c:ptCount val="36"/>
                <c:pt idx="0">
                  <c:v>4115213</c:v>
                </c:pt>
                <c:pt idx="1">
                  <c:v>4127311</c:v>
                </c:pt>
                <c:pt idx="2">
                  <c:v>4190611</c:v>
                </c:pt>
                <c:pt idx="3">
                  <c:v>4056796</c:v>
                </c:pt>
                <c:pt idx="4">
                  <c:v>4306244</c:v>
                </c:pt>
                <c:pt idx="5">
                  <c:v>4335924</c:v>
                </c:pt>
                <c:pt idx="6">
                  <c:v>4066930</c:v>
                </c:pt>
                <c:pt idx="7" formatCode="0">
                  <c:v>4206988.2371525951</c:v>
                </c:pt>
                <c:pt idx="8" formatCode="0">
                  <c:v>4330740.2398350509</c:v>
                </c:pt>
                <c:pt idx="9" formatCode="0">
                  <c:v>4465633.0592687586</c:v>
                </c:pt>
                <c:pt idx="10" formatCode="0">
                  <c:v>4571128.095144093</c:v>
                </c:pt>
                <c:pt idx="11" formatCode="0">
                  <c:v>4660262.001910314</c:v>
                </c:pt>
                <c:pt idx="12" formatCode="0">
                  <c:v>4778675.3228829894</c:v>
                </c:pt>
                <c:pt idx="13" formatCode="0">
                  <c:v>4881575.0785911316</c:v>
                </c:pt>
                <c:pt idx="14" formatCode="0">
                  <c:v>4942590.7047294863</c:v>
                </c:pt>
                <c:pt idx="15" formatCode="0">
                  <c:v>5014375.1061119754</c:v>
                </c:pt>
                <c:pt idx="16" formatCode="0">
                  <c:v>5119216.4738153471</c:v>
                </c:pt>
                <c:pt idx="17" formatCode="0">
                  <c:v>5188268.1474053357</c:v>
                </c:pt>
                <c:pt idx="18" formatCode="0">
                  <c:v>5277492.7481722357</c:v>
                </c:pt>
                <c:pt idx="19" formatCode="0">
                  <c:v>5340666.6328182928</c:v>
                </c:pt>
                <c:pt idx="20" formatCode="0">
                  <c:v>5407003.3052476533</c:v>
                </c:pt>
                <c:pt idx="21" formatCode="0">
                  <c:v>5487302.6724135922</c:v>
                </c:pt>
                <c:pt idx="22" formatCode="0">
                  <c:v>5559887.1824108167</c:v>
                </c:pt>
                <c:pt idx="23" formatCode="0">
                  <c:v>5643271.8563960837</c:v>
                </c:pt>
                <c:pt idx="24" formatCode="0">
                  <c:v>5747121.9507978959</c:v>
                </c:pt>
                <c:pt idx="25" formatCode="0">
                  <c:v>5845986.176949014</c:v>
                </c:pt>
                <c:pt idx="26" formatCode="0">
                  <c:v>5957631.18412048</c:v>
                </c:pt>
                <c:pt idx="27" formatCode="0">
                  <c:v>6075725.4594288589</c:v>
                </c:pt>
                <c:pt idx="28" formatCode="0">
                  <c:v>6177085.3161521628</c:v>
                </c:pt>
                <c:pt idx="29" formatCode="0">
                  <c:v>6313922.9213938499</c:v>
                </c:pt>
                <c:pt idx="30" formatCode="0">
                  <c:v>6441057.2640335169</c:v>
                </c:pt>
                <c:pt idx="31" formatCode="0">
                  <c:v>6602843.4681977555</c:v>
                </c:pt>
                <c:pt idx="32" formatCode="0">
                  <c:v>6745193.1052778298</c:v>
                </c:pt>
                <c:pt idx="33" formatCode="0">
                  <c:v>6889232.4064647695</c:v>
                </c:pt>
                <c:pt idx="34" formatCode="0">
                  <c:v>7041669.2973264027</c:v>
                </c:pt>
                <c:pt idx="35" formatCode="0">
                  <c:v>7195625.9515367988</c:v>
                </c:pt>
              </c:numCache>
            </c:numRef>
          </c:val>
          <c:smooth val="0"/>
          <c:extLst>
            <c:ext xmlns:c16="http://schemas.microsoft.com/office/drawing/2014/chart" uri="{C3380CC4-5D6E-409C-BE32-E72D297353CC}">
              <c16:uniqueId val="{00000001-3E95-4EB2-A40C-7596DE1FD2D7}"/>
            </c:ext>
          </c:extLst>
        </c:ser>
        <c:ser>
          <c:idx val="2"/>
          <c:order val="2"/>
          <c:tx>
            <c:v>Cobertura de suelos</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Agricultura'!$H$291:$AQ$291</c:f>
              <c:numCache>
                <c:formatCode>#,##0.0000</c:formatCode>
                <c:ptCount val="36"/>
                <c:pt idx="0">
                  <c:v>3.238219</c:v>
                </c:pt>
                <c:pt idx="1">
                  <c:v>3.101035</c:v>
                </c:pt>
                <c:pt idx="2">
                  <c:v>3.1255449999999998</c:v>
                </c:pt>
                <c:pt idx="3">
                  <c:v>3.0943149999999999</c:v>
                </c:pt>
                <c:pt idx="4">
                  <c:v>2.9013369999999998</c:v>
                </c:pt>
                <c:pt idx="5">
                  <c:v>2.9091149999999999</c:v>
                </c:pt>
                <c:pt idx="6">
                  <c:v>3.0226899999999999</c:v>
                </c:pt>
                <c:pt idx="7" formatCode="0.0000">
                  <c:v>3.1267863657743744</c:v>
                </c:pt>
                <c:pt idx="8" formatCode="0.0000">
                  <c:v>3.218763346196519</c:v>
                </c:pt>
                <c:pt idx="9" formatCode="0.0000">
                  <c:v>3.3190205860246138</c:v>
                </c:pt>
                <c:pt idx="10" formatCode="0.0000">
                  <c:v>3.3974283260127658</c:v>
                </c:pt>
                <c:pt idx="11" formatCode="0.0000">
                  <c:v>3.4636758809604018</c:v>
                </c:pt>
                <c:pt idx="12" formatCode="0.0000">
                  <c:v>3.551684959348989</c:v>
                </c:pt>
                <c:pt idx="13" formatCode="0.0000">
                  <c:v>3.6281637929117614</c:v>
                </c:pt>
                <c:pt idx="14" formatCode="0.0000">
                  <c:v>3.6735128210416148</c:v>
                </c:pt>
                <c:pt idx="15" formatCode="0.0000">
                  <c:v>3.7268655938247304</c:v>
                </c:pt>
                <c:pt idx="16" formatCode="0.0000">
                  <c:v>3.8047875039002181</c:v>
                </c:pt>
                <c:pt idx="17" formatCode="0.0000">
                  <c:v>3.8561092141936637</c:v>
                </c:pt>
                <c:pt idx="18" formatCode="0.0000">
                  <c:v>3.9224241762146721</c:v>
                </c:pt>
                <c:pt idx="19" formatCode="0.0000">
                  <c:v>3.9693773004092834</c:v>
                </c:pt>
                <c:pt idx="20" formatCode="0.0000">
                  <c:v>4.0186811232893191</c:v>
                </c:pt>
                <c:pt idx="21" formatCode="0.0000">
                  <c:v>4.0783625277243134</c:v>
                </c:pt>
                <c:pt idx="22" formatCode="0.0000">
                  <c:v>4.1323099702727495</c:v>
                </c:pt>
                <c:pt idx="23" formatCode="0.0000">
                  <c:v>4.1942844867282894</c:v>
                </c:pt>
                <c:pt idx="24" formatCode="0.0000">
                  <c:v>4.2714696465041921</c:v>
                </c:pt>
                <c:pt idx="25" formatCode="0.0000">
                  <c:v>4.3449491280159771</c:v>
                </c:pt>
                <c:pt idx="26" formatCode="0.0000">
                  <c:v>4.4279277499069654</c:v>
                </c:pt>
                <c:pt idx="27" formatCode="0.0000">
                  <c:v>4.5156997019769261</c:v>
                </c:pt>
                <c:pt idx="28" formatCode="0.0000">
                  <c:v>4.5910340267179386</c:v>
                </c:pt>
                <c:pt idx="29" formatCode="0.0000">
                  <c:v>4.6927367019515902</c:v>
                </c:pt>
                <c:pt idx="30" formatCode="0.0000">
                  <c:v>4.7872275602042507</c:v>
                </c:pt>
                <c:pt idx="31" formatCode="0.0000">
                  <c:v>4.9074729397571817</c:v>
                </c:pt>
                <c:pt idx="32" formatCode="0.0000">
                  <c:v>5.0132723571323448</c:v>
                </c:pt>
                <c:pt idx="33" formatCode="0.0000">
                  <c:v>5.1203275942042277</c:v>
                </c:pt>
                <c:pt idx="34" formatCode="0.0000">
                  <c:v>5.2336242247433695</c:v>
                </c:pt>
                <c:pt idx="35" formatCode="0.0000">
                  <c:v>5.3480503985686436</c:v>
                </c:pt>
              </c:numCache>
            </c:numRef>
          </c:val>
          <c:smooth val="0"/>
          <c:extLst>
            <c:ext xmlns:c16="http://schemas.microsoft.com/office/drawing/2014/chart" uri="{C3380CC4-5D6E-409C-BE32-E72D297353CC}">
              <c16:uniqueId val="{00000002-3E95-4EB2-A40C-7596DE1FD2D7}"/>
            </c:ext>
          </c:extLst>
        </c:ser>
        <c:dLbls>
          <c:showLegendKey val="0"/>
          <c:showVal val="0"/>
          <c:showCatName val="0"/>
          <c:showSerName val="0"/>
          <c:showPercent val="0"/>
          <c:showBubbleSize val="0"/>
        </c:dLbls>
        <c:marker val="1"/>
        <c:smooth val="0"/>
        <c:axId val="1789063475"/>
        <c:axId val="1985831189"/>
      </c:lineChart>
      <c:catAx>
        <c:axId val="1789063475"/>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85831189"/>
        <c:crosses val="autoZero"/>
        <c:auto val="1"/>
        <c:lblAlgn val="ctr"/>
        <c:lblOffset val="100"/>
        <c:noMultiLvlLbl val="1"/>
      </c:catAx>
      <c:valAx>
        <c:axId val="1985831189"/>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ganado bovino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89063475"/>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Exportaciones productos bovinos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Agricultura'!$H$303:$AQ$303</c:f>
              <c:numCache>
                <c:formatCode>0.0000</c:formatCode>
                <c:ptCount val="36"/>
                <c:pt idx="0">
                  <c:v>3.1217739999999995E-3</c:v>
                </c:pt>
                <c:pt idx="1">
                  <c:v>2.6787599999999995E-4</c:v>
                </c:pt>
                <c:pt idx="2">
                  <c:v>5.4243210000000003E-5</c:v>
                </c:pt>
                <c:pt idx="3">
                  <c:v>5.0079999999999993E-7</c:v>
                </c:pt>
                <c:pt idx="4">
                  <c:v>2.6648029999999998E-5</c:v>
                </c:pt>
                <c:pt idx="5">
                  <c:v>3.2999999999999998E-8</c:v>
                </c:pt>
                <c:pt idx="6">
                  <c:v>5.373601E-4</c:v>
                </c:pt>
                <c:pt idx="7">
                  <c:v>5.0722226212641486E-4</c:v>
                </c:pt>
                <c:pt idx="8">
                  <c:v>5.4117822918335211E-4</c:v>
                </c:pt>
                <c:pt idx="9">
                  <c:v>5.9649239502015049E-4</c:v>
                </c:pt>
                <c:pt idx="10">
                  <c:v>6.57460256399798E-4</c:v>
                </c:pt>
                <c:pt idx="11">
                  <c:v>7.9936670078232434E-4</c:v>
                </c:pt>
                <c:pt idx="12">
                  <c:v>9.7190228017532594E-4</c:v>
                </c:pt>
                <c:pt idx="13">
                  <c:v>1.0712410210997443E-3</c:v>
                </c:pt>
                <c:pt idx="14">
                  <c:v>1.3024580458571031E-3</c:v>
                </c:pt>
                <c:pt idx="15">
                  <c:v>1.5835810315370201E-3</c:v>
                </c:pt>
                <c:pt idx="16">
                  <c:v>1.9253816976450876E-3</c:v>
                </c:pt>
                <c:pt idx="17">
                  <c:v>2.1221761671554162E-3</c:v>
                </c:pt>
                <c:pt idx="18">
                  <c:v>2.5802273897242755E-3</c:v>
                </c:pt>
                <c:pt idx="19">
                  <c:v>2.8439540476632506E-3</c:v>
                </c:pt>
                <c:pt idx="20">
                  <c:v>3.1346363725270284E-3</c:v>
                </c:pt>
                <c:pt idx="21">
                  <c:v>3.8112173486810536E-3</c:v>
                </c:pt>
                <c:pt idx="22">
                  <c:v>4.200764261503378E-3</c:v>
                </c:pt>
                <c:pt idx="23">
                  <c:v>5.1074586422457467E-3</c:v>
                </c:pt>
                <c:pt idx="24">
                  <c:v>5.629495189739704E-3</c:v>
                </c:pt>
                <c:pt idx="25">
                  <c:v>6.2048894197932955E-3</c:v>
                </c:pt>
                <c:pt idx="26">
                  <c:v>6.8390950545679334E-3</c:v>
                </c:pt>
                <c:pt idx="27">
                  <c:v>7.5381232445837412E-3</c:v>
                </c:pt>
                <c:pt idx="28">
                  <c:v>8.3085995438213107E-3</c:v>
                </c:pt>
                <c:pt idx="29">
                  <c:v>9.1578267082843001E-3</c:v>
                </c:pt>
                <c:pt idx="30">
                  <c:v>1.0093853913242461E-2</c:v>
                </c:pt>
                <c:pt idx="31">
                  <c:v>1.1125553045212431E-2</c:v>
                </c:pt>
                <c:pt idx="32">
                  <c:v>1.226270279178969E-2</c:v>
                </c:pt>
                <c:pt idx="33">
                  <c:v>1.3516081326354901E-2</c:v>
                </c:pt>
                <c:pt idx="34">
                  <c:v>1.4897568466142172E-2</c:v>
                </c:pt>
                <c:pt idx="35">
                  <c:v>1.6420258271947458E-2</c:v>
                </c:pt>
              </c:numCache>
            </c:numRef>
          </c:val>
          <c:smooth val="0"/>
          <c:extLst>
            <c:ext xmlns:c16="http://schemas.microsoft.com/office/drawing/2014/chart" uri="{C3380CC4-5D6E-409C-BE32-E72D297353CC}">
              <c16:uniqueId val="{00000000-78D4-42DF-8077-BCCCED0F34B0}"/>
            </c:ext>
          </c:extLst>
        </c:ser>
        <c:ser>
          <c:idx val="1"/>
          <c:order val="1"/>
          <c:tx>
            <c:v>Importaciones productos bovinos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Agricultura'!$H$311:$AQ$311</c:f>
              <c:numCache>
                <c:formatCode>0.0000</c:formatCode>
                <c:ptCount val="36"/>
                <c:pt idx="0">
                  <c:v>1.0531539999999997E-3</c:v>
                </c:pt>
                <c:pt idx="1">
                  <c:v>9.4181799999999987E-4</c:v>
                </c:pt>
                <c:pt idx="2">
                  <c:v>1.0353525699999999E-3</c:v>
                </c:pt>
                <c:pt idx="3">
                  <c:v>1.42206591E-3</c:v>
                </c:pt>
                <c:pt idx="4">
                  <c:v>1.615844531E-3</c:v>
                </c:pt>
                <c:pt idx="5">
                  <c:v>1.6791366089999999E-3</c:v>
                </c:pt>
                <c:pt idx="6">
                  <c:v>2.2530822369999999E-3</c:v>
                </c:pt>
                <c:pt idx="7">
                  <c:v>2.6160577392170059E-3</c:v>
                </c:pt>
                <c:pt idx="8">
                  <c:v>2.6277529907358312E-3</c:v>
                </c:pt>
                <c:pt idx="9">
                  <c:v>2.7425070230675417E-3</c:v>
                </c:pt>
                <c:pt idx="10">
                  <c:v>3.1677917733449281E-3</c:v>
                </c:pt>
                <c:pt idx="11">
                  <c:v>3.4861805264686263E-3</c:v>
                </c:pt>
                <c:pt idx="12">
                  <c:v>4.017019164467746E-3</c:v>
                </c:pt>
                <c:pt idx="13">
                  <c:v>4.5408034089372022E-3</c:v>
                </c:pt>
                <c:pt idx="14">
                  <c:v>5.0526312096993804E-3</c:v>
                </c:pt>
                <c:pt idx="15">
                  <c:v>5.6064436713202312E-3</c:v>
                </c:pt>
                <c:pt idx="16">
                  <c:v>6.2097121461524192E-3</c:v>
                </c:pt>
                <c:pt idx="17">
                  <c:v>6.8390167270351984E-3</c:v>
                </c:pt>
                <c:pt idx="18">
                  <c:v>7.4901660548835364E-3</c:v>
                </c:pt>
                <c:pt idx="19">
                  <c:v>8.2112273736179766E-3</c:v>
                </c:pt>
                <c:pt idx="20">
                  <c:v>9.0473477637803071E-3</c:v>
                </c:pt>
                <c:pt idx="21">
                  <c:v>9.9032739406193383E-3</c:v>
                </c:pt>
                <c:pt idx="22">
                  <c:v>1.0872909616623717E-2</c:v>
                </c:pt>
                <c:pt idx="23">
                  <c:v>1.1916001013862214E-2</c:v>
                </c:pt>
                <c:pt idx="24">
                  <c:v>1.3070500224985866E-2</c:v>
                </c:pt>
                <c:pt idx="25">
                  <c:v>1.4342084674598634E-2</c:v>
                </c:pt>
                <c:pt idx="26">
                  <c:v>1.5683832410564532E-2</c:v>
                </c:pt>
                <c:pt idx="27">
                  <c:v>1.7179314544774681E-2</c:v>
                </c:pt>
                <c:pt idx="28">
                  <c:v>1.8780553538511564E-2</c:v>
                </c:pt>
                <c:pt idx="29">
                  <c:v>2.0624825508305227E-2</c:v>
                </c:pt>
                <c:pt idx="30">
                  <c:v>2.2622072651462207E-2</c:v>
                </c:pt>
                <c:pt idx="31">
                  <c:v>2.4856112042339028E-2</c:v>
                </c:pt>
                <c:pt idx="32">
                  <c:v>2.7216062948224609E-2</c:v>
                </c:pt>
                <c:pt idx="33">
                  <c:v>2.9910177167773052E-2</c:v>
                </c:pt>
                <c:pt idx="34">
                  <c:v>3.2775053556595539E-2</c:v>
                </c:pt>
                <c:pt idx="35">
                  <c:v>3.5990280511117335E-2</c:v>
                </c:pt>
              </c:numCache>
            </c:numRef>
          </c:val>
          <c:smooth val="0"/>
          <c:extLst>
            <c:ext xmlns:c16="http://schemas.microsoft.com/office/drawing/2014/chart" uri="{C3380CC4-5D6E-409C-BE32-E72D297353CC}">
              <c16:uniqueId val="{00000001-78D4-42DF-8077-BCCCED0F34B0}"/>
            </c:ext>
          </c:extLst>
        </c:ser>
        <c:dLbls>
          <c:showLegendKey val="0"/>
          <c:showVal val="0"/>
          <c:showCatName val="0"/>
          <c:showSerName val="0"/>
          <c:showPercent val="0"/>
          <c:showBubbleSize val="0"/>
        </c:dLbls>
        <c:marker val="1"/>
        <c:smooth val="0"/>
        <c:axId val="681034170"/>
        <c:axId val="2110835525"/>
      </c:lineChart>
      <c:catAx>
        <c:axId val="681034170"/>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10835525"/>
        <c:crosses val="autoZero"/>
        <c:auto val="1"/>
        <c:lblAlgn val="ctr"/>
        <c:lblOffset val="100"/>
        <c:noMultiLvlLbl val="1"/>
      </c:catAx>
      <c:valAx>
        <c:axId val="211083552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 sourceLinked="1"/>
        <c:majorTickMark val="none"/>
        <c:minorTickMark val="none"/>
        <c:tickLblPos val="nextTo"/>
        <c:spPr>
          <a:ln/>
        </c:spPr>
        <c:txPr>
          <a:bodyPr/>
          <a:lstStyle/>
          <a:p>
            <a:pPr lvl="0">
              <a:defRPr sz="1100" b="0" i="0">
                <a:solidFill>
                  <a:srgbClr val="000000"/>
                </a:solidFill>
                <a:latin typeface="Arial"/>
              </a:defRPr>
            </a:pPr>
            <a:endParaRPr lang="en-US"/>
          </a:p>
        </c:txPr>
        <c:crossAx val="681034170"/>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Agricultura'!$H$320:$AR$320</c:f>
              <c:numCache>
                <c:formatCode>General</c:formatCode>
                <c:ptCount val="37"/>
                <c:pt idx="0">
                  <c:v>14891850</c:v>
                </c:pt>
                <c:pt idx="1">
                  <c:v>14306861</c:v>
                </c:pt>
                <c:pt idx="2">
                  <c:v>13406254</c:v>
                </c:pt>
                <c:pt idx="3">
                  <c:v>12955479</c:v>
                </c:pt>
                <c:pt idx="4">
                  <c:v>16112229</c:v>
                </c:pt>
                <c:pt idx="5">
                  <c:v>17731800</c:v>
                </c:pt>
                <c:pt idx="6">
                  <c:v>21205214</c:v>
                </c:pt>
                <c:pt idx="7" formatCode="0">
                  <c:v>21777754.777999997</c:v>
                </c:pt>
                <c:pt idx="8" formatCode="0">
                  <c:v>22452865.176117994</c:v>
                </c:pt>
                <c:pt idx="9" formatCode="0">
                  <c:v>23126451.131401535</c:v>
                </c:pt>
                <c:pt idx="10" formatCode="0">
                  <c:v>23750865.311949376</c:v>
                </c:pt>
                <c:pt idx="11" formatCode="0">
                  <c:v>24297135.214124206</c:v>
                </c:pt>
                <c:pt idx="12" formatCode="0">
                  <c:v>25070955.866159737</c:v>
                </c:pt>
                <c:pt idx="13" formatCode="0">
                  <c:v>25784518.509155892</c:v>
                </c:pt>
                <c:pt idx="14" formatCode="0">
                  <c:v>26350740.659030333</c:v>
                </c:pt>
                <c:pt idx="15" formatCode="0">
                  <c:v>26978426.478212908</c:v>
                </c:pt>
                <c:pt idx="16" formatCode="0">
                  <c:v>27833054.541807912</c:v>
                </c:pt>
                <c:pt idx="17" formatCode="0">
                  <c:v>28519657.676243246</c:v>
                </c:pt>
                <c:pt idx="18" formatCode="0">
                  <c:v>29344284.537370693</c:v>
                </c:pt>
                <c:pt idx="19" formatCode="0">
                  <c:v>30038762.798892654</c:v>
                </c:pt>
                <c:pt idx="20" formatCode="0">
                  <c:v>30749016.231192723</c:v>
                </c:pt>
                <c:pt idx="21" formatCode="0">
                  <c:v>31534280.530814309</c:v>
                </c:pt>
                <c:pt idx="22" formatCode="0">
                  <c:v>32249832.729974333</c:v>
                </c:pt>
                <c:pt idx="23" formatCode="0">
                  <c:v>33005349.211955622</c:v>
                </c:pt>
                <c:pt idx="24" formatCode="0">
                  <c:v>33837445.015898608</c:v>
                </c:pt>
                <c:pt idx="25" formatCode="0">
                  <c:v>34606050.60407865</c:v>
                </c:pt>
                <c:pt idx="26" formatCode="0">
                  <c:v>35395959.604550071</c:v>
                </c:pt>
                <c:pt idx="27" formatCode="0">
                  <c:v>36184613.762369946</c:v>
                </c:pt>
                <c:pt idx="28" formatCode="0">
                  <c:v>36817584.941043884</c:v>
                </c:pt>
                <c:pt idx="29" formatCode="0">
                  <c:v>37624494.800901487</c:v>
                </c:pt>
                <c:pt idx="30" formatCode="0">
                  <c:v>38323959.606534213</c:v>
                </c:pt>
                <c:pt idx="31" formatCode="0">
                  <c:v>39200094.657470107</c:v>
                </c:pt>
                <c:pt idx="32" formatCode="0">
                  <c:v>39922563.353862993</c:v>
                </c:pt>
                <c:pt idx="33" formatCode="0">
                  <c:v>40637968.567416467</c:v>
                </c:pt>
                <c:pt idx="34" formatCode="0">
                  <c:v>41379737.17646002</c:v>
                </c:pt>
                <c:pt idx="35" formatCode="0">
                  <c:v>42127048.92906528</c:v>
                </c:pt>
              </c:numCache>
            </c:numRef>
          </c:val>
          <c:smooth val="0"/>
          <c:extLst>
            <c:ext xmlns:c16="http://schemas.microsoft.com/office/drawing/2014/chart" uri="{C3380CC4-5D6E-409C-BE32-E72D297353CC}">
              <c16:uniqueId val="{00000000-9017-47FB-8B6A-E31870DCEB9D}"/>
            </c:ext>
          </c:extLst>
        </c:ser>
        <c:ser>
          <c:idx val="1"/>
          <c:order val="1"/>
          <c:tx>
            <c:v>Huevos anuales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Agricultura'!$H$323:$AQ$323</c:f>
              <c:numCache>
                <c:formatCode>0</c:formatCode>
                <c:ptCount val="36"/>
                <c:pt idx="0">
                  <c:v>64332941</c:v>
                </c:pt>
                <c:pt idx="1">
                  <c:v>59156593</c:v>
                </c:pt>
                <c:pt idx="2">
                  <c:v>47961551</c:v>
                </c:pt>
                <c:pt idx="3">
                  <c:v>44411748</c:v>
                </c:pt>
                <c:pt idx="4">
                  <c:v>89393421</c:v>
                </c:pt>
                <c:pt idx="5">
                  <c:v>86434176</c:v>
                </c:pt>
                <c:pt idx="6">
                  <c:v>85369879</c:v>
                </c:pt>
                <c:pt idx="7">
                  <c:v>86517528.325463459</c:v>
                </c:pt>
                <c:pt idx="8">
                  <c:v>87655390.878754705</c:v>
                </c:pt>
                <c:pt idx="9">
                  <c:v>88782788.559197411</c:v>
                </c:pt>
                <c:pt idx="10">
                  <c:v>89899509.760906801</c:v>
                </c:pt>
                <c:pt idx="11">
                  <c:v>91004304.085472628</c:v>
                </c:pt>
                <c:pt idx="12">
                  <c:v>92096753.130349964</c:v>
                </c:pt>
                <c:pt idx="13">
                  <c:v>93176072.991920084</c:v>
                </c:pt>
                <c:pt idx="14">
                  <c:v>94242109.77499406</c:v>
                </c:pt>
                <c:pt idx="15">
                  <c:v>95293665.982632875</c:v>
                </c:pt>
                <c:pt idx="16">
                  <c:v>96330178.935551926</c:v>
                </c:pt>
                <c:pt idx="17">
                  <c:v>97350922.440828353</c:v>
                </c:pt>
                <c:pt idx="18">
                  <c:v>98355054.884147599</c:v>
                </c:pt>
                <c:pt idx="19">
                  <c:v>99342162.672189385</c:v>
                </c:pt>
                <c:pt idx="20">
                  <c:v>100311524.4212555</c:v>
                </c:pt>
                <c:pt idx="21">
                  <c:v>101262716.91957633</c:v>
                </c:pt>
                <c:pt idx="22">
                  <c:v>102194927.40818524</c:v>
                </c:pt>
                <c:pt idx="23">
                  <c:v>103107833.66903037</c:v>
                </c:pt>
                <c:pt idx="24">
                  <c:v>104000834.54902987</c:v>
                </c:pt>
                <c:pt idx="25">
                  <c:v>104873511.64563881</c:v>
                </c:pt>
                <c:pt idx="26">
                  <c:v>105725754.34669012</c:v>
                </c:pt>
                <c:pt idx="27">
                  <c:v>106557269.28947987</c:v>
                </c:pt>
                <c:pt idx="28">
                  <c:v>107367541.88697</c:v>
                </c:pt>
                <c:pt idx="29">
                  <c:v>108156466.33621812</c:v>
                </c:pt>
                <c:pt idx="30">
                  <c:v>108923528.05018619</c:v>
                </c:pt>
                <c:pt idx="31">
                  <c:v>109668597.17980853</c:v>
                </c:pt>
                <c:pt idx="32">
                  <c:v>110391793.9557015</c:v>
                </c:pt>
                <c:pt idx="33">
                  <c:v>111092497.98788464</c:v>
                </c:pt>
                <c:pt idx="34">
                  <c:v>111770896.8361195</c:v>
                </c:pt>
                <c:pt idx="35">
                  <c:v>112427226.15241416</c:v>
                </c:pt>
              </c:numCache>
            </c:numRef>
          </c:val>
          <c:smooth val="0"/>
          <c:extLst>
            <c:ext xmlns:c16="http://schemas.microsoft.com/office/drawing/2014/chart" uri="{C3380CC4-5D6E-409C-BE32-E72D297353CC}">
              <c16:uniqueId val="{00000001-9017-47FB-8B6A-E31870DCEB9D}"/>
            </c:ext>
          </c:extLst>
        </c:ser>
        <c:ser>
          <c:idx val="2"/>
          <c:order val="2"/>
          <c:tx>
            <c:v>Huevos autoconsumo</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Agricultura'!$H$324:$AQ$324</c:f>
              <c:numCache>
                <c:formatCode>0</c:formatCode>
                <c:ptCount val="36"/>
                <c:pt idx="0">
                  <c:v>2966045</c:v>
                </c:pt>
                <c:pt idx="1">
                  <c:v>4362341</c:v>
                </c:pt>
                <c:pt idx="2">
                  <c:v>4021186</c:v>
                </c:pt>
                <c:pt idx="3">
                  <c:v>3426364</c:v>
                </c:pt>
                <c:pt idx="4">
                  <c:v>6107526</c:v>
                </c:pt>
                <c:pt idx="5">
                  <c:v>3917999</c:v>
                </c:pt>
                <c:pt idx="6" formatCode="General">
                  <c:v>5412876</c:v>
                </c:pt>
                <c:pt idx="7">
                  <c:v>5485642.6896449197</c:v>
                </c:pt>
                <c:pt idx="8">
                  <c:v>5557788.8491353048</c:v>
                </c:pt>
                <c:pt idx="9">
                  <c:v>5629271.4835071303</c:v>
                </c:pt>
                <c:pt idx="10">
                  <c:v>5700077.175892191</c:v>
                </c:pt>
                <c:pt idx="11">
                  <c:v>5770126.644796541</c:v>
                </c:pt>
                <c:pt idx="12">
                  <c:v>5839393.3614125904</c:v>
                </c:pt>
                <c:pt idx="13">
                  <c:v>5907827.6223422121</c:v>
                </c:pt>
                <c:pt idx="14">
                  <c:v>5975419.669863075</c:v>
                </c:pt>
                <c:pt idx="15">
                  <c:v>6042093.5766982846</c:v>
                </c:pt>
                <c:pt idx="16">
                  <c:v>6107813.6661755657</c:v>
                </c:pt>
                <c:pt idx="17">
                  <c:v>6172533.8940426642</c:v>
                </c:pt>
                <c:pt idx="18">
                  <c:v>6236200.89775558</c:v>
                </c:pt>
                <c:pt idx="19">
                  <c:v>6298788.4534355467</c:v>
                </c:pt>
                <c:pt idx="20">
                  <c:v>6360250.8217591327</c:v>
                </c:pt>
                <c:pt idx="21">
                  <c:v>6420561.1689899266</c:v>
                </c:pt>
                <c:pt idx="22">
                  <c:v>6479667.9621568639</c:v>
                </c:pt>
                <c:pt idx="23">
                  <c:v>6537550.771028812</c:v>
                </c:pt>
                <c:pt idx="24">
                  <c:v>6594171.4795029126</c:v>
                </c:pt>
                <c:pt idx="25">
                  <c:v>6649503.5587715758</c:v>
                </c:pt>
                <c:pt idx="26">
                  <c:v>6703539.9954718761</c:v>
                </c:pt>
                <c:pt idx="27">
                  <c:v>6756262.1889456185</c:v>
                </c:pt>
                <c:pt idx="28">
                  <c:v>6807637.5118087558</c:v>
                </c:pt>
                <c:pt idx="29">
                  <c:v>6857659.255627186</c:v>
                </c:pt>
                <c:pt idx="30">
                  <c:v>6906294.7930168621</c:v>
                </c:pt>
                <c:pt idx="31">
                  <c:v>6953535.8908995669</c:v>
                </c:pt>
                <c:pt idx="32">
                  <c:v>6999390.1724958718</c:v>
                </c:pt>
                <c:pt idx="33">
                  <c:v>7043818.3019876257</c:v>
                </c:pt>
                <c:pt idx="34">
                  <c:v>7086832.1715989215</c:v>
                </c:pt>
                <c:pt idx="35">
                  <c:v>7128446.7228420805</c:v>
                </c:pt>
              </c:numCache>
            </c:numRef>
          </c:val>
          <c:smooth val="0"/>
          <c:extLst>
            <c:ext xmlns:c16="http://schemas.microsoft.com/office/drawing/2014/chart" uri="{C3380CC4-5D6E-409C-BE32-E72D297353CC}">
              <c16:uniqueId val="{00000002-9017-47FB-8B6A-E31870DCEB9D}"/>
            </c:ext>
          </c:extLst>
        </c:ser>
        <c:dLbls>
          <c:showLegendKey val="0"/>
          <c:showVal val="0"/>
          <c:showCatName val="0"/>
          <c:showSerName val="0"/>
          <c:showPercent val="0"/>
          <c:showBubbleSize val="0"/>
        </c:dLbls>
        <c:marker val="1"/>
        <c:smooth val="0"/>
        <c:axId val="1758292386"/>
        <c:axId val="837798480"/>
      </c:lineChart>
      <c:catAx>
        <c:axId val="1758292386"/>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837798480"/>
        <c:crosses val="autoZero"/>
        <c:auto val="1"/>
        <c:lblAlgn val="ctr"/>
        <c:lblOffset val="100"/>
        <c:noMultiLvlLbl val="1"/>
      </c:catAx>
      <c:valAx>
        <c:axId val="837798480"/>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aves de corral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58292386"/>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PIB Sectorial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Agricultura'!$J$346:$AQ$346</c:f>
              <c:numCache>
                <c:formatCode>#,##0.000</c:formatCode>
                <c:ptCount val="34"/>
                <c:pt idx="0">
                  <c:v>4528.7795556485817</c:v>
                </c:pt>
                <c:pt idx="1">
                  <c:v>6578.8387082587988</c:v>
                </c:pt>
                <c:pt idx="2">
                  <c:v>5735.4133499085219</c:v>
                </c:pt>
                <c:pt idx="3">
                  <c:v>5301.7685575144551</c:v>
                </c:pt>
                <c:pt idx="4">
                  <c:v>6016.8180521457698</c:v>
                </c:pt>
                <c:pt idx="5">
                  <c:v>6224.0271581917177</c:v>
                </c:pt>
                <c:pt idx="6">
                  <c:v>6407.1120118107856</c:v>
                </c:pt>
                <c:pt idx="7">
                  <c:v>6606.6791425638521</c:v>
                </c:pt>
                <c:pt idx="8">
                  <c:v>6762.7537335370143</c:v>
                </c:pt>
                <c:pt idx="9">
                  <c:v>6894.622858230402</c:v>
                </c:pt>
                <c:pt idx="10">
                  <c:v>7069.8094012107149</c:v>
                </c:pt>
                <c:pt idx="11">
                  <c:v>7222.0444059209385</c:v>
                </c:pt>
                <c:pt idx="12">
                  <c:v>7312.3139509616012</c:v>
                </c:pt>
                <c:pt idx="13">
                  <c:v>7418.5153564691054</c:v>
                </c:pt>
                <c:pt idx="14">
                  <c:v>7573.6228783121915</c:v>
                </c:pt>
                <c:pt idx="15">
                  <c:v>7675.7813507194169</c:v>
                </c:pt>
                <c:pt idx="16">
                  <c:v>7807.7846526178473</c:v>
                </c:pt>
                <c:pt idx="17">
                  <c:v>7901.2472323924121</c:v>
                </c:pt>
                <c:pt idx="18">
                  <c:v>7999.3889973581872</c:v>
                </c:pt>
                <c:pt idx="19">
                  <c:v>8118.1878657773395</c:v>
                </c:pt>
                <c:pt idx="20">
                  <c:v>8225.5729916726596</c:v>
                </c:pt>
                <c:pt idx="21">
                  <c:v>8348.9364161001376</c:v>
                </c:pt>
                <c:pt idx="22">
                  <c:v>8502.5773990317011</c:v>
                </c:pt>
                <c:pt idx="23">
                  <c:v>8648.8420410632752</c:v>
                </c:pt>
                <c:pt idx="24">
                  <c:v>8814.0152047472384</c:v>
                </c:pt>
                <c:pt idx="25">
                  <c:v>8988.729735740033</c:v>
                </c:pt>
                <c:pt idx="26">
                  <c:v>9138.6865374788613</c:v>
                </c:pt>
                <c:pt idx="27">
                  <c:v>9341.1308808608665</c:v>
                </c:pt>
                <c:pt idx="28">
                  <c:v>9529.2197360518912</c:v>
                </c:pt>
                <c:pt idx="29">
                  <c:v>9768.574274685092</c:v>
                </c:pt>
                <c:pt idx="30">
                  <c:v>9979.1733914881352</c:v>
                </c:pt>
                <c:pt idx="31">
                  <c:v>10192.272281215777</c:v>
                </c:pt>
                <c:pt idx="32">
                  <c:v>10417.79498181531</c:v>
                </c:pt>
                <c:pt idx="33">
                  <c:v>10645.566095727048</c:v>
                </c:pt>
              </c:numCache>
            </c:numRef>
          </c:val>
          <c:smooth val="0"/>
          <c:extLst>
            <c:ext xmlns:c16="http://schemas.microsoft.com/office/drawing/2014/chart" uri="{C3380CC4-5D6E-409C-BE32-E72D297353CC}">
              <c16:uniqueId val="{00000000-B569-4627-A20C-6A96C67BFA4E}"/>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Agricultura'!$J$363:$AQ$363</c:f>
              <c:numCache>
                <c:formatCode>#,##0.000</c:formatCode>
                <c:ptCount val="34"/>
                <c:pt idx="0">
                  <c:v>4528.7795556485817</c:v>
                </c:pt>
                <c:pt idx="1">
                  <c:v>6578.8387082587988</c:v>
                </c:pt>
                <c:pt idx="2">
                  <c:v>5735.4133499085219</c:v>
                </c:pt>
                <c:pt idx="3">
                  <c:v>5301.7685575144551</c:v>
                </c:pt>
                <c:pt idx="4">
                  <c:v>6016.8180521457698</c:v>
                </c:pt>
                <c:pt idx="5">
                  <c:v>6097.7036907324373</c:v>
                </c:pt>
                <c:pt idx="6">
                  <c:v>6177.8995634652938</c:v>
                </c:pt>
                <c:pt idx="7">
                  <c:v>6257.3578782139293</c:v>
                </c:pt>
                <c:pt idx="8">
                  <c:v>6336.0637211220455</c:v>
                </c:pt>
                <c:pt idx="9">
                  <c:v>6413.9289648569684</c:v>
                </c:pt>
                <c:pt idx="10">
                  <c:v>6490.9241206573824</c:v>
                </c:pt>
                <c:pt idx="11">
                  <c:v>6566.9939394647236</c:v>
                </c:pt>
                <c:pt idx="12">
                  <c:v>6642.1275748380476</c:v>
                </c:pt>
                <c:pt idx="13">
                  <c:v>6716.2406279087591</c:v>
                </c:pt>
                <c:pt idx="14">
                  <c:v>6789.2934413771509</c:v>
                </c:pt>
                <c:pt idx="15">
                  <c:v>6861.2348336000186</c:v>
                </c:pt>
                <c:pt idx="16">
                  <c:v>6932.0054881034466</c:v>
                </c:pt>
                <c:pt idx="17">
                  <c:v>7001.5762550773989</c:v>
                </c:pt>
                <c:pt idx="18">
                  <c:v>7069.8962918299485</c:v>
                </c:pt>
                <c:pt idx="19">
                  <c:v>7136.9357706484952</c:v>
                </c:pt>
                <c:pt idx="20">
                  <c:v>7202.6374087668037</c:v>
                </c:pt>
                <c:pt idx="21">
                  <c:v>7266.9784964491446</c:v>
                </c:pt>
                <c:pt idx="22">
                  <c:v>7329.91666478558</c:v>
                </c:pt>
                <c:pt idx="23">
                  <c:v>7391.4224250147909</c:v>
                </c:pt>
                <c:pt idx="24">
                  <c:v>7451.4879812573499</c:v>
                </c:pt>
                <c:pt idx="25">
                  <c:v>7510.0926574852065</c:v>
                </c:pt>
                <c:pt idx="26">
                  <c:v>7567.2001859114534</c:v>
                </c:pt>
                <c:pt idx="27">
                  <c:v>7622.8031096079394</c:v>
                </c:pt>
                <c:pt idx="28">
                  <c:v>7676.8651607877582</c:v>
                </c:pt>
                <c:pt idx="29">
                  <c:v>7729.3771877663621</c:v>
                </c:pt>
                <c:pt idx="30">
                  <c:v>7780.3476643257418</c:v>
                </c:pt>
                <c:pt idx="31">
                  <c:v>7829.732865750836</c:v>
                </c:pt>
                <c:pt idx="32">
                  <c:v>7877.5460111415459</c:v>
                </c:pt>
                <c:pt idx="33">
                  <c:v>7923.8037091105698</c:v>
                </c:pt>
              </c:numCache>
            </c:numRef>
          </c:val>
          <c:smooth val="0"/>
          <c:extLst>
            <c:ext xmlns:c16="http://schemas.microsoft.com/office/drawing/2014/chart" uri="{C3380CC4-5D6E-409C-BE32-E72D297353CC}">
              <c16:uniqueId val="{00000001-B569-4627-A20C-6A96C67BFA4E}"/>
            </c:ext>
          </c:extLst>
        </c:ser>
        <c:dLbls>
          <c:showLegendKey val="0"/>
          <c:showVal val="0"/>
          <c:showCatName val="0"/>
          <c:showSerName val="0"/>
          <c:showPercent val="0"/>
          <c:showBubbleSize val="0"/>
        </c:dLbls>
        <c:marker val="1"/>
        <c:smooth val="0"/>
        <c:axId val="2000989044"/>
        <c:axId val="178220974"/>
      </c:lineChart>
      <c:catAx>
        <c:axId val="200098904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78220974"/>
        <c:crosses val="autoZero"/>
        <c:auto val="1"/>
        <c:lblAlgn val="ctr"/>
        <c:lblOffset val="100"/>
        <c:noMultiLvlLbl val="1"/>
      </c:catAx>
      <c:valAx>
        <c:axId val="178220974"/>
        <c:scaling>
          <c:orientation val="minMax"/>
          <c:min val="4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Fertilizantes NPK [kg/ha]</a:t>
                </a:r>
              </a:p>
            </c:rich>
          </c:tx>
          <c:overlay val="0"/>
        </c:title>
        <c:numFmt formatCode="#,##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0098904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954414954338731"/>
          <c:y val="5.4421768707482991E-2"/>
          <c:w val="0.82439182801891342"/>
          <c:h val="0.58071696395093475"/>
        </c:manualLayout>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1B-4600-9D30-E864FE4F34BE}"/>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1B-4600-9D30-E864FE4F34BE}"/>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A1B-4600-9D30-E864FE4F34BE}"/>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A1B-4600-9D30-E864FE4F34BE}"/>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A1B-4600-9D30-E864FE4F34BE}"/>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A1B-4600-9D30-E864FE4F34BE}"/>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A1B-4600-9D30-E864FE4F34BE}"/>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A1B-4600-9D30-E864FE4F34BE}"/>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A1B-4600-9D30-E864FE4F34BE}"/>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A1B-4600-9D30-E864FE4F34BE}"/>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A1B-4600-9D30-E864FE4F34BE}"/>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A1B-4600-9D30-E864FE4F34BE}"/>
            </c:ext>
          </c:extLst>
        </c:ser>
        <c:dLbls>
          <c:showLegendKey val="0"/>
          <c:showVal val="0"/>
          <c:showCatName val="0"/>
          <c:showSerName val="0"/>
          <c:showPercent val="0"/>
          <c:showBubbleSize val="0"/>
        </c:dLbls>
        <c:gapWidth val="150"/>
        <c:axId val="615099722"/>
        <c:axId val="103839907"/>
      </c:barChart>
      <c:catAx>
        <c:axId val="61509972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3839907"/>
        <c:crosses val="autoZero"/>
        <c:auto val="1"/>
        <c:lblAlgn val="ctr"/>
        <c:lblOffset val="100"/>
        <c:noMultiLvlLbl val="1"/>
      </c:catAx>
      <c:valAx>
        <c:axId val="10383990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sembrados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615099722"/>
        <c:crosses val="autoZero"/>
        <c:crossBetween val="between"/>
      </c:valAx>
    </c:plotArea>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8A2-8075-DEED1A0D9266}"/>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27-48A2-8075-DEED1A0D9266}"/>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427-48A2-8075-DEED1A0D9266}"/>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427-48A2-8075-DEED1A0D9266}"/>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427-48A2-8075-DEED1A0D9266}"/>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427-48A2-8075-DEED1A0D9266}"/>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427-48A2-8075-DEED1A0D9266}"/>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427-48A2-8075-DEED1A0D9266}"/>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427-48A2-8075-DEED1A0D9266}"/>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427-48A2-8075-DEED1A0D9266}"/>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427-48A2-8075-DEED1A0D9266}"/>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C427-48A2-8075-DEED1A0D9266}"/>
            </c:ext>
          </c:extLst>
        </c:ser>
        <c:dLbls>
          <c:showLegendKey val="0"/>
          <c:showVal val="0"/>
          <c:showCatName val="0"/>
          <c:showSerName val="0"/>
          <c:showPercent val="0"/>
          <c:showBubbleSize val="0"/>
        </c:dLbls>
        <c:gapWidth val="150"/>
        <c:axId val="1096056980"/>
        <c:axId val="1000980300"/>
      </c:barChart>
      <c:catAx>
        <c:axId val="109605698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00980300"/>
        <c:crosses val="autoZero"/>
        <c:auto val="1"/>
        <c:lblAlgn val="ctr"/>
        <c:lblOffset val="100"/>
        <c:noMultiLvlLbl val="1"/>
      </c:catAx>
      <c:valAx>
        <c:axId val="100098030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cosechados [Mha]
</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096056980"/>
        <c:crosses val="autoZero"/>
        <c:crossBetween val="between"/>
      </c:valAx>
    </c:plotArea>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34-450F-8F67-2112FAB03AAB}"/>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34-450F-8F67-2112FAB03AAB}"/>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134-450F-8F67-2112FAB03AAB}"/>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134-450F-8F67-2112FAB03AAB}"/>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134-450F-8F67-2112FAB03AAB}"/>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134-450F-8F67-2112FAB03AAB}"/>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134-450F-8F67-2112FAB03AAB}"/>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134-450F-8F67-2112FAB03AAB}"/>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134-450F-8F67-2112FAB03AAB}"/>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134-450F-8F67-2112FAB03AAB}"/>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134-450F-8F67-2112FAB03AAB}"/>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134-450F-8F67-2112FAB03AAB}"/>
            </c:ext>
          </c:extLst>
        </c:ser>
        <c:dLbls>
          <c:showLegendKey val="0"/>
          <c:showVal val="0"/>
          <c:showCatName val="0"/>
          <c:showSerName val="0"/>
          <c:showPercent val="0"/>
          <c:showBubbleSize val="0"/>
        </c:dLbls>
        <c:gapWidth val="150"/>
        <c:axId val="245275329"/>
        <c:axId val="753733930"/>
      </c:barChart>
      <c:catAx>
        <c:axId val="2452753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753733930"/>
        <c:crosses val="autoZero"/>
        <c:auto val="1"/>
        <c:lblAlgn val="ctr"/>
        <c:lblOffset val="100"/>
        <c:noMultiLvlLbl val="1"/>
      </c:catAx>
      <c:valAx>
        <c:axId val="75373393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Producción de cultivos [Mton]</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245275329"/>
        <c:crosses val="autoZero"/>
        <c:crossBetween val="between"/>
      </c:valAx>
    </c:plotArea>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485-47E5-A164-2FB6BDE402FC}"/>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485-47E5-A164-2FB6BDE402FC}"/>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485-47E5-A164-2FB6BDE402FC}"/>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485-47E5-A164-2FB6BDE402FC}"/>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485-47E5-A164-2FB6BDE402FC}"/>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485-47E5-A164-2FB6BDE402FC}"/>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485-47E5-A164-2FB6BDE402FC}"/>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485-47E5-A164-2FB6BDE402FC}"/>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485-47E5-A164-2FB6BDE402FC}"/>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485-47E5-A164-2FB6BDE402FC}"/>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485-47E5-A164-2FB6BDE402FC}"/>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B485-47E5-A164-2FB6BDE402FC}"/>
            </c:ext>
          </c:extLst>
        </c:ser>
        <c:dLbls>
          <c:showLegendKey val="0"/>
          <c:showVal val="0"/>
          <c:showCatName val="0"/>
          <c:showSerName val="0"/>
          <c:showPercent val="0"/>
          <c:showBubbleSize val="0"/>
        </c:dLbls>
        <c:gapWidth val="150"/>
        <c:axId val="37238161"/>
        <c:axId val="649709901"/>
      </c:barChart>
      <c:catAx>
        <c:axId val="3723816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649709901"/>
        <c:crosses val="autoZero"/>
        <c:auto val="1"/>
        <c:lblAlgn val="ctr"/>
        <c:lblOffset val="100"/>
        <c:noMultiLvlLbl val="1"/>
      </c:catAx>
      <c:valAx>
        <c:axId val="649709901"/>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Rendimiento de cutivos</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37238161"/>
        <c:crosses val="autoZero"/>
        <c:crossBetween val="between"/>
      </c:valAx>
    </c:plotArea>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C4-4201-9F4D-D52715368704}"/>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C4-4201-9F4D-D52715368704}"/>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C4-4201-9F4D-D52715368704}"/>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C4-4201-9F4D-D52715368704}"/>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C4-4201-9F4D-D52715368704}"/>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C4-4201-9F4D-D52715368704}"/>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C4-4201-9F4D-D52715368704}"/>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C4-4201-9F4D-D52715368704}"/>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C4-4201-9F4D-D52715368704}"/>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C4-4201-9F4D-D52715368704}"/>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C4-4201-9F4D-D52715368704}"/>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4C4-4201-9F4D-D52715368704}"/>
            </c:ext>
          </c:extLst>
        </c:ser>
        <c:dLbls>
          <c:showLegendKey val="0"/>
          <c:showVal val="0"/>
          <c:showCatName val="0"/>
          <c:showSerName val="0"/>
          <c:showPercent val="0"/>
          <c:showBubbleSize val="0"/>
        </c:dLbls>
        <c:gapWidth val="150"/>
        <c:axId val="1555559986"/>
        <c:axId val="264985695"/>
      </c:barChart>
      <c:catAx>
        <c:axId val="155555998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264985695"/>
        <c:crosses val="autoZero"/>
        <c:auto val="1"/>
        <c:lblAlgn val="ctr"/>
        <c:lblOffset val="100"/>
        <c:noMultiLvlLbl val="1"/>
      </c:catAx>
      <c:valAx>
        <c:axId val="264985695"/>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Exportaciones [Mton]</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1555559986"/>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1B-46EA-A35C-4A1FA87E3990}"/>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1B-46EA-A35C-4A1FA87E3990}"/>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21B-46EA-A35C-4A1FA87E3990}"/>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21B-46EA-A35C-4A1FA87E3990}"/>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21B-46EA-A35C-4A1FA87E3990}"/>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21B-46EA-A35C-4A1FA87E3990}"/>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21B-46EA-A35C-4A1FA87E3990}"/>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21B-46EA-A35C-4A1FA87E3990}"/>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21B-46EA-A35C-4A1FA87E3990}"/>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21B-46EA-A35C-4A1FA87E3990}"/>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21B-46EA-A35C-4A1FA87E3990}"/>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21B-46EA-A35C-4A1FA87E3990}"/>
            </c:ext>
          </c:extLst>
        </c:ser>
        <c:dLbls>
          <c:showLegendKey val="0"/>
          <c:showVal val="0"/>
          <c:showCatName val="0"/>
          <c:showSerName val="0"/>
          <c:showPercent val="0"/>
          <c:showBubbleSize val="0"/>
        </c:dLbls>
        <c:gapWidth val="150"/>
        <c:axId val="1196805356"/>
        <c:axId val="1518198729"/>
      </c:barChart>
      <c:catAx>
        <c:axId val="11968053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518198729"/>
        <c:crosses val="autoZero"/>
        <c:auto val="1"/>
        <c:lblAlgn val="ctr"/>
        <c:lblOffset val="100"/>
        <c:noMultiLvlLbl val="1"/>
      </c:catAx>
      <c:valAx>
        <c:axId val="1518198729"/>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Importaciones [Mton]</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1196805356"/>
        <c:crosses val="autoZero"/>
        <c:crossBetween val="between"/>
      </c:valAx>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2E-4A45-8C47-51712A05F4FC}"/>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2E-4A45-8C47-51712A05F4FC}"/>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C2E-4A45-8C47-51712A05F4FC}"/>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C2E-4A45-8C47-51712A05F4FC}"/>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C2E-4A45-8C47-51712A05F4FC}"/>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C2E-4A45-8C47-51712A05F4FC}"/>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C2E-4A45-8C47-51712A05F4FC}"/>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C2E-4A45-8C47-51712A05F4FC}"/>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C2E-4A45-8C47-51712A05F4FC}"/>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C2E-4A45-8C47-51712A05F4FC}"/>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C2E-4A45-8C47-51712A05F4FC}"/>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C2E-4A45-8C47-51712A05F4FC}"/>
            </c:ext>
          </c:extLst>
        </c:ser>
        <c:dLbls>
          <c:showLegendKey val="0"/>
          <c:showVal val="0"/>
          <c:showCatName val="0"/>
          <c:showSerName val="0"/>
          <c:showPercent val="0"/>
          <c:showBubbleSize val="0"/>
        </c:dLbls>
        <c:gapWidth val="150"/>
        <c:axId val="1608781249"/>
        <c:axId val="1493236006"/>
      </c:barChart>
      <c:catAx>
        <c:axId val="160878124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493236006"/>
        <c:crosses val="autoZero"/>
        <c:auto val="1"/>
        <c:lblAlgn val="ctr"/>
        <c:lblOffset val="100"/>
        <c:noMultiLvlLbl val="1"/>
      </c:catAx>
      <c:valAx>
        <c:axId val="1493236006"/>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Demanda local ]Mton]</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1608781249"/>
        <c:crosses val="autoZero"/>
        <c:crossBetween val="between"/>
      </c:valAx>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E0-49B0-BA59-52FBFF374553}"/>
            </c:ext>
          </c:extLst>
        </c:ser>
        <c:ser>
          <c:idx val="1"/>
          <c:order val="1"/>
          <c:tx>
            <c:v>2011</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E0-49B0-BA59-52FBFF374553}"/>
            </c:ext>
          </c:extLst>
        </c:ser>
        <c:ser>
          <c:idx val="2"/>
          <c:order val="2"/>
          <c:tx>
            <c:v>2012</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E0-49B0-BA59-52FBFF374553}"/>
            </c:ext>
          </c:extLst>
        </c:ser>
        <c:ser>
          <c:idx val="3"/>
          <c:order val="3"/>
          <c:tx>
            <c:v>2013</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E0-49B0-BA59-52FBFF374553}"/>
            </c:ext>
          </c:extLst>
        </c:ser>
        <c:ser>
          <c:idx val="4"/>
          <c:order val="4"/>
          <c:tx>
            <c:v>2014</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E0-49B0-BA59-52FBFF374553}"/>
            </c:ext>
          </c:extLst>
        </c:ser>
        <c:ser>
          <c:idx val="5"/>
          <c:order val="5"/>
          <c:tx>
            <c:v>2015</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FE0-49B0-BA59-52FBFF374553}"/>
            </c:ext>
          </c:extLst>
        </c:ser>
        <c:ser>
          <c:idx val="6"/>
          <c:order val="6"/>
          <c:tx>
            <c:v>2016</c:v>
          </c:tx>
          <c:spPr>
            <a:solidFill>
              <a:srgbClr val="4472C4"/>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FE0-49B0-BA59-52FBFF374553}"/>
            </c:ext>
          </c:extLst>
        </c:ser>
        <c:ser>
          <c:idx val="7"/>
          <c:order val="7"/>
          <c:tx>
            <c:v>2017</c:v>
          </c:tx>
          <c:spPr>
            <a:solidFill>
              <a:srgbClr val="ED7D31"/>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FE0-49B0-BA59-52FBFF374553}"/>
            </c:ext>
          </c:extLst>
        </c:ser>
        <c:ser>
          <c:idx val="8"/>
          <c:order val="8"/>
          <c:tx>
            <c:v>2018</c:v>
          </c:tx>
          <c:spPr>
            <a:solidFill>
              <a:srgbClr val="A5A5A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FE0-49B0-BA59-52FBFF374553}"/>
            </c:ext>
          </c:extLst>
        </c:ser>
        <c:ser>
          <c:idx val="9"/>
          <c:order val="9"/>
          <c:tx>
            <c:v>2019</c:v>
          </c:tx>
          <c:spPr>
            <a:solidFill>
              <a:srgbClr val="FFC000"/>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FE0-49B0-BA59-52FBFF374553}"/>
            </c:ext>
          </c:extLst>
        </c:ser>
        <c:ser>
          <c:idx val="10"/>
          <c:order val="10"/>
          <c:tx>
            <c:v>2020</c:v>
          </c:tx>
          <c:spPr>
            <a:solidFill>
              <a:srgbClr val="5B9BD5"/>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FE0-49B0-BA59-52FBFF374553}"/>
            </c:ext>
          </c:extLst>
        </c:ser>
        <c:ser>
          <c:idx val="11"/>
          <c:order val="11"/>
          <c:tx>
            <c:v>2021</c:v>
          </c:tx>
          <c:spPr>
            <a:solidFill>
              <a:srgbClr val="70AD47"/>
            </a:solidFill>
            <a:ln cmpd="sng">
              <a:solidFill>
                <a:srgbClr val="000000"/>
              </a:solidFill>
            </a:ln>
          </c:spPr>
          <c:invertIfNegative val="1"/>
          <c:cat>
            <c:strRef>
              <c:f>#REF!</c:f>
            </c:str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FE0-49B0-BA59-52FBFF374553}"/>
            </c:ext>
          </c:extLst>
        </c:ser>
        <c:dLbls>
          <c:showLegendKey val="0"/>
          <c:showVal val="0"/>
          <c:showCatName val="0"/>
          <c:showSerName val="0"/>
          <c:showPercent val="0"/>
          <c:showBubbleSize val="0"/>
        </c:dLbls>
        <c:gapWidth val="150"/>
        <c:axId val="584259882"/>
        <c:axId val="1839409013"/>
      </c:barChart>
      <c:catAx>
        <c:axId val="5842598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839409013"/>
        <c:crosses val="autoZero"/>
        <c:auto val="1"/>
        <c:lblAlgn val="ctr"/>
        <c:lblOffset val="100"/>
        <c:noMultiLvlLbl val="1"/>
      </c:catAx>
      <c:valAx>
        <c:axId val="1839409013"/>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Población de vacuno </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584259882"/>
        <c:crosses val="autoZero"/>
        <c:crossBetween val="between"/>
      </c:valAx>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Cobertura de suelo para ganadería [Mha]</c:v>
          </c:tx>
          <c:spPr>
            <a:solidFill>
              <a:srgbClr val="4472C4"/>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26-44B1-A62A-2087BA55C922}"/>
            </c:ext>
          </c:extLst>
        </c:ser>
        <c:dLbls>
          <c:showLegendKey val="0"/>
          <c:showVal val="0"/>
          <c:showCatName val="0"/>
          <c:showSerName val="0"/>
          <c:showPercent val="0"/>
          <c:showBubbleSize val="0"/>
        </c:dLbls>
        <c:gapWidth val="150"/>
        <c:axId val="566044857"/>
        <c:axId val="1442290791"/>
      </c:barChart>
      <c:lineChart>
        <c:grouping val="standard"/>
        <c:varyColors val="0"/>
        <c:ser>
          <c:idx val="1"/>
          <c:order val="1"/>
          <c:tx>
            <c:v>Densidad [Cabezas/ha]</c:v>
          </c:tx>
          <c:spPr>
            <a:ln w="28575" cmpd="sng">
              <a:solidFill>
                <a:schemeClr val="accent2"/>
              </a:solidFill>
            </a:ln>
          </c:spPr>
          <c:marker>
            <c:symbol val="none"/>
          </c:marker>
          <c:cat>
            <c:numRef>
              <c:f>#REF!</c:f>
            </c:numRef>
          </c:cat>
          <c:val>
            <c:numRef>
              <c:f>#REF!</c:f>
              <c:numCache>
                <c:formatCode>General</c:formatCode>
                <c:ptCount val="1"/>
                <c:pt idx="0">
                  <c:v>1</c:v>
                </c:pt>
              </c:numCache>
            </c:numRef>
          </c:val>
          <c:smooth val="0"/>
          <c:extLst>
            <c:ext xmlns:c16="http://schemas.microsoft.com/office/drawing/2014/chart" uri="{C3380CC4-5D6E-409C-BE32-E72D297353CC}">
              <c16:uniqueId val="{00000001-EF26-44B1-A62A-2087BA55C922}"/>
            </c:ext>
          </c:extLst>
        </c:ser>
        <c:dLbls>
          <c:showLegendKey val="0"/>
          <c:showVal val="0"/>
          <c:showCatName val="0"/>
          <c:showSerName val="0"/>
          <c:showPercent val="0"/>
          <c:showBubbleSize val="0"/>
        </c:dLbls>
        <c:marker val="1"/>
        <c:smooth val="0"/>
        <c:axId val="566044857"/>
        <c:axId val="1442290791"/>
      </c:lineChart>
      <c:catAx>
        <c:axId val="566044857"/>
        <c:scaling>
          <c:orientation val="minMax"/>
        </c:scaling>
        <c:delete val="0"/>
        <c:axPos val="b"/>
        <c:title>
          <c:tx>
            <c:rich>
              <a:bodyPr/>
              <a:lstStyle/>
              <a:p>
                <a:pPr lvl="0">
                  <a:defRPr sz="1200" b="0" i="0">
                    <a:solidFill>
                      <a:srgbClr val="000000"/>
                    </a:solidFill>
                    <a:latin typeface="Calibri"/>
                  </a:defRPr>
                </a:pPr>
                <a:r>
                  <a:rPr lang="en-US" sz="1200" b="0" i="0">
                    <a:solidFill>
                      <a:srgbClr val="000000"/>
                    </a:solidFill>
                    <a:latin typeface="Calibri"/>
                  </a:rPr>
                  <a:t>Año de estudio</a:t>
                </a:r>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1442290791"/>
        <c:crosses val="autoZero"/>
        <c:auto val="1"/>
        <c:lblAlgn val="ctr"/>
        <c:lblOffset val="100"/>
        <c:noMultiLvlLbl val="1"/>
      </c:catAx>
      <c:valAx>
        <c:axId val="14422907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sz="1200" b="0" i="0">
                <a:solidFill>
                  <a:srgbClr val="000000"/>
                </a:solidFill>
                <a:latin typeface="Calibri"/>
              </a:defRPr>
            </a:pPr>
            <a:endParaRPr lang="en-US"/>
          </a:p>
        </c:txPr>
        <c:crossAx val="566044857"/>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Vacuno carne (Mton)</c:v>
          </c:tx>
          <c:spPr>
            <a:solidFill>
              <a:srgbClr val="4472C4"/>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88-4C6B-A659-F0664C8ADDD4}"/>
            </c:ext>
          </c:extLst>
        </c:ser>
        <c:ser>
          <c:idx val="1"/>
          <c:order val="1"/>
          <c:tx>
            <c:v>Vacuno leche (Mton)</c:v>
          </c:tx>
          <c:invertIfNegative val="1"/>
          <c:cat>
            <c:numRef>
              <c:f>#REF!</c:f>
            </c:numRef>
          </c:cat>
          <c:val>
            <c:numRef>
              <c:f>'Calibración-BAU_Agricultura '!#REF!</c:f>
              <c:numCache>
                <c:formatCode>General</c:formatCode>
                <c:ptCount val="1"/>
                <c:pt idx="0">
                  <c:v>1</c:v>
                </c:pt>
              </c:numCache>
            </c:numRef>
          </c:val>
          <c:extLst>
            <c:ext xmlns:c16="http://schemas.microsoft.com/office/drawing/2014/chart" uri="{C3380CC4-5D6E-409C-BE32-E72D297353CC}">
              <c16:uniqueId val="{00000001-5288-4C6B-A659-F0664C8ADDD4}"/>
            </c:ext>
          </c:extLst>
        </c:ser>
        <c:dLbls>
          <c:showLegendKey val="0"/>
          <c:showVal val="0"/>
          <c:showCatName val="0"/>
          <c:showSerName val="0"/>
          <c:showPercent val="0"/>
          <c:showBubbleSize val="0"/>
        </c:dLbls>
        <c:gapWidth val="150"/>
        <c:axId val="343723431"/>
        <c:axId val="495762948"/>
      </c:barChart>
      <c:catAx>
        <c:axId val="34372343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495762948"/>
        <c:crosses val="autoZero"/>
        <c:auto val="1"/>
        <c:lblAlgn val="ctr"/>
        <c:lblOffset val="100"/>
        <c:noMultiLvlLbl val="1"/>
      </c:catAx>
      <c:valAx>
        <c:axId val="495762948"/>
        <c:scaling>
          <c:orientation val="minMax"/>
        </c:scaling>
        <c:delete val="0"/>
        <c:axPos val="l"/>
        <c:majorGridlines>
          <c:spPr>
            <a:ln>
              <a:solidFill>
                <a:srgbClr val="B7B7B7"/>
              </a:solidFill>
            </a:ln>
          </c:spPr>
        </c:majorGridlines>
        <c:title>
          <c:tx>
            <c:rich>
              <a:bodyPr/>
              <a:lstStyle/>
              <a:p>
                <a:pPr lvl="0">
                  <a:defRPr sz="1200" b="0" i="0">
                    <a:solidFill>
                      <a:srgbClr val="000000"/>
                    </a:solidFill>
                    <a:latin typeface="Calibri"/>
                  </a:defRPr>
                </a:pPr>
                <a:r>
                  <a:rPr lang="en-US" sz="1200" b="0" i="0">
                    <a:solidFill>
                      <a:srgbClr val="000000"/>
                    </a:solidFill>
                    <a:latin typeface="Calibri"/>
                  </a:rPr>
                  <a:t>Producto [Mton]</a:t>
                </a:r>
              </a:p>
            </c:rich>
          </c:tx>
          <c:overlay val="0"/>
        </c:title>
        <c:numFmt formatCode="General" sourceLinked="1"/>
        <c:majorTickMark val="none"/>
        <c:minorTickMark val="none"/>
        <c:tickLblPos val="nextTo"/>
        <c:spPr>
          <a:ln/>
        </c:spPr>
        <c:txPr>
          <a:bodyPr/>
          <a:lstStyle/>
          <a:p>
            <a:pPr lvl="0">
              <a:defRPr sz="1200" b="0" i="0">
                <a:solidFill>
                  <a:srgbClr val="000000"/>
                </a:solidFill>
                <a:latin typeface="Calibri"/>
              </a:defRPr>
            </a:pPr>
            <a:endParaRPr lang="en-US"/>
          </a:p>
        </c:txPr>
        <c:crossAx val="343723431"/>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#REF!</c:f>
              <c:strCache>
                <c:ptCount val="1"/>
                <c:pt idx="0">
                  <c:v>#REF!</c:v>
                </c:pt>
              </c:strCache>
            </c:strRef>
          </c:tx>
          <c:spPr>
            <a:solidFill>
              <a:srgbClr val="70AD47"/>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5E-4F6B-9ABB-7A888895573B}"/>
            </c:ext>
          </c:extLst>
        </c:ser>
        <c:ser>
          <c:idx val="1"/>
          <c:order val="1"/>
          <c:tx>
            <c:strRef>
              <c:f>#REF!</c:f>
              <c:strCache>
                <c:ptCount val="1"/>
                <c:pt idx="0">
                  <c:v>#REF!</c:v>
                </c:pt>
              </c:strCache>
            </c:strRef>
          </c:tx>
          <c:spPr>
            <a:solidFill>
              <a:srgbClr val="4472C4"/>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5E-4F6B-9ABB-7A888895573B}"/>
            </c:ext>
          </c:extLst>
        </c:ser>
        <c:ser>
          <c:idx val="2"/>
          <c:order val="2"/>
          <c:tx>
            <c:strRef>
              <c:f>#REF!</c:f>
              <c:strCache>
                <c:ptCount val="1"/>
                <c:pt idx="0">
                  <c:v>#REF!</c:v>
                </c:pt>
              </c:strCache>
            </c:strRef>
          </c:tx>
          <c:spPr>
            <a:solidFill>
              <a:srgbClr val="ED7D31"/>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5E-4F6B-9ABB-7A888895573B}"/>
            </c:ext>
          </c:extLst>
        </c:ser>
        <c:ser>
          <c:idx val="3"/>
          <c:order val="3"/>
          <c:tx>
            <c:v>Exportación carne</c:v>
          </c:tx>
          <c:spPr>
            <a:solidFill>
              <a:srgbClr val="4472C4"/>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5E-4F6B-9ABB-7A888895573B}"/>
            </c:ext>
          </c:extLst>
        </c:ser>
        <c:ser>
          <c:idx val="4"/>
          <c:order val="4"/>
          <c:tx>
            <c:v>Exportación leche</c:v>
          </c:tx>
          <c:spPr>
            <a:solidFill>
              <a:srgbClr val="ED7D31"/>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5E-4F6B-9ABB-7A888895573B}"/>
            </c:ext>
          </c:extLst>
        </c:ser>
        <c:ser>
          <c:idx val="5"/>
          <c:order val="5"/>
          <c:tx>
            <c:v>Importación carne</c:v>
          </c:tx>
          <c:spPr>
            <a:solidFill>
              <a:srgbClr val="A5A5A5"/>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5E-4F6B-9ABB-7A888895573B}"/>
            </c:ext>
          </c:extLst>
        </c:ser>
        <c:ser>
          <c:idx val="6"/>
          <c:order val="6"/>
          <c:tx>
            <c:strRef>
              <c:f>#REF!</c:f>
              <c:strCache>
                <c:ptCount val="1"/>
                <c:pt idx="0">
                  <c:v>#REF!</c:v>
                </c:pt>
              </c:strCache>
            </c:strRef>
          </c:tx>
          <c:invertIfNegative val="1"/>
          <c:cat>
            <c:numRef>
              <c:f>#REF!</c:f>
            </c:numRef>
          </c:cat>
          <c:val>
            <c:numRef>
              <c:f>#REF!</c:f>
              <c:numCache>
                <c:formatCode>General</c:formatCode>
                <c:ptCount val="1"/>
                <c:pt idx="0">
                  <c:v>1</c:v>
                </c:pt>
              </c:numCache>
            </c:numRef>
          </c:val>
          <c:extLst>
            <c:ext xmlns:c16="http://schemas.microsoft.com/office/drawing/2014/chart" uri="{C3380CC4-5D6E-409C-BE32-E72D297353CC}">
              <c16:uniqueId val="{00000006-635E-4F6B-9ABB-7A888895573B}"/>
            </c:ext>
          </c:extLst>
        </c:ser>
        <c:ser>
          <c:idx val="7"/>
          <c:order val="7"/>
          <c:tx>
            <c:strRef>
              <c:f>#REF!</c:f>
              <c:strCache>
                <c:ptCount val="1"/>
                <c:pt idx="0">
                  <c:v>#REF!</c:v>
                </c:pt>
              </c:strCache>
            </c:strRef>
          </c:tx>
          <c:invertIfNegative val="1"/>
          <c:cat>
            <c:numRef>
              <c:f>#REF!</c:f>
            </c:numRef>
          </c:cat>
          <c:val>
            <c:numRef>
              <c:f>#REF!</c:f>
              <c:numCache>
                <c:formatCode>General</c:formatCode>
                <c:ptCount val="1"/>
                <c:pt idx="0">
                  <c:v>1</c:v>
                </c:pt>
              </c:numCache>
            </c:numRef>
          </c:val>
          <c:extLst>
            <c:ext xmlns:c16="http://schemas.microsoft.com/office/drawing/2014/chart" uri="{C3380CC4-5D6E-409C-BE32-E72D297353CC}">
              <c16:uniqueId val="{00000007-635E-4F6B-9ABB-7A888895573B}"/>
            </c:ext>
          </c:extLst>
        </c:ser>
        <c:ser>
          <c:idx val="8"/>
          <c:order val="8"/>
          <c:tx>
            <c:strRef>
              <c:f>#REF!</c:f>
              <c:strCache>
                <c:ptCount val="1"/>
                <c:pt idx="0">
                  <c:v>#REF!</c:v>
                </c:pt>
              </c:strCache>
            </c:strRef>
          </c:tx>
          <c:invertIfNegative val="1"/>
          <c:cat>
            <c:numRef>
              <c:f>#REF!</c:f>
            </c:numRef>
          </c:cat>
          <c:val>
            <c:numRef>
              <c:f>#REF!</c:f>
              <c:numCache>
                <c:formatCode>General</c:formatCode>
                <c:ptCount val="1"/>
                <c:pt idx="0">
                  <c:v>1</c:v>
                </c:pt>
              </c:numCache>
            </c:numRef>
          </c:val>
          <c:extLst>
            <c:ext xmlns:c16="http://schemas.microsoft.com/office/drawing/2014/chart" uri="{C3380CC4-5D6E-409C-BE32-E72D297353CC}">
              <c16:uniqueId val="{00000008-635E-4F6B-9ABB-7A888895573B}"/>
            </c:ext>
          </c:extLst>
        </c:ser>
        <c:dLbls>
          <c:showLegendKey val="0"/>
          <c:showVal val="0"/>
          <c:showCatName val="0"/>
          <c:showSerName val="0"/>
          <c:showPercent val="0"/>
          <c:showBubbleSize val="0"/>
        </c:dLbls>
        <c:gapWidth val="150"/>
        <c:axId val="944003945"/>
        <c:axId val="1746198804"/>
      </c:barChart>
      <c:catAx>
        <c:axId val="9440039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746198804"/>
        <c:crosses val="autoZero"/>
        <c:auto val="1"/>
        <c:lblAlgn val="ctr"/>
        <c:lblOffset val="100"/>
        <c:noMultiLvlLbl val="1"/>
      </c:catAx>
      <c:valAx>
        <c:axId val="1746198804"/>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Cantidad de producto [Mton]</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9440039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tx>
            <c:v>Criadas en campo (Cabezas)</c:v>
          </c:tx>
          <c:spPr>
            <a:solidFill>
              <a:srgbClr val="4472C4"/>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F3-4C62-B94E-B178B2BE3ACF}"/>
            </c:ext>
          </c:extLst>
        </c:ser>
        <c:ser>
          <c:idx val="1"/>
          <c:order val="1"/>
          <c:tx>
            <c:v>Criadas en planteles avícolas (Cabezas)</c:v>
          </c:tx>
          <c:spPr>
            <a:solidFill>
              <a:srgbClr val="ED7D31"/>
            </a:solidFill>
            <a:ln cmpd="sng">
              <a:solidFill>
                <a:srgbClr val="000000"/>
              </a:solidFill>
            </a:ln>
          </c:spPr>
          <c:invertIfNegative val="1"/>
          <c:cat>
            <c:numRef>
              <c:f>#REF!</c:f>
            </c:numRef>
          </c:cat>
          <c:val>
            <c:numRef>
              <c:f>#REF!</c:f>
              <c:numCache>
                <c:formatCode>General</c:formatCode>
                <c:ptCount val="1"/>
                <c:pt idx="0">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F3-4C62-B94E-B178B2BE3ACF}"/>
            </c:ext>
          </c:extLst>
        </c:ser>
        <c:dLbls>
          <c:showLegendKey val="0"/>
          <c:showVal val="0"/>
          <c:showCatName val="0"/>
          <c:showSerName val="0"/>
          <c:showPercent val="0"/>
          <c:showBubbleSize val="0"/>
        </c:dLbls>
        <c:gapWidth val="150"/>
        <c:overlap val="100"/>
        <c:axId val="1912413093"/>
        <c:axId val="398348028"/>
      </c:barChart>
      <c:lineChart>
        <c:grouping val="standard"/>
        <c:varyColors val="0"/>
        <c:ser>
          <c:idx val="2"/>
          <c:order val="2"/>
          <c:tx>
            <c:v># Huevos</c:v>
          </c:tx>
          <c:spPr>
            <a:ln w="28575" cmpd="sng">
              <a:solidFill>
                <a:schemeClr val="accent3"/>
              </a:solidFill>
            </a:ln>
          </c:spPr>
          <c:marker>
            <c:symbol val="none"/>
          </c:marker>
          <c:cat>
            <c:numRef>
              <c:f>#REF!</c:f>
            </c:numRef>
          </c:cat>
          <c:val>
            <c:numRef>
              <c:f>#REF!</c:f>
              <c:numCache>
                <c:formatCode>General</c:formatCode>
                <c:ptCount val="1"/>
                <c:pt idx="0">
                  <c:v>1</c:v>
                </c:pt>
              </c:numCache>
            </c:numRef>
          </c:val>
          <c:smooth val="0"/>
          <c:extLst>
            <c:ext xmlns:c16="http://schemas.microsoft.com/office/drawing/2014/chart" uri="{C3380CC4-5D6E-409C-BE32-E72D297353CC}">
              <c16:uniqueId val="{00000002-D4F3-4C62-B94E-B178B2BE3ACF}"/>
            </c:ext>
          </c:extLst>
        </c:ser>
        <c:dLbls>
          <c:showLegendKey val="0"/>
          <c:showVal val="0"/>
          <c:showCatName val="0"/>
          <c:showSerName val="0"/>
          <c:showPercent val="0"/>
          <c:showBubbleSize val="0"/>
        </c:dLbls>
        <c:marker val="1"/>
        <c:smooth val="0"/>
        <c:axId val="1912413093"/>
        <c:axId val="398348028"/>
      </c:lineChart>
      <c:catAx>
        <c:axId val="191241309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98348028"/>
        <c:crosses val="autoZero"/>
        <c:auto val="1"/>
        <c:lblAlgn val="ctr"/>
        <c:lblOffset val="100"/>
        <c:noMultiLvlLbl val="1"/>
      </c:catAx>
      <c:valAx>
        <c:axId val="39834802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Aves [Cabezas]</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912413093"/>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2010</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'Calibración-UTCUTS_Osemosys'!$I$17:$I$24</c:f>
              <c:numCache>
                <c:formatCode>#,##0.000</c:formatCode>
                <c:ptCount val="8"/>
                <c:pt idx="0">
                  <c:v>3.504127</c:v>
                </c:pt>
                <c:pt idx="1">
                  <c:v>1.3913789999999999</c:v>
                </c:pt>
                <c:pt idx="2">
                  <c:v>0.99236899999999995</c:v>
                </c:pt>
                <c:pt idx="3">
                  <c:v>0.19395699999999999</c:v>
                </c:pt>
                <c:pt idx="4">
                  <c:v>0.217058</c:v>
                </c:pt>
                <c:pt idx="5">
                  <c:v>0.53947500000000004</c:v>
                </c:pt>
                <c:pt idx="6">
                  <c:v>3.4099520000000001</c:v>
                </c:pt>
                <c:pt idx="7">
                  <c:v>1.5099720000000001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64-466D-A0F8-C6FAF0F25B9F}"/>
            </c:ext>
          </c:extLst>
        </c:ser>
        <c:ser>
          <c:idx val="1"/>
          <c:order val="1"/>
          <c:tx>
            <c:v>2011</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'Calibración-UTCUTS_Osemosys'!$J$17:$J$24</c:f>
              <c:numCache>
                <c:formatCode>#,##0.000</c:formatCode>
                <c:ptCount val="8"/>
                <c:pt idx="0">
                  <c:v>3.536454</c:v>
                </c:pt>
                <c:pt idx="1">
                  <c:v>1.3794729999999999</c:v>
                </c:pt>
                <c:pt idx="2">
                  <c:v>0.98231199999999996</c:v>
                </c:pt>
                <c:pt idx="3">
                  <c:v>0.17344200000000001</c:v>
                </c:pt>
                <c:pt idx="4">
                  <c:v>0.21058399999999999</c:v>
                </c:pt>
                <c:pt idx="5">
                  <c:v>0.56585700000000005</c:v>
                </c:pt>
                <c:pt idx="6">
                  <c:v>3.4254120000000001</c:v>
                </c:pt>
                <c:pt idx="7">
                  <c:v>1.3855470000000001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764-466D-A0F8-C6FAF0F25B9F}"/>
            </c:ext>
          </c:extLst>
        </c:ser>
        <c:ser>
          <c:idx val="2"/>
          <c:order val="2"/>
          <c:tx>
            <c:v>2012</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'Calibración-UTCUTS_Osemosys'!$K$17:$K$24</c:f>
              <c:numCache>
                <c:formatCode>#,##0.000</c:formatCode>
                <c:ptCount val="8"/>
                <c:pt idx="0">
                  <c:v>3.583056</c:v>
                </c:pt>
                <c:pt idx="1">
                  <c:v>1.3829180000000001</c:v>
                </c:pt>
                <c:pt idx="2">
                  <c:v>1.0208699999999999</c:v>
                </c:pt>
                <c:pt idx="3">
                  <c:v>0.12698200000000001</c:v>
                </c:pt>
                <c:pt idx="4">
                  <c:v>0.20565700000000001</c:v>
                </c:pt>
                <c:pt idx="5">
                  <c:v>0.60827200000000003</c:v>
                </c:pt>
                <c:pt idx="6">
                  <c:v>3.5530080000000002</c:v>
                </c:pt>
                <c:pt idx="7">
                  <c:v>1.423114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764-466D-A0F8-C6FAF0F25B9F}"/>
            </c:ext>
          </c:extLst>
        </c:ser>
        <c:ser>
          <c:idx val="3"/>
          <c:order val="3"/>
          <c:tx>
            <c:v>2013</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'Calibración-UTCUTS_Osemosys'!$L$17:$L$24</c:f>
              <c:numCache>
                <c:formatCode>#,##0.000</c:formatCode>
                <c:ptCount val="8"/>
                <c:pt idx="0">
                  <c:v>3.538424</c:v>
                </c:pt>
                <c:pt idx="1">
                  <c:v>1.469363</c:v>
                </c:pt>
                <c:pt idx="2">
                  <c:v>1.003271</c:v>
                </c:pt>
                <c:pt idx="3">
                  <c:v>0.191159</c:v>
                </c:pt>
                <c:pt idx="4">
                  <c:v>0.216225</c:v>
                </c:pt>
                <c:pt idx="5">
                  <c:v>0.49189100000000002</c:v>
                </c:pt>
                <c:pt idx="6">
                  <c:v>3.2273209999999999</c:v>
                </c:pt>
                <c:pt idx="7">
                  <c:v>1.623359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764-466D-A0F8-C6FAF0F25B9F}"/>
            </c:ext>
          </c:extLst>
        </c:ser>
        <c:ser>
          <c:idx val="4"/>
          <c:order val="4"/>
          <c:tx>
            <c:v>2014</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'Calibración-UTCUTS_Osemosys'!$M$17:$M$24</c:f>
              <c:numCache>
                <c:formatCode>#,##0.000</c:formatCode>
                <c:ptCount val="8"/>
                <c:pt idx="0">
                  <c:v>5.7588590000000002</c:v>
                </c:pt>
                <c:pt idx="1">
                  <c:v>1.4171039999999999</c:v>
                </c:pt>
                <c:pt idx="2">
                  <c:v>0.876498</c:v>
                </c:pt>
                <c:pt idx="3">
                  <c:v>9.3574000000000004E-2</c:v>
                </c:pt>
                <c:pt idx="4">
                  <c:v>0.46817999999999999</c:v>
                </c:pt>
                <c:pt idx="5">
                  <c:v>0.49925799999999998</c:v>
                </c:pt>
                <c:pt idx="6">
                  <c:v>2.2594470000000002</c:v>
                </c:pt>
                <c:pt idx="7">
                  <c:v>0.82833299999999999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764-466D-A0F8-C6FAF0F25B9F}"/>
            </c:ext>
          </c:extLst>
        </c:ser>
        <c:ser>
          <c:idx val="5"/>
          <c:order val="5"/>
          <c:tx>
            <c:v>2015</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'Calibración-UTCUTS_Osemosys'!$N$17:$N$24</c:f>
              <c:numCache>
                <c:formatCode>#,##0.000</c:formatCode>
                <c:ptCount val="8"/>
                <c:pt idx="0">
                  <c:v>5.7297989999999999</c:v>
                </c:pt>
                <c:pt idx="1">
                  <c:v>1.483366</c:v>
                </c:pt>
                <c:pt idx="2">
                  <c:v>0.95064899999999997</c:v>
                </c:pt>
                <c:pt idx="3">
                  <c:v>0.11738999999999999</c:v>
                </c:pt>
                <c:pt idx="4">
                  <c:v>0.61209000000000002</c:v>
                </c:pt>
                <c:pt idx="5">
                  <c:v>0.454347</c:v>
                </c:pt>
                <c:pt idx="6">
                  <c:v>2.5314420000000002</c:v>
                </c:pt>
                <c:pt idx="7">
                  <c:v>0.70677699999999999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764-466D-A0F8-C6FAF0F25B9F}"/>
            </c:ext>
          </c:extLst>
        </c:ser>
        <c:ser>
          <c:idx val="6"/>
          <c:order val="6"/>
          <c:tx>
            <c:v>2016</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'Calibración-UTCUTS_Osemosys'!$O$17:$O$24</c:f>
              <c:numCache>
                <c:formatCode>#,##0.000</c:formatCode>
                <c:ptCount val="8"/>
                <c:pt idx="0">
                  <c:v>5.7732900000000003</c:v>
                </c:pt>
                <c:pt idx="1">
                  <c:v>1.439117</c:v>
                </c:pt>
                <c:pt idx="2">
                  <c:v>0.84968500000000002</c:v>
                </c:pt>
                <c:pt idx="3">
                  <c:v>0.125946</c:v>
                </c:pt>
                <c:pt idx="4">
                  <c:v>0.719109</c:v>
                </c:pt>
                <c:pt idx="5">
                  <c:v>0.37779099999999999</c:v>
                </c:pt>
                <c:pt idx="6">
                  <c:v>2.3005390000000001</c:v>
                </c:pt>
                <c:pt idx="7">
                  <c:v>0.80049599999999999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764-466D-A0F8-C6FAF0F25B9F}"/>
            </c:ext>
          </c:extLst>
        </c:ser>
        <c:ser>
          <c:idx val="7"/>
          <c:order val="7"/>
          <c:tx>
            <c:v>2017</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'Calibración-UTCUTS_Osemosys'!$P$17:$P$24</c:f>
              <c:numCache>
                <c:formatCode>#,##0.000</c:formatCode>
                <c:ptCount val="8"/>
                <c:pt idx="0">
                  <c:v>5.6754020000000001</c:v>
                </c:pt>
                <c:pt idx="1">
                  <c:v>1.4304969999999999</c:v>
                </c:pt>
                <c:pt idx="2">
                  <c:v>0.90422400000000003</c:v>
                </c:pt>
                <c:pt idx="3">
                  <c:v>0.12926799999999999</c:v>
                </c:pt>
                <c:pt idx="4">
                  <c:v>0.75779099999999999</c:v>
                </c:pt>
                <c:pt idx="5">
                  <c:v>0.33241799999999999</c:v>
                </c:pt>
                <c:pt idx="6">
                  <c:v>2.4476339999999999</c:v>
                </c:pt>
                <c:pt idx="7">
                  <c:v>0.67791100000000004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764-466D-A0F8-C6FAF0F25B9F}"/>
            </c:ext>
          </c:extLst>
        </c:ser>
        <c:ser>
          <c:idx val="8"/>
          <c:order val="8"/>
          <c:tx>
            <c:v>2018</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'Calibración-UTCUTS_Osemosys'!$Q$17:$Q$24</c:f>
              <c:numCache>
                <c:formatCode>#,##0.000</c:formatCode>
                <c:ptCount val="8"/>
                <c:pt idx="0">
                  <c:v>5.7406410000000001</c:v>
                </c:pt>
                <c:pt idx="1">
                  <c:v>1.385805</c:v>
                </c:pt>
                <c:pt idx="2">
                  <c:v>0.79949400000000004</c:v>
                </c:pt>
                <c:pt idx="3">
                  <c:v>0.16844600000000001</c:v>
                </c:pt>
                <c:pt idx="4">
                  <c:v>0.79651799999999995</c:v>
                </c:pt>
                <c:pt idx="5">
                  <c:v>0.252612</c:v>
                </c:pt>
                <c:pt idx="6">
                  <c:v>2.3790420000000001</c:v>
                </c:pt>
                <c:pt idx="7">
                  <c:v>0.71527300000000005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764-466D-A0F8-C6FAF0F25B9F}"/>
            </c:ext>
          </c:extLst>
        </c:ser>
        <c:ser>
          <c:idx val="9"/>
          <c:order val="9"/>
          <c:tx>
            <c:v>2019</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'Calibración-UTCUTS_Osemosys'!$R$17:$R$24</c:f>
              <c:numCache>
                <c:formatCode>#,##0.000</c:formatCode>
                <c:ptCount val="8"/>
                <c:pt idx="0">
                  <c:v>6.040896</c:v>
                </c:pt>
                <c:pt idx="1">
                  <c:v>1.4395039999999999</c:v>
                </c:pt>
                <c:pt idx="2">
                  <c:v>0.76970799999999995</c:v>
                </c:pt>
                <c:pt idx="3">
                  <c:v>0.21949199999999999</c:v>
                </c:pt>
                <c:pt idx="4">
                  <c:v>0.66230500000000003</c:v>
                </c:pt>
                <c:pt idx="5">
                  <c:v>0.270986</c:v>
                </c:pt>
                <c:pt idx="6">
                  <c:v>1.9854940000000001</c:v>
                </c:pt>
                <c:pt idx="7">
                  <c:v>0.91584299999999996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764-466D-A0F8-C6FAF0F25B9F}"/>
            </c:ext>
          </c:extLst>
        </c:ser>
        <c:ser>
          <c:idx val="10"/>
          <c:order val="10"/>
          <c:tx>
            <c:v>2020</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'Calibración-UTCUTS_Osemosys'!$S$17:$S$24</c:f>
              <c:numCache>
                <c:formatCode>#,##0.000</c:formatCode>
                <c:ptCount val="8"/>
                <c:pt idx="0">
                  <c:v>6.1123240000000001</c:v>
                </c:pt>
                <c:pt idx="1">
                  <c:v>1.4429730000000001</c:v>
                </c:pt>
                <c:pt idx="2">
                  <c:v>0.82251600000000002</c:v>
                </c:pt>
                <c:pt idx="3">
                  <c:v>0.21501400000000001</c:v>
                </c:pt>
                <c:pt idx="4">
                  <c:v>0.68147599999999997</c:v>
                </c:pt>
                <c:pt idx="5">
                  <c:v>0.249139</c:v>
                </c:pt>
                <c:pt idx="6">
                  <c:v>2.0677949999999998</c:v>
                </c:pt>
                <c:pt idx="7">
                  <c:v>0.84131999999999996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764-466D-A0F8-C6FAF0F25B9F}"/>
            </c:ext>
          </c:extLst>
        </c:ser>
        <c:ser>
          <c:idx val="11"/>
          <c:order val="11"/>
          <c:tx>
            <c:v>2021</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'Calibración-UTCUTS_Osemosys'!$T$17:$T$24</c:f>
              <c:numCache>
                <c:formatCode>#,##0.000</c:formatCode>
                <c:ptCount val="8"/>
                <c:pt idx="0">
                  <c:v>5.9005599999999996</c:v>
                </c:pt>
                <c:pt idx="1">
                  <c:v>1.4233720000000001</c:v>
                </c:pt>
                <c:pt idx="2">
                  <c:v>0.84199400000000002</c:v>
                </c:pt>
                <c:pt idx="3">
                  <c:v>0.163017</c:v>
                </c:pt>
                <c:pt idx="4">
                  <c:v>0.71275699999999997</c:v>
                </c:pt>
                <c:pt idx="5">
                  <c:v>0.233074</c:v>
                </c:pt>
                <c:pt idx="6">
                  <c:v>2.3765510000000001</c:v>
                </c:pt>
                <c:pt idx="7">
                  <c:v>0.64613900000000002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764-466D-A0F8-C6FAF0F25B9F}"/>
            </c:ext>
          </c:extLst>
        </c:ser>
        <c:dLbls>
          <c:showLegendKey val="0"/>
          <c:showVal val="0"/>
          <c:showCatName val="0"/>
          <c:showSerName val="0"/>
          <c:showPercent val="0"/>
          <c:showBubbleSize val="0"/>
        </c:dLbls>
        <c:gapWidth val="150"/>
        <c:axId val="183248101"/>
        <c:axId val="144859243"/>
      </c:barChart>
      <c:catAx>
        <c:axId val="1832481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44859243"/>
        <c:crosses val="autoZero"/>
        <c:auto val="1"/>
        <c:lblAlgn val="ctr"/>
        <c:lblOffset val="100"/>
        <c:noMultiLvlLbl val="1"/>
      </c:catAx>
      <c:valAx>
        <c:axId val="144859243"/>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Uso de suelo</a:t>
                </a:r>
              </a:p>
            </c:rich>
          </c:tx>
          <c:overlay val="0"/>
        </c:title>
        <c:numFmt formatCode="#,##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83248101"/>
        <c:crosses val="autoZero"/>
        <c:crossBetween val="between"/>
      </c:valAx>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Galápagos [Mha]</c:v>
          </c:tx>
          <c:spPr>
            <a:solidFill>
              <a:srgbClr val="4472C4"/>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'Calibración-UTCUTS_Osemosys'!$I$33:$T$33</c:f>
              <c:numCache>
                <c:formatCode>0.0000</c:formatCode>
                <c:ptCount val="12"/>
                <c:pt idx="0">
                  <c:v>0.79579217000000002</c:v>
                </c:pt>
                <c:pt idx="1">
                  <c:v>0.79579217000000002</c:v>
                </c:pt>
                <c:pt idx="2">
                  <c:v>0.79579217000000002</c:v>
                </c:pt>
                <c:pt idx="3">
                  <c:v>0.79579217000000002</c:v>
                </c:pt>
                <c:pt idx="4">
                  <c:v>0.79579217000000002</c:v>
                </c:pt>
                <c:pt idx="5">
                  <c:v>0.79579217000000002</c:v>
                </c:pt>
                <c:pt idx="6">
                  <c:v>0.79579217000000002</c:v>
                </c:pt>
                <c:pt idx="7">
                  <c:v>0.79579217000000002</c:v>
                </c:pt>
                <c:pt idx="8">
                  <c:v>0.79579217000000002</c:v>
                </c:pt>
                <c:pt idx="9">
                  <c:v>0.79579217000000002</c:v>
                </c:pt>
                <c:pt idx="10">
                  <c:v>0.79579217000000002</c:v>
                </c:pt>
                <c:pt idx="11">
                  <c:v>0.79579217000000002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55-41CD-89D7-D9543C68F404}"/>
            </c:ext>
          </c:extLst>
        </c:ser>
        <c:ser>
          <c:idx val="1"/>
          <c:order val="1"/>
          <c:tx>
            <c:v>Bosques protegidos/Protected forest [Mha]</c:v>
          </c:tx>
          <c:spPr>
            <a:solidFill>
              <a:srgbClr val="ED7D31"/>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'Calibración-UTCUTS_Osemosys'!$I$34:$T$34</c:f>
              <c:numCache>
                <c:formatCode>0.0000</c:formatCode>
                <c:ptCount val="12"/>
                <c:pt idx="0">
                  <c:v>2.2633933100000001</c:v>
                </c:pt>
                <c:pt idx="1">
                  <c:v>2.2794223700000003</c:v>
                </c:pt>
                <c:pt idx="2">
                  <c:v>2.2794223700000003</c:v>
                </c:pt>
                <c:pt idx="3">
                  <c:v>2.2794223700000003</c:v>
                </c:pt>
                <c:pt idx="4">
                  <c:v>2.3725856800000003</c:v>
                </c:pt>
                <c:pt idx="5">
                  <c:v>2.3725856800000003</c:v>
                </c:pt>
                <c:pt idx="6">
                  <c:v>2.37473125</c:v>
                </c:pt>
                <c:pt idx="7">
                  <c:v>2.37473125</c:v>
                </c:pt>
                <c:pt idx="8">
                  <c:v>2.4084734000000001</c:v>
                </c:pt>
                <c:pt idx="9">
                  <c:v>2.40882109</c:v>
                </c:pt>
                <c:pt idx="10">
                  <c:v>2.40882109</c:v>
                </c:pt>
                <c:pt idx="11">
                  <c:v>2.4117234999999999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B55-41CD-89D7-D9543C68F404}"/>
            </c:ext>
          </c:extLst>
        </c:ser>
        <c:ser>
          <c:idx val="2"/>
          <c:order val="2"/>
          <c:tx>
            <c:v>Pradera protegida/Protected grassland [Mha]</c:v>
          </c:tx>
          <c:spPr>
            <a:solidFill>
              <a:srgbClr val="A5A5A5"/>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'Calibración-UTCUTS_Osemosys'!$I$35:$T$35</c:f>
              <c:numCache>
                <c:formatCode>0.0000</c:formatCode>
                <c:ptCount val="12"/>
                <c:pt idx="0">
                  <c:v>1.8351788900000003</c:v>
                </c:pt>
                <c:pt idx="1">
                  <c:v>1.8351788900000003</c:v>
                </c:pt>
                <c:pt idx="2">
                  <c:v>1.8383960400000003</c:v>
                </c:pt>
                <c:pt idx="3">
                  <c:v>1.8383960400000003</c:v>
                </c:pt>
                <c:pt idx="4">
                  <c:v>1.8383960400000003</c:v>
                </c:pt>
                <c:pt idx="5">
                  <c:v>1.8383960400000003</c:v>
                </c:pt>
                <c:pt idx="6">
                  <c:v>1.8383960400000003</c:v>
                </c:pt>
                <c:pt idx="7">
                  <c:v>1.8914898600000003</c:v>
                </c:pt>
                <c:pt idx="8">
                  <c:v>1.8934445100000001</c:v>
                </c:pt>
                <c:pt idx="9">
                  <c:v>1.9224890200000002</c:v>
                </c:pt>
                <c:pt idx="10">
                  <c:v>1.9272791500000002</c:v>
                </c:pt>
                <c:pt idx="11">
                  <c:v>1.95791001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B55-41CD-89D7-D9543C68F404}"/>
            </c:ext>
          </c:extLst>
        </c:ser>
        <c:ser>
          <c:idx val="3"/>
          <c:order val="3"/>
          <c:tx>
            <c:v>Manglares  [Mha]</c:v>
          </c:tx>
          <c:spPr>
            <a:solidFill>
              <a:srgbClr val="FFC000"/>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'Calibración-UTCUTS_Osemosys'!$I$36:$T$36</c:f>
              <c:numCache>
                <c:formatCode>0.0000</c:formatCode>
                <c:ptCount val="12"/>
                <c:pt idx="0">
                  <c:v>0.37320953000000001</c:v>
                </c:pt>
                <c:pt idx="1">
                  <c:v>0.37568765999999998</c:v>
                </c:pt>
                <c:pt idx="2">
                  <c:v>0.38884295999999996</c:v>
                </c:pt>
                <c:pt idx="3">
                  <c:v>0.38884295999999996</c:v>
                </c:pt>
                <c:pt idx="4">
                  <c:v>0.38884295999999996</c:v>
                </c:pt>
                <c:pt idx="5">
                  <c:v>0.53110941</c:v>
                </c:pt>
                <c:pt idx="6">
                  <c:v>0.57106191000000006</c:v>
                </c:pt>
                <c:pt idx="7">
                  <c:v>0.57106191000000006</c:v>
                </c:pt>
                <c:pt idx="8">
                  <c:v>0.57106191000000006</c:v>
                </c:pt>
                <c:pt idx="9">
                  <c:v>0.57106191000000006</c:v>
                </c:pt>
                <c:pt idx="10">
                  <c:v>0.57106191000000006</c:v>
                </c:pt>
                <c:pt idx="11">
                  <c:v>0.57106191000000006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B55-41CD-89D7-D9543C68F404}"/>
            </c:ext>
          </c:extLst>
        </c:ser>
        <c:dLbls>
          <c:showLegendKey val="0"/>
          <c:showVal val="0"/>
          <c:showCatName val="0"/>
          <c:showSerName val="0"/>
          <c:showPercent val="0"/>
          <c:showBubbleSize val="0"/>
        </c:dLbls>
        <c:gapWidth val="150"/>
        <c:axId val="1423022255"/>
        <c:axId val="1881708647"/>
      </c:barChart>
      <c:catAx>
        <c:axId val="142302225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81708647"/>
        <c:crosses val="autoZero"/>
        <c:auto val="1"/>
        <c:lblAlgn val="ctr"/>
        <c:lblOffset val="100"/>
        <c:noMultiLvlLbl val="1"/>
      </c:catAx>
      <c:valAx>
        <c:axId val="188170864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Áreas protegidas</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42302225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2008</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'Calibración-UTCUTS_Osemosys'!$F$70:$F$71</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7-4C5C-B4B3-FE9A3380463F}"/>
            </c:ext>
          </c:extLst>
        </c:ser>
        <c:ser>
          <c:idx val="1"/>
          <c:order val="1"/>
          <c:tx>
            <c:v>2014</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C67-4C5C-B4B3-FE9A3380463F}"/>
            </c:ext>
          </c:extLst>
        </c:ser>
        <c:ser>
          <c:idx val="2"/>
          <c:order val="2"/>
          <c:tx>
            <c:v>2016</c:v>
          </c:tx>
          <c:spPr>
            <a:solidFill>
              <a:srgbClr val="A5A5A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C67-4C5C-B4B3-FE9A3380463F}"/>
            </c:ext>
          </c:extLst>
        </c:ser>
        <c:ser>
          <c:idx val="3"/>
          <c:order val="3"/>
          <c:tx>
            <c:v>2018</c:v>
          </c:tx>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C67-4C5C-B4B3-FE9A3380463F}"/>
            </c:ext>
          </c:extLst>
        </c:ser>
        <c:ser>
          <c:idx val="4"/>
          <c:order val="4"/>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'Calibración-UTCUTS_Osemosys'!$G$64:$G$66</c:f>
              <c:numCache>
                <c:formatCode>#,##0.00000</c:formatCode>
                <c:ptCount val="3"/>
                <c:pt idx="0">
                  <c:v>13.038367320000001</c:v>
                </c:pt>
                <c:pt idx="1">
                  <c:v>6.2196929999999997E-2</c:v>
                </c:pt>
                <c:pt idx="2">
                  <c:v>7.3766819699999999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C67-4C5C-B4B3-FE9A3380463F}"/>
            </c:ext>
          </c:extLst>
        </c:ser>
        <c:ser>
          <c:idx val="5"/>
          <c:order val="5"/>
          <c:spPr>
            <a:solidFill>
              <a:srgbClr val="70AD47"/>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'Calibración-UTCUTS_Osemosys'!$G$70:$G$71</c:f>
              <c:numCache>
                <c:formatCode>General</c:formatCode>
                <c:ptCount val="2"/>
                <c:pt idx="0" formatCode="#,##0.00000">
                  <c:v>1.4548903200000001</c:v>
                </c:pt>
                <c:pt idx="1">
                  <c:v>2.1629636999999997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C67-4C5C-B4B3-FE9A3380463F}"/>
            </c:ext>
          </c:extLst>
        </c:ser>
        <c:ser>
          <c:idx val="6"/>
          <c:order val="6"/>
          <c:spPr>
            <a:solidFill>
              <a:srgbClr val="B8CAE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'Calibración-UTCUTS_Osemosys'!$G$74</c:f>
              <c:numCache>
                <c:formatCode>#,##0.00000</c:formatCode>
                <c:ptCount val="1"/>
                <c:pt idx="0">
                  <c:v>0.50615019000000006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C67-4C5C-B4B3-FE9A3380463F}"/>
            </c:ext>
          </c:extLst>
        </c:ser>
        <c:ser>
          <c:idx val="7"/>
          <c:order val="7"/>
          <c:spPr>
            <a:solidFill>
              <a:srgbClr val="F9D6BE"/>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'Calibración-UTCUTS_Osemosys'!$G$76</c:f>
              <c:numCache>
                <c:formatCode>#,##0.00000</c:formatCode>
                <c:ptCount val="1"/>
                <c:pt idx="0">
                  <c:v>0.17715429000000002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C67-4C5C-B4B3-FE9A3380463F}"/>
            </c:ext>
          </c:extLst>
        </c:ser>
        <c:ser>
          <c:idx val="8"/>
          <c:order val="8"/>
          <c:spPr>
            <a:solidFill>
              <a:srgbClr val="F1F1F1"/>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'Calibración-UTCUTS_Osemosys'!$G$78</c:f>
              <c:numCache>
                <c:formatCode>#,##0.00000</c:formatCode>
                <c:ptCount val="1"/>
                <c:pt idx="0">
                  <c:v>0.11965518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C67-4C5C-B4B3-FE9A3380463F}"/>
            </c:ext>
          </c:extLst>
        </c:ser>
        <c:ser>
          <c:idx val="9"/>
          <c:order val="9"/>
          <c:spPr>
            <a:solidFill>
              <a:srgbClr val="FFE69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'Calibración-UTCUTS_Osemosys'!$M$64:$M$66</c:f>
              <c:numCache>
                <c:formatCode>#,##0.00000</c:formatCode>
                <c:ptCount val="3"/>
                <c:pt idx="0">
                  <c:v>12.753386910000001</c:v>
                </c:pt>
                <c:pt idx="1">
                  <c:v>0.13007241000000003</c:v>
                </c:pt>
                <c:pt idx="2">
                  <c:v>3.7592181899999999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C67-4C5C-B4B3-FE9A3380463F}"/>
            </c:ext>
          </c:extLst>
        </c:ser>
        <c:ser>
          <c:idx val="10"/>
          <c:order val="10"/>
          <c:spPr>
            <a:solidFill>
              <a:srgbClr val="D5E5F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'Calibración-UTCUTS_Osemosys'!$M$70:$M$71</c:f>
              <c:numCache>
                <c:formatCode>#,##0.00000</c:formatCode>
                <c:ptCount val="2"/>
                <c:pt idx="0">
                  <c:v>4.9599387000000004</c:v>
                </c:pt>
                <c:pt idx="1">
                  <c:v>2.4237641700000001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C67-4C5C-B4B3-FE9A3380463F}"/>
            </c:ext>
          </c:extLst>
        </c:ser>
        <c:ser>
          <c:idx val="11"/>
          <c:order val="11"/>
          <c:spPr>
            <a:solidFill>
              <a:srgbClr val="C2DEA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'Calibración-UTCUTS_Osemosys'!$M$74</c:f>
              <c:numCache>
                <c:formatCode>#,##0.00000</c:formatCode>
                <c:ptCount val="1"/>
                <c:pt idx="0">
                  <c:v>0.50510348999999999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C67-4C5C-B4B3-FE9A3380463F}"/>
            </c:ext>
          </c:extLst>
        </c:ser>
        <c:ser>
          <c:idx val="12"/>
          <c:order val="12"/>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'Calibración-UTCUTS_Osemosys'!$M$76</c:f>
              <c:numCache>
                <c:formatCode>#,##0.00000</c:formatCode>
                <c:ptCount val="1"/>
                <c:pt idx="0">
                  <c:v>0.24614217000000005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AC67-4C5C-B4B3-FE9A3380463F}"/>
            </c:ext>
          </c:extLst>
        </c:ser>
        <c:ser>
          <c:idx val="13"/>
          <c:order val="13"/>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'Calibración-UTCUTS_Osemosys'!$M$78</c:f>
              <c:numCache>
                <c:formatCode>#,##0.00000</c:formatCode>
                <c:ptCount val="1"/>
                <c:pt idx="0">
                  <c:v>0.12043377000000002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AC67-4C5C-B4B3-FE9A3380463F}"/>
            </c:ext>
          </c:extLst>
        </c:ser>
        <c:ser>
          <c:idx val="14"/>
          <c:order val="14"/>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'Calibración-UTCUTS_Osemosys'!$O$64:$O$66</c:f>
              <c:numCache>
                <c:formatCode>#,##0.00000</c:formatCode>
                <c:ptCount val="3"/>
                <c:pt idx="0">
                  <c:v>12.631197689999999</c:v>
                </c:pt>
                <c:pt idx="1">
                  <c:v>0.12371994</c:v>
                </c:pt>
                <c:pt idx="2">
                  <c:v>3.8522799999999999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C67-4C5C-B4B3-FE9A3380463F}"/>
            </c:ext>
          </c:extLst>
        </c:ser>
        <c:ser>
          <c:idx val="15"/>
          <c:order val="15"/>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'Calibración-UTCUTS_Osemosys'!$O$70:$O$71</c:f>
              <c:numCache>
                <c:formatCode>#,##0.00000</c:formatCode>
                <c:ptCount val="2"/>
                <c:pt idx="0">
                  <c:v>5.0815799999999998</c:v>
                </c:pt>
                <c:pt idx="1">
                  <c:v>2.3614877700000001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AC67-4C5C-B4B3-FE9A3380463F}"/>
            </c:ext>
          </c:extLst>
        </c:ser>
        <c:ser>
          <c:idx val="16"/>
          <c:order val="16"/>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'Calibración-UTCUTS_Osemosys'!$O$74</c:f>
              <c:numCache>
                <c:formatCode>#,##0.00000</c:formatCode>
                <c:ptCount val="1"/>
                <c:pt idx="0">
                  <c:v>0.49476339000000003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C67-4C5C-B4B3-FE9A3380463F}"/>
            </c:ext>
          </c:extLst>
        </c:ser>
        <c:ser>
          <c:idx val="17"/>
          <c:order val="17"/>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'Calibración-UTCUTS_Osemosys'!$O$76</c:f>
              <c:numCache>
                <c:formatCode>#,##0.00000</c:formatCode>
                <c:ptCount val="1"/>
                <c:pt idx="0">
                  <c:v>0.25306659000000004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AC67-4C5C-B4B3-FE9A3380463F}"/>
            </c:ext>
          </c:extLst>
        </c:ser>
        <c:ser>
          <c:idx val="18"/>
          <c:order val="18"/>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'Calibración-UTCUTS_Osemosys'!$O$78</c:f>
              <c:numCache>
                <c:formatCode>#,##0.00000</c:formatCode>
                <c:ptCount val="1"/>
                <c:pt idx="0">
                  <c:v>0.10012113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C67-4C5C-B4B3-FE9A3380463F}"/>
            </c:ext>
          </c:extLst>
        </c:ser>
        <c:ser>
          <c:idx val="19"/>
          <c:order val="19"/>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'Calibración-UTCUTS_Osemosys'!$Q$64:$Q$66</c:f>
              <c:numCache>
                <c:formatCode>#,##0.00000</c:formatCode>
                <c:ptCount val="3"/>
                <c:pt idx="0">
                  <c:v>12.514339529999999</c:v>
                </c:pt>
                <c:pt idx="1">
                  <c:v>0.12199527</c:v>
                </c:pt>
                <c:pt idx="2">
                  <c:v>3.8806069999999999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AC67-4C5C-B4B3-FE9A3380463F}"/>
            </c:ext>
          </c:extLst>
        </c:ser>
        <c:ser>
          <c:idx val="20"/>
          <c:order val="20"/>
          <c:invertIfNegative val="1"/>
          <c:cat>
            <c:strRef>
              <c:f>'Calibración-UTCUTS_Osemosys'!$F$64:$F$66</c:f>
              <c:strCache>
                <c:ptCount val="3"/>
                <c:pt idx="0">
                  <c:v>Bosque nativo [Mha]</c:v>
                </c:pt>
                <c:pt idx="1">
                  <c:v>Plantación forestal [Mha]</c:v>
                </c:pt>
                <c:pt idx="2">
                  <c:v>Cultivos  [Mha]</c:v>
                </c:pt>
              </c:strCache>
            </c:strRef>
          </c:cat>
          <c:val>
            <c:numRef>
              <c:f>'Calibración-UTCUTS_Osemosys'!$Q$70:$Q$71</c:f>
              <c:numCache>
                <c:formatCode>#,##0.00000</c:formatCode>
                <c:ptCount val="2"/>
                <c:pt idx="0">
                  <c:v>5.1189450000000001</c:v>
                </c:pt>
                <c:pt idx="1">
                  <c:v>2.3758364699999999</c:v>
                </c:pt>
              </c:numCache>
            </c:numRef>
          </c:val>
          <c:extLst>
            <c:ext xmlns:c16="http://schemas.microsoft.com/office/drawing/2014/chart" uri="{C3380CC4-5D6E-409C-BE32-E72D297353CC}">
              <c16:uniqueId val="{00000014-AC67-4C5C-B4B3-FE9A3380463F}"/>
            </c:ext>
          </c:extLst>
        </c:ser>
        <c:ser>
          <c:idx val="21"/>
          <c:order val="21"/>
          <c:invertIfNegative val="1"/>
          <c:cat>
            <c:strRef>
              <c:f>'Calibración-UTCUTS_Osemosys'!$F$64:$F$66</c:f>
              <c:strCache>
                <c:ptCount val="3"/>
                <c:pt idx="0">
                  <c:v>Bosque nativo [Mha]</c:v>
                </c:pt>
                <c:pt idx="1">
                  <c:v>Plantación forestal [Mha]</c:v>
                </c:pt>
                <c:pt idx="2">
                  <c:v>Cultivos  [Mha]</c:v>
                </c:pt>
              </c:strCache>
            </c:strRef>
          </c:cat>
          <c:val>
            <c:numRef>
              <c:f>'Calibración-UTCUTS_Osemosys'!$Q$74</c:f>
              <c:numCache>
                <c:formatCode>#,##0.00000</c:formatCode>
                <c:ptCount val="1"/>
                <c:pt idx="0">
                  <c:v>0.49199787</c:v>
                </c:pt>
              </c:numCache>
            </c:numRef>
          </c:val>
          <c:extLst>
            <c:ext xmlns:c16="http://schemas.microsoft.com/office/drawing/2014/chart" uri="{C3380CC4-5D6E-409C-BE32-E72D297353CC}">
              <c16:uniqueId val="{00000015-AC67-4C5C-B4B3-FE9A3380463F}"/>
            </c:ext>
          </c:extLst>
        </c:ser>
        <c:ser>
          <c:idx val="22"/>
          <c:order val="22"/>
          <c:invertIfNegative val="1"/>
          <c:cat>
            <c:strRef>
              <c:f>'Calibración-UTCUTS_Osemosys'!$F$64:$F$66</c:f>
              <c:strCache>
                <c:ptCount val="3"/>
                <c:pt idx="0">
                  <c:v>Bosque nativo [Mha]</c:v>
                </c:pt>
                <c:pt idx="1">
                  <c:v>Plantación forestal [Mha]</c:v>
                </c:pt>
                <c:pt idx="2">
                  <c:v>Cultivos  [Mha]</c:v>
                </c:pt>
              </c:strCache>
            </c:strRef>
          </c:cat>
          <c:val>
            <c:numRef>
              <c:f>'Calibración-UTCUTS_Osemosys'!$Q$76</c:f>
              <c:numCache>
                <c:formatCode>#,##0.00000</c:formatCode>
                <c:ptCount val="1"/>
                <c:pt idx="0">
                  <c:v>0.28590821999999999</c:v>
                </c:pt>
              </c:numCache>
            </c:numRef>
          </c:val>
          <c:extLst>
            <c:ext xmlns:c16="http://schemas.microsoft.com/office/drawing/2014/chart" uri="{C3380CC4-5D6E-409C-BE32-E72D297353CC}">
              <c16:uniqueId val="{00000016-AC67-4C5C-B4B3-FE9A3380463F}"/>
            </c:ext>
          </c:extLst>
        </c:ser>
        <c:ser>
          <c:idx val="23"/>
          <c:order val="23"/>
          <c:invertIfNegative val="1"/>
          <c:cat>
            <c:strRef>
              <c:f>'Calibración-UTCUTS_Osemosys'!$F$64:$F$66</c:f>
              <c:strCache>
                <c:ptCount val="3"/>
                <c:pt idx="0">
                  <c:v>Bosque nativo [Mha]</c:v>
                </c:pt>
                <c:pt idx="1">
                  <c:v>Plantación forestal [Mha]</c:v>
                </c:pt>
                <c:pt idx="2">
                  <c:v>Cultivos  [Mha]</c:v>
                </c:pt>
              </c:strCache>
            </c:strRef>
          </c:cat>
          <c:val>
            <c:numRef>
              <c:f>'Calibración-UTCUTS_Osemosys'!$Q$78</c:f>
              <c:numCache>
                <c:formatCode>#,##0.00000</c:formatCode>
                <c:ptCount val="1"/>
                <c:pt idx="0">
                  <c:v>0.10859039999999999</c:v>
                </c:pt>
              </c:numCache>
            </c:numRef>
          </c:val>
          <c:extLst>
            <c:ext xmlns:c16="http://schemas.microsoft.com/office/drawing/2014/chart" uri="{C3380CC4-5D6E-409C-BE32-E72D297353CC}">
              <c16:uniqueId val="{00000017-AC67-4C5C-B4B3-FE9A3380463F}"/>
            </c:ext>
          </c:extLst>
        </c:ser>
        <c:dLbls>
          <c:showLegendKey val="0"/>
          <c:showVal val="0"/>
          <c:showCatName val="0"/>
          <c:showSerName val="0"/>
          <c:showPercent val="0"/>
          <c:showBubbleSize val="0"/>
        </c:dLbls>
        <c:gapWidth val="150"/>
        <c:axId val="720116924"/>
        <c:axId val="1940020978"/>
      </c:barChart>
      <c:catAx>
        <c:axId val="7201169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40020978"/>
        <c:crosses val="autoZero"/>
        <c:auto val="1"/>
        <c:lblAlgn val="ctr"/>
        <c:lblOffset val="100"/>
        <c:noMultiLvlLbl val="1"/>
      </c:catAx>
      <c:valAx>
        <c:axId val="194002097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Coberturas uso de suelo</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20116924"/>
        <c:crosses val="autoZero"/>
        <c:crossBetween val="between"/>
      </c:valAx>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920-8A07-98B76341C488}"/>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8A5-4920-8A07-98B76341C488}"/>
            </c:ext>
          </c:extLst>
        </c:ser>
        <c:ser>
          <c:idx val="2"/>
          <c:order val="2"/>
          <c:tx>
            <c:v>Pastizal (grassland)</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8A5-4920-8A07-98B76341C488}"/>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8A5-4920-8A07-98B76341C488}"/>
            </c:ext>
          </c:extLst>
        </c:ser>
        <c:ser>
          <c:idx val="4"/>
          <c:order val="4"/>
          <c:invertIfNegative val="1"/>
          <c:cat>
            <c:numRef>
              <c:f>'Calibración-UTCUTS_Osemosys'!$I$1</c:f>
              <c:numCache>
                <c:formatCode>General</c:formatCode>
                <c:ptCount val="1"/>
                <c:pt idx="0">
                  <c:v>2010</c:v>
                </c:pt>
              </c:numCache>
            </c:numRef>
          </c:cat>
          <c:val>
            <c:numRef>
              <c:f>'Calibración-UTCUTS_Osemosys'!$I$89</c:f>
              <c:numCache>
                <c:formatCode>#,##0.00000</c:formatCode>
                <c:ptCount val="1"/>
              </c:numCache>
            </c:numRef>
          </c:val>
          <c:extLst>
            <c:ext xmlns:c16="http://schemas.microsoft.com/office/drawing/2014/chart" uri="{C3380CC4-5D6E-409C-BE32-E72D297353CC}">
              <c16:uniqueId val="{00000004-98A5-4920-8A07-98B76341C488}"/>
            </c:ext>
          </c:extLst>
        </c:ser>
        <c:ser>
          <c:idx val="5"/>
          <c:order val="5"/>
          <c:invertIfNegative val="1"/>
          <c:cat>
            <c:numRef>
              <c:f>'Calibración-UTCUTS_Osemosys'!$I$1</c:f>
              <c:numCache>
                <c:formatCode>General</c:formatCode>
                <c:ptCount val="1"/>
                <c:pt idx="0">
                  <c:v>2010</c:v>
                </c:pt>
              </c:numCache>
            </c:numRef>
          </c:cat>
          <c:val>
            <c:numRef>
              <c:f>'Calibración-UTCUTS_Osemosys'!$K$89</c:f>
              <c:numCache>
                <c:formatCode>#,##0.00000</c:formatCode>
                <c:ptCount val="1"/>
              </c:numCache>
            </c:numRef>
          </c:val>
          <c:extLst>
            <c:ext xmlns:c16="http://schemas.microsoft.com/office/drawing/2014/chart" uri="{C3380CC4-5D6E-409C-BE32-E72D297353CC}">
              <c16:uniqueId val="{00000005-98A5-4920-8A07-98B76341C488}"/>
            </c:ext>
          </c:extLst>
        </c:ser>
        <c:ser>
          <c:idx val="6"/>
          <c:order val="6"/>
          <c:invertIfNegative val="1"/>
          <c:cat>
            <c:numRef>
              <c:f>'Calibración-UTCUTS_Osemosys'!$I$1</c:f>
              <c:numCache>
                <c:formatCode>General</c:formatCode>
                <c:ptCount val="1"/>
                <c:pt idx="0">
                  <c:v>2010</c:v>
                </c:pt>
              </c:numCache>
            </c:numRef>
          </c:cat>
          <c:val>
            <c:numRef>
              <c:f>'Calibración-UTCUTS_Osemosys'!$M$89</c:f>
              <c:numCache>
                <c:formatCode>#,##0.00000</c:formatCode>
                <c:ptCount val="1"/>
              </c:numCache>
            </c:numRef>
          </c:val>
          <c:extLst>
            <c:ext xmlns:c16="http://schemas.microsoft.com/office/drawing/2014/chart" uri="{C3380CC4-5D6E-409C-BE32-E72D297353CC}">
              <c16:uniqueId val="{00000006-98A5-4920-8A07-98B76341C488}"/>
            </c:ext>
          </c:extLst>
        </c:ser>
        <c:ser>
          <c:idx val="7"/>
          <c:order val="7"/>
          <c:invertIfNegative val="1"/>
          <c:cat>
            <c:numRef>
              <c:f>'Calibración-UTCUTS_Osemosys'!$I$1</c:f>
              <c:numCache>
                <c:formatCode>General</c:formatCode>
                <c:ptCount val="1"/>
                <c:pt idx="0">
                  <c:v>2010</c:v>
                </c:pt>
              </c:numCache>
            </c:numRef>
          </c:cat>
          <c:val>
            <c:numRef>
              <c:f>'Calibración-UTCUTS_Osemosys'!$O$89</c:f>
              <c:numCache>
                <c:formatCode>#,##0.00000</c:formatCode>
                <c:ptCount val="1"/>
              </c:numCache>
            </c:numRef>
          </c:val>
          <c:extLst>
            <c:ext xmlns:c16="http://schemas.microsoft.com/office/drawing/2014/chart" uri="{C3380CC4-5D6E-409C-BE32-E72D297353CC}">
              <c16:uniqueId val="{00000007-98A5-4920-8A07-98B76341C488}"/>
            </c:ext>
          </c:extLst>
        </c:ser>
        <c:ser>
          <c:idx val="8"/>
          <c:order val="8"/>
          <c:invertIfNegative val="1"/>
          <c:cat>
            <c:numRef>
              <c:f>'Calibración-UTCUTS_Osemosys'!$I$1</c:f>
              <c:numCache>
                <c:formatCode>General</c:formatCode>
                <c:ptCount val="1"/>
                <c:pt idx="0">
                  <c:v>2010</c:v>
                </c:pt>
              </c:numCache>
            </c:numRef>
          </c:cat>
          <c:val>
            <c:numRef>
              <c:f>'Calibración-UTCUTS_Osemosys'!$Q$89</c:f>
              <c:numCache>
                <c:formatCode>#,##0.00000</c:formatCode>
                <c:ptCount val="1"/>
              </c:numCache>
            </c:numRef>
          </c:val>
          <c:extLst>
            <c:ext xmlns:c16="http://schemas.microsoft.com/office/drawing/2014/chart" uri="{C3380CC4-5D6E-409C-BE32-E72D297353CC}">
              <c16:uniqueId val="{00000008-98A5-4920-8A07-98B76341C488}"/>
            </c:ext>
          </c:extLst>
        </c:ser>
        <c:ser>
          <c:idx val="9"/>
          <c:order val="9"/>
          <c:invertIfNegative val="1"/>
          <c:cat>
            <c:numRef>
              <c:f>'Calibración-UTCUTS_Osemosys'!$I$1</c:f>
              <c:numCache>
                <c:formatCode>General</c:formatCode>
                <c:ptCount val="1"/>
                <c:pt idx="0">
                  <c:v>2010</c:v>
                </c:pt>
              </c:numCache>
            </c:numRef>
          </c:cat>
          <c:val>
            <c:numRef>
              <c:f>'Calibración-UTCUTS_Osemosys'!$I$90</c:f>
              <c:numCache>
                <c:formatCode>#,##0.00000</c:formatCode>
                <c:ptCount val="1"/>
              </c:numCache>
            </c:numRef>
          </c:val>
          <c:extLst>
            <c:ext xmlns:c16="http://schemas.microsoft.com/office/drawing/2014/chart" uri="{C3380CC4-5D6E-409C-BE32-E72D297353CC}">
              <c16:uniqueId val="{00000009-98A5-4920-8A07-98B76341C488}"/>
            </c:ext>
          </c:extLst>
        </c:ser>
        <c:ser>
          <c:idx val="10"/>
          <c:order val="10"/>
          <c:invertIfNegative val="1"/>
          <c:cat>
            <c:numRef>
              <c:f>'Calibración-UTCUTS_Osemosys'!$I$1</c:f>
              <c:numCache>
                <c:formatCode>General</c:formatCode>
                <c:ptCount val="1"/>
                <c:pt idx="0">
                  <c:v>2010</c:v>
                </c:pt>
              </c:numCache>
            </c:numRef>
          </c:cat>
          <c:val>
            <c:numRef>
              <c:f>'Calibración-UTCUTS_Osemosys'!$K$90</c:f>
              <c:numCache>
                <c:formatCode>#,##0.00000</c:formatCode>
                <c:ptCount val="1"/>
              </c:numCache>
            </c:numRef>
          </c:val>
          <c:extLst>
            <c:ext xmlns:c16="http://schemas.microsoft.com/office/drawing/2014/chart" uri="{C3380CC4-5D6E-409C-BE32-E72D297353CC}">
              <c16:uniqueId val="{0000000A-98A5-4920-8A07-98B76341C488}"/>
            </c:ext>
          </c:extLst>
        </c:ser>
        <c:ser>
          <c:idx val="11"/>
          <c:order val="11"/>
          <c:invertIfNegative val="1"/>
          <c:cat>
            <c:numRef>
              <c:f>'Calibración-UTCUTS_Osemosys'!$I$1</c:f>
              <c:numCache>
                <c:formatCode>General</c:formatCode>
                <c:ptCount val="1"/>
                <c:pt idx="0">
                  <c:v>2010</c:v>
                </c:pt>
              </c:numCache>
            </c:numRef>
          </c:cat>
          <c:val>
            <c:numRef>
              <c:f>'Calibración-UTCUTS_Osemosys'!$M$90</c:f>
              <c:numCache>
                <c:formatCode>#,##0.00000</c:formatCode>
                <c:ptCount val="1"/>
              </c:numCache>
            </c:numRef>
          </c:val>
          <c:extLst>
            <c:ext xmlns:c16="http://schemas.microsoft.com/office/drawing/2014/chart" uri="{C3380CC4-5D6E-409C-BE32-E72D297353CC}">
              <c16:uniqueId val="{0000000B-98A5-4920-8A07-98B76341C488}"/>
            </c:ext>
          </c:extLst>
        </c:ser>
        <c:ser>
          <c:idx val="12"/>
          <c:order val="12"/>
          <c:invertIfNegative val="1"/>
          <c:cat>
            <c:numRef>
              <c:f>'Calibración-UTCUTS_Osemosys'!$I$1</c:f>
              <c:numCache>
                <c:formatCode>General</c:formatCode>
                <c:ptCount val="1"/>
                <c:pt idx="0">
                  <c:v>2010</c:v>
                </c:pt>
              </c:numCache>
            </c:numRef>
          </c:cat>
          <c:val>
            <c:numRef>
              <c:f>'Calibración-UTCUTS_Osemosys'!$O$90</c:f>
              <c:numCache>
                <c:formatCode>#,##0.00000</c:formatCode>
                <c:ptCount val="1"/>
              </c:numCache>
            </c:numRef>
          </c:val>
          <c:extLst>
            <c:ext xmlns:c16="http://schemas.microsoft.com/office/drawing/2014/chart" uri="{C3380CC4-5D6E-409C-BE32-E72D297353CC}">
              <c16:uniqueId val="{0000000C-98A5-4920-8A07-98B76341C488}"/>
            </c:ext>
          </c:extLst>
        </c:ser>
        <c:ser>
          <c:idx val="13"/>
          <c:order val="13"/>
          <c:invertIfNegative val="1"/>
          <c:cat>
            <c:numRef>
              <c:f>'Calibración-UTCUTS_Osemosys'!$I$1</c:f>
              <c:numCache>
                <c:formatCode>General</c:formatCode>
                <c:ptCount val="1"/>
                <c:pt idx="0">
                  <c:v>2010</c:v>
                </c:pt>
              </c:numCache>
            </c:numRef>
          </c:cat>
          <c:val>
            <c:numRef>
              <c:f>'Calibración-UTCUTS_Osemosys'!$Q$90</c:f>
              <c:numCache>
                <c:formatCode>#,##0.00000</c:formatCode>
                <c:ptCount val="1"/>
              </c:numCache>
            </c:numRef>
          </c:val>
          <c:extLst>
            <c:ext xmlns:c16="http://schemas.microsoft.com/office/drawing/2014/chart" uri="{C3380CC4-5D6E-409C-BE32-E72D297353CC}">
              <c16:uniqueId val="{0000000D-98A5-4920-8A07-98B76341C488}"/>
            </c:ext>
          </c:extLst>
        </c:ser>
        <c:ser>
          <c:idx val="14"/>
          <c:order val="14"/>
          <c:invertIfNegative val="1"/>
          <c:cat>
            <c:numRef>
              <c:f>'Calibración-UTCUTS_Osemosys'!$I$1</c:f>
              <c:numCache>
                <c:formatCode>General</c:formatCode>
                <c:ptCount val="1"/>
                <c:pt idx="0">
                  <c:v>2010</c:v>
                </c:pt>
              </c:numCache>
            </c:numRef>
          </c:cat>
          <c:val>
            <c:numRef>
              <c:f>'Calibración-UTCUTS_Osemosys'!$I$91</c:f>
              <c:numCache>
                <c:formatCode>General</c:formatCode>
                <c:ptCount val="1"/>
              </c:numCache>
            </c:numRef>
          </c:val>
          <c:extLst>
            <c:ext xmlns:c16="http://schemas.microsoft.com/office/drawing/2014/chart" uri="{C3380CC4-5D6E-409C-BE32-E72D297353CC}">
              <c16:uniqueId val="{0000000E-98A5-4920-8A07-98B76341C488}"/>
            </c:ext>
          </c:extLst>
        </c:ser>
        <c:ser>
          <c:idx val="15"/>
          <c:order val="15"/>
          <c:invertIfNegative val="1"/>
          <c:cat>
            <c:numRef>
              <c:f>'Calibración-UTCUTS_Osemosys'!$I$1</c:f>
              <c:numCache>
                <c:formatCode>General</c:formatCode>
                <c:ptCount val="1"/>
                <c:pt idx="0">
                  <c:v>2010</c:v>
                </c:pt>
              </c:numCache>
            </c:numRef>
          </c:cat>
          <c:val>
            <c:numRef>
              <c:f>'Calibración-UTCUTS_Osemosys'!$K$91</c:f>
              <c:numCache>
                <c:formatCode>General</c:formatCode>
                <c:ptCount val="1"/>
              </c:numCache>
            </c:numRef>
          </c:val>
          <c:extLst>
            <c:ext xmlns:c16="http://schemas.microsoft.com/office/drawing/2014/chart" uri="{C3380CC4-5D6E-409C-BE32-E72D297353CC}">
              <c16:uniqueId val="{0000000F-98A5-4920-8A07-98B76341C488}"/>
            </c:ext>
          </c:extLst>
        </c:ser>
        <c:ser>
          <c:idx val="16"/>
          <c:order val="16"/>
          <c:invertIfNegative val="1"/>
          <c:cat>
            <c:numRef>
              <c:f>'Calibración-UTCUTS_Osemosys'!$I$1</c:f>
              <c:numCache>
                <c:formatCode>General</c:formatCode>
                <c:ptCount val="1"/>
                <c:pt idx="0">
                  <c:v>2010</c:v>
                </c:pt>
              </c:numCache>
            </c:numRef>
          </c:cat>
          <c:val>
            <c:numRef>
              <c:f>'Calibración-UTCUTS_Osemosys'!$M$91</c:f>
              <c:numCache>
                <c:formatCode>General</c:formatCode>
                <c:ptCount val="1"/>
              </c:numCache>
            </c:numRef>
          </c:val>
          <c:extLst>
            <c:ext xmlns:c16="http://schemas.microsoft.com/office/drawing/2014/chart" uri="{C3380CC4-5D6E-409C-BE32-E72D297353CC}">
              <c16:uniqueId val="{00000010-98A5-4920-8A07-98B76341C488}"/>
            </c:ext>
          </c:extLst>
        </c:ser>
        <c:ser>
          <c:idx val="17"/>
          <c:order val="17"/>
          <c:invertIfNegative val="1"/>
          <c:cat>
            <c:numRef>
              <c:f>'Calibración-UTCUTS_Osemosys'!$I$1</c:f>
              <c:numCache>
                <c:formatCode>General</c:formatCode>
                <c:ptCount val="1"/>
                <c:pt idx="0">
                  <c:v>2010</c:v>
                </c:pt>
              </c:numCache>
            </c:numRef>
          </c:cat>
          <c:val>
            <c:numRef>
              <c:f>'Calibración-UTCUTS_Osemosys'!$O$91</c:f>
              <c:numCache>
                <c:formatCode>General</c:formatCode>
                <c:ptCount val="1"/>
              </c:numCache>
            </c:numRef>
          </c:val>
          <c:extLst>
            <c:ext xmlns:c16="http://schemas.microsoft.com/office/drawing/2014/chart" uri="{C3380CC4-5D6E-409C-BE32-E72D297353CC}">
              <c16:uniqueId val="{00000011-98A5-4920-8A07-98B76341C488}"/>
            </c:ext>
          </c:extLst>
        </c:ser>
        <c:ser>
          <c:idx val="18"/>
          <c:order val="18"/>
          <c:invertIfNegative val="1"/>
          <c:cat>
            <c:numRef>
              <c:f>'Calibración-UTCUTS_Osemosys'!$I$1</c:f>
              <c:numCache>
                <c:formatCode>General</c:formatCode>
                <c:ptCount val="1"/>
                <c:pt idx="0">
                  <c:v>2010</c:v>
                </c:pt>
              </c:numCache>
            </c:numRef>
          </c:cat>
          <c:val>
            <c:numRef>
              <c:f>'Calibración-UTCUTS_Osemosys'!$Q$91</c:f>
              <c:numCache>
                <c:formatCode>General</c:formatCode>
                <c:ptCount val="1"/>
              </c:numCache>
            </c:numRef>
          </c:val>
          <c:extLst>
            <c:ext xmlns:c16="http://schemas.microsoft.com/office/drawing/2014/chart" uri="{C3380CC4-5D6E-409C-BE32-E72D297353CC}">
              <c16:uniqueId val="{00000012-98A5-4920-8A07-98B76341C488}"/>
            </c:ext>
          </c:extLst>
        </c:ser>
        <c:ser>
          <c:idx val="19"/>
          <c:order val="19"/>
          <c:invertIfNegative val="1"/>
          <c:cat>
            <c:numRef>
              <c:f>'Calibración-UTCUTS_Osemosys'!$I$1</c:f>
              <c:numCache>
                <c:formatCode>General</c:formatCode>
                <c:ptCount val="1"/>
                <c:pt idx="0">
                  <c:v>2010</c:v>
                </c:pt>
              </c:numCache>
            </c:numRef>
          </c:cat>
          <c:val>
            <c:numRef>
              <c:f>'Calibración-UTCUTS_Osemosys'!$I$92</c:f>
              <c:numCache>
                <c:formatCode>#,##0.00000</c:formatCode>
                <c:ptCount val="1"/>
              </c:numCache>
            </c:numRef>
          </c:val>
          <c:extLst>
            <c:ext xmlns:c16="http://schemas.microsoft.com/office/drawing/2014/chart" uri="{C3380CC4-5D6E-409C-BE32-E72D297353CC}">
              <c16:uniqueId val="{00000013-98A5-4920-8A07-98B76341C488}"/>
            </c:ext>
          </c:extLst>
        </c:ser>
        <c:ser>
          <c:idx val="20"/>
          <c:order val="20"/>
          <c:invertIfNegative val="1"/>
          <c:cat>
            <c:numRef>
              <c:f>'Calibración-UTCUTS_Osemosys'!$I$1</c:f>
              <c:numCache>
                <c:formatCode>General</c:formatCode>
                <c:ptCount val="1"/>
                <c:pt idx="0">
                  <c:v>2010</c:v>
                </c:pt>
              </c:numCache>
            </c:numRef>
          </c:cat>
          <c:val>
            <c:numRef>
              <c:f>'Calibración-UTCUTS_Osemosys'!$K$92</c:f>
              <c:numCache>
                <c:formatCode>#,##0.00000</c:formatCode>
                <c:ptCount val="1"/>
              </c:numCache>
            </c:numRef>
          </c:val>
          <c:extLst>
            <c:ext xmlns:c16="http://schemas.microsoft.com/office/drawing/2014/chart" uri="{C3380CC4-5D6E-409C-BE32-E72D297353CC}">
              <c16:uniqueId val="{00000014-98A5-4920-8A07-98B76341C488}"/>
            </c:ext>
          </c:extLst>
        </c:ser>
        <c:ser>
          <c:idx val="21"/>
          <c:order val="21"/>
          <c:invertIfNegative val="1"/>
          <c:cat>
            <c:numRef>
              <c:f>'Calibración-UTCUTS_Osemosys'!$I$1</c:f>
              <c:numCache>
                <c:formatCode>General</c:formatCode>
                <c:ptCount val="1"/>
                <c:pt idx="0">
                  <c:v>2010</c:v>
                </c:pt>
              </c:numCache>
            </c:numRef>
          </c:cat>
          <c:val>
            <c:numRef>
              <c:f>'Calibración-UTCUTS_Osemosys'!$M$92</c:f>
              <c:numCache>
                <c:formatCode>#,##0.00000</c:formatCode>
                <c:ptCount val="1"/>
              </c:numCache>
            </c:numRef>
          </c:val>
          <c:extLst>
            <c:ext xmlns:c16="http://schemas.microsoft.com/office/drawing/2014/chart" uri="{C3380CC4-5D6E-409C-BE32-E72D297353CC}">
              <c16:uniqueId val="{00000015-98A5-4920-8A07-98B76341C488}"/>
            </c:ext>
          </c:extLst>
        </c:ser>
        <c:ser>
          <c:idx val="22"/>
          <c:order val="22"/>
          <c:invertIfNegative val="1"/>
          <c:cat>
            <c:numRef>
              <c:f>'Calibración-UTCUTS_Osemosys'!$I$1</c:f>
              <c:numCache>
                <c:formatCode>General</c:formatCode>
                <c:ptCount val="1"/>
                <c:pt idx="0">
                  <c:v>2010</c:v>
                </c:pt>
              </c:numCache>
            </c:numRef>
          </c:cat>
          <c:val>
            <c:numRef>
              <c:f>'Calibración-UTCUTS_Osemosys'!$O$92</c:f>
              <c:numCache>
                <c:formatCode>#,##0.00000</c:formatCode>
                <c:ptCount val="1"/>
              </c:numCache>
            </c:numRef>
          </c:val>
          <c:extLst>
            <c:ext xmlns:c16="http://schemas.microsoft.com/office/drawing/2014/chart" uri="{C3380CC4-5D6E-409C-BE32-E72D297353CC}">
              <c16:uniqueId val="{00000016-98A5-4920-8A07-98B76341C488}"/>
            </c:ext>
          </c:extLst>
        </c:ser>
        <c:ser>
          <c:idx val="23"/>
          <c:order val="23"/>
          <c:invertIfNegative val="1"/>
          <c:cat>
            <c:numRef>
              <c:f>'Calibración-UTCUTS_Osemosys'!$I$1</c:f>
              <c:numCache>
                <c:formatCode>General</c:formatCode>
                <c:ptCount val="1"/>
                <c:pt idx="0">
                  <c:v>2010</c:v>
                </c:pt>
              </c:numCache>
            </c:numRef>
          </c:cat>
          <c:val>
            <c:numRef>
              <c:f>'Calibración-UTCUTS_Osemosys'!$Q$92</c:f>
              <c:numCache>
                <c:formatCode>#,##0.00000</c:formatCode>
                <c:ptCount val="1"/>
              </c:numCache>
            </c:numRef>
          </c:val>
          <c:extLst>
            <c:ext xmlns:c16="http://schemas.microsoft.com/office/drawing/2014/chart" uri="{C3380CC4-5D6E-409C-BE32-E72D297353CC}">
              <c16:uniqueId val="{00000017-98A5-4920-8A07-98B76341C488}"/>
            </c:ext>
          </c:extLst>
        </c:ser>
        <c:ser>
          <c:idx val="24"/>
          <c:order val="24"/>
          <c:invertIfNegative val="1"/>
          <c:cat>
            <c:numRef>
              <c:f>'Calibración-UTCUTS_Osemosys'!$I$1</c:f>
              <c:numCache>
                <c:formatCode>General</c:formatCode>
                <c:ptCount val="1"/>
                <c:pt idx="0">
                  <c:v>2010</c:v>
                </c:pt>
              </c:numCache>
            </c:numRef>
          </c:cat>
          <c:val>
            <c:numRef>
              <c:f>'Calibración-UTCUTS_Osemosys'!$I$93</c:f>
              <c:numCache>
                <c:formatCode>#,##0.00000</c:formatCode>
                <c:ptCount val="1"/>
              </c:numCache>
            </c:numRef>
          </c:val>
          <c:extLst>
            <c:ext xmlns:c16="http://schemas.microsoft.com/office/drawing/2014/chart" uri="{C3380CC4-5D6E-409C-BE32-E72D297353CC}">
              <c16:uniqueId val="{00000018-98A5-4920-8A07-98B76341C488}"/>
            </c:ext>
          </c:extLst>
        </c:ser>
        <c:ser>
          <c:idx val="25"/>
          <c:order val="25"/>
          <c:invertIfNegative val="1"/>
          <c:cat>
            <c:numRef>
              <c:f>'Calibración-UTCUTS_Osemosys'!$I$1</c:f>
              <c:numCache>
                <c:formatCode>General</c:formatCode>
                <c:ptCount val="1"/>
                <c:pt idx="0">
                  <c:v>2010</c:v>
                </c:pt>
              </c:numCache>
            </c:numRef>
          </c:cat>
          <c:val>
            <c:numRef>
              <c:f>'Calibración-UTCUTS_Osemosys'!$K$93</c:f>
              <c:numCache>
                <c:formatCode>#,##0.00000</c:formatCode>
                <c:ptCount val="1"/>
              </c:numCache>
            </c:numRef>
          </c:val>
          <c:extLst>
            <c:ext xmlns:c16="http://schemas.microsoft.com/office/drawing/2014/chart" uri="{C3380CC4-5D6E-409C-BE32-E72D297353CC}">
              <c16:uniqueId val="{00000019-98A5-4920-8A07-98B76341C488}"/>
            </c:ext>
          </c:extLst>
        </c:ser>
        <c:ser>
          <c:idx val="26"/>
          <c:order val="26"/>
          <c:invertIfNegative val="1"/>
          <c:cat>
            <c:numRef>
              <c:f>'Calibración-UTCUTS_Osemosys'!$I$1</c:f>
              <c:numCache>
                <c:formatCode>General</c:formatCode>
                <c:ptCount val="1"/>
                <c:pt idx="0">
                  <c:v>2010</c:v>
                </c:pt>
              </c:numCache>
            </c:numRef>
          </c:cat>
          <c:val>
            <c:numRef>
              <c:f>'Calibración-UTCUTS_Osemosys'!$M$93</c:f>
              <c:numCache>
                <c:formatCode>#,##0.00000</c:formatCode>
                <c:ptCount val="1"/>
              </c:numCache>
            </c:numRef>
          </c:val>
          <c:extLst>
            <c:ext xmlns:c16="http://schemas.microsoft.com/office/drawing/2014/chart" uri="{C3380CC4-5D6E-409C-BE32-E72D297353CC}">
              <c16:uniqueId val="{0000001A-98A5-4920-8A07-98B76341C488}"/>
            </c:ext>
          </c:extLst>
        </c:ser>
        <c:ser>
          <c:idx val="27"/>
          <c:order val="27"/>
          <c:invertIfNegative val="1"/>
          <c:cat>
            <c:numRef>
              <c:f>'Calibración-UTCUTS_Osemosys'!$I$1</c:f>
              <c:numCache>
                <c:formatCode>General</c:formatCode>
                <c:ptCount val="1"/>
                <c:pt idx="0">
                  <c:v>2010</c:v>
                </c:pt>
              </c:numCache>
            </c:numRef>
          </c:cat>
          <c:val>
            <c:numRef>
              <c:f>'Calibración-UTCUTS_Osemosys'!$O$93</c:f>
              <c:numCache>
                <c:formatCode>#,##0.00000</c:formatCode>
                <c:ptCount val="1"/>
              </c:numCache>
            </c:numRef>
          </c:val>
          <c:extLst>
            <c:ext xmlns:c16="http://schemas.microsoft.com/office/drawing/2014/chart" uri="{C3380CC4-5D6E-409C-BE32-E72D297353CC}">
              <c16:uniqueId val="{0000001B-98A5-4920-8A07-98B76341C488}"/>
            </c:ext>
          </c:extLst>
        </c:ser>
        <c:ser>
          <c:idx val="28"/>
          <c:order val="28"/>
          <c:invertIfNegative val="1"/>
          <c:cat>
            <c:numRef>
              <c:f>'Calibración-UTCUTS_Osemosys'!$I$1</c:f>
              <c:numCache>
                <c:formatCode>General</c:formatCode>
                <c:ptCount val="1"/>
                <c:pt idx="0">
                  <c:v>2010</c:v>
                </c:pt>
              </c:numCache>
            </c:numRef>
          </c:cat>
          <c:val>
            <c:numRef>
              <c:f>'Calibración-UTCUTS_Osemosys'!$Q$93</c:f>
              <c:numCache>
                <c:formatCode>#,##0.00000</c:formatCode>
                <c:ptCount val="1"/>
              </c:numCache>
            </c:numRef>
          </c:val>
          <c:extLst>
            <c:ext xmlns:c16="http://schemas.microsoft.com/office/drawing/2014/chart" uri="{C3380CC4-5D6E-409C-BE32-E72D297353CC}">
              <c16:uniqueId val="{0000001C-98A5-4920-8A07-98B76341C488}"/>
            </c:ext>
          </c:extLst>
        </c:ser>
        <c:ser>
          <c:idx val="29"/>
          <c:order val="29"/>
          <c:invertIfNegative val="1"/>
          <c:cat>
            <c:numRef>
              <c:f>'Calibración-UTCUTS_Osemosys'!$I$1</c:f>
              <c:numCache>
                <c:formatCode>General</c:formatCode>
                <c:ptCount val="1"/>
                <c:pt idx="0">
                  <c:v>2010</c:v>
                </c:pt>
              </c:numCache>
            </c:numRef>
          </c:cat>
          <c:val>
            <c:numRef>
              <c:f>'Calibración-UTCUTS_Osemosys'!$I$94</c:f>
              <c:numCache>
                <c:formatCode>General</c:formatCode>
                <c:ptCount val="1"/>
              </c:numCache>
            </c:numRef>
          </c:val>
          <c:extLst>
            <c:ext xmlns:c16="http://schemas.microsoft.com/office/drawing/2014/chart" uri="{C3380CC4-5D6E-409C-BE32-E72D297353CC}">
              <c16:uniqueId val="{0000001D-98A5-4920-8A07-98B76341C488}"/>
            </c:ext>
          </c:extLst>
        </c:ser>
        <c:ser>
          <c:idx val="30"/>
          <c:order val="30"/>
          <c:invertIfNegative val="1"/>
          <c:cat>
            <c:numRef>
              <c:f>'Calibración-UTCUTS_Osemosys'!$I$1</c:f>
              <c:numCache>
                <c:formatCode>General</c:formatCode>
                <c:ptCount val="1"/>
                <c:pt idx="0">
                  <c:v>2010</c:v>
                </c:pt>
              </c:numCache>
            </c:numRef>
          </c:cat>
          <c:val>
            <c:numRef>
              <c:f>'Calibración-UTCUTS_Osemosys'!$K$94</c:f>
              <c:numCache>
                <c:formatCode>#,##0.00000</c:formatCode>
                <c:ptCount val="1"/>
              </c:numCache>
            </c:numRef>
          </c:val>
          <c:extLst>
            <c:ext xmlns:c16="http://schemas.microsoft.com/office/drawing/2014/chart" uri="{C3380CC4-5D6E-409C-BE32-E72D297353CC}">
              <c16:uniqueId val="{0000001E-98A5-4920-8A07-98B76341C488}"/>
            </c:ext>
          </c:extLst>
        </c:ser>
        <c:ser>
          <c:idx val="31"/>
          <c:order val="31"/>
          <c:invertIfNegative val="1"/>
          <c:cat>
            <c:numRef>
              <c:f>'Calibración-UTCUTS_Osemosys'!$I$1</c:f>
              <c:numCache>
                <c:formatCode>General</c:formatCode>
                <c:ptCount val="1"/>
                <c:pt idx="0">
                  <c:v>2010</c:v>
                </c:pt>
              </c:numCache>
            </c:numRef>
          </c:cat>
          <c:val>
            <c:numRef>
              <c:f>'Calibración-UTCUTS_Osemosys'!$M$94</c:f>
              <c:numCache>
                <c:formatCode>#,##0.00000</c:formatCode>
                <c:ptCount val="1"/>
              </c:numCache>
            </c:numRef>
          </c:val>
          <c:extLst>
            <c:ext xmlns:c16="http://schemas.microsoft.com/office/drawing/2014/chart" uri="{C3380CC4-5D6E-409C-BE32-E72D297353CC}">
              <c16:uniqueId val="{0000001F-98A5-4920-8A07-98B76341C488}"/>
            </c:ext>
          </c:extLst>
        </c:ser>
        <c:ser>
          <c:idx val="32"/>
          <c:order val="32"/>
          <c:invertIfNegative val="1"/>
          <c:cat>
            <c:numRef>
              <c:f>'Calibración-UTCUTS_Osemosys'!$I$1</c:f>
              <c:numCache>
                <c:formatCode>General</c:formatCode>
                <c:ptCount val="1"/>
                <c:pt idx="0">
                  <c:v>2010</c:v>
                </c:pt>
              </c:numCache>
            </c:numRef>
          </c:cat>
          <c:val>
            <c:numRef>
              <c:f>'Calibración-UTCUTS_Osemosys'!$O$94</c:f>
              <c:numCache>
                <c:formatCode>#,##0.00000</c:formatCode>
                <c:ptCount val="1"/>
              </c:numCache>
            </c:numRef>
          </c:val>
          <c:extLst>
            <c:ext xmlns:c16="http://schemas.microsoft.com/office/drawing/2014/chart" uri="{C3380CC4-5D6E-409C-BE32-E72D297353CC}">
              <c16:uniqueId val="{00000020-98A5-4920-8A07-98B76341C488}"/>
            </c:ext>
          </c:extLst>
        </c:ser>
        <c:ser>
          <c:idx val="33"/>
          <c:order val="33"/>
          <c:invertIfNegative val="1"/>
          <c:cat>
            <c:numRef>
              <c:f>'Calibración-UTCUTS_Osemosys'!$I$1</c:f>
              <c:numCache>
                <c:formatCode>General</c:formatCode>
                <c:ptCount val="1"/>
                <c:pt idx="0">
                  <c:v>2010</c:v>
                </c:pt>
              </c:numCache>
            </c:numRef>
          </c:cat>
          <c:val>
            <c:numRef>
              <c:f>'Calibración-UTCUTS_Osemosys'!$Q$94</c:f>
              <c:numCache>
                <c:formatCode>#,##0.00000</c:formatCode>
                <c:ptCount val="1"/>
              </c:numCache>
            </c:numRef>
          </c:val>
          <c:extLst>
            <c:ext xmlns:c16="http://schemas.microsoft.com/office/drawing/2014/chart" uri="{C3380CC4-5D6E-409C-BE32-E72D297353CC}">
              <c16:uniqueId val="{00000021-98A5-4920-8A07-98B76341C488}"/>
            </c:ext>
          </c:extLst>
        </c:ser>
        <c:dLbls>
          <c:showLegendKey val="0"/>
          <c:showVal val="0"/>
          <c:showCatName val="0"/>
          <c:showSerName val="0"/>
          <c:showPercent val="0"/>
          <c:showBubbleSize val="0"/>
        </c:dLbls>
        <c:gapWidth val="150"/>
        <c:axId val="1500105934"/>
        <c:axId val="1680804782"/>
      </c:barChart>
      <c:catAx>
        <c:axId val="150010593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680804782"/>
        <c:crosses val="autoZero"/>
        <c:auto val="1"/>
        <c:lblAlgn val="ctr"/>
        <c:lblOffset val="100"/>
        <c:noMultiLvlLbl val="1"/>
      </c:catAx>
      <c:valAx>
        <c:axId val="168080478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tierra de cultivo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50010593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19-497A-90C2-0D0345D05EE6}"/>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19-497A-90C2-0D0345D05EE6}"/>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319-497A-90C2-0D0345D05EE6}"/>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319-497A-90C2-0D0345D05EE6}"/>
            </c:ext>
          </c:extLst>
        </c:ser>
        <c:ser>
          <c:idx val="4"/>
          <c:order val="4"/>
          <c:invertIfNegative val="1"/>
          <c:cat>
            <c:numRef>
              <c:f>'Calibración-UTCUTS_Osemosys'!$I$1</c:f>
              <c:numCache>
                <c:formatCode>General</c:formatCode>
                <c:ptCount val="1"/>
                <c:pt idx="0">
                  <c:v>2010</c:v>
                </c:pt>
              </c:numCache>
            </c:numRef>
          </c:cat>
          <c:val>
            <c:numRef>
              <c:f>'Calibración-UTCUTS_Osemosys'!$I$99</c:f>
              <c:numCache>
                <c:formatCode>General</c:formatCode>
                <c:ptCount val="1"/>
              </c:numCache>
            </c:numRef>
          </c:val>
          <c:extLst>
            <c:ext xmlns:c16="http://schemas.microsoft.com/office/drawing/2014/chart" uri="{C3380CC4-5D6E-409C-BE32-E72D297353CC}">
              <c16:uniqueId val="{00000004-9319-497A-90C2-0D0345D05EE6}"/>
            </c:ext>
          </c:extLst>
        </c:ser>
        <c:ser>
          <c:idx val="5"/>
          <c:order val="5"/>
          <c:invertIfNegative val="1"/>
          <c:cat>
            <c:numRef>
              <c:f>'Calibración-UTCUTS_Osemosys'!$I$1</c:f>
              <c:numCache>
                <c:formatCode>General</c:formatCode>
                <c:ptCount val="1"/>
                <c:pt idx="0">
                  <c:v>2010</c:v>
                </c:pt>
              </c:numCache>
            </c:numRef>
          </c:cat>
          <c:val>
            <c:numRef>
              <c:f>'Calibración-UTCUTS_Osemosys'!$K$99</c:f>
              <c:numCache>
                <c:formatCode>General</c:formatCode>
                <c:ptCount val="1"/>
              </c:numCache>
            </c:numRef>
          </c:val>
          <c:extLst>
            <c:ext xmlns:c16="http://schemas.microsoft.com/office/drawing/2014/chart" uri="{C3380CC4-5D6E-409C-BE32-E72D297353CC}">
              <c16:uniqueId val="{00000005-9319-497A-90C2-0D0345D05EE6}"/>
            </c:ext>
          </c:extLst>
        </c:ser>
        <c:ser>
          <c:idx val="6"/>
          <c:order val="6"/>
          <c:invertIfNegative val="1"/>
          <c:cat>
            <c:numRef>
              <c:f>'Calibración-UTCUTS_Osemosys'!$I$1</c:f>
              <c:numCache>
                <c:formatCode>General</c:formatCode>
                <c:ptCount val="1"/>
                <c:pt idx="0">
                  <c:v>2010</c:v>
                </c:pt>
              </c:numCache>
            </c:numRef>
          </c:cat>
          <c:val>
            <c:numRef>
              <c:f>'Calibración-UTCUTS_Osemosys'!$M$99</c:f>
              <c:numCache>
                <c:formatCode>General</c:formatCode>
                <c:ptCount val="1"/>
              </c:numCache>
            </c:numRef>
          </c:val>
          <c:extLst>
            <c:ext xmlns:c16="http://schemas.microsoft.com/office/drawing/2014/chart" uri="{C3380CC4-5D6E-409C-BE32-E72D297353CC}">
              <c16:uniqueId val="{00000006-9319-497A-90C2-0D0345D05EE6}"/>
            </c:ext>
          </c:extLst>
        </c:ser>
        <c:ser>
          <c:idx val="7"/>
          <c:order val="7"/>
          <c:invertIfNegative val="1"/>
          <c:cat>
            <c:numRef>
              <c:f>'Calibración-UTCUTS_Osemosys'!$I$1</c:f>
              <c:numCache>
                <c:formatCode>General</c:formatCode>
                <c:ptCount val="1"/>
                <c:pt idx="0">
                  <c:v>2010</c:v>
                </c:pt>
              </c:numCache>
            </c:numRef>
          </c:cat>
          <c:val>
            <c:numRef>
              <c:f>'Calibración-UTCUTS_Osemosys'!$O$99</c:f>
              <c:numCache>
                <c:formatCode>General</c:formatCode>
                <c:ptCount val="1"/>
              </c:numCache>
            </c:numRef>
          </c:val>
          <c:extLst>
            <c:ext xmlns:c16="http://schemas.microsoft.com/office/drawing/2014/chart" uri="{C3380CC4-5D6E-409C-BE32-E72D297353CC}">
              <c16:uniqueId val="{00000007-9319-497A-90C2-0D0345D05EE6}"/>
            </c:ext>
          </c:extLst>
        </c:ser>
        <c:ser>
          <c:idx val="8"/>
          <c:order val="8"/>
          <c:invertIfNegative val="1"/>
          <c:cat>
            <c:numRef>
              <c:f>'Calibración-UTCUTS_Osemosys'!$I$1</c:f>
              <c:numCache>
                <c:formatCode>General</c:formatCode>
                <c:ptCount val="1"/>
                <c:pt idx="0">
                  <c:v>2010</c:v>
                </c:pt>
              </c:numCache>
            </c:numRef>
          </c:cat>
          <c:val>
            <c:numRef>
              <c:f>'Calibración-UTCUTS_Osemosys'!$Q$99</c:f>
              <c:numCache>
                <c:formatCode>General</c:formatCode>
                <c:ptCount val="1"/>
              </c:numCache>
            </c:numRef>
          </c:val>
          <c:extLst>
            <c:ext xmlns:c16="http://schemas.microsoft.com/office/drawing/2014/chart" uri="{C3380CC4-5D6E-409C-BE32-E72D297353CC}">
              <c16:uniqueId val="{00000008-9319-497A-90C2-0D0345D05EE6}"/>
            </c:ext>
          </c:extLst>
        </c:ser>
        <c:ser>
          <c:idx val="9"/>
          <c:order val="9"/>
          <c:invertIfNegative val="1"/>
          <c:cat>
            <c:numRef>
              <c:f>'Calibración-UTCUTS_Osemosys'!$I$1</c:f>
              <c:numCache>
                <c:formatCode>General</c:formatCode>
                <c:ptCount val="1"/>
                <c:pt idx="0">
                  <c:v>2010</c:v>
                </c:pt>
              </c:numCache>
            </c:numRef>
          </c:cat>
          <c:val>
            <c:numRef>
              <c:f>'Calibración-UTCUTS_Osemosys'!$I$100</c:f>
              <c:numCache>
                <c:formatCode>General</c:formatCode>
                <c:ptCount val="1"/>
              </c:numCache>
            </c:numRef>
          </c:val>
          <c:extLst>
            <c:ext xmlns:c16="http://schemas.microsoft.com/office/drawing/2014/chart" uri="{C3380CC4-5D6E-409C-BE32-E72D297353CC}">
              <c16:uniqueId val="{00000009-9319-497A-90C2-0D0345D05EE6}"/>
            </c:ext>
          </c:extLst>
        </c:ser>
        <c:ser>
          <c:idx val="10"/>
          <c:order val="10"/>
          <c:invertIfNegative val="1"/>
          <c:cat>
            <c:numRef>
              <c:f>'Calibración-UTCUTS_Osemosys'!$I$1</c:f>
              <c:numCache>
                <c:formatCode>General</c:formatCode>
                <c:ptCount val="1"/>
                <c:pt idx="0">
                  <c:v>2010</c:v>
                </c:pt>
              </c:numCache>
            </c:numRef>
          </c:cat>
          <c:val>
            <c:numRef>
              <c:f>'Calibración-UTCUTS_Osemosys'!$K$100</c:f>
              <c:numCache>
                <c:formatCode>General</c:formatCode>
                <c:ptCount val="1"/>
              </c:numCache>
            </c:numRef>
          </c:val>
          <c:extLst>
            <c:ext xmlns:c16="http://schemas.microsoft.com/office/drawing/2014/chart" uri="{C3380CC4-5D6E-409C-BE32-E72D297353CC}">
              <c16:uniqueId val="{0000000A-9319-497A-90C2-0D0345D05EE6}"/>
            </c:ext>
          </c:extLst>
        </c:ser>
        <c:ser>
          <c:idx val="11"/>
          <c:order val="11"/>
          <c:invertIfNegative val="1"/>
          <c:cat>
            <c:numRef>
              <c:f>'Calibración-UTCUTS_Osemosys'!$I$1</c:f>
              <c:numCache>
                <c:formatCode>General</c:formatCode>
                <c:ptCount val="1"/>
                <c:pt idx="0">
                  <c:v>2010</c:v>
                </c:pt>
              </c:numCache>
            </c:numRef>
          </c:cat>
          <c:val>
            <c:numRef>
              <c:f>'Calibración-UTCUTS_Osemosys'!$M$100</c:f>
              <c:numCache>
                <c:formatCode>General</c:formatCode>
                <c:ptCount val="1"/>
              </c:numCache>
            </c:numRef>
          </c:val>
          <c:extLst>
            <c:ext xmlns:c16="http://schemas.microsoft.com/office/drawing/2014/chart" uri="{C3380CC4-5D6E-409C-BE32-E72D297353CC}">
              <c16:uniqueId val="{0000000B-9319-497A-90C2-0D0345D05EE6}"/>
            </c:ext>
          </c:extLst>
        </c:ser>
        <c:ser>
          <c:idx val="12"/>
          <c:order val="12"/>
          <c:invertIfNegative val="1"/>
          <c:cat>
            <c:numRef>
              <c:f>'Calibración-UTCUTS_Osemosys'!$I$1</c:f>
              <c:numCache>
                <c:formatCode>General</c:formatCode>
                <c:ptCount val="1"/>
                <c:pt idx="0">
                  <c:v>2010</c:v>
                </c:pt>
              </c:numCache>
            </c:numRef>
          </c:cat>
          <c:val>
            <c:numRef>
              <c:f>'Calibración-UTCUTS_Osemosys'!$O$100</c:f>
              <c:numCache>
                <c:formatCode>General</c:formatCode>
                <c:ptCount val="1"/>
              </c:numCache>
            </c:numRef>
          </c:val>
          <c:extLst>
            <c:ext xmlns:c16="http://schemas.microsoft.com/office/drawing/2014/chart" uri="{C3380CC4-5D6E-409C-BE32-E72D297353CC}">
              <c16:uniqueId val="{0000000C-9319-497A-90C2-0D0345D05EE6}"/>
            </c:ext>
          </c:extLst>
        </c:ser>
        <c:ser>
          <c:idx val="13"/>
          <c:order val="13"/>
          <c:invertIfNegative val="1"/>
          <c:cat>
            <c:numRef>
              <c:f>'Calibración-UTCUTS_Osemosys'!$I$1</c:f>
              <c:numCache>
                <c:formatCode>General</c:formatCode>
                <c:ptCount val="1"/>
                <c:pt idx="0">
                  <c:v>2010</c:v>
                </c:pt>
              </c:numCache>
            </c:numRef>
          </c:cat>
          <c:val>
            <c:numRef>
              <c:f>'Calibración-UTCUTS_Osemosys'!$Q$100</c:f>
              <c:numCache>
                <c:formatCode>General</c:formatCode>
                <c:ptCount val="1"/>
              </c:numCache>
            </c:numRef>
          </c:val>
          <c:extLst>
            <c:ext xmlns:c16="http://schemas.microsoft.com/office/drawing/2014/chart" uri="{C3380CC4-5D6E-409C-BE32-E72D297353CC}">
              <c16:uniqueId val="{0000000D-9319-497A-90C2-0D0345D05EE6}"/>
            </c:ext>
          </c:extLst>
        </c:ser>
        <c:ser>
          <c:idx val="14"/>
          <c:order val="14"/>
          <c:invertIfNegative val="1"/>
          <c:cat>
            <c:numRef>
              <c:f>'Calibración-UTCUTS_Osemosys'!$I$1</c:f>
              <c:numCache>
                <c:formatCode>General</c:formatCode>
                <c:ptCount val="1"/>
                <c:pt idx="0">
                  <c:v>2010</c:v>
                </c:pt>
              </c:numCache>
            </c:numRef>
          </c:cat>
          <c:val>
            <c:numRef>
              <c:f>'Calibración-UTCUTS_Osemosys'!$I$101</c:f>
              <c:numCache>
                <c:formatCode>General</c:formatCode>
                <c:ptCount val="1"/>
              </c:numCache>
            </c:numRef>
          </c:val>
          <c:extLst>
            <c:ext xmlns:c16="http://schemas.microsoft.com/office/drawing/2014/chart" uri="{C3380CC4-5D6E-409C-BE32-E72D297353CC}">
              <c16:uniqueId val="{0000000E-9319-497A-90C2-0D0345D05EE6}"/>
            </c:ext>
          </c:extLst>
        </c:ser>
        <c:ser>
          <c:idx val="15"/>
          <c:order val="15"/>
          <c:invertIfNegative val="1"/>
          <c:cat>
            <c:numRef>
              <c:f>'Calibración-UTCUTS_Osemosys'!$I$1</c:f>
              <c:numCache>
                <c:formatCode>General</c:formatCode>
                <c:ptCount val="1"/>
                <c:pt idx="0">
                  <c:v>2010</c:v>
                </c:pt>
              </c:numCache>
            </c:numRef>
          </c:cat>
          <c:val>
            <c:numRef>
              <c:f>'Calibración-UTCUTS_Osemosys'!$K$101</c:f>
              <c:numCache>
                <c:formatCode>General</c:formatCode>
                <c:ptCount val="1"/>
              </c:numCache>
            </c:numRef>
          </c:val>
          <c:extLst>
            <c:ext xmlns:c16="http://schemas.microsoft.com/office/drawing/2014/chart" uri="{C3380CC4-5D6E-409C-BE32-E72D297353CC}">
              <c16:uniqueId val="{0000000F-9319-497A-90C2-0D0345D05EE6}"/>
            </c:ext>
          </c:extLst>
        </c:ser>
        <c:ser>
          <c:idx val="16"/>
          <c:order val="16"/>
          <c:invertIfNegative val="1"/>
          <c:cat>
            <c:numRef>
              <c:f>'Calibración-UTCUTS_Osemosys'!$I$1</c:f>
              <c:numCache>
                <c:formatCode>General</c:formatCode>
                <c:ptCount val="1"/>
                <c:pt idx="0">
                  <c:v>2010</c:v>
                </c:pt>
              </c:numCache>
            </c:numRef>
          </c:cat>
          <c:val>
            <c:numRef>
              <c:f>'Calibración-UTCUTS_Osemosys'!$M$101</c:f>
              <c:numCache>
                <c:formatCode>General</c:formatCode>
                <c:ptCount val="1"/>
              </c:numCache>
            </c:numRef>
          </c:val>
          <c:extLst>
            <c:ext xmlns:c16="http://schemas.microsoft.com/office/drawing/2014/chart" uri="{C3380CC4-5D6E-409C-BE32-E72D297353CC}">
              <c16:uniqueId val="{00000010-9319-497A-90C2-0D0345D05EE6}"/>
            </c:ext>
          </c:extLst>
        </c:ser>
        <c:ser>
          <c:idx val="17"/>
          <c:order val="17"/>
          <c:invertIfNegative val="1"/>
          <c:cat>
            <c:numRef>
              <c:f>'Calibración-UTCUTS_Osemosys'!$I$1</c:f>
              <c:numCache>
                <c:formatCode>General</c:formatCode>
                <c:ptCount val="1"/>
                <c:pt idx="0">
                  <c:v>2010</c:v>
                </c:pt>
              </c:numCache>
            </c:numRef>
          </c:cat>
          <c:val>
            <c:numRef>
              <c:f>'Calibración-UTCUTS_Osemosys'!$O$101</c:f>
              <c:numCache>
                <c:formatCode>General</c:formatCode>
                <c:ptCount val="1"/>
              </c:numCache>
            </c:numRef>
          </c:val>
          <c:extLst>
            <c:ext xmlns:c16="http://schemas.microsoft.com/office/drawing/2014/chart" uri="{C3380CC4-5D6E-409C-BE32-E72D297353CC}">
              <c16:uniqueId val="{00000011-9319-497A-90C2-0D0345D05EE6}"/>
            </c:ext>
          </c:extLst>
        </c:ser>
        <c:ser>
          <c:idx val="18"/>
          <c:order val="18"/>
          <c:invertIfNegative val="1"/>
          <c:cat>
            <c:numRef>
              <c:f>'Calibración-UTCUTS_Osemosys'!$I$1</c:f>
              <c:numCache>
                <c:formatCode>General</c:formatCode>
                <c:ptCount val="1"/>
                <c:pt idx="0">
                  <c:v>2010</c:v>
                </c:pt>
              </c:numCache>
            </c:numRef>
          </c:cat>
          <c:val>
            <c:numRef>
              <c:f>'Calibración-UTCUTS_Osemosys'!$Q$101</c:f>
              <c:numCache>
                <c:formatCode>General</c:formatCode>
                <c:ptCount val="1"/>
              </c:numCache>
            </c:numRef>
          </c:val>
          <c:extLst>
            <c:ext xmlns:c16="http://schemas.microsoft.com/office/drawing/2014/chart" uri="{C3380CC4-5D6E-409C-BE32-E72D297353CC}">
              <c16:uniqueId val="{00000012-9319-497A-90C2-0D0345D05EE6}"/>
            </c:ext>
          </c:extLst>
        </c:ser>
        <c:ser>
          <c:idx val="19"/>
          <c:order val="19"/>
          <c:invertIfNegative val="1"/>
          <c:cat>
            <c:numRef>
              <c:f>'Calibración-UTCUTS_Osemosys'!$I$1</c:f>
              <c:numCache>
                <c:formatCode>General</c:formatCode>
                <c:ptCount val="1"/>
                <c:pt idx="0">
                  <c:v>2010</c:v>
                </c:pt>
              </c:numCache>
            </c:numRef>
          </c:cat>
          <c:val>
            <c:numRef>
              <c:f>'Calibración-UTCUTS_Osemosys'!$I$102</c:f>
              <c:numCache>
                <c:formatCode>General</c:formatCode>
                <c:ptCount val="1"/>
              </c:numCache>
            </c:numRef>
          </c:val>
          <c:extLst>
            <c:ext xmlns:c16="http://schemas.microsoft.com/office/drawing/2014/chart" uri="{C3380CC4-5D6E-409C-BE32-E72D297353CC}">
              <c16:uniqueId val="{00000013-9319-497A-90C2-0D0345D05EE6}"/>
            </c:ext>
          </c:extLst>
        </c:ser>
        <c:ser>
          <c:idx val="20"/>
          <c:order val="20"/>
          <c:invertIfNegative val="1"/>
          <c:cat>
            <c:numRef>
              <c:f>'Calibración-UTCUTS_Osemosys'!$I$1</c:f>
              <c:numCache>
                <c:formatCode>General</c:formatCode>
                <c:ptCount val="1"/>
                <c:pt idx="0">
                  <c:v>2010</c:v>
                </c:pt>
              </c:numCache>
            </c:numRef>
          </c:cat>
          <c:val>
            <c:numRef>
              <c:f>'Calibración-UTCUTS_Osemosys'!$K$102</c:f>
              <c:numCache>
                <c:formatCode>General</c:formatCode>
                <c:ptCount val="1"/>
              </c:numCache>
            </c:numRef>
          </c:val>
          <c:extLst>
            <c:ext xmlns:c16="http://schemas.microsoft.com/office/drawing/2014/chart" uri="{C3380CC4-5D6E-409C-BE32-E72D297353CC}">
              <c16:uniqueId val="{00000014-9319-497A-90C2-0D0345D05EE6}"/>
            </c:ext>
          </c:extLst>
        </c:ser>
        <c:ser>
          <c:idx val="21"/>
          <c:order val="21"/>
          <c:invertIfNegative val="1"/>
          <c:cat>
            <c:numRef>
              <c:f>'Calibración-UTCUTS_Osemosys'!$I$1</c:f>
              <c:numCache>
                <c:formatCode>General</c:formatCode>
                <c:ptCount val="1"/>
                <c:pt idx="0">
                  <c:v>2010</c:v>
                </c:pt>
              </c:numCache>
            </c:numRef>
          </c:cat>
          <c:val>
            <c:numRef>
              <c:f>'Calibración-UTCUTS_Osemosys'!$M$102</c:f>
              <c:numCache>
                <c:formatCode>General</c:formatCode>
                <c:ptCount val="1"/>
              </c:numCache>
            </c:numRef>
          </c:val>
          <c:extLst>
            <c:ext xmlns:c16="http://schemas.microsoft.com/office/drawing/2014/chart" uri="{C3380CC4-5D6E-409C-BE32-E72D297353CC}">
              <c16:uniqueId val="{00000015-9319-497A-90C2-0D0345D05EE6}"/>
            </c:ext>
          </c:extLst>
        </c:ser>
        <c:ser>
          <c:idx val="22"/>
          <c:order val="22"/>
          <c:invertIfNegative val="1"/>
          <c:cat>
            <c:numRef>
              <c:f>'Calibración-UTCUTS_Osemosys'!$I$1</c:f>
              <c:numCache>
                <c:formatCode>General</c:formatCode>
                <c:ptCount val="1"/>
                <c:pt idx="0">
                  <c:v>2010</c:v>
                </c:pt>
              </c:numCache>
            </c:numRef>
          </c:cat>
          <c:val>
            <c:numRef>
              <c:f>'Calibración-UTCUTS_Osemosys'!$O$102</c:f>
              <c:numCache>
                <c:formatCode>General</c:formatCode>
                <c:ptCount val="1"/>
              </c:numCache>
            </c:numRef>
          </c:val>
          <c:extLst>
            <c:ext xmlns:c16="http://schemas.microsoft.com/office/drawing/2014/chart" uri="{C3380CC4-5D6E-409C-BE32-E72D297353CC}">
              <c16:uniqueId val="{00000016-9319-497A-90C2-0D0345D05EE6}"/>
            </c:ext>
          </c:extLst>
        </c:ser>
        <c:ser>
          <c:idx val="23"/>
          <c:order val="23"/>
          <c:invertIfNegative val="1"/>
          <c:cat>
            <c:numRef>
              <c:f>'Calibración-UTCUTS_Osemosys'!$I$1</c:f>
              <c:numCache>
                <c:formatCode>General</c:formatCode>
                <c:ptCount val="1"/>
                <c:pt idx="0">
                  <c:v>2010</c:v>
                </c:pt>
              </c:numCache>
            </c:numRef>
          </c:cat>
          <c:val>
            <c:numRef>
              <c:f>'Calibración-UTCUTS_Osemosys'!$Q$102</c:f>
              <c:numCache>
                <c:formatCode>General</c:formatCode>
                <c:ptCount val="1"/>
              </c:numCache>
            </c:numRef>
          </c:val>
          <c:extLst>
            <c:ext xmlns:c16="http://schemas.microsoft.com/office/drawing/2014/chart" uri="{C3380CC4-5D6E-409C-BE32-E72D297353CC}">
              <c16:uniqueId val="{00000017-9319-497A-90C2-0D0345D05EE6}"/>
            </c:ext>
          </c:extLst>
        </c:ser>
        <c:ser>
          <c:idx val="24"/>
          <c:order val="24"/>
          <c:invertIfNegative val="1"/>
          <c:cat>
            <c:numRef>
              <c:f>'Calibración-UTCUTS_Osemosys'!$I$1</c:f>
              <c:numCache>
                <c:formatCode>General</c:formatCode>
                <c:ptCount val="1"/>
                <c:pt idx="0">
                  <c:v>2010</c:v>
                </c:pt>
              </c:numCache>
            </c:numRef>
          </c:cat>
          <c:val>
            <c:numRef>
              <c:f>'Calibración-UTCUTS_Osemosys'!$I$103</c:f>
              <c:numCache>
                <c:formatCode>General</c:formatCode>
                <c:ptCount val="1"/>
                <c:pt idx="0">
                  <c:v>0</c:v>
                </c:pt>
              </c:numCache>
            </c:numRef>
          </c:val>
          <c:extLst>
            <c:ext xmlns:c16="http://schemas.microsoft.com/office/drawing/2014/chart" uri="{C3380CC4-5D6E-409C-BE32-E72D297353CC}">
              <c16:uniqueId val="{00000018-9319-497A-90C2-0D0345D05EE6}"/>
            </c:ext>
          </c:extLst>
        </c:ser>
        <c:ser>
          <c:idx val="25"/>
          <c:order val="25"/>
          <c:invertIfNegative val="1"/>
          <c:cat>
            <c:numRef>
              <c:f>'Calibración-UTCUTS_Osemosys'!$I$1</c:f>
              <c:numCache>
                <c:formatCode>General</c:formatCode>
                <c:ptCount val="1"/>
                <c:pt idx="0">
                  <c:v>2010</c:v>
                </c:pt>
              </c:numCache>
            </c:numRef>
          </c:cat>
          <c:val>
            <c:numRef>
              <c:f>'Calibración-UTCUTS_Osemosys'!$K$103</c:f>
              <c:numCache>
                <c:formatCode>General</c:formatCode>
                <c:ptCount val="1"/>
                <c:pt idx="0">
                  <c:v>0</c:v>
                </c:pt>
              </c:numCache>
            </c:numRef>
          </c:val>
          <c:extLst>
            <c:ext xmlns:c16="http://schemas.microsoft.com/office/drawing/2014/chart" uri="{C3380CC4-5D6E-409C-BE32-E72D297353CC}">
              <c16:uniqueId val="{00000019-9319-497A-90C2-0D0345D05EE6}"/>
            </c:ext>
          </c:extLst>
        </c:ser>
        <c:ser>
          <c:idx val="26"/>
          <c:order val="26"/>
          <c:invertIfNegative val="1"/>
          <c:cat>
            <c:numRef>
              <c:f>'Calibración-UTCUTS_Osemosys'!$I$1</c:f>
              <c:numCache>
                <c:formatCode>General</c:formatCode>
                <c:ptCount val="1"/>
                <c:pt idx="0">
                  <c:v>2010</c:v>
                </c:pt>
              </c:numCache>
            </c:numRef>
          </c:cat>
          <c:val>
            <c:numRef>
              <c:f>'Calibración-UTCUTS_Osemosys'!$M$103</c:f>
              <c:numCache>
                <c:formatCode>General</c:formatCode>
                <c:ptCount val="1"/>
                <c:pt idx="0">
                  <c:v>0</c:v>
                </c:pt>
              </c:numCache>
            </c:numRef>
          </c:val>
          <c:extLst>
            <c:ext xmlns:c16="http://schemas.microsoft.com/office/drawing/2014/chart" uri="{C3380CC4-5D6E-409C-BE32-E72D297353CC}">
              <c16:uniqueId val="{0000001A-9319-497A-90C2-0D0345D05EE6}"/>
            </c:ext>
          </c:extLst>
        </c:ser>
        <c:ser>
          <c:idx val="27"/>
          <c:order val="27"/>
          <c:invertIfNegative val="1"/>
          <c:cat>
            <c:numRef>
              <c:f>'Calibración-UTCUTS_Osemosys'!$I$1</c:f>
              <c:numCache>
                <c:formatCode>General</c:formatCode>
                <c:ptCount val="1"/>
                <c:pt idx="0">
                  <c:v>2010</c:v>
                </c:pt>
              </c:numCache>
            </c:numRef>
          </c:cat>
          <c:val>
            <c:numRef>
              <c:f>'Calibración-UTCUTS_Osemosys'!$O$103</c:f>
              <c:numCache>
                <c:formatCode>General</c:formatCode>
                <c:ptCount val="1"/>
                <c:pt idx="0">
                  <c:v>0</c:v>
                </c:pt>
              </c:numCache>
            </c:numRef>
          </c:val>
          <c:extLst>
            <c:ext xmlns:c16="http://schemas.microsoft.com/office/drawing/2014/chart" uri="{C3380CC4-5D6E-409C-BE32-E72D297353CC}">
              <c16:uniqueId val="{0000001B-9319-497A-90C2-0D0345D05EE6}"/>
            </c:ext>
          </c:extLst>
        </c:ser>
        <c:ser>
          <c:idx val="28"/>
          <c:order val="28"/>
          <c:invertIfNegative val="1"/>
          <c:cat>
            <c:numRef>
              <c:f>'Calibración-UTCUTS_Osemosys'!$I$1</c:f>
              <c:numCache>
                <c:formatCode>General</c:formatCode>
                <c:ptCount val="1"/>
                <c:pt idx="0">
                  <c:v>2010</c:v>
                </c:pt>
              </c:numCache>
            </c:numRef>
          </c:cat>
          <c:val>
            <c:numRef>
              <c:f>'Calibración-UTCUTS_Osemosys'!$Q$103</c:f>
              <c:numCache>
                <c:formatCode>General</c:formatCode>
                <c:ptCount val="1"/>
                <c:pt idx="0">
                  <c:v>0</c:v>
                </c:pt>
              </c:numCache>
            </c:numRef>
          </c:val>
          <c:extLst>
            <c:ext xmlns:c16="http://schemas.microsoft.com/office/drawing/2014/chart" uri="{C3380CC4-5D6E-409C-BE32-E72D297353CC}">
              <c16:uniqueId val="{0000001C-9319-497A-90C2-0D0345D05EE6}"/>
            </c:ext>
          </c:extLst>
        </c:ser>
        <c:dLbls>
          <c:showLegendKey val="0"/>
          <c:showVal val="0"/>
          <c:showCatName val="0"/>
          <c:showSerName val="0"/>
          <c:showPercent val="0"/>
          <c:showBubbleSize val="0"/>
        </c:dLbls>
        <c:gapWidth val="150"/>
        <c:axId val="719941345"/>
        <c:axId val="340316068"/>
      </c:barChart>
      <c:catAx>
        <c:axId val="7199413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40316068"/>
        <c:crosses val="autoZero"/>
        <c:auto val="1"/>
        <c:lblAlgn val="ctr"/>
        <c:lblOffset val="100"/>
        <c:noMultiLvlLbl val="1"/>
      </c:catAx>
      <c:valAx>
        <c:axId val="3403160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pastizal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199413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00-47E7-BE49-DA25D243061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00-47E7-BE49-DA25D243061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00-47E7-BE49-DA25D243061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00-47E7-BE49-DA25D243061B}"/>
            </c:ext>
          </c:extLst>
        </c:ser>
        <c:ser>
          <c:idx val="4"/>
          <c:order val="4"/>
          <c:tx>
            <c:v>Otras tierras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00-47E7-BE49-DA25D243061B}"/>
            </c:ext>
          </c:extLst>
        </c:ser>
        <c:ser>
          <c:idx val="5"/>
          <c:order val="5"/>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00-47E7-BE49-DA25D243061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00-47E7-BE49-DA25D243061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'Calibración-UTCUTS_Osemosys'!$O$108</c:f>
              <c:numCache>
                <c:formatCode>General</c:formatCode>
                <c:ptCount val="1"/>
                <c:pt idx="0">
                  <c:v>5.355E-2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00-47E7-BE49-DA25D243061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'Calibración-UTCUTS_Osemosys'!$Q$108</c:f>
              <c:numCache>
                <c:formatCode>General</c:formatCode>
                <c:ptCount val="1"/>
                <c:pt idx="0">
                  <c:v>1.486E-2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00-47E7-BE49-DA25D243061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00-47E7-BE49-DA25D243061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5C00-47E7-BE49-DA25D243061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5C00-47E7-BE49-DA25D243061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'Calibración-UTCUTS_Osemosys'!$O$109</c:f>
              <c:numCache>
                <c:formatCode>General</c:formatCode>
                <c:ptCount val="1"/>
                <c:pt idx="0">
                  <c:v>1.022E-2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5C00-47E7-BE49-DA25D243061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'Calibración-UTCUTS_Osemosys'!$Q$109</c:f>
              <c:numCache>
                <c:formatCode>General</c:formatCode>
                <c:ptCount val="1"/>
                <c:pt idx="0">
                  <c:v>6.7299999999999999E-3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5C00-47E7-BE49-DA25D243061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5C00-47E7-BE49-DA25D243061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5C00-47E7-BE49-DA25D243061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5C00-47E7-BE49-DA25D243061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5C00-47E7-BE49-DA25D243061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5C00-47E7-BE49-DA25D243061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5C00-47E7-BE49-DA25D243061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5C00-47E7-BE49-DA25D243061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5C00-47E7-BE49-DA25D243061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'Calibración-UTCUTS_Osemosys'!$O$111</c:f>
              <c:numCache>
                <c:formatCode>General</c:formatCode>
                <c:ptCount val="1"/>
                <c:pt idx="0">
                  <c:v>9.2300000000000004E-3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5C00-47E7-BE49-DA25D243061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'Calibración-UTCUTS_Osemosys'!$Q$111</c:f>
              <c:numCache>
                <c:formatCode>General</c:formatCode>
                <c:ptCount val="1"/>
                <c:pt idx="0">
                  <c:v>1.5499999999999999E-3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5C00-47E7-BE49-DA25D243061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5C00-47E7-BE49-DA25D243061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5C00-47E7-BE49-DA25D243061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5C00-47E7-BE49-DA25D243061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'Calibración-UTCUTS_Osemosys'!$O$112</c:f>
              <c:numCache>
                <c:formatCode>General</c:formatCode>
                <c:ptCount val="1"/>
                <c:pt idx="0">
                  <c:v>0.1749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5C00-47E7-BE49-DA25D243061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'Calibración-UTCUTS_Osemosys'!$Q$112</c:f>
              <c:numCache>
                <c:formatCode>General</c:formatCode>
                <c:ptCount val="1"/>
                <c:pt idx="0">
                  <c:v>0.10920000000000001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5C00-47E7-BE49-DA25D243061B}"/>
            </c:ext>
          </c:extLst>
        </c:ser>
        <c:dLbls>
          <c:showLegendKey val="0"/>
          <c:showVal val="0"/>
          <c:showCatName val="0"/>
          <c:showSerName val="0"/>
          <c:showPercent val="0"/>
          <c:showBubbleSize val="0"/>
        </c:dLbls>
        <c:gapWidth val="150"/>
        <c:axId val="2033938547"/>
        <c:axId val="18356322"/>
      </c:barChart>
      <c:catAx>
        <c:axId val="203393854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356322"/>
        <c:crosses val="autoZero"/>
        <c:auto val="1"/>
        <c:lblAlgn val="ctr"/>
        <c:lblOffset val="100"/>
        <c:noMultiLvlLbl val="1"/>
      </c:catAx>
      <c:valAx>
        <c:axId val="1835632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humedal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2033938547"/>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9E-4635-9B40-3B0DD6DEA4C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9E-4635-9B40-3B0DD6DEA4C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89E-4635-9B40-3B0DD6DEA4C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89E-4635-9B40-3B0DD6DEA4CB}"/>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89E-4635-9B40-3B0DD6DEA4CB}"/>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89E-4635-9B40-3B0DD6DEA4C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89E-4635-9B40-3B0DD6DEA4C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'Calibración-UTCUTS_Osemosys'!$O$117</c:f>
              <c:numCache>
                <c:formatCode>General</c:formatCode>
                <c:ptCount val="1"/>
                <c:pt idx="0">
                  <c:v>1.1E-4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D89E-4635-9B40-3B0DD6DEA4C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'Calibración-UTCUTS_Osemosys'!$Q$117</c:f>
              <c:numCache>
                <c:formatCode>General</c:formatCode>
                <c:ptCount val="1"/>
                <c:pt idx="0">
                  <c:v>4.3699999999999998E-3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D89E-4635-9B40-3B0DD6DEA4C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D89E-4635-9B40-3B0DD6DEA4C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D89E-4635-9B40-3B0DD6DEA4C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D89E-4635-9B40-3B0DD6DEA4C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'Calibración-UTCUTS_Osemosys'!$O$118</c:f>
              <c:numCache>
                <c:formatCode>General</c:formatCode>
                <c:ptCount val="1"/>
                <c:pt idx="0">
                  <c:v>2.1950000000000001E-2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D89E-4635-9B40-3B0DD6DEA4C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'Calibración-UTCUTS_Osemosys'!$Q$118</c:f>
              <c:numCache>
                <c:formatCode>General</c:formatCode>
                <c:ptCount val="1"/>
                <c:pt idx="0">
                  <c:v>1.6049999999999998E-2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D89E-4635-9B40-3B0DD6DEA4C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D89E-4635-9B40-3B0DD6DEA4C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D89E-4635-9B40-3B0DD6DEA4C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D89E-4635-9B40-3B0DD6DEA4C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'Calibración-UTCUTS_Osemosys'!$O$119</c:f>
              <c:numCache>
                <c:formatCode>General</c:formatCode>
                <c:ptCount val="1"/>
                <c:pt idx="0">
                  <c:v>2.7399999999999998E-3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D89E-4635-9B40-3B0DD6DEA4C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'Calibración-UTCUTS_Osemosys'!$Q$119</c:f>
              <c:numCache>
                <c:formatCode>General</c:formatCode>
                <c:ptCount val="1"/>
                <c:pt idx="0">
                  <c:v>7.1000000000000002E-4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D89E-4635-9B40-3B0DD6DEA4C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D89E-4635-9B40-3B0DD6DEA4C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D89E-4635-9B40-3B0DD6DEA4C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D89E-4635-9B40-3B0DD6DEA4C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'Calibración-UTCUTS_Osemosys'!$O$120</c:f>
              <c:numCache>
                <c:formatCode>General</c:formatCode>
                <c:ptCount val="1"/>
                <c:pt idx="0">
                  <c:v>4.4400000000000004E-3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D89E-4635-9B40-3B0DD6DEA4C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'Calibración-UTCUTS_Osemosys'!$Q$120</c:f>
              <c:numCache>
                <c:formatCode>General</c:formatCode>
                <c:ptCount val="1"/>
                <c:pt idx="0">
                  <c:v>3.3E-3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D89E-4635-9B40-3B0DD6DEA4C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D89E-4635-9B40-3B0DD6DEA4C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D89E-4635-9B40-3B0DD6DEA4C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D89E-4635-9B40-3B0DD6DEA4C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'Calibración-UTCUTS_Osemosys'!$O$121</c:f>
              <c:numCache>
                <c:formatCode>General</c:formatCode>
                <c:ptCount val="1"/>
                <c:pt idx="0">
                  <c:v>2.9239999999999999E-2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D89E-4635-9B40-3B0DD6DEA4C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'Calibración-UTCUTS_Osemosys'!$Q$121</c:f>
              <c:numCache>
                <c:formatCode>General</c:formatCode>
                <c:ptCount val="1"/>
                <c:pt idx="0">
                  <c:v>2.623E-2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D89E-4635-9B40-3B0DD6DEA4CB}"/>
            </c:ext>
          </c:extLst>
        </c:ser>
        <c:ser>
          <c:idx val="29"/>
          <c:order val="29"/>
          <c:invertIfNegative val="1"/>
          <c:cat>
            <c:numRef>
              <c:f>'Calibración-UTCUTS_Osemosys'!$I$1</c:f>
              <c:numCache>
                <c:formatCode>General</c:formatCode>
                <c:ptCount val="1"/>
                <c:pt idx="0">
                  <c:v>2010</c:v>
                </c:pt>
              </c:numCache>
            </c:numRef>
          </c:cat>
          <c:val>
            <c:numRef>
              <c:f>'Calibración-UTCUTS_Osemosys'!$I$122</c:f>
              <c:numCache>
                <c:formatCode>General</c:formatCode>
                <c:ptCount val="1"/>
                <c:pt idx="0">
                  <c:v>0</c:v>
                </c:pt>
              </c:numCache>
            </c:numRef>
          </c:val>
          <c:extLst>
            <c:ext xmlns:c16="http://schemas.microsoft.com/office/drawing/2014/chart" uri="{C3380CC4-5D6E-409C-BE32-E72D297353CC}">
              <c16:uniqueId val="{0000001D-D89E-4635-9B40-3B0DD6DEA4CB}"/>
            </c:ext>
          </c:extLst>
        </c:ser>
        <c:ser>
          <c:idx val="30"/>
          <c:order val="30"/>
          <c:invertIfNegative val="1"/>
          <c:cat>
            <c:numRef>
              <c:f>'Calibración-UTCUTS_Osemosys'!$I$1</c:f>
              <c:numCache>
                <c:formatCode>General</c:formatCode>
                <c:ptCount val="1"/>
                <c:pt idx="0">
                  <c:v>2010</c:v>
                </c:pt>
              </c:numCache>
            </c:numRef>
          </c:cat>
          <c:val>
            <c:numRef>
              <c:f>'Calibración-UTCUTS_Osemosys'!$K$122</c:f>
              <c:numCache>
                <c:formatCode>General</c:formatCode>
                <c:ptCount val="1"/>
                <c:pt idx="0">
                  <c:v>0</c:v>
                </c:pt>
              </c:numCache>
            </c:numRef>
          </c:val>
          <c:extLst>
            <c:ext xmlns:c16="http://schemas.microsoft.com/office/drawing/2014/chart" uri="{C3380CC4-5D6E-409C-BE32-E72D297353CC}">
              <c16:uniqueId val="{0000001E-D89E-4635-9B40-3B0DD6DEA4CB}"/>
            </c:ext>
          </c:extLst>
        </c:ser>
        <c:ser>
          <c:idx val="31"/>
          <c:order val="31"/>
          <c:invertIfNegative val="1"/>
          <c:cat>
            <c:numRef>
              <c:f>'Calibración-UTCUTS_Osemosys'!$I$1</c:f>
              <c:numCache>
                <c:formatCode>General</c:formatCode>
                <c:ptCount val="1"/>
                <c:pt idx="0">
                  <c:v>2010</c:v>
                </c:pt>
              </c:numCache>
            </c:numRef>
          </c:cat>
          <c:val>
            <c:numRef>
              <c:f>'Calibración-UTCUTS_Osemosys'!$M$122</c:f>
              <c:numCache>
                <c:formatCode>General</c:formatCode>
                <c:ptCount val="1"/>
                <c:pt idx="0">
                  <c:v>0</c:v>
                </c:pt>
              </c:numCache>
            </c:numRef>
          </c:val>
          <c:extLst>
            <c:ext xmlns:c16="http://schemas.microsoft.com/office/drawing/2014/chart" uri="{C3380CC4-5D6E-409C-BE32-E72D297353CC}">
              <c16:uniqueId val="{0000001F-D89E-4635-9B40-3B0DD6DEA4CB}"/>
            </c:ext>
          </c:extLst>
        </c:ser>
        <c:ser>
          <c:idx val="32"/>
          <c:order val="32"/>
          <c:invertIfNegative val="1"/>
          <c:cat>
            <c:numRef>
              <c:f>'Calibración-UTCUTS_Osemosys'!$I$1</c:f>
              <c:numCache>
                <c:formatCode>General</c:formatCode>
                <c:ptCount val="1"/>
                <c:pt idx="0">
                  <c:v>2010</c:v>
                </c:pt>
              </c:numCache>
            </c:numRef>
          </c:cat>
          <c:val>
            <c:numRef>
              <c:f>'Calibración-UTCUTS_Osemosys'!$O$122</c:f>
              <c:numCache>
                <c:formatCode>General</c:formatCode>
                <c:ptCount val="1"/>
                <c:pt idx="0">
                  <c:v>0</c:v>
                </c:pt>
              </c:numCache>
            </c:numRef>
          </c:val>
          <c:extLst>
            <c:ext xmlns:c16="http://schemas.microsoft.com/office/drawing/2014/chart" uri="{C3380CC4-5D6E-409C-BE32-E72D297353CC}">
              <c16:uniqueId val="{00000020-D89E-4635-9B40-3B0DD6DEA4CB}"/>
            </c:ext>
          </c:extLst>
        </c:ser>
        <c:ser>
          <c:idx val="33"/>
          <c:order val="33"/>
          <c:invertIfNegative val="1"/>
          <c:cat>
            <c:numRef>
              <c:f>'Calibración-UTCUTS_Osemosys'!$I$1</c:f>
              <c:numCache>
                <c:formatCode>General</c:formatCode>
                <c:ptCount val="1"/>
                <c:pt idx="0">
                  <c:v>2010</c:v>
                </c:pt>
              </c:numCache>
            </c:numRef>
          </c:cat>
          <c:val>
            <c:numRef>
              <c:f>'Calibración-UTCUTS_Osemosys'!$Q$122</c:f>
              <c:numCache>
                <c:formatCode>General</c:formatCode>
                <c:ptCount val="1"/>
                <c:pt idx="0">
                  <c:v>0</c:v>
                </c:pt>
              </c:numCache>
            </c:numRef>
          </c:val>
          <c:extLst>
            <c:ext xmlns:c16="http://schemas.microsoft.com/office/drawing/2014/chart" uri="{C3380CC4-5D6E-409C-BE32-E72D297353CC}">
              <c16:uniqueId val="{00000021-D89E-4635-9B40-3B0DD6DEA4CB}"/>
            </c:ext>
          </c:extLst>
        </c:ser>
        <c:dLbls>
          <c:showLegendKey val="0"/>
          <c:showVal val="0"/>
          <c:showCatName val="0"/>
          <c:showSerName val="0"/>
          <c:showPercent val="0"/>
          <c:showBubbleSize val="0"/>
        </c:dLbls>
        <c:gapWidth val="150"/>
        <c:axId val="1110824965"/>
        <c:axId val="1582081190"/>
      </c:barChart>
      <c:catAx>
        <c:axId val="111082496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582081190"/>
        <c:crosses val="autoZero"/>
        <c:auto val="1"/>
        <c:lblAlgn val="ctr"/>
        <c:lblOffset val="100"/>
        <c:noMultiLvlLbl val="1"/>
      </c:catAx>
      <c:valAx>
        <c:axId val="158208119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asentamientos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11082496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E-4569-A6ED-D91C8B06C32F}"/>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1E-4569-A6ED-D91C8B06C32F}"/>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1E-4569-A6ED-D91C8B06C32F}"/>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1E-4569-A6ED-D91C8B06C32F}"/>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1E-4569-A6ED-D91C8B06C32F}"/>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1E-4569-A6ED-D91C8B06C32F}"/>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1E-4569-A6ED-D91C8B06C32F}"/>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'Calibración-UTCUTS_Osemosys'!$O$127</c:f>
              <c:numCache>
                <c:formatCode>General</c:formatCode>
                <c:ptCount val="1"/>
                <c:pt idx="0">
                  <c:v>7.5300000000000002E-3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A1E-4569-A6ED-D91C8B06C32F}"/>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'Calibración-UTCUTS_Osemosys'!$Q$127</c:f>
              <c:numCache>
                <c:formatCode>General</c:formatCode>
                <c:ptCount val="1"/>
                <c:pt idx="0">
                  <c:v>8.3400000000000002E-3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A1E-4569-A6ED-D91C8B06C32F}"/>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A1E-4569-A6ED-D91C8B06C32F}"/>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0A1E-4569-A6ED-D91C8B06C32F}"/>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0A1E-4569-A6ED-D91C8B06C32F}"/>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'Calibración-UTCUTS_Osemosys'!$O$128</c:f>
              <c:numCache>
                <c:formatCode>General</c:formatCode>
                <c:ptCount val="1"/>
                <c:pt idx="0">
                  <c:v>8.8999999999999995E-4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0A1E-4569-A6ED-D91C8B06C32F}"/>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'Calibración-UTCUTS_Osemosys'!$Q$128</c:f>
              <c:numCache>
                <c:formatCode>General</c:formatCode>
                <c:ptCount val="1"/>
                <c:pt idx="0">
                  <c:v>1.7000000000000001E-4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0A1E-4569-A6ED-D91C8B06C32F}"/>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A1E-4569-A6ED-D91C8B06C32F}"/>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0A1E-4569-A6ED-D91C8B06C32F}"/>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0A1E-4569-A6ED-D91C8B06C32F}"/>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'Calibración-UTCUTS_Osemosys'!$O$129</c:f>
              <c:numCache>
                <c:formatCode>General</c:formatCode>
                <c:ptCount val="1"/>
                <c:pt idx="0">
                  <c:v>3.64E-3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0A1E-4569-A6ED-D91C8B06C32F}"/>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'Calibración-UTCUTS_Osemosys'!$Q$129</c:f>
              <c:numCache>
                <c:formatCode>General</c:formatCode>
                <c:ptCount val="1"/>
                <c:pt idx="0">
                  <c:v>1.6900000000000001E-3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0A1E-4569-A6ED-D91C8B06C32F}"/>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0A1E-4569-A6ED-D91C8B06C32F}"/>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0A1E-4569-A6ED-D91C8B06C32F}"/>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0A1E-4569-A6ED-D91C8B06C32F}"/>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'Calibración-UTCUTS_Osemosys'!$O$130</c:f>
              <c:numCache>
                <c:formatCode>General</c:formatCode>
                <c:ptCount val="1"/>
                <c:pt idx="0">
                  <c:v>1.336E-2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0A1E-4569-A6ED-D91C8B06C32F}"/>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'Calibración-UTCUTS_Osemosys'!$Q$130</c:f>
              <c:numCache>
                <c:formatCode>General</c:formatCode>
                <c:ptCount val="1"/>
                <c:pt idx="0">
                  <c:v>1.133E-2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0A1E-4569-A6ED-D91C8B06C32F}"/>
            </c:ext>
          </c:extLst>
        </c:ser>
        <c:ser>
          <c:idx val="24"/>
          <c:order val="24"/>
          <c:invertIfNegative val="1"/>
          <c:cat>
            <c:numRef>
              <c:f>'Calibración-UTCUTS_Osemosys'!$I$1</c:f>
              <c:numCache>
                <c:formatCode>General</c:formatCode>
                <c:ptCount val="1"/>
                <c:pt idx="0">
                  <c:v>2010</c:v>
                </c:pt>
              </c:numCache>
            </c:numRef>
          </c:cat>
          <c:val>
            <c:numRef>
              <c:f>'Calibración-UTCUTS_Osemosys'!$I$131</c:f>
              <c:numCache>
                <c:formatCode>General</c:formatCode>
                <c:ptCount val="1"/>
                <c:pt idx="0">
                  <c:v>0</c:v>
                </c:pt>
              </c:numCache>
            </c:numRef>
          </c:val>
          <c:extLst>
            <c:ext xmlns:c16="http://schemas.microsoft.com/office/drawing/2014/chart" uri="{C3380CC4-5D6E-409C-BE32-E72D297353CC}">
              <c16:uniqueId val="{00000018-0A1E-4569-A6ED-D91C8B06C32F}"/>
            </c:ext>
          </c:extLst>
        </c:ser>
        <c:ser>
          <c:idx val="25"/>
          <c:order val="25"/>
          <c:invertIfNegative val="1"/>
          <c:cat>
            <c:numRef>
              <c:f>'Calibración-UTCUTS_Osemosys'!$I$1</c:f>
              <c:numCache>
                <c:formatCode>General</c:formatCode>
                <c:ptCount val="1"/>
                <c:pt idx="0">
                  <c:v>2010</c:v>
                </c:pt>
              </c:numCache>
            </c:numRef>
          </c:cat>
          <c:val>
            <c:numRef>
              <c:f>'Calibración-UTCUTS_Osemosys'!$K$131</c:f>
              <c:numCache>
                <c:formatCode>General</c:formatCode>
                <c:ptCount val="1"/>
                <c:pt idx="0">
                  <c:v>0</c:v>
                </c:pt>
              </c:numCache>
            </c:numRef>
          </c:val>
          <c:extLst>
            <c:ext xmlns:c16="http://schemas.microsoft.com/office/drawing/2014/chart" uri="{C3380CC4-5D6E-409C-BE32-E72D297353CC}">
              <c16:uniqueId val="{00000019-0A1E-4569-A6ED-D91C8B06C32F}"/>
            </c:ext>
          </c:extLst>
        </c:ser>
        <c:ser>
          <c:idx val="26"/>
          <c:order val="26"/>
          <c:invertIfNegative val="1"/>
          <c:cat>
            <c:numRef>
              <c:f>'Calibración-UTCUTS_Osemosys'!$I$1</c:f>
              <c:numCache>
                <c:formatCode>General</c:formatCode>
                <c:ptCount val="1"/>
                <c:pt idx="0">
                  <c:v>2010</c:v>
                </c:pt>
              </c:numCache>
            </c:numRef>
          </c:cat>
          <c:val>
            <c:numRef>
              <c:f>'Calibración-UTCUTS_Osemosys'!$M$131</c:f>
              <c:numCache>
                <c:formatCode>General</c:formatCode>
                <c:ptCount val="1"/>
                <c:pt idx="0">
                  <c:v>0</c:v>
                </c:pt>
              </c:numCache>
            </c:numRef>
          </c:val>
          <c:extLst>
            <c:ext xmlns:c16="http://schemas.microsoft.com/office/drawing/2014/chart" uri="{C3380CC4-5D6E-409C-BE32-E72D297353CC}">
              <c16:uniqueId val="{0000001A-0A1E-4569-A6ED-D91C8B06C32F}"/>
            </c:ext>
          </c:extLst>
        </c:ser>
        <c:ser>
          <c:idx val="27"/>
          <c:order val="27"/>
          <c:invertIfNegative val="1"/>
          <c:cat>
            <c:numRef>
              <c:f>'Calibración-UTCUTS_Osemosys'!$I$1</c:f>
              <c:numCache>
                <c:formatCode>General</c:formatCode>
                <c:ptCount val="1"/>
                <c:pt idx="0">
                  <c:v>2010</c:v>
                </c:pt>
              </c:numCache>
            </c:numRef>
          </c:cat>
          <c:val>
            <c:numRef>
              <c:f>'Calibración-UTCUTS_Osemosys'!$O$131</c:f>
              <c:numCache>
                <c:formatCode>General</c:formatCode>
                <c:ptCount val="1"/>
                <c:pt idx="0">
                  <c:v>0</c:v>
                </c:pt>
              </c:numCache>
            </c:numRef>
          </c:val>
          <c:extLst>
            <c:ext xmlns:c16="http://schemas.microsoft.com/office/drawing/2014/chart" uri="{C3380CC4-5D6E-409C-BE32-E72D297353CC}">
              <c16:uniqueId val="{0000001B-0A1E-4569-A6ED-D91C8B06C32F}"/>
            </c:ext>
          </c:extLst>
        </c:ser>
        <c:ser>
          <c:idx val="28"/>
          <c:order val="28"/>
          <c:invertIfNegative val="1"/>
          <c:cat>
            <c:numRef>
              <c:f>'Calibración-UTCUTS_Osemosys'!$I$1</c:f>
              <c:numCache>
                <c:formatCode>General</c:formatCode>
                <c:ptCount val="1"/>
                <c:pt idx="0">
                  <c:v>2010</c:v>
                </c:pt>
              </c:numCache>
            </c:numRef>
          </c:cat>
          <c:val>
            <c:numRef>
              <c:f>'Calibración-UTCUTS_Osemosys'!$Q$131</c:f>
              <c:numCache>
                <c:formatCode>General</c:formatCode>
                <c:ptCount val="1"/>
                <c:pt idx="0">
                  <c:v>0</c:v>
                </c:pt>
              </c:numCache>
            </c:numRef>
          </c:val>
          <c:extLst>
            <c:ext xmlns:c16="http://schemas.microsoft.com/office/drawing/2014/chart" uri="{C3380CC4-5D6E-409C-BE32-E72D297353CC}">
              <c16:uniqueId val="{0000001C-0A1E-4569-A6ED-D91C8B06C32F}"/>
            </c:ext>
          </c:extLst>
        </c:ser>
        <c:ser>
          <c:idx val="29"/>
          <c:order val="29"/>
          <c:invertIfNegative val="1"/>
          <c:cat>
            <c:numRef>
              <c:f>'Calibración-UTCUTS_Osemosys'!$I$1</c:f>
              <c:numCache>
                <c:formatCode>General</c:formatCode>
                <c:ptCount val="1"/>
                <c:pt idx="0">
                  <c:v>2010</c:v>
                </c:pt>
              </c:numCache>
            </c:numRef>
          </c:cat>
          <c:val>
            <c:numRef>
              <c:f>'Calibración-UTCUTS_Osemosys'!$I$132</c:f>
              <c:numCache>
                <c:formatCode>General</c:formatCode>
                <c:ptCount val="1"/>
              </c:numCache>
            </c:numRef>
          </c:val>
          <c:extLst>
            <c:ext xmlns:c16="http://schemas.microsoft.com/office/drawing/2014/chart" uri="{C3380CC4-5D6E-409C-BE32-E72D297353CC}">
              <c16:uniqueId val="{0000001D-0A1E-4569-A6ED-D91C8B06C32F}"/>
            </c:ext>
          </c:extLst>
        </c:ser>
        <c:ser>
          <c:idx val="30"/>
          <c:order val="30"/>
          <c:invertIfNegative val="1"/>
          <c:cat>
            <c:numRef>
              <c:f>'Calibración-UTCUTS_Osemosys'!$I$1</c:f>
              <c:numCache>
                <c:formatCode>General</c:formatCode>
                <c:ptCount val="1"/>
                <c:pt idx="0">
                  <c:v>2010</c:v>
                </c:pt>
              </c:numCache>
            </c:numRef>
          </c:cat>
          <c:val>
            <c:numRef>
              <c:f>'Calibración-UTCUTS_Osemosys'!$K$132</c:f>
              <c:numCache>
                <c:formatCode>General</c:formatCode>
                <c:ptCount val="1"/>
              </c:numCache>
            </c:numRef>
          </c:val>
          <c:extLst>
            <c:ext xmlns:c16="http://schemas.microsoft.com/office/drawing/2014/chart" uri="{C3380CC4-5D6E-409C-BE32-E72D297353CC}">
              <c16:uniqueId val="{0000001E-0A1E-4569-A6ED-D91C8B06C32F}"/>
            </c:ext>
          </c:extLst>
        </c:ser>
        <c:ser>
          <c:idx val="31"/>
          <c:order val="31"/>
          <c:invertIfNegative val="1"/>
          <c:cat>
            <c:numRef>
              <c:f>'Calibración-UTCUTS_Osemosys'!$I$1</c:f>
              <c:numCache>
                <c:formatCode>General</c:formatCode>
                <c:ptCount val="1"/>
                <c:pt idx="0">
                  <c:v>2010</c:v>
                </c:pt>
              </c:numCache>
            </c:numRef>
          </c:cat>
          <c:val>
            <c:numRef>
              <c:f>'Calibración-UTCUTS_Osemosys'!$M$132</c:f>
              <c:numCache>
                <c:formatCode>General</c:formatCode>
                <c:ptCount val="1"/>
              </c:numCache>
            </c:numRef>
          </c:val>
          <c:extLst>
            <c:ext xmlns:c16="http://schemas.microsoft.com/office/drawing/2014/chart" uri="{C3380CC4-5D6E-409C-BE32-E72D297353CC}">
              <c16:uniqueId val="{0000001F-0A1E-4569-A6ED-D91C8B06C32F}"/>
            </c:ext>
          </c:extLst>
        </c:ser>
        <c:ser>
          <c:idx val="32"/>
          <c:order val="32"/>
          <c:invertIfNegative val="1"/>
          <c:cat>
            <c:numRef>
              <c:f>'Calibración-UTCUTS_Osemosys'!$I$1</c:f>
              <c:numCache>
                <c:formatCode>General</c:formatCode>
                <c:ptCount val="1"/>
                <c:pt idx="0">
                  <c:v>2010</c:v>
                </c:pt>
              </c:numCache>
            </c:numRef>
          </c:cat>
          <c:val>
            <c:numRef>
              <c:f>'Calibración-UTCUTS_Osemosys'!$O$132</c:f>
              <c:numCache>
                <c:formatCode>General</c:formatCode>
                <c:ptCount val="1"/>
              </c:numCache>
            </c:numRef>
          </c:val>
          <c:extLst>
            <c:ext xmlns:c16="http://schemas.microsoft.com/office/drawing/2014/chart" uri="{C3380CC4-5D6E-409C-BE32-E72D297353CC}">
              <c16:uniqueId val="{00000020-0A1E-4569-A6ED-D91C8B06C32F}"/>
            </c:ext>
          </c:extLst>
        </c:ser>
        <c:ser>
          <c:idx val="33"/>
          <c:order val="33"/>
          <c:invertIfNegative val="1"/>
          <c:cat>
            <c:numRef>
              <c:f>'Calibración-UTCUTS_Osemosys'!$I$1</c:f>
              <c:numCache>
                <c:formatCode>General</c:formatCode>
                <c:ptCount val="1"/>
                <c:pt idx="0">
                  <c:v>2010</c:v>
                </c:pt>
              </c:numCache>
            </c:numRef>
          </c:cat>
          <c:val>
            <c:numRef>
              <c:f>'Calibración-UTCUTS_Osemosys'!$Q$132</c:f>
              <c:numCache>
                <c:formatCode>General</c:formatCode>
                <c:ptCount val="1"/>
              </c:numCache>
            </c:numRef>
          </c:val>
          <c:extLst>
            <c:ext xmlns:c16="http://schemas.microsoft.com/office/drawing/2014/chart" uri="{C3380CC4-5D6E-409C-BE32-E72D297353CC}">
              <c16:uniqueId val="{00000021-0A1E-4569-A6ED-D91C8B06C32F}"/>
            </c:ext>
          </c:extLst>
        </c:ser>
        <c:dLbls>
          <c:showLegendKey val="0"/>
          <c:showVal val="0"/>
          <c:showCatName val="0"/>
          <c:showSerName val="0"/>
          <c:showPercent val="0"/>
          <c:showBubbleSize val="0"/>
        </c:dLbls>
        <c:gapWidth val="150"/>
        <c:axId val="1696319814"/>
        <c:axId val="1989512135"/>
      </c:barChart>
      <c:catAx>
        <c:axId val="169631981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89512135"/>
        <c:crosses val="autoZero"/>
        <c:auto val="1"/>
        <c:lblAlgn val="ctr"/>
        <c:lblOffset val="100"/>
        <c:noMultiLvlLbl val="1"/>
      </c:catAx>
      <c:valAx>
        <c:axId val="1989512135"/>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otras tierras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69631981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xdr:from>
      <xdr:col>50</xdr:col>
      <xdr:colOff>285750</xdr:colOff>
      <xdr:row>30</xdr:row>
      <xdr:rowOff>0</xdr:rowOff>
    </xdr:from>
    <xdr:to>
      <xdr:col>54</xdr:col>
      <xdr:colOff>123825</xdr:colOff>
      <xdr:row>62</xdr:row>
      <xdr:rowOff>371475</xdr:rowOff>
    </xdr:to>
    <xdr:graphicFrame macro="">
      <xdr:nvGraphicFramePr>
        <xdr:cNvPr id="2" name="Gráfico 1">
          <a:extLst>
            <a:ext uri="{FF2B5EF4-FFF2-40B4-BE49-F238E27FC236}">
              <a16:creationId xmlns:a16="http://schemas.microsoft.com/office/drawing/2014/main" i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266700</xdr:colOff>
      <xdr:row>63</xdr:row>
      <xdr:rowOff>152400</xdr:rowOff>
    </xdr:from>
    <xdr:to>
      <xdr:col>54</xdr:col>
      <xdr:colOff>104775</xdr:colOff>
      <xdr:row>78</xdr:row>
      <xdr:rowOff>38100</xdr:rowOff>
    </xdr:to>
    <xdr:graphicFrame macro="">
      <xdr:nvGraphicFramePr>
        <xdr:cNvPr id="5" name="Chart 4">
          <a:extLst>
            <a:ext uri="{FF2B5EF4-FFF2-40B4-BE49-F238E27FC236}">
              <a16:creationId xmlns:a16="http://schemas.microsoft.com/office/drawing/2014/main" id="{6997D207-BC12-D69B-167E-86B997F3D670}"/>
            </a:ext>
            <a:ext uri="{147F2762-F138-4A5C-976F-8EAC2B608ADB}">
              <a16:predDERef xmlns:a16="http://schemas.microsoft.com/office/drawing/2014/main" pre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0</xdr:colOff>
      <xdr:row>188</xdr:row>
      <xdr:rowOff>142875</xdr:rowOff>
    </xdr:from>
    <xdr:to>
      <xdr:col>21</xdr:col>
      <xdr:colOff>66675</xdr:colOff>
      <xdr:row>205</xdr:row>
      <xdr:rowOff>66675</xdr:rowOff>
    </xdr:to>
    <xdr:graphicFrame macro="">
      <xdr:nvGraphicFramePr>
        <xdr:cNvPr id="5" name="Chart 3">
          <a:extLst>
            <a:ext uri="{FF2B5EF4-FFF2-40B4-BE49-F238E27FC236}">
              <a16:creationId xmlns:a16="http://schemas.microsoft.com/office/drawing/2014/main" id="{FB8C67E2-45E5-8BA0-6EDF-75C9C22C8DEA}"/>
            </a:ext>
            <a:ext uri="{147F2762-F138-4A5C-976F-8EAC2B608ADB}">
              <a16:predDERef xmlns:a16="http://schemas.microsoft.com/office/drawing/2014/main" pred="{0B03DD99-7C55-E224-1D47-F9A6CB5D7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114300</xdr:colOff>
      <xdr:row>189</xdr:row>
      <xdr:rowOff>0</xdr:rowOff>
    </xdr:from>
    <xdr:to>
      <xdr:col>31</xdr:col>
      <xdr:colOff>266700</xdr:colOff>
      <xdr:row>205</xdr:row>
      <xdr:rowOff>104775</xdr:rowOff>
    </xdr:to>
    <xdr:graphicFrame macro="">
      <xdr:nvGraphicFramePr>
        <xdr:cNvPr id="12" name="Chart 4">
          <a:extLst>
            <a:ext uri="{FF2B5EF4-FFF2-40B4-BE49-F238E27FC236}">
              <a16:creationId xmlns:a16="http://schemas.microsoft.com/office/drawing/2014/main" id="{5912A889-17CA-4CF8-B7D0-3507CEB0A180}"/>
            </a:ext>
            <a:ext uri="{147F2762-F138-4A5C-976F-8EAC2B608ADB}">
              <a16:predDERef xmlns:a16="http://schemas.microsoft.com/office/drawing/2014/main" pred="{FB8C67E2-45E5-8BA0-6EDF-75C9C22C8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7</xdr:col>
      <xdr:colOff>523875</xdr:colOff>
      <xdr:row>39</xdr:row>
      <xdr:rowOff>123825</xdr:rowOff>
    </xdr:from>
    <xdr:ext cx="7029450" cy="4124325"/>
    <xdr:graphicFrame macro="">
      <xdr:nvGraphicFramePr>
        <xdr:cNvPr id="993611163" name="Chart 1">
          <a:extLst>
            <a:ext uri="{FF2B5EF4-FFF2-40B4-BE49-F238E27FC236}">
              <a16:creationId xmlns:a16="http://schemas.microsoft.com/office/drawing/2014/main" i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590550</xdr:colOff>
      <xdr:row>105</xdr:row>
      <xdr:rowOff>123825</xdr:rowOff>
    </xdr:from>
    <xdr:ext cx="6696075" cy="3838575"/>
    <xdr:graphicFrame macro="">
      <xdr:nvGraphicFramePr>
        <xdr:cNvPr id="1751882941" name="Chart 2">
          <a:extLst>
            <a:ext uri="{FF2B5EF4-FFF2-40B4-BE49-F238E27FC236}">
              <a16:creationId xmlns:a16="http://schemas.microsoft.com/office/drawing/2014/main" id="{00000000-0008-0000-0300-0000BD9C6B68}"/>
            </a:ext>
            <a:ext uri="{147F2762-F138-4A5C-976F-8EAC2B608ADB}">
              <a16:predDERef xmlns:a16="http://schemas.microsoft.com/office/drawing/2014/main" pre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xdr:col>
      <xdr:colOff>523876</xdr:colOff>
      <xdr:row>187</xdr:row>
      <xdr:rowOff>198120</xdr:rowOff>
    </xdr:from>
    <xdr:ext cx="7088504" cy="4164330"/>
    <xdr:graphicFrame macro="">
      <xdr:nvGraphicFramePr>
        <xdr:cNvPr id="1736215932" name="Chart 3">
          <a:extLst>
            <a:ext uri="{FF2B5EF4-FFF2-40B4-BE49-F238E27FC236}">
              <a16:creationId xmlns:a16="http://schemas.microsoft.com/office/drawing/2014/main" id="{00000000-0008-0000-0300-00007C8D7C67}"/>
            </a:ext>
            <a:ext uri="{147F2762-F138-4A5C-976F-8EAC2B608ADB}">
              <a16:predDERef xmlns:a16="http://schemas.microsoft.com/office/drawing/2014/main" pred="{00000000-0008-0000-0300-0000BD9C6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132</xdr:row>
      <xdr:rowOff>135255</xdr:rowOff>
    </xdr:from>
    <xdr:ext cx="8543925" cy="4572000"/>
    <xdr:graphicFrame macro="">
      <xdr:nvGraphicFramePr>
        <xdr:cNvPr id="2133949309" name="Chart 4">
          <a:extLst>
            <a:ext uri="{FF2B5EF4-FFF2-40B4-BE49-F238E27FC236}">
              <a16:creationId xmlns:a16="http://schemas.microsoft.com/office/drawing/2014/main" id="{00000000-0008-0000-0300-00007D7B317F}"/>
            </a:ext>
            <a:ext uri="{147F2762-F138-4A5C-976F-8EAC2B608ADB}">
              <a16:predDERef xmlns:a16="http://schemas.microsoft.com/office/drawing/2014/main" pred="{00000000-0008-0000-0300-00007C8D7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2781300</xdr:colOff>
      <xdr:row>263</xdr:row>
      <xdr:rowOff>114300</xdr:rowOff>
    </xdr:from>
    <xdr:ext cx="11763375" cy="3952875"/>
    <xdr:graphicFrame macro="">
      <xdr:nvGraphicFramePr>
        <xdr:cNvPr id="2141402517" name="Chart 5">
          <a:extLst>
            <a:ext uri="{FF2B5EF4-FFF2-40B4-BE49-F238E27FC236}">
              <a16:creationId xmlns:a16="http://schemas.microsoft.com/office/drawing/2014/main" id="{00000000-0008-0000-0300-00009535A37F}"/>
            </a:ext>
            <a:ext uri="{147F2762-F138-4A5C-976F-8EAC2B608ADB}">
              <a16:predDERef xmlns:a16="http://schemas.microsoft.com/office/drawing/2014/main" pred="{00000000-0008-0000-0300-00007D7B3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828675</xdr:colOff>
      <xdr:row>290</xdr:row>
      <xdr:rowOff>285750</xdr:rowOff>
    </xdr:from>
    <xdr:ext cx="6819900" cy="4791075"/>
    <xdr:graphicFrame macro="">
      <xdr:nvGraphicFramePr>
        <xdr:cNvPr id="1886178651" name="Chart 6">
          <a:extLst>
            <a:ext uri="{FF2B5EF4-FFF2-40B4-BE49-F238E27FC236}">
              <a16:creationId xmlns:a16="http://schemas.microsoft.com/office/drawing/2014/main" id="{00000000-0008-0000-0300-00005BCD6C70}"/>
            </a:ext>
            <a:ext uri="{147F2762-F138-4A5C-976F-8EAC2B608ADB}">
              <a16:predDERef xmlns:a16="http://schemas.microsoft.com/office/drawing/2014/main" pred="{00000000-0008-0000-0300-00009535A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847725</xdr:colOff>
      <xdr:row>311</xdr:row>
      <xdr:rowOff>47625</xdr:rowOff>
    </xdr:from>
    <xdr:ext cx="6810375" cy="3638550"/>
    <xdr:graphicFrame macro="">
      <xdr:nvGraphicFramePr>
        <xdr:cNvPr id="1728549079" name="Chart 7">
          <a:extLst>
            <a:ext uri="{FF2B5EF4-FFF2-40B4-BE49-F238E27FC236}">
              <a16:creationId xmlns:a16="http://schemas.microsoft.com/office/drawing/2014/main" id="{00000000-0008-0000-0300-0000D7900767}"/>
            </a:ext>
            <a:ext uri="{147F2762-F138-4A5C-976F-8EAC2B608ADB}">
              <a16:predDERef xmlns:a16="http://schemas.microsoft.com/office/drawing/2014/main" pred="{00000000-0008-0000-0300-00005BCD6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0</xdr:colOff>
      <xdr:row>333</xdr:row>
      <xdr:rowOff>85725</xdr:rowOff>
    </xdr:from>
    <xdr:ext cx="6819900" cy="3990975"/>
    <xdr:graphicFrame macro="">
      <xdr:nvGraphicFramePr>
        <xdr:cNvPr id="352969720" name="Chart 8">
          <a:extLst>
            <a:ext uri="{FF2B5EF4-FFF2-40B4-BE49-F238E27FC236}">
              <a16:creationId xmlns:a16="http://schemas.microsoft.com/office/drawing/2014/main" id="{00000000-0008-0000-0300-0000F8E30915}"/>
            </a:ext>
            <a:ext uri="{147F2762-F138-4A5C-976F-8EAC2B608ADB}">
              <a16:predDERef xmlns:a16="http://schemas.microsoft.com/office/drawing/2014/main" pred="{00000000-0008-0000-0300-0000D7900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5</xdr:row>
      <xdr:rowOff>0</xdr:rowOff>
    </xdr:from>
    <xdr:ext cx="6715125" cy="3743325"/>
    <xdr:graphicFrame macro="">
      <xdr:nvGraphicFramePr>
        <xdr:cNvPr id="2106399557" name="Chart 9">
          <a:extLst>
            <a:ext uri="{FF2B5EF4-FFF2-40B4-BE49-F238E27FC236}">
              <a16:creationId xmlns:a16="http://schemas.microsoft.com/office/drawing/2014/main" i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4</xdr:row>
      <xdr:rowOff>190500</xdr:rowOff>
    </xdr:from>
    <xdr:ext cx="6715125" cy="3752850"/>
    <xdr:graphicFrame macro="">
      <xdr:nvGraphicFramePr>
        <xdr:cNvPr id="401676529" name="Chart 10">
          <a:extLst>
            <a:ext uri="{FF2B5EF4-FFF2-40B4-BE49-F238E27FC236}">
              <a16:creationId xmlns:a16="http://schemas.microsoft.com/office/drawing/2014/main" id="{00000000-0008-0000-0500-0000F118F117}"/>
            </a:ext>
            <a:ext uri="{147F2762-F138-4A5C-976F-8EAC2B608ADB}">
              <a16:predDERef xmlns:a16="http://schemas.microsoft.com/office/drawing/2014/main" pre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19050</xdr:colOff>
      <xdr:row>4</xdr:row>
      <xdr:rowOff>200025</xdr:rowOff>
    </xdr:from>
    <xdr:ext cx="6686550" cy="3724275"/>
    <xdr:graphicFrame macro="">
      <xdr:nvGraphicFramePr>
        <xdr:cNvPr id="2103979893" name="Chart 11">
          <a:extLst>
            <a:ext uri="{FF2B5EF4-FFF2-40B4-BE49-F238E27FC236}">
              <a16:creationId xmlns:a16="http://schemas.microsoft.com/office/drawing/2014/main" id="{00000000-0008-0000-0500-0000752F687D}"/>
            </a:ext>
            <a:ext uri="{147F2762-F138-4A5C-976F-8EAC2B608ADB}">
              <a16:predDERef xmlns:a16="http://schemas.microsoft.com/office/drawing/2014/main" pred="{00000000-0008-0000-0500-0000F118F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29</xdr:row>
      <xdr:rowOff>0</xdr:rowOff>
    </xdr:from>
    <xdr:ext cx="6724650" cy="3762375"/>
    <xdr:graphicFrame macro="">
      <xdr:nvGraphicFramePr>
        <xdr:cNvPr id="62115684" name="Chart 12">
          <a:extLst>
            <a:ext uri="{FF2B5EF4-FFF2-40B4-BE49-F238E27FC236}">
              <a16:creationId xmlns:a16="http://schemas.microsoft.com/office/drawing/2014/main" id="{00000000-0008-0000-0500-000064CFB303}"/>
            </a:ext>
            <a:ext uri="{147F2762-F138-4A5C-976F-8EAC2B608ADB}">
              <a16:predDERef xmlns:a16="http://schemas.microsoft.com/office/drawing/2014/main" pred="{00000000-0008-0000-0500-0000752F6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28</xdr:row>
      <xdr:rowOff>190500</xdr:rowOff>
    </xdr:from>
    <xdr:ext cx="6724650" cy="3752850"/>
    <xdr:graphicFrame macro="">
      <xdr:nvGraphicFramePr>
        <xdr:cNvPr id="510060047" name="Chart 13">
          <a:extLst>
            <a:ext uri="{FF2B5EF4-FFF2-40B4-BE49-F238E27FC236}">
              <a16:creationId xmlns:a16="http://schemas.microsoft.com/office/drawing/2014/main" id="{00000000-0008-0000-0500-00000FE6661E}"/>
            </a:ext>
            <a:ext uri="{147F2762-F138-4A5C-976F-8EAC2B608ADB}">
              <a16:predDERef xmlns:a16="http://schemas.microsoft.com/office/drawing/2014/main" pred="{00000000-0008-0000-0500-000064CFB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19050</xdr:colOff>
      <xdr:row>29</xdr:row>
      <xdr:rowOff>0</xdr:rowOff>
    </xdr:from>
    <xdr:ext cx="6686550" cy="3781425"/>
    <xdr:graphicFrame macro="">
      <xdr:nvGraphicFramePr>
        <xdr:cNvPr id="494658886" name="Chart 14">
          <a:extLst>
            <a:ext uri="{FF2B5EF4-FFF2-40B4-BE49-F238E27FC236}">
              <a16:creationId xmlns:a16="http://schemas.microsoft.com/office/drawing/2014/main" id="{00000000-0008-0000-0500-000046E57B1D}"/>
            </a:ext>
            <a:ext uri="{147F2762-F138-4A5C-976F-8EAC2B608ADB}">
              <a16:predDERef xmlns:a16="http://schemas.microsoft.com/office/drawing/2014/main" pred="{00000000-0008-0000-0500-00000FE6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xdr:col>
      <xdr:colOff>19050</xdr:colOff>
      <xdr:row>52</xdr:row>
      <xdr:rowOff>171450</xdr:rowOff>
    </xdr:from>
    <xdr:ext cx="6686550" cy="3943350"/>
    <xdr:graphicFrame macro="">
      <xdr:nvGraphicFramePr>
        <xdr:cNvPr id="1683646662" name="Chart 15">
          <a:extLst>
            <a:ext uri="{FF2B5EF4-FFF2-40B4-BE49-F238E27FC236}">
              <a16:creationId xmlns:a16="http://schemas.microsoft.com/office/drawing/2014/main" id="{00000000-0008-0000-0500-0000C6685A64}"/>
            </a:ext>
            <a:ext uri="{147F2762-F138-4A5C-976F-8EAC2B608ADB}">
              <a16:predDERef xmlns:a16="http://schemas.microsoft.com/office/drawing/2014/main" pred="{00000000-0008-0000-0500-000046E57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24650" cy="3943350"/>
    <xdr:graphicFrame macro="">
      <xdr:nvGraphicFramePr>
        <xdr:cNvPr id="1501467228" name="Chart 16">
          <a:extLst>
            <a:ext uri="{FF2B5EF4-FFF2-40B4-BE49-F238E27FC236}">
              <a16:creationId xmlns:a16="http://schemas.microsoft.com/office/drawing/2014/main" id="{00000000-0008-0000-0500-00005C927E59}"/>
            </a:ext>
            <a:ext uri="{147F2762-F138-4A5C-976F-8EAC2B608ADB}">
              <a16:predDERef xmlns:a16="http://schemas.microsoft.com/office/drawing/2014/main" pred="{00000000-0008-0000-0500-0000C668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19</xdr:col>
      <xdr:colOff>0</xdr:colOff>
      <xdr:row>52</xdr:row>
      <xdr:rowOff>200025</xdr:rowOff>
    </xdr:from>
    <xdr:ext cx="6715125" cy="3933825"/>
    <xdr:graphicFrame macro="">
      <xdr:nvGraphicFramePr>
        <xdr:cNvPr id="1874772650" name="Chart 17">
          <a:extLst>
            <a:ext uri="{FF2B5EF4-FFF2-40B4-BE49-F238E27FC236}">
              <a16:creationId xmlns:a16="http://schemas.microsoft.com/office/drawing/2014/main" id="{00000000-0008-0000-0500-0000AAC2BE6F}"/>
            </a:ext>
            <a:ext uri="{147F2762-F138-4A5C-976F-8EAC2B608ADB}">
              <a16:predDERef xmlns:a16="http://schemas.microsoft.com/office/drawing/2014/main" pred="{00000000-0008-0000-0500-00005C92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0</xdr:colOff>
      <xdr:row>77</xdr:row>
      <xdr:rowOff>190500</xdr:rowOff>
    </xdr:from>
    <xdr:ext cx="6715125" cy="3914775"/>
    <xdr:graphicFrame macro="">
      <xdr:nvGraphicFramePr>
        <xdr:cNvPr id="316847818" name="Chart 18">
          <a:extLst>
            <a:ext uri="{FF2B5EF4-FFF2-40B4-BE49-F238E27FC236}">
              <a16:creationId xmlns:a16="http://schemas.microsoft.com/office/drawing/2014/main" id="{00000000-0008-0000-0500-0000CAB6E212}"/>
            </a:ext>
            <a:ext uri="{147F2762-F138-4A5C-976F-8EAC2B608ADB}">
              <a16:predDERef xmlns:a16="http://schemas.microsoft.com/office/drawing/2014/main" pred="{00000000-0008-0000-0500-0000AAC2B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9</xdr:col>
      <xdr:colOff>314325</xdr:colOff>
      <xdr:row>78</xdr:row>
      <xdr:rowOff>0</xdr:rowOff>
    </xdr:from>
    <xdr:ext cx="6724650" cy="3943350"/>
    <xdr:graphicFrame macro="">
      <xdr:nvGraphicFramePr>
        <xdr:cNvPr id="1068400640" name="Chart 19">
          <a:extLst>
            <a:ext uri="{FF2B5EF4-FFF2-40B4-BE49-F238E27FC236}">
              <a16:creationId xmlns:a16="http://schemas.microsoft.com/office/drawing/2014/main" id="{00000000-0008-0000-0500-00000080AE3F}"/>
            </a:ext>
            <a:ext uri="{147F2762-F138-4A5C-976F-8EAC2B608ADB}">
              <a16:predDERef xmlns:a16="http://schemas.microsoft.com/office/drawing/2014/main" pred="{00000000-0008-0000-0500-0000CAB6E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19</xdr:col>
      <xdr:colOff>19050</xdr:colOff>
      <xdr:row>77</xdr:row>
      <xdr:rowOff>200025</xdr:rowOff>
    </xdr:from>
    <xdr:ext cx="6705600" cy="3914775"/>
    <xdr:graphicFrame macro="">
      <xdr:nvGraphicFramePr>
        <xdr:cNvPr id="296672561" name="Chart 20">
          <a:extLst>
            <a:ext uri="{FF2B5EF4-FFF2-40B4-BE49-F238E27FC236}">
              <a16:creationId xmlns:a16="http://schemas.microsoft.com/office/drawing/2014/main" id="{00000000-0008-0000-0500-000031DDAE11}"/>
            </a:ext>
            <a:ext uri="{147F2762-F138-4A5C-976F-8EAC2B608ADB}">
              <a16:predDERef xmlns:a16="http://schemas.microsoft.com/office/drawing/2014/main" pred="{00000000-0008-0000-0500-00000080A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19050</xdr:colOff>
      <xdr:row>5</xdr:row>
      <xdr:rowOff>0</xdr:rowOff>
    </xdr:from>
    <xdr:ext cx="6686550" cy="3781425"/>
    <xdr:graphicFrame macro="">
      <xdr:nvGraphicFramePr>
        <xdr:cNvPr id="1330966417" name="Chart 21">
          <a:extLst>
            <a:ext uri="{FF2B5EF4-FFF2-40B4-BE49-F238E27FC236}">
              <a16:creationId xmlns:a16="http://schemas.microsoft.com/office/drawing/2014/main" i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5</xdr:row>
      <xdr:rowOff>0</xdr:rowOff>
    </xdr:from>
    <xdr:ext cx="6705600" cy="3790950"/>
    <xdr:graphicFrame macro="">
      <xdr:nvGraphicFramePr>
        <xdr:cNvPr id="367536496" name="Chart 22">
          <a:extLst>
            <a:ext uri="{FF2B5EF4-FFF2-40B4-BE49-F238E27FC236}">
              <a16:creationId xmlns:a16="http://schemas.microsoft.com/office/drawing/2014/main" id="{00000000-0008-0000-0600-00007029E815}"/>
            </a:ext>
            <a:ext uri="{147F2762-F138-4A5C-976F-8EAC2B608ADB}">
              <a16:predDERef xmlns:a16="http://schemas.microsoft.com/office/drawing/2014/main" pre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4</xdr:row>
      <xdr:rowOff>200025</xdr:rowOff>
    </xdr:from>
    <xdr:ext cx="6705600" cy="3743325"/>
    <xdr:graphicFrame macro="">
      <xdr:nvGraphicFramePr>
        <xdr:cNvPr id="699720759" name="Chart 23">
          <a:extLst>
            <a:ext uri="{FF2B5EF4-FFF2-40B4-BE49-F238E27FC236}">
              <a16:creationId xmlns:a16="http://schemas.microsoft.com/office/drawing/2014/main" id="{00000000-0008-0000-0600-000037E4B429}"/>
            </a:ext>
            <a:ext uri="{147F2762-F138-4A5C-976F-8EAC2B608ADB}">
              <a16:predDERef xmlns:a16="http://schemas.microsoft.com/office/drawing/2014/main" pred="{00000000-0008-0000-0600-00007029E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28</xdr:row>
      <xdr:rowOff>200025</xdr:rowOff>
    </xdr:from>
    <xdr:ext cx="6705600" cy="3743325"/>
    <xdr:graphicFrame macro="">
      <xdr:nvGraphicFramePr>
        <xdr:cNvPr id="74442575" name="Chart 24">
          <a:extLst>
            <a:ext uri="{FF2B5EF4-FFF2-40B4-BE49-F238E27FC236}">
              <a16:creationId xmlns:a16="http://schemas.microsoft.com/office/drawing/2014/main" id="{00000000-0008-0000-0600-00004FE76F04}"/>
            </a:ext>
            <a:ext uri="{147F2762-F138-4A5C-976F-8EAC2B608ADB}">
              <a16:predDERef xmlns:a16="http://schemas.microsoft.com/office/drawing/2014/main" pred="{00000000-0008-0000-0600-000037E4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29</xdr:row>
      <xdr:rowOff>0</xdr:rowOff>
    </xdr:from>
    <xdr:ext cx="6696075" cy="3752850"/>
    <xdr:graphicFrame macro="">
      <xdr:nvGraphicFramePr>
        <xdr:cNvPr id="1926626091" name="Chart 25">
          <a:extLst>
            <a:ext uri="{FF2B5EF4-FFF2-40B4-BE49-F238E27FC236}">
              <a16:creationId xmlns:a16="http://schemas.microsoft.com/office/drawing/2014/main" id="{00000000-0008-0000-0600-00002BFBD572}"/>
            </a:ext>
            <a:ext uri="{147F2762-F138-4A5C-976F-8EAC2B608ADB}">
              <a16:predDERef xmlns:a16="http://schemas.microsoft.com/office/drawing/2014/main" pred="{00000000-0008-0000-0600-00004FE76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0</xdr:colOff>
      <xdr:row>28</xdr:row>
      <xdr:rowOff>200025</xdr:rowOff>
    </xdr:from>
    <xdr:ext cx="6705600" cy="3724275"/>
    <xdr:graphicFrame macro="">
      <xdr:nvGraphicFramePr>
        <xdr:cNvPr id="1209436563" name="Chart 26">
          <a:extLst>
            <a:ext uri="{FF2B5EF4-FFF2-40B4-BE49-F238E27FC236}">
              <a16:creationId xmlns:a16="http://schemas.microsoft.com/office/drawing/2014/main" id="{00000000-0008-0000-0600-000093891648}"/>
            </a:ext>
            <a:ext uri="{147F2762-F138-4A5C-976F-8EAC2B608ADB}">
              <a16:predDERef xmlns:a16="http://schemas.microsoft.com/office/drawing/2014/main" pred="{00000000-0008-0000-0600-00002BFBD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314325</xdr:colOff>
      <xdr:row>52</xdr:row>
      <xdr:rowOff>200025</xdr:rowOff>
    </xdr:from>
    <xdr:ext cx="6705600" cy="3924300"/>
    <xdr:graphicFrame macro="">
      <xdr:nvGraphicFramePr>
        <xdr:cNvPr id="1565035003" name="Chart 27">
          <a:extLst>
            <a:ext uri="{FF2B5EF4-FFF2-40B4-BE49-F238E27FC236}">
              <a16:creationId xmlns:a16="http://schemas.microsoft.com/office/drawing/2014/main" id="{00000000-0008-0000-0600-0000FB89485D}"/>
            </a:ext>
            <a:ext uri="{147F2762-F138-4A5C-976F-8EAC2B608ADB}">
              <a16:predDERef xmlns:a16="http://schemas.microsoft.com/office/drawing/2014/main" pred="{00000000-0008-0000-0600-000093891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15125" cy="3924300"/>
    <xdr:graphicFrame macro="">
      <xdr:nvGraphicFramePr>
        <xdr:cNvPr id="1354107965" name="Chart 28">
          <a:extLst>
            <a:ext uri="{FF2B5EF4-FFF2-40B4-BE49-F238E27FC236}">
              <a16:creationId xmlns:a16="http://schemas.microsoft.com/office/drawing/2014/main" id="{00000000-0008-0000-0600-00003D0CB650}"/>
            </a:ext>
            <a:ext uri="{147F2762-F138-4A5C-976F-8EAC2B608ADB}">
              <a16:predDERef xmlns:a16="http://schemas.microsoft.com/office/drawing/2014/main" pred="{00000000-0008-0000-0600-0000FB894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ROSA ISABEL SORIA PENAFIEL" id="{E00C09FA-9C4C-415E-A788-D4EC4E093E3E}"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177" dT="2023-05-05T03:37:35.36" personId="{E00C09FA-9C4C-415E-A788-D4EC4E093E3E}" id="{A914E550-F040-4F66-9840-B93B0EE36EBB}">
    <text>Luego del taller y de conversaciones con FIAS y MAATE se decide considerar únicamente las absorciones de las áreas de  bosque bajo régimen de protección legal (se mantienen constantes las áreas reportadas en 2018) y las áreas regeneradas anulamente se les considera en cero</text>
  </threadedComment>
  <threadedComment ref="M177" dT="2023-05-11T18:13:43.47" personId="{E00C09FA-9C4C-415E-A788-D4EC4E093E3E}" id="{278CCD5B-1C56-4228-BBB4-1512D17B52DF}">
    <text>Se considerara que las absorciones son cero por sugerencia del MAATE</text>
  </threadedComment>
</ThreadedComments>
</file>

<file path=xl/threadedComments/threadedComment2.xml><?xml version="1.0" encoding="utf-8"?>
<ThreadedComments xmlns="http://schemas.microsoft.com/office/spreadsheetml/2018/threadedcomments" xmlns:x="http://schemas.openxmlformats.org/spreadsheetml/2006/main">
  <threadedComment ref="B59" dT="2023-05-31T02:42:37.54" personId="{E00C09FA-9C4C-415E-A788-D4EC4E093E3E}" id="{29CB6550-837A-4732-A323-F6BF3A2A1F17}">
    <text>Se considera los costos hasta el año 7 para que las areas plantadas puedan tener mantenimiento hasta que estén establecidas.</text>
  </threadedComment>
</ThreadedComments>
</file>

<file path=xl/threadedComments/threadedComment3.xml><?xml version="1.0" encoding="utf-8"?>
<ThreadedComments xmlns="http://schemas.microsoft.com/office/spreadsheetml/2018/threadedcomments" xmlns:x="http://schemas.openxmlformats.org/spreadsheetml/2006/main">
  <threadedComment ref="E35" dT="2023-07-06T05:18:56.11" personId="{E00C09FA-9C4C-415E-A788-D4EC4E093E3E}" id="{26CDEB13-1E98-411A-9E09-0FF079210503}">
    <text>no existe un rango de valores alto</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2EFD9"/>
  </sheetPr>
  <dimension ref="A1:BI1000"/>
  <sheetViews>
    <sheetView workbookViewId="0">
      <pane xSplit="6" ySplit="1" topLeftCell="G2" activePane="bottomRight" state="frozen"/>
      <selection pane="topRight" activeCell="F1" sqref="F1"/>
      <selection pane="bottomLeft" activeCell="A2" sqref="A2"/>
      <selection pane="bottomRight" activeCell="A66" sqref="A66:A69"/>
    </sheetView>
  </sheetViews>
  <sheetFormatPr defaultColWidth="12.59765625" defaultRowHeight="15" customHeight="1" x14ac:dyDescent="0.25"/>
  <cols>
    <col min="1" max="1" width="36.59765625" bestFit="1" customWidth="1"/>
    <col min="2" max="2" width="13.19921875" customWidth="1"/>
    <col min="3" max="3" width="15.09765625" customWidth="1"/>
    <col min="4" max="4" width="3.69921875" customWidth="1"/>
    <col min="5" max="5" width="20.09765625" customWidth="1"/>
    <col min="6" max="6" width="35" customWidth="1"/>
    <col min="7" max="7" width="9" customWidth="1"/>
    <col min="8" max="8" width="11" customWidth="1"/>
    <col min="9" max="9" width="10" customWidth="1"/>
    <col min="10" max="10" width="11.69921875" customWidth="1"/>
    <col min="11" max="11" width="10.59765625" customWidth="1"/>
    <col min="12" max="12" width="10.3984375" customWidth="1"/>
    <col min="13" max="13" width="12.69921875" customWidth="1"/>
    <col min="14" max="14" width="9.69921875" customWidth="1"/>
    <col min="15" max="15" width="11.8984375" customWidth="1"/>
    <col min="16" max="16" width="10.3984375" customWidth="1"/>
    <col min="17" max="17" width="9" customWidth="1"/>
    <col min="18" max="49" width="10.3984375" customWidth="1"/>
    <col min="50" max="50" width="3" customWidth="1"/>
    <col min="51" max="51" width="21.19921875" customWidth="1"/>
    <col min="52" max="61" width="13.59765625" customWidth="1"/>
  </cols>
  <sheetData>
    <row r="1" spans="2:61" ht="18" x14ac:dyDescent="0.3">
      <c r="B1" s="1" t="s">
        <v>0</v>
      </c>
      <c r="C1" s="1"/>
      <c r="D1" s="2"/>
      <c r="E1" s="3"/>
      <c r="F1" s="4" t="s">
        <v>1</v>
      </c>
      <c r="G1" s="92">
        <v>2008</v>
      </c>
      <c r="H1" s="92">
        <v>2009</v>
      </c>
      <c r="I1" s="92">
        <v>2010</v>
      </c>
      <c r="J1" s="92">
        <v>2011</v>
      </c>
      <c r="K1" s="93">
        <v>2012</v>
      </c>
      <c r="L1" s="93">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c r="BC1" s="7"/>
      <c r="BD1" s="7"/>
      <c r="BE1" s="7"/>
      <c r="BF1" s="7"/>
      <c r="BG1" s="7"/>
      <c r="BH1" s="7"/>
      <c r="BI1" s="7"/>
    </row>
    <row r="2" spans="2:61" ht="14.25" customHeight="1" x14ac:dyDescent="0.25">
      <c r="B2" s="641"/>
      <c r="C2" s="641"/>
      <c r="D2" s="641"/>
      <c r="E2" s="641"/>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row>
    <row r="3" spans="2:61" ht="25.5" customHeight="1" x14ac:dyDescent="0.25">
      <c r="B3" s="641"/>
      <c r="C3" s="641"/>
      <c r="D3" s="666" t="s">
        <v>2</v>
      </c>
      <c r="E3" s="664"/>
      <c r="F3" s="664"/>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row>
    <row r="4" spans="2:61" ht="14.25" customHeight="1" x14ac:dyDescent="0.25">
      <c r="B4" s="641"/>
      <c r="C4" s="641"/>
      <c r="D4" s="641"/>
      <c r="E4" s="641"/>
      <c r="F4" s="44"/>
      <c r="G4" s="44"/>
      <c r="H4" s="44"/>
      <c r="I4" s="8"/>
      <c r="J4" s="8"/>
      <c r="K4" s="8"/>
      <c r="L4" s="8"/>
      <c r="M4" s="8"/>
      <c r="N4" s="8"/>
      <c r="O4" s="8"/>
      <c r="P4" s="8"/>
      <c r="Q4" s="8"/>
      <c r="R4" s="8"/>
      <c r="S4" s="8"/>
      <c r="T4" s="8"/>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row>
    <row r="5" spans="2:61" ht="14.25" customHeight="1" x14ac:dyDescent="0.25">
      <c r="B5" s="641"/>
      <c r="C5" s="641"/>
      <c r="D5" s="9"/>
      <c r="E5" s="94"/>
      <c r="F5" s="95"/>
      <c r="G5" s="95"/>
      <c r="H5" s="95"/>
      <c r="I5" s="95"/>
      <c r="J5" s="95"/>
      <c r="K5" s="95"/>
      <c r="L5" s="95"/>
      <c r="M5" s="95"/>
      <c r="N5" s="95"/>
      <c r="O5" s="95"/>
      <c r="P5" s="95"/>
      <c r="Q5" s="95"/>
      <c r="R5" s="95"/>
      <c r="S5" s="95"/>
      <c r="T5" s="95"/>
      <c r="U5" s="95"/>
      <c r="V5" s="95"/>
      <c r="W5" s="95"/>
      <c r="X5" s="95"/>
      <c r="Y5" s="95"/>
      <c r="Z5" s="95"/>
      <c r="AA5" s="95"/>
      <c r="AB5" s="95"/>
      <c r="AC5" s="95"/>
      <c r="AD5" s="95"/>
      <c r="AE5" s="95"/>
      <c r="AF5" s="95"/>
      <c r="AG5" s="95"/>
      <c r="AH5" s="95"/>
      <c r="AI5" s="95"/>
      <c r="AJ5" s="95"/>
      <c r="AK5" s="95"/>
      <c r="AL5" s="95"/>
      <c r="AM5" s="95"/>
      <c r="AN5" s="95"/>
      <c r="AO5" s="95"/>
      <c r="AP5" s="95"/>
      <c r="AQ5" s="95"/>
      <c r="AR5" s="95"/>
      <c r="AS5" s="95"/>
      <c r="AT5" s="95"/>
      <c r="AU5" s="95"/>
      <c r="AV5" s="95"/>
      <c r="AW5" s="95"/>
      <c r="AX5" s="10"/>
    </row>
    <row r="6" spans="2:61" ht="14.25" customHeight="1" x14ac:dyDescent="0.25">
      <c r="B6" s="641"/>
      <c r="C6" s="641"/>
      <c r="D6" s="96"/>
      <c r="E6" s="97" t="s">
        <v>3</v>
      </c>
      <c r="F6" s="98" t="s">
        <v>4</v>
      </c>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100"/>
    </row>
    <row r="7" spans="2:61" ht="14.25" hidden="1" customHeight="1" x14ac:dyDescent="0.25">
      <c r="B7" s="641"/>
      <c r="C7" s="641"/>
      <c r="D7" s="96"/>
      <c r="E7" s="101"/>
      <c r="F7" s="102" t="s">
        <v>5</v>
      </c>
      <c r="G7" s="99"/>
      <c r="H7" s="99"/>
      <c r="I7" s="99"/>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100"/>
    </row>
    <row r="8" spans="2:61" ht="14.25" hidden="1" customHeight="1" x14ac:dyDescent="0.3">
      <c r="B8" s="677" t="s">
        <v>6</v>
      </c>
      <c r="C8" s="641"/>
      <c r="D8" s="96"/>
      <c r="E8" s="101"/>
      <c r="F8" s="99" t="s">
        <v>7</v>
      </c>
      <c r="G8" s="99"/>
      <c r="H8" s="99"/>
      <c r="I8" s="103">
        <v>3504127</v>
      </c>
      <c r="J8" s="103">
        <v>3536454</v>
      </c>
      <c r="K8" s="103">
        <v>3583056</v>
      </c>
      <c r="L8" s="103">
        <v>3538424</v>
      </c>
      <c r="M8" s="103">
        <v>5758859</v>
      </c>
      <c r="N8" s="642">
        <v>5729799</v>
      </c>
      <c r="O8" s="642">
        <v>5773290</v>
      </c>
      <c r="P8" s="642">
        <v>5675402</v>
      </c>
      <c r="Q8" s="642">
        <v>5740641</v>
      </c>
      <c r="R8" s="642">
        <v>6040896</v>
      </c>
      <c r="S8" s="642">
        <v>6112324</v>
      </c>
      <c r="T8" s="642">
        <v>5900560</v>
      </c>
      <c r="U8" s="104">
        <v>5900560</v>
      </c>
      <c r="V8" s="104">
        <v>5900560</v>
      </c>
      <c r="W8" s="104">
        <v>5900560</v>
      </c>
      <c r="X8" s="104">
        <v>5900560</v>
      </c>
      <c r="Y8" s="104">
        <v>5900560</v>
      </c>
      <c r="Z8" s="104">
        <v>5900560</v>
      </c>
      <c r="AA8" s="104">
        <v>5900560</v>
      </c>
      <c r="AB8" s="104">
        <v>5900560</v>
      </c>
      <c r="AC8" s="104">
        <v>5900560</v>
      </c>
      <c r="AD8" s="104">
        <v>5900560</v>
      </c>
      <c r="AE8" s="104">
        <v>5900560</v>
      </c>
      <c r="AF8" s="104">
        <v>5900560</v>
      </c>
      <c r="AG8" s="104">
        <v>5900560</v>
      </c>
      <c r="AH8" s="104">
        <v>5900560</v>
      </c>
      <c r="AI8" s="104">
        <v>5900560</v>
      </c>
      <c r="AJ8" s="104">
        <v>5900560</v>
      </c>
      <c r="AK8" s="104">
        <v>5900560</v>
      </c>
      <c r="AL8" s="104">
        <v>5900560</v>
      </c>
      <c r="AM8" s="104">
        <v>5900560</v>
      </c>
      <c r="AN8" s="104">
        <v>5900560</v>
      </c>
      <c r="AO8" s="104">
        <v>5900560</v>
      </c>
      <c r="AP8" s="104">
        <v>5900560</v>
      </c>
      <c r="AQ8" s="104">
        <v>5900560</v>
      </c>
      <c r="AR8" s="104">
        <v>5900560</v>
      </c>
      <c r="AS8" s="104">
        <v>5900560</v>
      </c>
      <c r="AT8" s="104">
        <v>5900560</v>
      </c>
      <c r="AU8" s="104">
        <v>5900560</v>
      </c>
      <c r="AV8" s="104">
        <v>5900560</v>
      </c>
      <c r="AW8" s="104">
        <v>5900560</v>
      </c>
      <c r="AX8" s="100"/>
      <c r="AY8" s="11"/>
      <c r="AZ8" s="11"/>
      <c r="BA8" s="11"/>
      <c r="BB8" s="11"/>
      <c r="BC8" s="11"/>
      <c r="BD8" s="11"/>
      <c r="BE8" s="11"/>
      <c r="BF8" s="11"/>
      <c r="BG8" s="11"/>
      <c r="BH8" s="11"/>
      <c r="BI8" s="11"/>
    </row>
    <row r="9" spans="2:61" ht="14.25" hidden="1" customHeight="1" x14ac:dyDescent="0.3">
      <c r="B9" s="664"/>
      <c r="C9" s="641"/>
      <c r="D9" s="96"/>
      <c r="E9" s="101"/>
      <c r="F9" s="99" t="s">
        <v>8</v>
      </c>
      <c r="G9" s="99"/>
      <c r="H9" s="99"/>
      <c r="I9" s="103">
        <v>1391379</v>
      </c>
      <c r="J9" s="103">
        <v>1379473</v>
      </c>
      <c r="K9" s="103">
        <v>1382918</v>
      </c>
      <c r="L9" s="103">
        <v>1469363</v>
      </c>
      <c r="M9" s="103">
        <v>1417104</v>
      </c>
      <c r="N9" s="642">
        <v>1483366</v>
      </c>
      <c r="O9" s="642">
        <v>1439117</v>
      </c>
      <c r="P9" s="642">
        <v>1430497</v>
      </c>
      <c r="Q9" s="642">
        <v>1385805</v>
      </c>
      <c r="R9" s="642">
        <v>1439504</v>
      </c>
      <c r="S9" s="642">
        <v>1442973</v>
      </c>
      <c r="T9" s="642">
        <v>1423372</v>
      </c>
      <c r="U9" s="104">
        <v>1423372</v>
      </c>
      <c r="V9" s="104">
        <v>1423372</v>
      </c>
      <c r="W9" s="104">
        <v>1423372</v>
      </c>
      <c r="X9" s="104">
        <v>1423372</v>
      </c>
      <c r="Y9" s="104">
        <v>1423372</v>
      </c>
      <c r="Z9" s="104">
        <v>1423372</v>
      </c>
      <c r="AA9" s="104">
        <v>1423372</v>
      </c>
      <c r="AB9" s="104">
        <v>1423372</v>
      </c>
      <c r="AC9" s="104">
        <v>1423372</v>
      </c>
      <c r="AD9" s="104">
        <v>1423372</v>
      </c>
      <c r="AE9" s="104">
        <v>1423372</v>
      </c>
      <c r="AF9" s="104">
        <v>1423372</v>
      </c>
      <c r="AG9" s="104">
        <v>1423372</v>
      </c>
      <c r="AH9" s="104">
        <v>1423372</v>
      </c>
      <c r="AI9" s="104">
        <v>1423372</v>
      </c>
      <c r="AJ9" s="104">
        <v>1423372</v>
      </c>
      <c r="AK9" s="104">
        <v>1423372</v>
      </c>
      <c r="AL9" s="104">
        <v>1423372</v>
      </c>
      <c r="AM9" s="104">
        <v>1423372</v>
      </c>
      <c r="AN9" s="104">
        <v>1423372</v>
      </c>
      <c r="AO9" s="104">
        <v>1423372</v>
      </c>
      <c r="AP9" s="104">
        <v>1423372</v>
      </c>
      <c r="AQ9" s="104">
        <v>1423372</v>
      </c>
      <c r="AR9" s="104">
        <v>1423372</v>
      </c>
      <c r="AS9" s="104">
        <v>1423372</v>
      </c>
      <c r="AT9" s="104">
        <v>1423372</v>
      </c>
      <c r="AU9" s="104">
        <v>1423372</v>
      </c>
      <c r="AV9" s="104">
        <v>1423372</v>
      </c>
      <c r="AW9" s="104">
        <v>1423372</v>
      </c>
      <c r="AX9" s="100"/>
      <c r="AY9" s="11"/>
      <c r="AZ9" s="11"/>
      <c r="BA9" s="11"/>
      <c r="BB9" s="11"/>
      <c r="BC9" s="11"/>
      <c r="BD9" s="11"/>
      <c r="BE9" s="11"/>
      <c r="BF9" s="11"/>
      <c r="BG9" s="11"/>
      <c r="BH9" s="11"/>
      <c r="BI9" s="11"/>
    </row>
    <row r="10" spans="2:61" ht="14.25" hidden="1" customHeight="1" x14ac:dyDescent="0.25">
      <c r="B10" s="664"/>
      <c r="C10" s="641"/>
      <c r="D10" s="96"/>
      <c r="E10" s="101"/>
      <c r="F10" s="99" t="s">
        <v>9</v>
      </c>
      <c r="G10" s="99"/>
      <c r="H10" s="99"/>
      <c r="I10" s="642">
        <v>992369</v>
      </c>
      <c r="J10" s="642">
        <v>982312</v>
      </c>
      <c r="K10" s="642">
        <v>1020870</v>
      </c>
      <c r="L10" s="642">
        <v>1003271</v>
      </c>
      <c r="M10" s="642">
        <v>876498</v>
      </c>
      <c r="N10" s="642">
        <v>950649</v>
      </c>
      <c r="O10" s="642">
        <v>849685</v>
      </c>
      <c r="P10" s="642">
        <v>904224</v>
      </c>
      <c r="Q10" s="642">
        <v>799494</v>
      </c>
      <c r="R10" s="642">
        <v>769708</v>
      </c>
      <c r="S10" s="642">
        <v>822516</v>
      </c>
      <c r="T10" s="642">
        <v>841994</v>
      </c>
      <c r="U10" s="104">
        <v>841994</v>
      </c>
      <c r="V10" s="104">
        <v>841994</v>
      </c>
      <c r="W10" s="104">
        <v>841994</v>
      </c>
      <c r="X10" s="104">
        <v>841994</v>
      </c>
      <c r="Y10" s="104">
        <v>841994</v>
      </c>
      <c r="Z10" s="104">
        <v>841994</v>
      </c>
      <c r="AA10" s="104">
        <v>841994</v>
      </c>
      <c r="AB10" s="104">
        <v>841994</v>
      </c>
      <c r="AC10" s="104">
        <v>841994</v>
      </c>
      <c r="AD10" s="104">
        <v>841994</v>
      </c>
      <c r="AE10" s="104">
        <v>841994</v>
      </c>
      <c r="AF10" s="104">
        <v>841994</v>
      </c>
      <c r="AG10" s="104">
        <v>841994</v>
      </c>
      <c r="AH10" s="104">
        <v>841994</v>
      </c>
      <c r="AI10" s="104">
        <v>841994</v>
      </c>
      <c r="AJ10" s="104">
        <v>841994</v>
      </c>
      <c r="AK10" s="104">
        <v>841994</v>
      </c>
      <c r="AL10" s="104">
        <v>841994</v>
      </c>
      <c r="AM10" s="104">
        <v>841994</v>
      </c>
      <c r="AN10" s="104">
        <v>841994</v>
      </c>
      <c r="AO10" s="104">
        <v>841994</v>
      </c>
      <c r="AP10" s="104">
        <v>841994</v>
      </c>
      <c r="AQ10" s="104">
        <v>841994</v>
      </c>
      <c r="AR10" s="104">
        <v>841994</v>
      </c>
      <c r="AS10" s="104">
        <v>841994</v>
      </c>
      <c r="AT10" s="104">
        <v>841994</v>
      </c>
      <c r="AU10" s="104">
        <v>841994</v>
      </c>
      <c r="AV10" s="104">
        <v>841994</v>
      </c>
      <c r="AW10" s="104">
        <v>841994</v>
      </c>
      <c r="AX10" s="100"/>
    </row>
    <row r="11" spans="2:61" ht="14.25" hidden="1" customHeight="1" x14ac:dyDescent="0.25">
      <c r="B11" s="664"/>
      <c r="C11" s="641"/>
      <c r="D11" s="96"/>
      <c r="E11" s="101"/>
      <c r="F11" s="99" t="s">
        <v>10</v>
      </c>
      <c r="G11" s="99"/>
      <c r="H11" s="99"/>
      <c r="I11" s="642">
        <v>193957</v>
      </c>
      <c r="J11" s="642">
        <v>173442</v>
      </c>
      <c r="K11" s="642">
        <v>126982</v>
      </c>
      <c r="L11" s="642">
        <v>191159</v>
      </c>
      <c r="M11" s="642">
        <v>93574</v>
      </c>
      <c r="N11" s="642">
        <v>117390</v>
      </c>
      <c r="O11" s="642">
        <v>125946</v>
      </c>
      <c r="P11" s="642">
        <v>129268</v>
      </c>
      <c r="Q11" s="642">
        <v>168446</v>
      </c>
      <c r="R11" s="642">
        <v>219492</v>
      </c>
      <c r="S11" s="642">
        <v>215014</v>
      </c>
      <c r="T11" s="642">
        <v>163017</v>
      </c>
      <c r="U11" s="104">
        <v>163017</v>
      </c>
      <c r="V11" s="104">
        <v>163017</v>
      </c>
      <c r="W11" s="104">
        <v>163017</v>
      </c>
      <c r="X11" s="104">
        <v>163017</v>
      </c>
      <c r="Y11" s="104">
        <v>163017</v>
      </c>
      <c r="Z11" s="104">
        <v>163017</v>
      </c>
      <c r="AA11" s="104">
        <v>163017</v>
      </c>
      <c r="AB11" s="104">
        <v>163017</v>
      </c>
      <c r="AC11" s="104">
        <v>163017</v>
      </c>
      <c r="AD11" s="104">
        <v>163017</v>
      </c>
      <c r="AE11" s="104">
        <v>163017</v>
      </c>
      <c r="AF11" s="104">
        <v>163017</v>
      </c>
      <c r="AG11" s="104">
        <v>163017</v>
      </c>
      <c r="AH11" s="104">
        <v>163017</v>
      </c>
      <c r="AI11" s="104">
        <v>163017</v>
      </c>
      <c r="AJ11" s="104">
        <v>163017</v>
      </c>
      <c r="AK11" s="104">
        <v>163017</v>
      </c>
      <c r="AL11" s="104">
        <v>163017</v>
      </c>
      <c r="AM11" s="104">
        <v>163017</v>
      </c>
      <c r="AN11" s="104">
        <v>163017</v>
      </c>
      <c r="AO11" s="104">
        <v>163017</v>
      </c>
      <c r="AP11" s="104">
        <v>163017</v>
      </c>
      <c r="AQ11" s="104">
        <v>163017</v>
      </c>
      <c r="AR11" s="104">
        <v>163017</v>
      </c>
      <c r="AS11" s="104">
        <v>163017</v>
      </c>
      <c r="AT11" s="104">
        <v>163017</v>
      </c>
      <c r="AU11" s="104">
        <v>163017</v>
      </c>
      <c r="AV11" s="104">
        <v>163017</v>
      </c>
      <c r="AW11" s="104">
        <v>163017</v>
      </c>
      <c r="AX11" s="100"/>
    </row>
    <row r="12" spans="2:61" ht="14.25" hidden="1" customHeight="1" x14ac:dyDescent="0.25">
      <c r="B12" s="664"/>
      <c r="C12" s="641"/>
      <c r="D12" s="96"/>
      <c r="E12" s="101"/>
      <c r="F12" s="99" t="s">
        <v>11</v>
      </c>
      <c r="G12" s="99"/>
      <c r="H12" s="99"/>
      <c r="I12" s="642">
        <v>217058</v>
      </c>
      <c r="J12" s="642">
        <v>210584</v>
      </c>
      <c r="K12" s="642">
        <v>205657</v>
      </c>
      <c r="L12" s="642">
        <v>216225</v>
      </c>
      <c r="M12" s="642">
        <v>468180</v>
      </c>
      <c r="N12" s="642">
        <v>612090</v>
      </c>
      <c r="O12" s="642">
        <v>719109</v>
      </c>
      <c r="P12" s="642">
        <v>757791</v>
      </c>
      <c r="Q12" s="642">
        <v>796518</v>
      </c>
      <c r="R12" s="642">
        <v>662305</v>
      </c>
      <c r="S12" s="642">
        <v>681476</v>
      </c>
      <c r="T12" s="642">
        <v>712757</v>
      </c>
      <c r="U12" s="104">
        <v>712757</v>
      </c>
      <c r="V12" s="104">
        <v>712757</v>
      </c>
      <c r="W12" s="104">
        <v>712757</v>
      </c>
      <c r="X12" s="104">
        <v>712757</v>
      </c>
      <c r="Y12" s="104">
        <v>712757</v>
      </c>
      <c r="Z12" s="104">
        <v>712757</v>
      </c>
      <c r="AA12" s="104">
        <v>712757</v>
      </c>
      <c r="AB12" s="104">
        <v>712757</v>
      </c>
      <c r="AC12" s="104">
        <v>712757</v>
      </c>
      <c r="AD12" s="104">
        <v>712757</v>
      </c>
      <c r="AE12" s="104">
        <v>712757</v>
      </c>
      <c r="AF12" s="104">
        <v>712757</v>
      </c>
      <c r="AG12" s="104">
        <v>712757</v>
      </c>
      <c r="AH12" s="104">
        <v>712757</v>
      </c>
      <c r="AI12" s="104">
        <v>712757</v>
      </c>
      <c r="AJ12" s="104">
        <v>712757</v>
      </c>
      <c r="AK12" s="104">
        <v>712757</v>
      </c>
      <c r="AL12" s="104">
        <v>712757</v>
      </c>
      <c r="AM12" s="104">
        <v>712757</v>
      </c>
      <c r="AN12" s="104">
        <v>712757</v>
      </c>
      <c r="AO12" s="104">
        <v>712757</v>
      </c>
      <c r="AP12" s="104">
        <v>712757</v>
      </c>
      <c r="AQ12" s="104">
        <v>712757</v>
      </c>
      <c r="AR12" s="104">
        <v>712757</v>
      </c>
      <c r="AS12" s="104">
        <v>712757</v>
      </c>
      <c r="AT12" s="104">
        <v>712757</v>
      </c>
      <c r="AU12" s="104">
        <v>712757</v>
      </c>
      <c r="AV12" s="104">
        <v>712757</v>
      </c>
      <c r="AW12" s="104">
        <v>712757</v>
      </c>
      <c r="AX12" s="100"/>
      <c r="AY12" s="12"/>
      <c r="AZ12" s="12"/>
      <c r="BA12" s="12"/>
      <c r="BB12" s="12"/>
      <c r="BC12" s="12"/>
      <c r="BD12" s="12"/>
      <c r="BE12" s="12"/>
      <c r="BF12" s="12"/>
      <c r="BG12" s="12"/>
      <c r="BH12" s="12"/>
      <c r="BI12" s="12"/>
    </row>
    <row r="13" spans="2:61" ht="14.25" hidden="1" customHeight="1" x14ac:dyDescent="0.3">
      <c r="B13" s="664"/>
      <c r="C13" s="641"/>
      <c r="D13" s="96"/>
      <c r="E13" s="101"/>
      <c r="F13" s="99" t="s">
        <v>12</v>
      </c>
      <c r="G13" s="99"/>
      <c r="H13" s="99"/>
      <c r="I13" s="642">
        <v>539475</v>
      </c>
      <c r="J13" s="642">
        <v>565857</v>
      </c>
      <c r="K13" s="642">
        <v>608272</v>
      </c>
      <c r="L13" s="642">
        <v>491891</v>
      </c>
      <c r="M13" s="642">
        <v>499258</v>
      </c>
      <c r="N13" s="642">
        <v>454347</v>
      </c>
      <c r="O13" s="105">
        <v>377791</v>
      </c>
      <c r="P13" s="642">
        <v>332418</v>
      </c>
      <c r="Q13" s="642">
        <v>252612</v>
      </c>
      <c r="R13" s="642">
        <v>270986</v>
      </c>
      <c r="S13" s="642">
        <v>249139</v>
      </c>
      <c r="T13" s="642">
        <v>233074</v>
      </c>
      <c r="U13" s="104">
        <v>233074</v>
      </c>
      <c r="V13" s="104">
        <v>233074</v>
      </c>
      <c r="W13" s="104">
        <v>233074</v>
      </c>
      <c r="X13" s="104">
        <v>233074</v>
      </c>
      <c r="Y13" s="104">
        <v>233074</v>
      </c>
      <c r="Z13" s="104">
        <v>233074</v>
      </c>
      <c r="AA13" s="104">
        <v>233074</v>
      </c>
      <c r="AB13" s="104">
        <v>233074</v>
      </c>
      <c r="AC13" s="104">
        <v>233074</v>
      </c>
      <c r="AD13" s="104">
        <v>233074</v>
      </c>
      <c r="AE13" s="104">
        <v>233074</v>
      </c>
      <c r="AF13" s="104">
        <v>233074</v>
      </c>
      <c r="AG13" s="104">
        <v>233074</v>
      </c>
      <c r="AH13" s="104">
        <v>233074</v>
      </c>
      <c r="AI13" s="104">
        <v>233074</v>
      </c>
      <c r="AJ13" s="104">
        <v>233074</v>
      </c>
      <c r="AK13" s="104">
        <v>233074</v>
      </c>
      <c r="AL13" s="104">
        <v>233074</v>
      </c>
      <c r="AM13" s="104">
        <v>233074</v>
      </c>
      <c r="AN13" s="104">
        <v>233074</v>
      </c>
      <c r="AO13" s="104">
        <v>233074</v>
      </c>
      <c r="AP13" s="104">
        <v>233074</v>
      </c>
      <c r="AQ13" s="104">
        <v>233074</v>
      </c>
      <c r="AR13" s="104">
        <v>233074</v>
      </c>
      <c r="AS13" s="104">
        <v>233074</v>
      </c>
      <c r="AT13" s="104">
        <v>233074</v>
      </c>
      <c r="AU13" s="104">
        <v>233074</v>
      </c>
      <c r="AV13" s="104">
        <v>233074</v>
      </c>
      <c r="AW13" s="104">
        <v>233074</v>
      </c>
      <c r="AX13" s="100"/>
    </row>
    <row r="14" spans="2:61" ht="14.25" hidden="1" customHeight="1" x14ac:dyDescent="0.25">
      <c r="B14" s="664"/>
      <c r="C14" s="641"/>
      <c r="D14" s="96"/>
      <c r="E14" s="101"/>
      <c r="F14" s="99" t="s">
        <v>13</v>
      </c>
      <c r="G14" s="99"/>
      <c r="H14" s="99"/>
      <c r="I14" s="642">
        <v>3409952</v>
      </c>
      <c r="J14" s="642">
        <v>3425412</v>
      </c>
      <c r="K14" s="642">
        <v>3553008</v>
      </c>
      <c r="L14" s="642">
        <v>3227321</v>
      </c>
      <c r="M14" s="642">
        <v>2259447</v>
      </c>
      <c r="N14" s="642">
        <v>2531442</v>
      </c>
      <c r="O14" s="642">
        <v>2300539</v>
      </c>
      <c r="P14" s="642">
        <v>2447634</v>
      </c>
      <c r="Q14" s="642">
        <v>2379042</v>
      </c>
      <c r="R14" s="642">
        <v>1985494</v>
      </c>
      <c r="S14" s="642">
        <v>2067795</v>
      </c>
      <c r="T14" s="642">
        <v>2376551</v>
      </c>
      <c r="U14" s="104">
        <v>2376551</v>
      </c>
      <c r="V14" s="104">
        <v>2376551</v>
      </c>
      <c r="W14" s="104">
        <v>2376551</v>
      </c>
      <c r="X14" s="104">
        <v>2376551</v>
      </c>
      <c r="Y14" s="104">
        <v>2376551</v>
      </c>
      <c r="Z14" s="104">
        <v>2376551</v>
      </c>
      <c r="AA14" s="104">
        <v>2376551</v>
      </c>
      <c r="AB14" s="104">
        <v>2376551</v>
      </c>
      <c r="AC14" s="104">
        <v>2376551</v>
      </c>
      <c r="AD14" s="104">
        <v>2376551</v>
      </c>
      <c r="AE14" s="104">
        <v>2376551</v>
      </c>
      <c r="AF14" s="104">
        <v>2376551</v>
      </c>
      <c r="AG14" s="104">
        <v>2376551</v>
      </c>
      <c r="AH14" s="104">
        <v>2376551</v>
      </c>
      <c r="AI14" s="104">
        <v>2376551</v>
      </c>
      <c r="AJ14" s="104">
        <v>2376551</v>
      </c>
      <c r="AK14" s="104">
        <v>2376551</v>
      </c>
      <c r="AL14" s="104">
        <v>2376551</v>
      </c>
      <c r="AM14" s="104">
        <v>2376551</v>
      </c>
      <c r="AN14" s="104">
        <v>2376551</v>
      </c>
      <c r="AO14" s="104">
        <v>2376551</v>
      </c>
      <c r="AP14" s="104">
        <v>2376551</v>
      </c>
      <c r="AQ14" s="104">
        <v>2376551</v>
      </c>
      <c r="AR14" s="104">
        <v>2376551</v>
      </c>
      <c r="AS14" s="104">
        <v>2376551</v>
      </c>
      <c r="AT14" s="104">
        <v>2376551</v>
      </c>
      <c r="AU14" s="104">
        <v>2376551</v>
      </c>
      <c r="AV14" s="104">
        <v>2376551</v>
      </c>
      <c r="AW14" s="104">
        <v>2376551</v>
      </c>
      <c r="AX14" s="100"/>
    </row>
    <row r="15" spans="2:61" ht="14.25" hidden="1" customHeight="1" x14ac:dyDescent="0.25">
      <c r="B15" s="664"/>
      <c r="C15" s="641"/>
      <c r="D15" s="96"/>
      <c r="E15" s="101"/>
      <c r="F15" s="99" t="s">
        <v>14</v>
      </c>
      <c r="G15" s="99"/>
      <c r="H15" s="99"/>
      <c r="I15" s="642">
        <v>1509972</v>
      </c>
      <c r="J15" s="642">
        <v>1385547</v>
      </c>
      <c r="K15" s="642">
        <v>1423114</v>
      </c>
      <c r="L15" s="642">
        <v>1623359</v>
      </c>
      <c r="M15" s="642">
        <v>828333</v>
      </c>
      <c r="N15" s="642">
        <v>706777</v>
      </c>
      <c r="O15" s="642">
        <v>800496</v>
      </c>
      <c r="P15" s="642">
        <v>677911</v>
      </c>
      <c r="Q15" s="642">
        <v>715273</v>
      </c>
      <c r="R15" s="642">
        <v>915843</v>
      </c>
      <c r="S15" s="642">
        <v>841320</v>
      </c>
      <c r="T15" s="642">
        <v>646139</v>
      </c>
      <c r="U15" s="104">
        <v>646139</v>
      </c>
      <c r="V15" s="104">
        <v>646139</v>
      </c>
      <c r="W15" s="104">
        <v>646139</v>
      </c>
      <c r="X15" s="104">
        <v>646139</v>
      </c>
      <c r="Y15" s="104">
        <v>646139</v>
      </c>
      <c r="Z15" s="104">
        <v>646139</v>
      </c>
      <c r="AA15" s="104">
        <v>646139</v>
      </c>
      <c r="AB15" s="104">
        <v>646139</v>
      </c>
      <c r="AC15" s="104">
        <v>646139</v>
      </c>
      <c r="AD15" s="104">
        <v>646139</v>
      </c>
      <c r="AE15" s="104">
        <v>646139</v>
      </c>
      <c r="AF15" s="104">
        <v>646139</v>
      </c>
      <c r="AG15" s="104">
        <v>646139</v>
      </c>
      <c r="AH15" s="104">
        <v>646139</v>
      </c>
      <c r="AI15" s="104">
        <v>646139</v>
      </c>
      <c r="AJ15" s="104">
        <v>646139</v>
      </c>
      <c r="AK15" s="104">
        <v>646139</v>
      </c>
      <c r="AL15" s="104">
        <v>646139</v>
      </c>
      <c r="AM15" s="104">
        <v>646139</v>
      </c>
      <c r="AN15" s="104">
        <v>646139</v>
      </c>
      <c r="AO15" s="104">
        <v>646139</v>
      </c>
      <c r="AP15" s="104">
        <v>646139</v>
      </c>
      <c r="AQ15" s="104">
        <v>646139</v>
      </c>
      <c r="AR15" s="104">
        <v>646139</v>
      </c>
      <c r="AS15" s="104">
        <v>646139</v>
      </c>
      <c r="AT15" s="104">
        <v>646139</v>
      </c>
      <c r="AU15" s="104">
        <v>646139</v>
      </c>
      <c r="AV15" s="104">
        <v>646139</v>
      </c>
      <c r="AW15" s="104">
        <v>646139</v>
      </c>
      <c r="AX15" s="100"/>
    </row>
    <row r="16" spans="2:61" ht="14.25" customHeight="1" x14ac:dyDescent="0.25">
      <c r="B16" s="641"/>
      <c r="C16" s="641"/>
      <c r="D16" s="96"/>
      <c r="E16" s="101"/>
      <c r="F16" s="102" t="s">
        <v>15</v>
      </c>
      <c r="G16" s="99"/>
      <c r="H16" s="99"/>
      <c r="I16" s="99"/>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100"/>
    </row>
    <row r="17" spans="2:61" ht="14.25" customHeight="1" x14ac:dyDescent="0.3">
      <c r="B17" s="677" t="s">
        <v>6</v>
      </c>
      <c r="C17" s="641"/>
      <c r="D17" s="96"/>
      <c r="E17" s="101"/>
      <c r="F17" s="99" t="s">
        <v>16</v>
      </c>
      <c r="G17" s="99"/>
      <c r="H17" s="99"/>
      <c r="I17" s="106">
        <f t="shared" ref="I17:AW17" si="0">I8/1000000</f>
        <v>3.504127</v>
      </c>
      <c r="J17" s="106">
        <f t="shared" si="0"/>
        <v>3.536454</v>
      </c>
      <c r="K17" s="106">
        <f t="shared" si="0"/>
        <v>3.583056</v>
      </c>
      <c r="L17" s="106">
        <f t="shared" si="0"/>
        <v>3.538424</v>
      </c>
      <c r="M17" s="106">
        <f t="shared" si="0"/>
        <v>5.7588590000000002</v>
      </c>
      <c r="N17" s="106">
        <f t="shared" si="0"/>
        <v>5.7297989999999999</v>
      </c>
      <c r="O17" s="106">
        <f t="shared" si="0"/>
        <v>5.7732900000000003</v>
      </c>
      <c r="P17" s="106">
        <f t="shared" si="0"/>
        <v>5.6754020000000001</v>
      </c>
      <c r="Q17" s="106">
        <f t="shared" si="0"/>
        <v>5.7406410000000001</v>
      </c>
      <c r="R17" s="106">
        <f t="shared" si="0"/>
        <v>6.040896</v>
      </c>
      <c r="S17" s="106">
        <f t="shared" si="0"/>
        <v>6.1123240000000001</v>
      </c>
      <c r="T17" s="106">
        <f t="shared" si="0"/>
        <v>5.9005599999999996</v>
      </c>
      <c r="U17" s="107">
        <f t="shared" si="0"/>
        <v>5.9005599999999996</v>
      </c>
      <c r="V17" s="107">
        <f t="shared" si="0"/>
        <v>5.9005599999999996</v>
      </c>
      <c r="W17" s="107">
        <f t="shared" si="0"/>
        <v>5.9005599999999996</v>
      </c>
      <c r="X17" s="107">
        <f t="shared" si="0"/>
        <v>5.9005599999999996</v>
      </c>
      <c r="Y17" s="107">
        <f t="shared" si="0"/>
        <v>5.9005599999999996</v>
      </c>
      <c r="Z17" s="107">
        <f t="shared" si="0"/>
        <v>5.9005599999999996</v>
      </c>
      <c r="AA17" s="107">
        <f t="shared" si="0"/>
        <v>5.9005599999999996</v>
      </c>
      <c r="AB17" s="107">
        <f t="shared" si="0"/>
        <v>5.9005599999999996</v>
      </c>
      <c r="AC17" s="107">
        <f t="shared" si="0"/>
        <v>5.9005599999999996</v>
      </c>
      <c r="AD17" s="107">
        <f t="shared" si="0"/>
        <v>5.9005599999999996</v>
      </c>
      <c r="AE17" s="107">
        <f t="shared" si="0"/>
        <v>5.9005599999999996</v>
      </c>
      <c r="AF17" s="107">
        <f t="shared" si="0"/>
        <v>5.9005599999999996</v>
      </c>
      <c r="AG17" s="107">
        <f t="shared" si="0"/>
        <v>5.9005599999999996</v>
      </c>
      <c r="AH17" s="107">
        <f t="shared" si="0"/>
        <v>5.9005599999999996</v>
      </c>
      <c r="AI17" s="107">
        <f t="shared" si="0"/>
        <v>5.9005599999999996</v>
      </c>
      <c r="AJ17" s="107">
        <f t="shared" si="0"/>
        <v>5.9005599999999996</v>
      </c>
      <c r="AK17" s="107">
        <f t="shared" si="0"/>
        <v>5.9005599999999996</v>
      </c>
      <c r="AL17" s="107">
        <f t="shared" si="0"/>
        <v>5.9005599999999996</v>
      </c>
      <c r="AM17" s="107">
        <f t="shared" si="0"/>
        <v>5.9005599999999996</v>
      </c>
      <c r="AN17" s="107">
        <f t="shared" si="0"/>
        <v>5.9005599999999996</v>
      </c>
      <c r="AO17" s="107">
        <f t="shared" si="0"/>
        <v>5.9005599999999996</v>
      </c>
      <c r="AP17" s="107">
        <f t="shared" si="0"/>
        <v>5.9005599999999996</v>
      </c>
      <c r="AQ17" s="107">
        <f t="shared" si="0"/>
        <v>5.9005599999999996</v>
      </c>
      <c r="AR17" s="107">
        <f t="shared" si="0"/>
        <v>5.9005599999999996</v>
      </c>
      <c r="AS17" s="107">
        <f t="shared" si="0"/>
        <v>5.9005599999999996</v>
      </c>
      <c r="AT17" s="107">
        <f t="shared" si="0"/>
        <v>5.9005599999999996</v>
      </c>
      <c r="AU17" s="107">
        <f t="shared" si="0"/>
        <v>5.9005599999999996</v>
      </c>
      <c r="AV17" s="107">
        <f t="shared" si="0"/>
        <v>5.9005599999999996</v>
      </c>
      <c r="AW17" s="107">
        <f t="shared" si="0"/>
        <v>5.9005599999999996</v>
      </c>
      <c r="AX17" s="100"/>
      <c r="AY17" s="11"/>
      <c r="AZ17" s="11"/>
      <c r="BA17" s="11"/>
      <c r="BB17" s="11"/>
      <c r="BC17" s="11"/>
      <c r="BD17" s="11"/>
      <c r="BE17" s="11"/>
      <c r="BF17" s="11"/>
      <c r="BG17" s="11"/>
      <c r="BH17" s="11"/>
      <c r="BI17" s="11"/>
    </row>
    <row r="18" spans="2:61" ht="14.25" customHeight="1" x14ac:dyDescent="0.3">
      <c r="B18" s="664"/>
      <c r="C18" s="641"/>
      <c r="D18" s="96"/>
      <c r="E18" s="101"/>
      <c r="F18" s="99" t="s">
        <v>17</v>
      </c>
      <c r="G18" s="99"/>
      <c r="H18" s="99"/>
      <c r="I18" s="106">
        <f t="shared" ref="I18:AW18" si="1">I9/1000000</f>
        <v>1.3913789999999999</v>
      </c>
      <c r="J18" s="106">
        <f t="shared" si="1"/>
        <v>1.3794729999999999</v>
      </c>
      <c r="K18" s="106">
        <f t="shared" si="1"/>
        <v>1.3829180000000001</v>
      </c>
      <c r="L18" s="106">
        <f t="shared" si="1"/>
        <v>1.469363</v>
      </c>
      <c r="M18" s="106">
        <f t="shared" si="1"/>
        <v>1.4171039999999999</v>
      </c>
      <c r="N18" s="106">
        <f t="shared" si="1"/>
        <v>1.483366</v>
      </c>
      <c r="O18" s="106">
        <f t="shared" si="1"/>
        <v>1.439117</v>
      </c>
      <c r="P18" s="106">
        <f t="shared" si="1"/>
        <v>1.4304969999999999</v>
      </c>
      <c r="Q18" s="106">
        <f t="shared" si="1"/>
        <v>1.385805</v>
      </c>
      <c r="R18" s="106">
        <f t="shared" si="1"/>
        <v>1.4395039999999999</v>
      </c>
      <c r="S18" s="106">
        <f t="shared" si="1"/>
        <v>1.4429730000000001</v>
      </c>
      <c r="T18" s="106">
        <f t="shared" si="1"/>
        <v>1.4233720000000001</v>
      </c>
      <c r="U18" s="107">
        <f t="shared" si="1"/>
        <v>1.4233720000000001</v>
      </c>
      <c r="V18" s="107">
        <f t="shared" si="1"/>
        <v>1.4233720000000001</v>
      </c>
      <c r="W18" s="107">
        <f t="shared" si="1"/>
        <v>1.4233720000000001</v>
      </c>
      <c r="X18" s="107">
        <f t="shared" si="1"/>
        <v>1.4233720000000001</v>
      </c>
      <c r="Y18" s="107">
        <f t="shared" si="1"/>
        <v>1.4233720000000001</v>
      </c>
      <c r="Z18" s="107">
        <f t="shared" si="1"/>
        <v>1.4233720000000001</v>
      </c>
      <c r="AA18" s="107">
        <f t="shared" si="1"/>
        <v>1.4233720000000001</v>
      </c>
      <c r="AB18" s="107">
        <f t="shared" si="1"/>
        <v>1.4233720000000001</v>
      </c>
      <c r="AC18" s="107">
        <f t="shared" si="1"/>
        <v>1.4233720000000001</v>
      </c>
      <c r="AD18" s="107">
        <f t="shared" si="1"/>
        <v>1.4233720000000001</v>
      </c>
      <c r="AE18" s="107">
        <f t="shared" si="1"/>
        <v>1.4233720000000001</v>
      </c>
      <c r="AF18" s="107">
        <f t="shared" si="1"/>
        <v>1.4233720000000001</v>
      </c>
      <c r="AG18" s="107">
        <f t="shared" si="1"/>
        <v>1.4233720000000001</v>
      </c>
      <c r="AH18" s="107">
        <f t="shared" si="1"/>
        <v>1.4233720000000001</v>
      </c>
      <c r="AI18" s="107">
        <f t="shared" si="1"/>
        <v>1.4233720000000001</v>
      </c>
      <c r="AJ18" s="107">
        <f t="shared" si="1"/>
        <v>1.4233720000000001</v>
      </c>
      <c r="AK18" s="107">
        <f t="shared" si="1"/>
        <v>1.4233720000000001</v>
      </c>
      <c r="AL18" s="107">
        <f t="shared" si="1"/>
        <v>1.4233720000000001</v>
      </c>
      <c r="AM18" s="107">
        <f t="shared" si="1"/>
        <v>1.4233720000000001</v>
      </c>
      <c r="AN18" s="107">
        <f t="shared" si="1"/>
        <v>1.4233720000000001</v>
      </c>
      <c r="AO18" s="107">
        <f t="shared" si="1"/>
        <v>1.4233720000000001</v>
      </c>
      <c r="AP18" s="107">
        <f t="shared" si="1"/>
        <v>1.4233720000000001</v>
      </c>
      <c r="AQ18" s="107">
        <f t="shared" si="1"/>
        <v>1.4233720000000001</v>
      </c>
      <c r="AR18" s="107">
        <f t="shared" si="1"/>
        <v>1.4233720000000001</v>
      </c>
      <c r="AS18" s="107">
        <f t="shared" si="1"/>
        <v>1.4233720000000001</v>
      </c>
      <c r="AT18" s="107">
        <f t="shared" si="1"/>
        <v>1.4233720000000001</v>
      </c>
      <c r="AU18" s="107">
        <f t="shared" si="1"/>
        <v>1.4233720000000001</v>
      </c>
      <c r="AV18" s="107">
        <f t="shared" si="1"/>
        <v>1.4233720000000001</v>
      </c>
      <c r="AW18" s="107">
        <f t="shared" si="1"/>
        <v>1.4233720000000001</v>
      </c>
      <c r="AX18" s="100"/>
      <c r="AY18" s="11"/>
      <c r="AZ18" s="11"/>
      <c r="BA18" s="11"/>
      <c r="BB18" s="11"/>
      <c r="BC18" s="11"/>
      <c r="BD18" s="11"/>
      <c r="BE18" s="11"/>
      <c r="BF18" s="11"/>
      <c r="BG18" s="11"/>
      <c r="BH18" s="11"/>
      <c r="BI18" s="11"/>
    </row>
    <row r="19" spans="2:61" ht="14.25" customHeight="1" x14ac:dyDescent="0.25">
      <c r="B19" s="664"/>
      <c r="C19" s="641"/>
      <c r="D19" s="96"/>
      <c r="E19" s="101"/>
      <c r="F19" s="99" t="s">
        <v>18</v>
      </c>
      <c r="G19" s="99"/>
      <c r="H19" s="99"/>
      <c r="I19" s="106">
        <f t="shared" ref="I19:AW19" si="2">I10/1000000</f>
        <v>0.99236899999999995</v>
      </c>
      <c r="J19" s="106">
        <f t="shared" si="2"/>
        <v>0.98231199999999996</v>
      </c>
      <c r="K19" s="106">
        <f t="shared" si="2"/>
        <v>1.0208699999999999</v>
      </c>
      <c r="L19" s="106">
        <f t="shared" si="2"/>
        <v>1.003271</v>
      </c>
      <c r="M19" s="106">
        <f t="shared" si="2"/>
        <v>0.876498</v>
      </c>
      <c r="N19" s="106">
        <f t="shared" si="2"/>
        <v>0.95064899999999997</v>
      </c>
      <c r="O19" s="106">
        <f t="shared" si="2"/>
        <v>0.84968500000000002</v>
      </c>
      <c r="P19" s="106">
        <f t="shared" si="2"/>
        <v>0.90422400000000003</v>
      </c>
      <c r="Q19" s="106">
        <f t="shared" si="2"/>
        <v>0.79949400000000004</v>
      </c>
      <c r="R19" s="106">
        <f t="shared" si="2"/>
        <v>0.76970799999999995</v>
      </c>
      <c r="S19" s="106">
        <f t="shared" si="2"/>
        <v>0.82251600000000002</v>
      </c>
      <c r="T19" s="106">
        <f t="shared" si="2"/>
        <v>0.84199400000000002</v>
      </c>
      <c r="U19" s="107">
        <f t="shared" si="2"/>
        <v>0.84199400000000002</v>
      </c>
      <c r="V19" s="107">
        <f t="shared" si="2"/>
        <v>0.84199400000000002</v>
      </c>
      <c r="W19" s="107">
        <f t="shared" si="2"/>
        <v>0.84199400000000002</v>
      </c>
      <c r="X19" s="107">
        <f t="shared" si="2"/>
        <v>0.84199400000000002</v>
      </c>
      <c r="Y19" s="107">
        <f t="shared" si="2"/>
        <v>0.84199400000000002</v>
      </c>
      <c r="Z19" s="107">
        <f t="shared" si="2"/>
        <v>0.84199400000000002</v>
      </c>
      <c r="AA19" s="107">
        <f t="shared" si="2"/>
        <v>0.84199400000000002</v>
      </c>
      <c r="AB19" s="107">
        <f t="shared" si="2"/>
        <v>0.84199400000000002</v>
      </c>
      <c r="AC19" s="107">
        <f t="shared" si="2"/>
        <v>0.84199400000000002</v>
      </c>
      <c r="AD19" s="107">
        <f t="shared" si="2"/>
        <v>0.84199400000000002</v>
      </c>
      <c r="AE19" s="107">
        <f t="shared" si="2"/>
        <v>0.84199400000000002</v>
      </c>
      <c r="AF19" s="107">
        <f t="shared" si="2"/>
        <v>0.84199400000000002</v>
      </c>
      <c r="AG19" s="107">
        <f t="shared" si="2"/>
        <v>0.84199400000000002</v>
      </c>
      <c r="AH19" s="107">
        <f t="shared" si="2"/>
        <v>0.84199400000000002</v>
      </c>
      <c r="AI19" s="107">
        <f t="shared" si="2"/>
        <v>0.84199400000000002</v>
      </c>
      <c r="AJ19" s="107">
        <f t="shared" si="2"/>
        <v>0.84199400000000002</v>
      </c>
      <c r="AK19" s="107">
        <f t="shared" si="2"/>
        <v>0.84199400000000002</v>
      </c>
      <c r="AL19" s="107">
        <f t="shared" si="2"/>
        <v>0.84199400000000002</v>
      </c>
      <c r="AM19" s="107">
        <f t="shared" si="2"/>
        <v>0.84199400000000002</v>
      </c>
      <c r="AN19" s="107">
        <f t="shared" si="2"/>
        <v>0.84199400000000002</v>
      </c>
      <c r="AO19" s="107">
        <f t="shared" si="2"/>
        <v>0.84199400000000002</v>
      </c>
      <c r="AP19" s="107">
        <f t="shared" si="2"/>
        <v>0.84199400000000002</v>
      </c>
      <c r="AQ19" s="107">
        <f t="shared" si="2"/>
        <v>0.84199400000000002</v>
      </c>
      <c r="AR19" s="107">
        <f t="shared" si="2"/>
        <v>0.84199400000000002</v>
      </c>
      <c r="AS19" s="107">
        <f t="shared" si="2"/>
        <v>0.84199400000000002</v>
      </c>
      <c r="AT19" s="107">
        <f t="shared" si="2"/>
        <v>0.84199400000000002</v>
      </c>
      <c r="AU19" s="107">
        <f t="shared" si="2"/>
        <v>0.84199400000000002</v>
      </c>
      <c r="AV19" s="107">
        <f t="shared" si="2"/>
        <v>0.84199400000000002</v>
      </c>
      <c r="AW19" s="107">
        <f t="shared" si="2"/>
        <v>0.84199400000000002</v>
      </c>
      <c r="AX19" s="100"/>
    </row>
    <row r="20" spans="2:61" ht="14.25" customHeight="1" x14ac:dyDescent="0.25">
      <c r="B20" s="664"/>
      <c r="C20" s="641"/>
      <c r="D20" s="96"/>
      <c r="E20" s="101"/>
      <c r="F20" s="99" t="s">
        <v>19</v>
      </c>
      <c r="G20" s="99"/>
      <c r="H20" s="99"/>
      <c r="I20" s="106">
        <f t="shared" ref="I20:AW20" si="3">I11/1000000</f>
        <v>0.19395699999999999</v>
      </c>
      <c r="J20" s="106">
        <f t="shared" si="3"/>
        <v>0.17344200000000001</v>
      </c>
      <c r="K20" s="106">
        <f t="shared" si="3"/>
        <v>0.12698200000000001</v>
      </c>
      <c r="L20" s="106">
        <f t="shared" si="3"/>
        <v>0.191159</v>
      </c>
      <c r="M20" s="106">
        <f t="shared" si="3"/>
        <v>9.3574000000000004E-2</v>
      </c>
      <c r="N20" s="106">
        <f t="shared" si="3"/>
        <v>0.11738999999999999</v>
      </c>
      <c r="O20" s="106">
        <f t="shared" si="3"/>
        <v>0.125946</v>
      </c>
      <c r="P20" s="106">
        <f t="shared" si="3"/>
        <v>0.12926799999999999</v>
      </c>
      <c r="Q20" s="106">
        <f t="shared" si="3"/>
        <v>0.16844600000000001</v>
      </c>
      <c r="R20" s="106">
        <f t="shared" si="3"/>
        <v>0.21949199999999999</v>
      </c>
      <c r="S20" s="106">
        <f t="shared" si="3"/>
        <v>0.21501400000000001</v>
      </c>
      <c r="T20" s="106">
        <f t="shared" si="3"/>
        <v>0.163017</v>
      </c>
      <c r="U20" s="107">
        <f t="shared" si="3"/>
        <v>0.163017</v>
      </c>
      <c r="V20" s="107">
        <f t="shared" si="3"/>
        <v>0.163017</v>
      </c>
      <c r="W20" s="107">
        <f t="shared" si="3"/>
        <v>0.163017</v>
      </c>
      <c r="X20" s="107">
        <f t="shared" si="3"/>
        <v>0.163017</v>
      </c>
      <c r="Y20" s="107">
        <f t="shared" si="3"/>
        <v>0.163017</v>
      </c>
      <c r="Z20" s="107">
        <f t="shared" si="3"/>
        <v>0.163017</v>
      </c>
      <c r="AA20" s="107">
        <f t="shared" si="3"/>
        <v>0.163017</v>
      </c>
      <c r="AB20" s="107">
        <f t="shared" si="3"/>
        <v>0.163017</v>
      </c>
      <c r="AC20" s="107">
        <f t="shared" si="3"/>
        <v>0.163017</v>
      </c>
      <c r="AD20" s="107">
        <f t="shared" si="3"/>
        <v>0.163017</v>
      </c>
      <c r="AE20" s="107">
        <f t="shared" si="3"/>
        <v>0.163017</v>
      </c>
      <c r="AF20" s="107">
        <f t="shared" si="3"/>
        <v>0.163017</v>
      </c>
      <c r="AG20" s="107">
        <f t="shared" si="3"/>
        <v>0.163017</v>
      </c>
      <c r="AH20" s="107">
        <f t="shared" si="3"/>
        <v>0.163017</v>
      </c>
      <c r="AI20" s="107">
        <f t="shared" si="3"/>
        <v>0.163017</v>
      </c>
      <c r="AJ20" s="107">
        <f t="shared" si="3"/>
        <v>0.163017</v>
      </c>
      <c r="AK20" s="107">
        <f t="shared" si="3"/>
        <v>0.163017</v>
      </c>
      <c r="AL20" s="107">
        <f t="shared" si="3"/>
        <v>0.163017</v>
      </c>
      <c r="AM20" s="107">
        <f t="shared" si="3"/>
        <v>0.163017</v>
      </c>
      <c r="AN20" s="107">
        <f t="shared" si="3"/>
        <v>0.163017</v>
      </c>
      <c r="AO20" s="107">
        <f t="shared" si="3"/>
        <v>0.163017</v>
      </c>
      <c r="AP20" s="107">
        <f t="shared" si="3"/>
        <v>0.163017</v>
      </c>
      <c r="AQ20" s="107">
        <f t="shared" si="3"/>
        <v>0.163017</v>
      </c>
      <c r="AR20" s="107">
        <f t="shared" si="3"/>
        <v>0.163017</v>
      </c>
      <c r="AS20" s="107">
        <f t="shared" si="3"/>
        <v>0.163017</v>
      </c>
      <c r="AT20" s="107">
        <f t="shared" si="3"/>
        <v>0.163017</v>
      </c>
      <c r="AU20" s="107">
        <f t="shared" si="3"/>
        <v>0.163017</v>
      </c>
      <c r="AV20" s="107">
        <f t="shared" si="3"/>
        <v>0.163017</v>
      </c>
      <c r="AW20" s="107">
        <f t="shared" si="3"/>
        <v>0.163017</v>
      </c>
      <c r="AX20" s="100"/>
    </row>
    <row r="21" spans="2:61" ht="14.25" customHeight="1" x14ac:dyDescent="0.25">
      <c r="B21" s="664"/>
      <c r="C21" s="641"/>
      <c r="D21" s="96"/>
      <c r="E21" s="101"/>
      <c r="F21" s="99" t="s">
        <v>20</v>
      </c>
      <c r="G21" s="99"/>
      <c r="H21" s="99"/>
      <c r="I21" s="106">
        <f t="shared" ref="I21:AW21" si="4">I12/1000000</f>
        <v>0.217058</v>
      </c>
      <c r="J21" s="106">
        <f t="shared" si="4"/>
        <v>0.21058399999999999</v>
      </c>
      <c r="K21" s="106">
        <f t="shared" si="4"/>
        <v>0.20565700000000001</v>
      </c>
      <c r="L21" s="106">
        <f t="shared" si="4"/>
        <v>0.216225</v>
      </c>
      <c r="M21" s="106">
        <f t="shared" si="4"/>
        <v>0.46817999999999999</v>
      </c>
      <c r="N21" s="106">
        <f t="shared" si="4"/>
        <v>0.61209000000000002</v>
      </c>
      <c r="O21" s="106">
        <f t="shared" si="4"/>
        <v>0.719109</v>
      </c>
      <c r="P21" s="106">
        <f t="shared" si="4"/>
        <v>0.75779099999999999</v>
      </c>
      <c r="Q21" s="106">
        <f t="shared" si="4"/>
        <v>0.79651799999999995</v>
      </c>
      <c r="R21" s="106">
        <f t="shared" si="4"/>
        <v>0.66230500000000003</v>
      </c>
      <c r="S21" s="106">
        <f t="shared" si="4"/>
        <v>0.68147599999999997</v>
      </c>
      <c r="T21" s="106">
        <f t="shared" si="4"/>
        <v>0.71275699999999997</v>
      </c>
      <c r="U21" s="107">
        <f t="shared" si="4"/>
        <v>0.71275699999999997</v>
      </c>
      <c r="V21" s="107">
        <f t="shared" si="4"/>
        <v>0.71275699999999997</v>
      </c>
      <c r="W21" s="107">
        <f t="shared" si="4"/>
        <v>0.71275699999999997</v>
      </c>
      <c r="X21" s="107">
        <f t="shared" si="4"/>
        <v>0.71275699999999997</v>
      </c>
      <c r="Y21" s="107">
        <f t="shared" si="4"/>
        <v>0.71275699999999997</v>
      </c>
      <c r="Z21" s="107">
        <f t="shared" si="4"/>
        <v>0.71275699999999997</v>
      </c>
      <c r="AA21" s="107">
        <f t="shared" si="4"/>
        <v>0.71275699999999997</v>
      </c>
      <c r="AB21" s="107">
        <f t="shared" si="4"/>
        <v>0.71275699999999997</v>
      </c>
      <c r="AC21" s="107">
        <f t="shared" si="4"/>
        <v>0.71275699999999997</v>
      </c>
      <c r="AD21" s="107">
        <f t="shared" si="4"/>
        <v>0.71275699999999997</v>
      </c>
      <c r="AE21" s="107">
        <f t="shared" si="4"/>
        <v>0.71275699999999997</v>
      </c>
      <c r="AF21" s="107">
        <f t="shared" si="4"/>
        <v>0.71275699999999997</v>
      </c>
      <c r="AG21" s="107">
        <f t="shared" si="4"/>
        <v>0.71275699999999997</v>
      </c>
      <c r="AH21" s="107">
        <f t="shared" si="4"/>
        <v>0.71275699999999997</v>
      </c>
      <c r="AI21" s="107">
        <f t="shared" si="4"/>
        <v>0.71275699999999997</v>
      </c>
      <c r="AJ21" s="107">
        <f t="shared" si="4"/>
        <v>0.71275699999999997</v>
      </c>
      <c r="AK21" s="107">
        <f t="shared" si="4"/>
        <v>0.71275699999999997</v>
      </c>
      <c r="AL21" s="107">
        <f t="shared" si="4"/>
        <v>0.71275699999999997</v>
      </c>
      <c r="AM21" s="107">
        <f t="shared" si="4"/>
        <v>0.71275699999999997</v>
      </c>
      <c r="AN21" s="107">
        <f t="shared" si="4"/>
        <v>0.71275699999999997</v>
      </c>
      <c r="AO21" s="107">
        <f t="shared" si="4"/>
        <v>0.71275699999999997</v>
      </c>
      <c r="AP21" s="107">
        <f t="shared" si="4"/>
        <v>0.71275699999999997</v>
      </c>
      <c r="AQ21" s="107">
        <f t="shared" si="4"/>
        <v>0.71275699999999997</v>
      </c>
      <c r="AR21" s="107">
        <f t="shared" si="4"/>
        <v>0.71275699999999997</v>
      </c>
      <c r="AS21" s="107">
        <f t="shared" si="4"/>
        <v>0.71275699999999997</v>
      </c>
      <c r="AT21" s="107">
        <f t="shared" si="4"/>
        <v>0.71275699999999997</v>
      </c>
      <c r="AU21" s="107">
        <f t="shared" si="4"/>
        <v>0.71275699999999997</v>
      </c>
      <c r="AV21" s="107">
        <f t="shared" si="4"/>
        <v>0.71275699999999997</v>
      </c>
      <c r="AW21" s="107">
        <f t="shared" si="4"/>
        <v>0.71275699999999997</v>
      </c>
      <c r="AX21" s="100"/>
      <c r="AY21" s="12"/>
      <c r="AZ21" s="12"/>
      <c r="BA21" s="12"/>
      <c r="BB21" s="12"/>
      <c r="BC21" s="12"/>
      <c r="BD21" s="12"/>
      <c r="BE21" s="12"/>
      <c r="BF21" s="12"/>
      <c r="BG21" s="12"/>
      <c r="BH21" s="12"/>
      <c r="BI21" s="12"/>
    </row>
    <row r="22" spans="2:61" ht="14.25" customHeight="1" x14ac:dyDescent="0.25">
      <c r="B22" s="664"/>
      <c r="C22" s="641"/>
      <c r="D22" s="96"/>
      <c r="E22" s="101"/>
      <c r="F22" s="99" t="s">
        <v>21</v>
      </c>
      <c r="G22" s="99"/>
      <c r="H22" s="99"/>
      <c r="I22" s="106">
        <f t="shared" ref="I22:AW22" si="5">I13/1000000</f>
        <v>0.53947500000000004</v>
      </c>
      <c r="J22" s="106">
        <f t="shared" si="5"/>
        <v>0.56585700000000005</v>
      </c>
      <c r="K22" s="106">
        <f t="shared" si="5"/>
        <v>0.60827200000000003</v>
      </c>
      <c r="L22" s="106">
        <f t="shared" si="5"/>
        <v>0.49189100000000002</v>
      </c>
      <c r="M22" s="106">
        <f t="shared" si="5"/>
        <v>0.49925799999999998</v>
      </c>
      <c r="N22" s="106">
        <f t="shared" si="5"/>
        <v>0.454347</v>
      </c>
      <c r="O22" s="106">
        <f t="shared" si="5"/>
        <v>0.37779099999999999</v>
      </c>
      <c r="P22" s="106">
        <f t="shared" si="5"/>
        <v>0.33241799999999999</v>
      </c>
      <c r="Q22" s="106">
        <f t="shared" si="5"/>
        <v>0.252612</v>
      </c>
      <c r="R22" s="106">
        <f t="shared" si="5"/>
        <v>0.270986</v>
      </c>
      <c r="S22" s="106">
        <f t="shared" si="5"/>
        <v>0.249139</v>
      </c>
      <c r="T22" s="106">
        <f t="shared" si="5"/>
        <v>0.233074</v>
      </c>
      <c r="U22" s="107">
        <f t="shared" si="5"/>
        <v>0.233074</v>
      </c>
      <c r="V22" s="107">
        <f t="shared" si="5"/>
        <v>0.233074</v>
      </c>
      <c r="W22" s="107">
        <f t="shared" si="5"/>
        <v>0.233074</v>
      </c>
      <c r="X22" s="107">
        <f t="shared" si="5"/>
        <v>0.233074</v>
      </c>
      <c r="Y22" s="107">
        <f t="shared" si="5"/>
        <v>0.233074</v>
      </c>
      <c r="Z22" s="107">
        <f t="shared" si="5"/>
        <v>0.233074</v>
      </c>
      <c r="AA22" s="107">
        <f t="shared" si="5"/>
        <v>0.233074</v>
      </c>
      <c r="AB22" s="107">
        <f t="shared" si="5"/>
        <v>0.233074</v>
      </c>
      <c r="AC22" s="107">
        <f t="shared" si="5"/>
        <v>0.233074</v>
      </c>
      <c r="AD22" s="107">
        <f t="shared" si="5"/>
        <v>0.233074</v>
      </c>
      <c r="AE22" s="107">
        <f t="shared" si="5"/>
        <v>0.233074</v>
      </c>
      <c r="AF22" s="107">
        <f t="shared" si="5"/>
        <v>0.233074</v>
      </c>
      <c r="AG22" s="107">
        <f t="shared" si="5"/>
        <v>0.233074</v>
      </c>
      <c r="AH22" s="107">
        <f t="shared" si="5"/>
        <v>0.233074</v>
      </c>
      <c r="AI22" s="107">
        <f t="shared" si="5"/>
        <v>0.233074</v>
      </c>
      <c r="AJ22" s="107">
        <f t="shared" si="5"/>
        <v>0.233074</v>
      </c>
      <c r="AK22" s="107">
        <f t="shared" si="5"/>
        <v>0.233074</v>
      </c>
      <c r="AL22" s="107">
        <f t="shared" si="5"/>
        <v>0.233074</v>
      </c>
      <c r="AM22" s="107">
        <f t="shared" si="5"/>
        <v>0.233074</v>
      </c>
      <c r="AN22" s="107">
        <f t="shared" si="5"/>
        <v>0.233074</v>
      </c>
      <c r="AO22" s="107">
        <f t="shared" si="5"/>
        <v>0.233074</v>
      </c>
      <c r="AP22" s="107">
        <f t="shared" si="5"/>
        <v>0.233074</v>
      </c>
      <c r="AQ22" s="107">
        <f t="shared" si="5"/>
        <v>0.233074</v>
      </c>
      <c r="AR22" s="107">
        <f t="shared" si="5"/>
        <v>0.233074</v>
      </c>
      <c r="AS22" s="107">
        <f t="shared" si="5"/>
        <v>0.233074</v>
      </c>
      <c r="AT22" s="107">
        <f t="shared" si="5"/>
        <v>0.233074</v>
      </c>
      <c r="AU22" s="107">
        <f t="shared" si="5"/>
        <v>0.233074</v>
      </c>
      <c r="AV22" s="107">
        <f t="shared" si="5"/>
        <v>0.233074</v>
      </c>
      <c r="AW22" s="107">
        <f t="shared" si="5"/>
        <v>0.233074</v>
      </c>
      <c r="AX22" s="100"/>
    </row>
    <row r="23" spans="2:61" ht="14.25" customHeight="1" x14ac:dyDescent="0.25">
      <c r="B23" s="664"/>
      <c r="C23" s="641"/>
      <c r="D23" s="96"/>
      <c r="E23" s="101"/>
      <c r="F23" s="99" t="s">
        <v>22</v>
      </c>
      <c r="G23" s="99"/>
      <c r="H23" s="99"/>
      <c r="I23" s="106">
        <f t="shared" ref="I23:AW23" si="6">I14/1000000</f>
        <v>3.4099520000000001</v>
      </c>
      <c r="J23" s="106">
        <f t="shared" si="6"/>
        <v>3.4254120000000001</v>
      </c>
      <c r="K23" s="106">
        <f t="shared" si="6"/>
        <v>3.5530080000000002</v>
      </c>
      <c r="L23" s="106">
        <f t="shared" si="6"/>
        <v>3.2273209999999999</v>
      </c>
      <c r="M23" s="106">
        <f t="shared" si="6"/>
        <v>2.2594470000000002</v>
      </c>
      <c r="N23" s="106">
        <f t="shared" si="6"/>
        <v>2.5314420000000002</v>
      </c>
      <c r="O23" s="106">
        <f t="shared" si="6"/>
        <v>2.3005390000000001</v>
      </c>
      <c r="P23" s="106">
        <f t="shared" si="6"/>
        <v>2.4476339999999999</v>
      </c>
      <c r="Q23" s="106">
        <f t="shared" si="6"/>
        <v>2.3790420000000001</v>
      </c>
      <c r="R23" s="106">
        <f t="shared" si="6"/>
        <v>1.9854940000000001</v>
      </c>
      <c r="S23" s="106">
        <f t="shared" si="6"/>
        <v>2.0677949999999998</v>
      </c>
      <c r="T23" s="106">
        <f t="shared" si="6"/>
        <v>2.3765510000000001</v>
      </c>
      <c r="U23" s="107">
        <f t="shared" si="6"/>
        <v>2.3765510000000001</v>
      </c>
      <c r="V23" s="107">
        <f t="shared" si="6"/>
        <v>2.3765510000000001</v>
      </c>
      <c r="W23" s="107">
        <f t="shared" si="6"/>
        <v>2.3765510000000001</v>
      </c>
      <c r="X23" s="107">
        <f t="shared" si="6"/>
        <v>2.3765510000000001</v>
      </c>
      <c r="Y23" s="107">
        <f t="shared" si="6"/>
        <v>2.3765510000000001</v>
      </c>
      <c r="Z23" s="107">
        <f t="shared" si="6"/>
        <v>2.3765510000000001</v>
      </c>
      <c r="AA23" s="107">
        <f t="shared" si="6"/>
        <v>2.3765510000000001</v>
      </c>
      <c r="AB23" s="107">
        <f t="shared" si="6"/>
        <v>2.3765510000000001</v>
      </c>
      <c r="AC23" s="107">
        <f t="shared" si="6"/>
        <v>2.3765510000000001</v>
      </c>
      <c r="AD23" s="107">
        <f t="shared" si="6"/>
        <v>2.3765510000000001</v>
      </c>
      <c r="AE23" s="107">
        <f t="shared" si="6"/>
        <v>2.3765510000000001</v>
      </c>
      <c r="AF23" s="107">
        <f t="shared" si="6"/>
        <v>2.3765510000000001</v>
      </c>
      <c r="AG23" s="107">
        <f t="shared" si="6"/>
        <v>2.3765510000000001</v>
      </c>
      <c r="AH23" s="107">
        <f t="shared" si="6"/>
        <v>2.3765510000000001</v>
      </c>
      <c r="AI23" s="107">
        <f t="shared" si="6"/>
        <v>2.3765510000000001</v>
      </c>
      <c r="AJ23" s="107">
        <f t="shared" si="6"/>
        <v>2.3765510000000001</v>
      </c>
      <c r="AK23" s="107">
        <f t="shared" si="6"/>
        <v>2.3765510000000001</v>
      </c>
      <c r="AL23" s="107">
        <f t="shared" si="6"/>
        <v>2.3765510000000001</v>
      </c>
      <c r="AM23" s="107">
        <f t="shared" si="6"/>
        <v>2.3765510000000001</v>
      </c>
      <c r="AN23" s="107">
        <f t="shared" si="6"/>
        <v>2.3765510000000001</v>
      </c>
      <c r="AO23" s="107">
        <f t="shared" si="6"/>
        <v>2.3765510000000001</v>
      </c>
      <c r="AP23" s="107">
        <f t="shared" si="6"/>
        <v>2.3765510000000001</v>
      </c>
      <c r="AQ23" s="107">
        <f t="shared" si="6"/>
        <v>2.3765510000000001</v>
      </c>
      <c r="AR23" s="107">
        <f t="shared" si="6"/>
        <v>2.3765510000000001</v>
      </c>
      <c r="AS23" s="107">
        <f t="shared" si="6"/>
        <v>2.3765510000000001</v>
      </c>
      <c r="AT23" s="107">
        <f t="shared" si="6"/>
        <v>2.3765510000000001</v>
      </c>
      <c r="AU23" s="107">
        <f t="shared" si="6"/>
        <v>2.3765510000000001</v>
      </c>
      <c r="AV23" s="107">
        <f t="shared" si="6"/>
        <v>2.3765510000000001</v>
      </c>
      <c r="AW23" s="107">
        <f t="shared" si="6"/>
        <v>2.3765510000000001</v>
      </c>
      <c r="AX23" s="100"/>
    </row>
    <row r="24" spans="2:61" ht="14.25" customHeight="1" x14ac:dyDescent="0.25">
      <c r="B24" s="664"/>
      <c r="C24" s="641"/>
      <c r="D24" s="96"/>
      <c r="E24" s="101"/>
      <c r="F24" s="99" t="s">
        <v>23</v>
      </c>
      <c r="G24" s="99"/>
      <c r="H24" s="99"/>
      <c r="I24" s="106">
        <f t="shared" ref="I24:AW24" si="7">I15/1000000</f>
        <v>1.5099720000000001</v>
      </c>
      <c r="J24" s="106">
        <f t="shared" si="7"/>
        <v>1.3855470000000001</v>
      </c>
      <c r="K24" s="106">
        <f t="shared" si="7"/>
        <v>1.423114</v>
      </c>
      <c r="L24" s="106">
        <f t="shared" si="7"/>
        <v>1.623359</v>
      </c>
      <c r="M24" s="106">
        <f t="shared" si="7"/>
        <v>0.82833299999999999</v>
      </c>
      <c r="N24" s="106">
        <f t="shared" si="7"/>
        <v>0.70677699999999999</v>
      </c>
      <c r="O24" s="106">
        <f t="shared" si="7"/>
        <v>0.80049599999999999</v>
      </c>
      <c r="P24" s="106">
        <f t="shared" si="7"/>
        <v>0.67791100000000004</v>
      </c>
      <c r="Q24" s="106">
        <f t="shared" si="7"/>
        <v>0.71527300000000005</v>
      </c>
      <c r="R24" s="106">
        <f t="shared" si="7"/>
        <v>0.91584299999999996</v>
      </c>
      <c r="S24" s="106">
        <f t="shared" si="7"/>
        <v>0.84131999999999996</v>
      </c>
      <c r="T24" s="106">
        <f t="shared" si="7"/>
        <v>0.64613900000000002</v>
      </c>
      <c r="U24" s="107">
        <f t="shared" si="7"/>
        <v>0.64613900000000002</v>
      </c>
      <c r="V24" s="107">
        <f t="shared" si="7"/>
        <v>0.64613900000000002</v>
      </c>
      <c r="W24" s="107">
        <f t="shared" si="7"/>
        <v>0.64613900000000002</v>
      </c>
      <c r="X24" s="107">
        <f t="shared" si="7"/>
        <v>0.64613900000000002</v>
      </c>
      <c r="Y24" s="107">
        <f t="shared" si="7"/>
        <v>0.64613900000000002</v>
      </c>
      <c r="Z24" s="107">
        <f t="shared" si="7"/>
        <v>0.64613900000000002</v>
      </c>
      <c r="AA24" s="107">
        <f t="shared" si="7"/>
        <v>0.64613900000000002</v>
      </c>
      <c r="AB24" s="107">
        <f t="shared" si="7"/>
        <v>0.64613900000000002</v>
      </c>
      <c r="AC24" s="107">
        <f t="shared" si="7"/>
        <v>0.64613900000000002</v>
      </c>
      <c r="AD24" s="107">
        <f t="shared" si="7"/>
        <v>0.64613900000000002</v>
      </c>
      <c r="AE24" s="107">
        <f t="shared" si="7"/>
        <v>0.64613900000000002</v>
      </c>
      <c r="AF24" s="107">
        <f t="shared" si="7"/>
        <v>0.64613900000000002</v>
      </c>
      <c r="AG24" s="107">
        <f t="shared" si="7"/>
        <v>0.64613900000000002</v>
      </c>
      <c r="AH24" s="107">
        <f t="shared" si="7"/>
        <v>0.64613900000000002</v>
      </c>
      <c r="AI24" s="107">
        <f t="shared" si="7"/>
        <v>0.64613900000000002</v>
      </c>
      <c r="AJ24" s="107">
        <f t="shared" si="7"/>
        <v>0.64613900000000002</v>
      </c>
      <c r="AK24" s="107">
        <f t="shared" si="7"/>
        <v>0.64613900000000002</v>
      </c>
      <c r="AL24" s="107">
        <f t="shared" si="7"/>
        <v>0.64613900000000002</v>
      </c>
      <c r="AM24" s="107">
        <f t="shared" si="7"/>
        <v>0.64613900000000002</v>
      </c>
      <c r="AN24" s="107">
        <f t="shared" si="7"/>
        <v>0.64613900000000002</v>
      </c>
      <c r="AO24" s="107">
        <f t="shared" si="7"/>
        <v>0.64613900000000002</v>
      </c>
      <c r="AP24" s="107">
        <f t="shared" si="7"/>
        <v>0.64613900000000002</v>
      </c>
      <c r="AQ24" s="107">
        <f t="shared" si="7"/>
        <v>0.64613900000000002</v>
      </c>
      <c r="AR24" s="107">
        <f t="shared" si="7"/>
        <v>0.64613900000000002</v>
      </c>
      <c r="AS24" s="107">
        <f t="shared" si="7"/>
        <v>0.64613900000000002</v>
      </c>
      <c r="AT24" s="107">
        <f t="shared" si="7"/>
        <v>0.64613900000000002</v>
      </c>
      <c r="AU24" s="107">
        <f t="shared" si="7"/>
        <v>0.64613900000000002</v>
      </c>
      <c r="AV24" s="107">
        <f t="shared" si="7"/>
        <v>0.64613900000000002</v>
      </c>
      <c r="AW24" s="107">
        <f t="shared" si="7"/>
        <v>0.64613900000000002</v>
      </c>
      <c r="AX24" s="100"/>
    </row>
    <row r="25" spans="2:61" ht="14.25" customHeight="1" x14ac:dyDescent="0.25">
      <c r="B25" s="13"/>
      <c r="C25" s="13"/>
      <c r="D25" s="108"/>
      <c r="E25" s="109"/>
      <c r="F25" s="110" t="s">
        <v>24</v>
      </c>
      <c r="G25" s="110"/>
      <c r="H25" s="110"/>
      <c r="I25" s="111">
        <f t="shared" ref="I25:AW25" si="8">SUM(I17:I24)</f>
        <v>11.758289</v>
      </c>
      <c r="J25" s="111">
        <f t="shared" si="8"/>
        <v>11.659081</v>
      </c>
      <c r="K25" s="111">
        <f t="shared" si="8"/>
        <v>11.903877</v>
      </c>
      <c r="L25" s="111">
        <f t="shared" si="8"/>
        <v>11.761013</v>
      </c>
      <c r="M25" s="111">
        <f t="shared" si="8"/>
        <v>12.201253000000001</v>
      </c>
      <c r="N25" s="111">
        <f t="shared" si="8"/>
        <v>12.585860000000002</v>
      </c>
      <c r="O25" s="111">
        <f t="shared" si="8"/>
        <v>12.385973000000002</v>
      </c>
      <c r="P25" s="111">
        <f t="shared" si="8"/>
        <v>12.355144999999998</v>
      </c>
      <c r="Q25" s="111">
        <f t="shared" si="8"/>
        <v>12.237831</v>
      </c>
      <c r="R25" s="111">
        <f t="shared" si="8"/>
        <v>12.304228</v>
      </c>
      <c r="S25" s="111">
        <f t="shared" si="8"/>
        <v>12.432556999999999</v>
      </c>
      <c r="T25" s="111">
        <f t="shared" si="8"/>
        <v>12.297464</v>
      </c>
      <c r="U25" s="112">
        <f t="shared" si="8"/>
        <v>12.297464</v>
      </c>
      <c r="V25" s="112">
        <f t="shared" si="8"/>
        <v>12.297464</v>
      </c>
      <c r="W25" s="112">
        <f t="shared" si="8"/>
        <v>12.297464</v>
      </c>
      <c r="X25" s="112">
        <f t="shared" si="8"/>
        <v>12.297464</v>
      </c>
      <c r="Y25" s="112">
        <f t="shared" si="8"/>
        <v>12.297464</v>
      </c>
      <c r="Z25" s="112">
        <f t="shared" si="8"/>
        <v>12.297464</v>
      </c>
      <c r="AA25" s="112">
        <f t="shared" si="8"/>
        <v>12.297464</v>
      </c>
      <c r="AB25" s="112">
        <f t="shared" si="8"/>
        <v>12.297464</v>
      </c>
      <c r="AC25" s="112">
        <f t="shared" si="8"/>
        <v>12.297464</v>
      </c>
      <c r="AD25" s="112">
        <f t="shared" si="8"/>
        <v>12.297464</v>
      </c>
      <c r="AE25" s="112">
        <f t="shared" si="8"/>
        <v>12.297464</v>
      </c>
      <c r="AF25" s="112">
        <f t="shared" si="8"/>
        <v>12.297464</v>
      </c>
      <c r="AG25" s="112">
        <f t="shared" si="8"/>
        <v>12.297464</v>
      </c>
      <c r="AH25" s="112">
        <f t="shared" si="8"/>
        <v>12.297464</v>
      </c>
      <c r="AI25" s="112">
        <f t="shared" si="8"/>
        <v>12.297464</v>
      </c>
      <c r="AJ25" s="112">
        <f t="shared" si="8"/>
        <v>12.297464</v>
      </c>
      <c r="AK25" s="112">
        <f t="shared" si="8"/>
        <v>12.297464</v>
      </c>
      <c r="AL25" s="112">
        <f t="shared" si="8"/>
        <v>12.297464</v>
      </c>
      <c r="AM25" s="112">
        <f t="shared" si="8"/>
        <v>12.297464</v>
      </c>
      <c r="AN25" s="112">
        <f t="shared" si="8"/>
        <v>12.297464</v>
      </c>
      <c r="AO25" s="112">
        <f t="shared" si="8"/>
        <v>12.297464</v>
      </c>
      <c r="AP25" s="112">
        <f t="shared" si="8"/>
        <v>12.297464</v>
      </c>
      <c r="AQ25" s="112">
        <f t="shared" si="8"/>
        <v>12.297464</v>
      </c>
      <c r="AR25" s="112">
        <f t="shared" si="8"/>
        <v>12.297464</v>
      </c>
      <c r="AS25" s="112">
        <f t="shared" si="8"/>
        <v>12.297464</v>
      </c>
      <c r="AT25" s="112">
        <f t="shared" si="8"/>
        <v>12.297464</v>
      </c>
      <c r="AU25" s="112">
        <f t="shared" si="8"/>
        <v>12.297464</v>
      </c>
      <c r="AV25" s="112">
        <f t="shared" si="8"/>
        <v>12.297464</v>
      </c>
      <c r="AW25" s="112">
        <f t="shared" si="8"/>
        <v>12.297464</v>
      </c>
      <c r="AX25" s="113"/>
      <c r="AY25" s="14"/>
      <c r="AZ25" s="14"/>
      <c r="BA25" s="14"/>
      <c r="BB25" s="14"/>
      <c r="BC25" s="14"/>
      <c r="BD25" s="14"/>
      <c r="BE25" s="14"/>
      <c r="BF25" s="14"/>
      <c r="BG25" s="14"/>
      <c r="BH25" s="14"/>
      <c r="BI25" s="14"/>
    </row>
    <row r="26" spans="2:61" ht="14.25" customHeight="1" x14ac:dyDescent="0.25">
      <c r="B26" s="641"/>
      <c r="C26" s="641"/>
      <c r="D26" s="15"/>
      <c r="E26" s="114"/>
      <c r="F26" s="115"/>
      <c r="G26" s="115"/>
      <c r="H26" s="115"/>
      <c r="I26" s="115"/>
      <c r="J26" s="115"/>
      <c r="K26" s="115"/>
      <c r="L26" s="115"/>
      <c r="M26" s="115"/>
      <c r="N26" s="115"/>
      <c r="O26" s="115"/>
      <c r="P26" s="115"/>
      <c r="Q26" s="115"/>
      <c r="R26" s="115"/>
      <c r="S26" s="115"/>
      <c r="T26" s="115"/>
      <c r="U26" s="115"/>
      <c r="V26" s="115"/>
      <c r="W26" s="115"/>
      <c r="X26" s="115"/>
      <c r="Y26" s="115"/>
      <c r="Z26" s="115"/>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c r="AW26" s="115"/>
      <c r="AX26" s="16"/>
    </row>
    <row r="27" spans="2:61" ht="14.25" customHeight="1" x14ac:dyDescent="0.25">
      <c r="B27" s="641"/>
      <c r="C27" s="641"/>
      <c r="D27" s="641"/>
      <c r="E27" s="641"/>
      <c r="F27" s="44"/>
      <c r="G27" s="44"/>
      <c r="H27" s="44"/>
      <c r="I27" s="8"/>
      <c r="J27" s="8"/>
      <c r="K27" s="8"/>
      <c r="L27" s="8"/>
      <c r="M27" s="8"/>
      <c r="N27" s="8"/>
      <c r="O27" s="8"/>
      <c r="P27" s="8"/>
      <c r="Q27" s="8"/>
      <c r="R27" s="8"/>
      <c r="S27" s="8"/>
      <c r="T27" s="8"/>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row>
    <row r="28" spans="2:61" ht="15.75" customHeight="1" x14ac:dyDescent="0.25">
      <c r="B28" s="641"/>
      <c r="C28" s="641"/>
      <c r="D28" s="666" t="s">
        <v>25</v>
      </c>
      <c r="E28" s="664"/>
      <c r="F28" s="664"/>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row>
    <row r="29" spans="2:61" ht="14.25" customHeight="1" x14ac:dyDescent="0.25">
      <c r="B29" s="641"/>
      <c r="C29" s="641"/>
      <c r="D29" s="17"/>
      <c r="E29" s="17"/>
      <c r="F29" s="18"/>
      <c r="G29" s="44"/>
      <c r="H29" s="44"/>
      <c r="I29" s="8"/>
      <c r="J29" s="8"/>
      <c r="K29" s="8"/>
      <c r="L29" s="8"/>
      <c r="M29" s="8"/>
      <c r="N29" s="8"/>
      <c r="O29" s="8"/>
      <c r="P29" s="8"/>
      <c r="Q29" s="8"/>
      <c r="R29" s="8"/>
      <c r="S29" s="8"/>
      <c r="T29" s="8"/>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row>
    <row r="30" spans="2:61" ht="14.25" customHeight="1" x14ac:dyDescent="0.25">
      <c r="B30" s="641"/>
      <c r="C30" s="641"/>
      <c r="D30" s="9"/>
      <c r="E30" s="94"/>
      <c r="F30" s="95"/>
      <c r="G30" s="95"/>
      <c r="H30" s="95"/>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10"/>
    </row>
    <row r="31" spans="2:61" ht="14.25" customHeight="1" x14ac:dyDescent="0.25">
      <c r="B31" s="641"/>
      <c r="C31" s="641"/>
      <c r="D31" s="96"/>
      <c r="E31" s="97" t="s">
        <v>3</v>
      </c>
      <c r="F31" s="98" t="s">
        <v>26</v>
      </c>
      <c r="G31" s="99"/>
      <c r="H31" s="99"/>
      <c r="I31" s="99"/>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99"/>
      <c r="AV31" s="99"/>
      <c r="AW31" s="99"/>
      <c r="AX31" s="100"/>
    </row>
    <row r="32" spans="2:61" ht="14.25" customHeight="1" x14ac:dyDescent="0.25">
      <c r="B32" s="641"/>
      <c r="C32" s="641"/>
      <c r="D32" s="96"/>
      <c r="E32" s="101"/>
      <c r="F32" s="102" t="s">
        <v>27</v>
      </c>
      <c r="G32" s="99"/>
      <c r="H32" s="99"/>
      <c r="I32" s="99"/>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100"/>
    </row>
    <row r="33" spans="1:61" ht="14.25" customHeight="1" x14ac:dyDescent="0.25">
      <c r="B33" s="677" t="s">
        <v>28</v>
      </c>
      <c r="C33" s="641"/>
      <c r="D33" s="96"/>
      <c r="E33" s="101"/>
      <c r="F33" s="99" t="s">
        <v>29</v>
      </c>
      <c r="G33" s="99"/>
      <c r="H33" s="99"/>
      <c r="I33" s="116">
        <v>0.79579217000000002</v>
      </c>
      <c r="J33" s="116">
        <v>0.79579217000000002</v>
      </c>
      <c r="K33" s="116">
        <v>0.79579217000000002</v>
      </c>
      <c r="L33" s="116">
        <v>0.79579217000000002</v>
      </c>
      <c r="M33" s="116">
        <v>0.79579217000000002</v>
      </c>
      <c r="N33" s="116">
        <v>0.79579217000000002</v>
      </c>
      <c r="O33" s="116">
        <v>0.79579217000000002</v>
      </c>
      <c r="P33" s="116">
        <v>0.79579217000000002</v>
      </c>
      <c r="Q33" s="116">
        <v>0.79579217000000002</v>
      </c>
      <c r="R33" s="116">
        <v>0.79579217000000002</v>
      </c>
      <c r="S33" s="116">
        <v>0.79579217000000002</v>
      </c>
      <c r="T33" s="116">
        <v>0.79579217000000002</v>
      </c>
      <c r="U33" s="117">
        <v>0.79579217000000002</v>
      </c>
      <c r="V33" s="117">
        <v>0.79579217000000002</v>
      </c>
      <c r="W33" s="117">
        <v>0.79579217000000002</v>
      </c>
      <c r="X33" s="117">
        <v>0.79579217000000002</v>
      </c>
      <c r="Y33" s="117">
        <v>0.79579217000000002</v>
      </c>
      <c r="Z33" s="117">
        <v>0.79579217000000002</v>
      </c>
      <c r="AA33" s="117">
        <v>0.79579217000000002</v>
      </c>
      <c r="AB33" s="117">
        <v>0.79579217000000002</v>
      </c>
      <c r="AC33" s="117">
        <v>0.79579217000000002</v>
      </c>
      <c r="AD33" s="117">
        <v>0.79579217000000002</v>
      </c>
      <c r="AE33" s="117">
        <v>0.79579217000000002</v>
      </c>
      <c r="AF33" s="117">
        <v>0.79579217000000002</v>
      </c>
      <c r="AG33" s="117">
        <v>0.79579217000000002</v>
      </c>
      <c r="AH33" s="117">
        <v>0.79579217000000002</v>
      </c>
      <c r="AI33" s="117">
        <v>0.79579217000000002</v>
      </c>
      <c r="AJ33" s="117">
        <v>0.79579217000000002</v>
      </c>
      <c r="AK33" s="117">
        <v>0.79579217000000002</v>
      </c>
      <c r="AL33" s="117">
        <v>0.79579217000000002</v>
      </c>
      <c r="AM33" s="117">
        <v>0.79579217000000002</v>
      </c>
      <c r="AN33" s="117">
        <v>0.79579217000000002</v>
      </c>
      <c r="AO33" s="117">
        <v>0.79579217000000002</v>
      </c>
      <c r="AP33" s="117">
        <v>0.79579217000000002</v>
      </c>
      <c r="AQ33" s="117">
        <v>0.79579217000000002</v>
      </c>
      <c r="AR33" s="117">
        <v>0.79579217000000002</v>
      </c>
      <c r="AS33" s="117">
        <v>0.79579217000000002</v>
      </c>
      <c r="AT33" s="117">
        <v>0.79579217000000002</v>
      </c>
      <c r="AU33" s="117">
        <v>0.79579217000000002</v>
      </c>
      <c r="AV33" s="117">
        <v>0.79579217000000002</v>
      </c>
      <c r="AW33" s="117">
        <v>0.79579217000000002</v>
      </c>
      <c r="AX33" s="100"/>
    </row>
    <row r="34" spans="1:61" ht="14.25" customHeight="1" x14ac:dyDescent="0.25">
      <c r="B34" s="664"/>
      <c r="C34" s="641"/>
      <c r="D34" s="96"/>
      <c r="E34" s="101"/>
      <c r="F34" s="99" t="s">
        <v>30</v>
      </c>
      <c r="G34" s="99"/>
      <c r="H34" s="99"/>
      <c r="I34" s="116">
        <v>2.2633933100000001</v>
      </c>
      <c r="J34" s="116">
        <v>2.2794223700000003</v>
      </c>
      <c r="K34" s="116">
        <v>2.2794223700000003</v>
      </c>
      <c r="L34" s="116">
        <v>2.2794223700000003</v>
      </c>
      <c r="M34" s="116">
        <v>2.3725856800000003</v>
      </c>
      <c r="N34" s="116">
        <v>2.3725856800000003</v>
      </c>
      <c r="O34" s="116">
        <v>2.37473125</v>
      </c>
      <c r="P34" s="116">
        <v>2.37473125</v>
      </c>
      <c r="Q34" s="116">
        <v>2.4084734000000001</v>
      </c>
      <c r="R34" s="116">
        <v>2.40882109</v>
      </c>
      <c r="S34" s="116">
        <v>2.40882109</v>
      </c>
      <c r="T34" s="116">
        <v>2.4117234999999999</v>
      </c>
      <c r="U34" s="117">
        <v>2.4117234999999999</v>
      </c>
      <c r="V34" s="117">
        <v>2.4117234999999999</v>
      </c>
      <c r="W34" s="117">
        <v>2.4117234999999999</v>
      </c>
      <c r="X34" s="117">
        <v>2.4117234999999999</v>
      </c>
      <c r="Y34" s="117">
        <v>2.4117234999999999</v>
      </c>
      <c r="Z34" s="117">
        <v>2.4117234999999999</v>
      </c>
      <c r="AA34" s="117">
        <v>2.4117234999999999</v>
      </c>
      <c r="AB34" s="117">
        <v>2.4117234999999999</v>
      </c>
      <c r="AC34" s="117">
        <v>2.4117234999999999</v>
      </c>
      <c r="AD34" s="117">
        <v>2.4117234999999999</v>
      </c>
      <c r="AE34" s="117">
        <v>2.4117234999999999</v>
      </c>
      <c r="AF34" s="117">
        <v>2.4117234999999999</v>
      </c>
      <c r="AG34" s="117">
        <v>2.4117234999999999</v>
      </c>
      <c r="AH34" s="117">
        <v>2.4117234999999999</v>
      </c>
      <c r="AI34" s="117">
        <v>2.4117234999999999</v>
      </c>
      <c r="AJ34" s="117">
        <v>2.4117234999999999</v>
      </c>
      <c r="AK34" s="117">
        <v>2.4117234999999999</v>
      </c>
      <c r="AL34" s="117">
        <v>2.4117234999999999</v>
      </c>
      <c r="AM34" s="117">
        <v>2.4117234999999999</v>
      </c>
      <c r="AN34" s="117">
        <v>2.4117234999999999</v>
      </c>
      <c r="AO34" s="117">
        <v>2.4117234999999999</v>
      </c>
      <c r="AP34" s="117">
        <v>2.4117234999999999</v>
      </c>
      <c r="AQ34" s="117">
        <v>2.4117234999999999</v>
      </c>
      <c r="AR34" s="117">
        <v>2.4117234999999999</v>
      </c>
      <c r="AS34" s="117">
        <v>2.4117234999999999</v>
      </c>
      <c r="AT34" s="117">
        <v>2.4117234999999999</v>
      </c>
      <c r="AU34" s="117">
        <v>2.4117234999999999</v>
      </c>
      <c r="AV34" s="117">
        <v>2.4117234999999999</v>
      </c>
      <c r="AW34" s="117">
        <v>2.4117234999999999</v>
      </c>
      <c r="AX34" s="100"/>
    </row>
    <row r="35" spans="1:61" ht="14.25" customHeight="1" x14ac:dyDescent="0.25">
      <c r="B35" s="664"/>
      <c r="C35" s="641"/>
      <c r="D35" s="96"/>
      <c r="E35" s="101"/>
      <c r="F35" s="99" t="s">
        <v>31</v>
      </c>
      <c r="G35" s="99"/>
      <c r="H35" s="99"/>
      <c r="I35" s="116">
        <v>1.8351788900000003</v>
      </c>
      <c r="J35" s="116">
        <v>1.8351788900000003</v>
      </c>
      <c r="K35" s="116">
        <v>1.8383960400000003</v>
      </c>
      <c r="L35" s="116">
        <v>1.8383960400000003</v>
      </c>
      <c r="M35" s="116">
        <v>1.8383960400000003</v>
      </c>
      <c r="N35" s="116">
        <v>1.8383960400000003</v>
      </c>
      <c r="O35" s="116">
        <v>1.8383960400000003</v>
      </c>
      <c r="P35" s="116">
        <v>1.8914898600000003</v>
      </c>
      <c r="Q35" s="116">
        <v>1.8934445100000001</v>
      </c>
      <c r="R35" s="116">
        <v>1.9224890200000002</v>
      </c>
      <c r="S35" s="116">
        <v>1.9272791500000002</v>
      </c>
      <c r="T35" s="116">
        <v>1.95791001</v>
      </c>
      <c r="U35" s="117">
        <v>1.95791001</v>
      </c>
      <c r="V35" s="117">
        <v>1.95791001</v>
      </c>
      <c r="W35" s="117">
        <v>1.95791001</v>
      </c>
      <c r="X35" s="117">
        <v>1.95791001</v>
      </c>
      <c r="Y35" s="117">
        <v>1.95791001</v>
      </c>
      <c r="Z35" s="117">
        <v>1.95791001</v>
      </c>
      <c r="AA35" s="117">
        <v>1.95791001</v>
      </c>
      <c r="AB35" s="117">
        <v>1.95791001</v>
      </c>
      <c r="AC35" s="117">
        <v>1.95791001</v>
      </c>
      <c r="AD35" s="117">
        <v>1.95791001</v>
      </c>
      <c r="AE35" s="117">
        <v>1.95791001</v>
      </c>
      <c r="AF35" s="117">
        <v>1.95791001</v>
      </c>
      <c r="AG35" s="117">
        <v>1.95791001</v>
      </c>
      <c r="AH35" s="117">
        <v>1.95791001</v>
      </c>
      <c r="AI35" s="117">
        <v>1.95791001</v>
      </c>
      <c r="AJ35" s="117">
        <v>1.95791001</v>
      </c>
      <c r="AK35" s="117">
        <v>1.95791001</v>
      </c>
      <c r="AL35" s="117">
        <v>1.95791001</v>
      </c>
      <c r="AM35" s="117">
        <v>1.95791001</v>
      </c>
      <c r="AN35" s="117">
        <v>1.95791001</v>
      </c>
      <c r="AO35" s="117">
        <v>1.95791001</v>
      </c>
      <c r="AP35" s="117">
        <v>1.95791001</v>
      </c>
      <c r="AQ35" s="117">
        <v>1.95791001</v>
      </c>
      <c r="AR35" s="117">
        <v>1.95791001</v>
      </c>
      <c r="AS35" s="117">
        <v>1.95791001</v>
      </c>
      <c r="AT35" s="117">
        <v>1.95791001</v>
      </c>
      <c r="AU35" s="117">
        <v>1.95791001</v>
      </c>
      <c r="AV35" s="117">
        <v>1.95791001</v>
      </c>
      <c r="AW35" s="117">
        <v>1.95791001</v>
      </c>
      <c r="AX35" s="100"/>
    </row>
    <row r="36" spans="1:61" ht="14.25" customHeight="1" x14ac:dyDescent="0.25">
      <c r="B36" s="664"/>
      <c r="C36" s="641"/>
      <c r="D36" s="96"/>
      <c r="E36" s="101"/>
      <c r="F36" s="99" t="s">
        <v>32</v>
      </c>
      <c r="G36" s="99"/>
      <c r="H36" s="99"/>
      <c r="I36" s="116">
        <v>0.37320953000000001</v>
      </c>
      <c r="J36" s="116">
        <v>0.37568765999999998</v>
      </c>
      <c r="K36" s="116">
        <v>0.38884295999999996</v>
      </c>
      <c r="L36" s="116">
        <v>0.38884295999999996</v>
      </c>
      <c r="M36" s="116">
        <v>0.38884295999999996</v>
      </c>
      <c r="N36" s="116">
        <v>0.53110941</v>
      </c>
      <c r="O36" s="116">
        <v>0.57106191000000006</v>
      </c>
      <c r="P36" s="116">
        <v>0.57106191000000006</v>
      </c>
      <c r="Q36" s="116">
        <v>0.57106191000000006</v>
      </c>
      <c r="R36" s="116">
        <v>0.57106191000000006</v>
      </c>
      <c r="S36" s="116">
        <v>0.57106191000000006</v>
      </c>
      <c r="T36" s="116">
        <v>0.57106191000000006</v>
      </c>
      <c r="U36" s="117">
        <v>0.57106191000000006</v>
      </c>
      <c r="V36" s="117">
        <v>0.57106191000000006</v>
      </c>
      <c r="W36" s="117">
        <v>0.57106191000000006</v>
      </c>
      <c r="X36" s="117">
        <v>0.57106191000000006</v>
      </c>
      <c r="Y36" s="117">
        <v>0.57106191000000006</v>
      </c>
      <c r="Z36" s="117">
        <v>0.57106191000000006</v>
      </c>
      <c r="AA36" s="117">
        <v>0.57106191000000006</v>
      </c>
      <c r="AB36" s="117">
        <v>0.57106191000000006</v>
      </c>
      <c r="AC36" s="117">
        <v>0.57106191000000006</v>
      </c>
      <c r="AD36" s="117">
        <v>0.57106191000000006</v>
      </c>
      <c r="AE36" s="117">
        <v>0.57106191000000006</v>
      </c>
      <c r="AF36" s="117">
        <v>0.57106191000000006</v>
      </c>
      <c r="AG36" s="117">
        <v>0.57106191000000006</v>
      </c>
      <c r="AH36" s="117">
        <v>0.57106191000000006</v>
      </c>
      <c r="AI36" s="117">
        <v>0.57106191000000006</v>
      </c>
      <c r="AJ36" s="117">
        <v>0.57106191000000006</v>
      </c>
      <c r="AK36" s="117">
        <v>0.57106191000000006</v>
      </c>
      <c r="AL36" s="117">
        <v>0.57106191000000006</v>
      </c>
      <c r="AM36" s="117">
        <v>0.57106191000000006</v>
      </c>
      <c r="AN36" s="117">
        <v>0.57106191000000006</v>
      </c>
      <c r="AO36" s="117">
        <v>0.57106191000000006</v>
      </c>
      <c r="AP36" s="117">
        <v>0.57106191000000006</v>
      </c>
      <c r="AQ36" s="117">
        <v>0.57106191000000006</v>
      </c>
      <c r="AR36" s="117">
        <v>0.57106191000000006</v>
      </c>
      <c r="AS36" s="117">
        <v>0.57106191000000006</v>
      </c>
      <c r="AT36" s="117">
        <v>0.57106191000000006</v>
      </c>
      <c r="AU36" s="117">
        <v>0.57106191000000006</v>
      </c>
      <c r="AV36" s="117">
        <v>0.57106191000000006</v>
      </c>
      <c r="AW36" s="117">
        <v>0.57106191000000006</v>
      </c>
      <c r="AX36" s="100"/>
    </row>
    <row r="37" spans="1:61" ht="14.25" customHeight="1" x14ac:dyDescent="0.25">
      <c r="B37" s="641"/>
      <c r="C37" s="641"/>
      <c r="D37" s="15"/>
      <c r="E37" s="114"/>
      <c r="F37" s="115"/>
      <c r="G37" s="115"/>
      <c r="H37" s="115"/>
      <c r="I37" s="115"/>
      <c r="J37" s="115"/>
      <c r="K37" s="115"/>
      <c r="L37" s="115"/>
      <c r="M37" s="115"/>
      <c r="N37" s="115"/>
      <c r="O37" s="115"/>
      <c r="P37" s="115"/>
      <c r="Q37" s="115"/>
      <c r="R37" s="115"/>
      <c r="S37" s="115"/>
      <c r="T37" s="115"/>
      <c r="U37" s="115"/>
      <c r="V37" s="115"/>
      <c r="W37" s="115"/>
      <c r="X37" s="115"/>
      <c r="Y37" s="115"/>
      <c r="Z37" s="115"/>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c r="AW37" s="115"/>
      <c r="AX37" s="16"/>
    </row>
    <row r="38" spans="1:61" ht="14.25" customHeight="1" x14ac:dyDescent="0.25">
      <c r="B38" s="641"/>
      <c r="C38" s="641"/>
      <c r="D38" s="641"/>
      <c r="E38" s="641"/>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row>
    <row r="39" spans="1:61" ht="15.75" customHeight="1" x14ac:dyDescent="0.25">
      <c r="B39" s="641"/>
      <c r="C39" s="641"/>
      <c r="D39" s="666" t="s">
        <v>33</v>
      </c>
      <c r="E39" s="664"/>
      <c r="F39" s="664"/>
      <c r="G39" s="44"/>
      <c r="H39" s="44"/>
      <c r="I39" s="44"/>
      <c r="J39" s="44"/>
      <c r="K39" s="44"/>
      <c r="L39" s="44"/>
      <c r="M39" s="44"/>
      <c r="N39" s="44"/>
      <c r="O39" s="44"/>
      <c r="P39" s="44"/>
      <c r="Q39" s="44"/>
      <c r="R39" s="44"/>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row>
    <row r="40" spans="1:61" ht="14.25" customHeight="1" x14ac:dyDescent="0.25">
      <c r="B40" s="641"/>
      <c r="C40" s="641"/>
      <c r="D40" s="17"/>
      <c r="E40" s="17"/>
      <c r="F40" s="18"/>
      <c r="G40" s="44"/>
      <c r="H40" s="44"/>
      <c r="I40" s="8"/>
      <c r="J40" s="8"/>
      <c r="K40" s="8"/>
      <c r="L40" s="8"/>
      <c r="M40" s="8"/>
      <c r="N40" s="8"/>
      <c r="O40" s="8"/>
      <c r="P40" s="8"/>
      <c r="Q40" s="8"/>
      <c r="R40" s="8"/>
      <c r="S40" s="8"/>
      <c r="T40" s="8"/>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row>
    <row r="41" spans="1:61" ht="14.25" customHeight="1" x14ac:dyDescent="0.25">
      <c r="A41" s="118" t="s">
        <v>34</v>
      </c>
      <c r="B41" s="641"/>
      <c r="C41" s="679"/>
      <c r="D41" s="94"/>
      <c r="E41" s="94"/>
      <c r="F41" s="95"/>
      <c r="G41" s="95"/>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c r="AS41" s="95"/>
      <c r="AT41" s="95"/>
      <c r="AU41" s="95"/>
      <c r="AV41" s="95"/>
      <c r="AW41" s="95"/>
      <c r="AX41" s="10"/>
    </row>
    <row r="42" spans="1:61" ht="14.25" customHeight="1" x14ac:dyDescent="0.25">
      <c r="B42" s="641"/>
      <c r="C42" s="685"/>
      <c r="D42" s="96"/>
      <c r="E42" s="97" t="s">
        <v>3</v>
      </c>
      <c r="F42" s="98" t="s">
        <v>35</v>
      </c>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100"/>
    </row>
    <row r="43" spans="1:61" ht="14.25" hidden="1" customHeight="1" x14ac:dyDescent="0.25">
      <c r="B43" s="641"/>
      <c r="C43" s="685"/>
      <c r="D43" s="96"/>
      <c r="E43" s="101"/>
      <c r="F43" s="102" t="s">
        <v>36</v>
      </c>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100"/>
    </row>
    <row r="44" spans="1:61" ht="14.25" hidden="1" customHeight="1" x14ac:dyDescent="0.3">
      <c r="B44" s="677" t="s">
        <v>37</v>
      </c>
      <c r="C44" s="19"/>
      <c r="D44" s="686" t="s">
        <v>38</v>
      </c>
      <c r="E44" s="670"/>
      <c r="F44" s="99" t="s">
        <v>39</v>
      </c>
      <c r="G44" s="103">
        <v>13038367.32</v>
      </c>
      <c r="H44" s="99"/>
      <c r="I44" s="103"/>
      <c r="J44" s="103"/>
      <c r="K44" s="103"/>
      <c r="L44" s="103"/>
      <c r="M44" s="103">
        <v>12753386.910000002</v>
      </c>
      <c r="N44" s="642"/>
      <c r="O44" s="642">
        <v>12631197.689999999</v>
      </c>
      <c r="P44" s="642"/>
      <c r="Q44" s="642">
        <v>12514339.529999999</v>
      </c>
      <c r="R44" s="642"/>
      <c r="S44" s="642"/>
      <c r="T44" s="642"/>
      <c r="U44" s="119"/>
      <c r="V44" s="119"/>
      <c r="W44" s="119"/>
      <c r="X44" s="119"/>
      <c r="Y44" s="119"/>
      <c r="Z44" s="119"/>
      <c r="AA44" s="119"/>
      <c r="AB44" s="119"/>
      <c r="AC44" s="119"/>
      <c r="AD44" s="119"/>
      <c r="AE44" s="119"/>
      <c r="AF44" s="119"/>
      <c r="AG44" s="119"/>
      <c r="AH44" s="119"/>
      <c r="AI44" s="119"/>
      <c r="AJ44" s="119"/>
      <c r="AK44" s="119"/>
      <c r="AL44" s="119"/>
      <c r="AM44" s="119"/>
      <c r="AN44" s="119"/>
      <c r="AO44" s="119"/>
      <c r="AP44" s="119"/>
      <c r="AQ44" s="119"/>
      <c r="AR44" s="119"/>
      <c r="AS44" s="119"/>
      <c r="AT44" s="119"/>
      <c r="AU44" s="119"/>
      <c r="AV44" s="119"/>
      <c r="AW44" s="119"/>
      <c r="AX44" s="100"/>
      <c r="AY44" s="11"/>
      <c r="AZ44" s="11"/>
      <c r="BA44" s="11"/>
      <c r="BB44" s="11"/>
      <c r="BC44" s="11"/>
      <c r="BD44" s="11"/>
      <c r="BE44" s="11"/>
      <c r="BF44" s="11"/>
      <c r="BG44" s="11"/>
      <c r="BH44" s="11"/>
      <c r="BI44" s="11"/>
    </row>
    <row r="45" spans="1:61" ht="14.25" hidden="1" customHeight="1" x14ac:dyDescent="0.3">
      <c r="B45" s="664"/>
      <c r="C45" s="643"/>
      <c r="D45" s="683"/>
      <c r="E45" s="684"/>
      <c r="F45" s="99" t="s">
        <v>40</v>
      </c>
      <c r="G45" s="103">
        <v>62196.93</v>
      </c>
      <c r="H45" s="99"/>
      <c r="I45" s="103"/>
      <c r="J45" s="103"/>
      <c r="K45" s="103"/>
      <c r="L45" s="103"/>
      <c r="M45" s="103">
        <v>130072.41000000002</v>
      </c>
      <c r="N45" s="642"/>
      <c r="O45" s="642">
        <v>123719.94</v>
      </c>
      <c r="P45" s="642"/>
      <c r="Q45" s="642">
        <v>121995.27</v>
      </c>
      <c r="R45" s="642"/>
      <c r="S45" s="642"/>
      <c r="T45" s="642"/>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00"/>
      <c r="AY45" s="11"/>
      <c r="AZ45" s="11"/>
      <c r="BA45" s="11"/>
      <c r="BB45" s="11"/>
      <c r="BC45" s="11"/>
      <c r="BD45" s="11"/>
      <c r="BE45" s="11"/>
      <c r="BF45" s="11"/>
      <c r="BG45" s="11"/>
      <c r="BH45" s="11"/>
      <c r="BI45" s="11"/>
    </row>
    <row r="46" spans="1:61" ht="14.25" hidden="1" customHeight="1" x14ac:dyDescent="0.25">
      <c r="B46" s="664"/>
      <c r="C46" s="703"/>
      <c r="D46" s="691" t="s">
        <v>41</v>
      </c>
      <c r="E46" s="670"/>
      <c r="F46" s="99" t="s">
        <v>42</v>
      </c>
      <c r="G46" s="103">
        <v>611941.94999999995</v>
      </c>
      <c r="H46" s="99"/>
      <c r="I46" s="103"/>
      <c r="J46" s="642"/>
      <c r="K46" s="642"/>
      <c r="L46" s="642"/>
      <c r="M46" s="103">
        <v>1094904.6299999997</v>
      </c>
      <c r="N46" s="642"/>
      <c r="O46" s="701">
        <v>8933864.4900000002</v>
      </c>
      <c r="P46" s="642"/>
      <c r="Q46" s="700">
        <v>8999553.2400000002</v>
      </c>
      <c r="R46" s="642"/>
      <c r="S46" s="642"/>
      <c r="T46" s="642"/>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00"/>
    </row>
    <row r="47" spans="1:61" ht="14.25" hidden="1" customHeight="1" x14ac:dyDescent="0.25">
      <c r="B47" s="664"/>
      <c r="C47" s="685"/>
      <c r="D47" s="676"/>
      <c r="E47" s="682"/>
      <c r="F47" s="99" t="s">
        <v>43</v>
      </c>
      <c r="G47" s="103">
        <v>260389.08</v>
      </c>
      <c r="H47" s="99"/>
      <c r="I47" s="103"/>
      <c r="J47" s="642"/>
      <c r="K47" s="642"/>
      <c r="L47" s="642"/>
      <c r="M47" s="103">
        <v>480131.91000000009</v>
      </c>
      <c r="N47" s="642"/>
      <c r="O47" s="676"/>
      <c r="P47" s="642"/>
      <c r="Q47" s="676"/>
      <c r="R47" s="642"/>
      <c r="S47" s="642"/>
      <c r="T47" s="642"/>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00"/>
    </row>
    <row r="48" spans="1:61" ht="14.25" hidden="1" customHeight="1" x14ac:dyDescent="0.25">
      <c r="B48" s="664"/>
      <c r="C48" s="685"/>
      <c r="D48" s="676"/>
      <c r="E48" s="682"/>
      <c r="F48" s="99" t="s">
        <v>44</v>
      </c>
      <c r="G48" s="103">
        <v>167305.59</v>
      </c>
      <c r="H48" s="99"/>
      <c r="I48" s="103"/>
      <c r="J48" s="642"/>
      <c r="K48" s="642"/>
      <c r="L48" s="642"/>
      <c r="M48" s="103">
        <v>917407.35000000009</v>
      </c>
      <c r="N48" s="642"/>
      <c r="O48" s="676"/>
      <c r="P48" s="642"/>
      <c r="Q48" s="676"/>
      <c r="R48" s="642"/>
      <c r="S48" s="642"/>
      <c r="T48" s="642"/>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00"/>
      <c r="AY48" s="12"/>
      <c r="AZ48" s="12"/>
      <c r="BA48" s="12"/>
      <c r="BB48" s="12"/>
      <c r="BC48" s="12"/>
      <c r="BD48" s="12"/>
      <c r="BE48" s="12"/>
      <c r="BF48" s="12"/>
      <c r="BG48" s="12"/>
      <c r="BH48" s="12"/>
      <c r="BI48" s="12"/>
    </row>
    <row r="49" spans="1:61" ht="14.25" hidden="1" customHeight="1" x14ac:dyDescent="0.25">
      <c r="B49" s="664"/>
      <c r="C49" s="685"/>
      <c r="D49" s="676"/>
      <c r="E49" s="682"/>
      <c r="F49" s="99" t="s">
        <v>45</v>
      </c>
      <c r="G49" s="103">
        <v>1454890.32</v>
      </c>
      <c r="H49" s="99"/>
      <c r="I49" s="103"/>
      <c r="J49" s="642"/>
      <c r="K49" s="642"/>
      <c r="L49" s="642"/>
      <c r="M49" s="103">
        <v>4959938.7</v>
      </c>
      <c r="N49" s="642"/>
      <c r="O49" s="676"/>
      <c r="P49" s="642"/>
      <c r="Q49" s="676"/>
      <c r="R49" s="642"/>
      <c r="S49" s="642"/>
      <c r="T49" s="642"/>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00"/>
    </row>
    <row r="50" spans="1:61" ht="14.25" hidden="1" customHeight="1" x14ac:dyDescent="0.3">
      <c r="B50" s="664"/>
      <c r="C50" s="685"/>
      <c r="D50" s="683"/>
      <c r="E50" s="684"/>
      <c r="F50" s="99" t="s">
        <v>46</v>
      </c>
      <c r="G50" s="103">
        <v>6337045.3499999996</v>
      </c>
      <c r="H50" s="99"/>
      <c r="I50" s="103"/>
      <c r="J50" s="103"/>
      <c r="K50" s="103"/>
      <c r="L50" s="103"/>
      <c r="M50" s="103">
        <v>1266774.3000000003</v>
      </c>
      <c r="N50" s="642"/>
      <c r="O50" s="676"/>
      <c r="P50" s="642"/>
      <c r="Q50" s="676"/>
      <c r="R50" s="642"/>
      <c r="S50" s="642"/>
      <c r="T50" s="642"/>
      <c r="U50" s="9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00"/>
      <c r="AY50" s="11"/>
      <c r="AZ50" s="11"/>
      <c r="BA50" s="11"/>
      <c r="BB50" s="11"/>
      <c r="BC50" s="11"/>
      <c r="BD50" s="11"/>
      <c r="BE50" s="11"/>
      <c r="BF50" s="11"/>
      <c r="BG50" s="11"/>
      <c r="BH50" s="11"/>
      <c r="BI50" s="11"/>
    </row>
    <row r="51" spans="1:61" ht="14.25" hidden="1" customHeight="1" x14ac:dyDescent="0.3">
      <c r="B51" s="664"/>
      <c r="C51" s="643"/>
      <c r="D51" s="691" t="s">
        <v>47</v>
      </c>
      <c r="E51" s="670"/>
      <c r="F51" s="99" t="s">
        <v>48</v>
      </c>
      <c r="G51" s="103">
        <v>587499.84</v>
      </c>
      <c r="H51" s="99"/>
      <c r="I51" s="103"/>
      <c r="J51" s="106"/>
      <c r="K51" s="106"/>
      <c r="L51" s="106"/>
      <c r="M51" s="103">
        <v>810626.93999999983</v>
      </c>
      <c r="N51" s="106"/>
      <c r="O51" s="642">
        <v>763180.11</v>
      </c>
      <c r="P51" s="106"/>
      <c r="Q51" s="642">
        <v>768908.61</v>
      </c>
      <c r="R51" s="106"/>
      <c r="S51" s="106"/>
      <c r="T51" s="106"/>
      <c r="U51" s="99"/>
      <c r="V51" s="9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00"/>
      <c r="AY51" s="11"/>
      <c r="AZ51" s="11"/>
      <c r="BA51" s="11"/>
      <c r="BB51" s="11"/>
      <c r="BC51" s="11"/>
      <c r="BD51" s="11"/>
      <c r="BE51" s="11"/>
      <c r="BF51" s="11"/>
      <c r="BG51" s="11"/>
      <c r="BH51" s="11"/>
      <c r="BI51" s="11"/>
    </row>
    <row r="52" spans="1:61" ht="14.25" hidden="1" customHeight="1" x14ac:dyDescent="0.3">
      <c r="B52" s="664"/>
      <c r="C52" s="643"/>
      <c r="D52" s="676"/>
      <c r="E52" s="682"/>
      <c r="F52" s="99" t="s">
        <v>49</v>
      </c>
      <c r="G52" s="103">
        <v>109528.02</v>
      </c>
      <c r="H52" s="99"/>
      <c r="I52" s="103"/>
      <c r="J52" s="106"/>
      <c r="K52" s="106"/>
      <c r="L52" s="106"/>
      <c r="M52" s="103">
        <v>89167.14</v>
      </c>
      <c r="N52" s="106"/>
      <c r="O52" s="642">
        <v>83035.17</v>
      </c>
      <c r="P52" s="106"/>
      <c r="Q52" s="642">
        <v>85768.2</v>
      </c>
      <c r="R52" s="106"/>
      <c r="S52" s="106"/>
      <c r="T52" s="106"/>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00"/>
      <c r="AY52" s="11"/>
      <c r="AZ52" s="11"/>
      <c r="BA52" s="11"/>
      <c r="BB52" s="11"/>
      <c r="BC52" s="11"/>
      <c r="BD52" s="11"/>
      <c r="BE52" s="11"/>
      <c r="BF52" s="11"/>
      <c r="BG52" s="11"/>
      <c r="BH52" s="11"/>
      <c r="BI52" s="11"/>
    </row>
    <row r="53" spans="1:61" ht="14.25" hidden="1" customHeight="1" x14ac:dyDescent="0.25">
      <c r="B53" s="664"/>
      <c r="C53" s="643"/>
      <c r="D53" s="683"/>
      <c r="E53" s="684"/>
      <c r="F53" s="99" t="s">
        <v>50</v>
      </c>
      <c r="G53" s="103">
        <v>1465935.84</v>
      </c>
      <c r="H53" s="99"/>
      <c r="I53" s="103"/>
      <c r="J53" s="106"/>
      <c r="K53" s="106"/>
      <c r="L53" s="106"/>
      <c r="M53" s="103">
        <v>1523970.09</v>
      </c>
      <c r="N53" s="106"/>
      <c r="O53" s="642">
        <v>1515272.49</v>
      </c>
      <c r="P53" s="106"/>
      <c r="Q53" s="642">
        <v>1521159.66</v>
      </c>
      <c r="R53" s="106"/>
      <c r="S53" s="106"/>
      <c r="T53" s="106"/>
      <c r="U53" s="116"/>
      <c r="V53" s="116"/>
      <c r="W53" s="116"/>
      <c r="X53" s="116"/>
      <c r="Y53" s="116"/>
      <c r="Z53" s="116"/>
      <c r="AA53" s="116"/>
      <c r="AB53" s="116"/>
      <c r="AC53" s="116"/>
      <c r="AD53" s="116"/>
      <c r="AE53" s="116"/>
      <c r="AF53" s="116"/>
      <c r="AG53" s="116"/>
      <c r="AH53" s="116"/>
      <c r="AI53" s="116"/>
      <c r="AJ53" s="116"/>
      <c r="AK53" s="116"/>
      <c r="AL53" s="116"/>
      <c r="AM53" s="116"/>
      <c r="AN53" s="116"/>
      <c r="AO53" s="116"/>
      <c r="AP53" s="116"/>
      <c r="AQ53" s="116"/>
      <c r="AR53" s="116"/>
      <c r="AS53" s="116"/>
      <c r="AT53" s="116"/>
      <c r="AU53" s="116"/>
      <c r="AV53" s="116"/>
      <c r="AW53" s="116"/>
      <c r="AX53" s="100"/>
    </row>
    <row r="54" spans="1:61" ht="14.25" hidden="1" customHeight="1" x14ac:dyDescent="0.25">
      <c r="B54" s="664"/>
      <c r="C54" s="643"/>
      <c r="D54" s="691" t="s">
        <v>51</v>
      </c>
      <c r="E54" s="670"/>
      <c r="F54" s="99" t="s">
        <v>52</v>
      </c>
      <c r="G54" s="103">
        <v>348472.62</v>
      </c>
      <c r="H54" s="99"/>
      <c r="I54" s="103"/>
      <c r="J54" s="106"/>
      <c r="K54" s="106"/>
      <c r="L54" s="106"/>
      <c r="M54" s="103">
        <v>305169.38999999996</v>
      </c>
      <c r="N54" s="106"/>
      <c r="O54" s="642">
        <v>295476.12</v>
      </c>
      <c r="P54" s="106"/>
      <c r="Q54" s="642">
        <v>291292.2</v>
      </c>
      <c r="R54" s="106"/>
      <c r="S54" s="106"/>
      <c r="T54" s="106"/>
      <c r="U54" s="116"/>
      <c r="V54" s="116"/>
      <c r="W54" s="116"/>
      <c r="X54" s="116"/>
      <c r="Y54" s="116"/>
      <c r="Z54" s="116"/>
      <c r="AA54" s="116"/>
      <c r="AB54" s="116"/>
      <c r="AC54" s="116"/>
      <c r="AD54" s="116"/>
      <c r="AE54" s="116"/>
      <c r="AF54" s="116"/>
      <c r="AG54" s="116"/>
      <c r="AH54" s="116"/>
      <c r="AI54" s="116"/>
      <c r="AJ54" s="116"/>
      <c r="AK54" s="116"/>
      <c r="AL54" s="116"/>
      <c r="AM54" s="116"/>
      <c r="AN54" s="116"/>
      <c r="AO54" s="116"/>
      <c r="AP54" s="116"/>
      <c r="AQ54" s="116"/>
      <c r="AR54" s="116"/>
      <c r="AS54" s="116"/>
      <c r="AT54" s="116"/>
      <c r="AU54" s="116"/>
      <c r="AV54" s="116"/>
      <c r="AW54" s="116"/>
      <c r="AX54" s="100"/>
    </row>
    <row r="55" spans="1:61" ht="14.25" hidden="1" customHeight="1" x14ac:dyDescent="0.25">
      <c r="B55" s="664"/>
      <c r="C55" s="643"/>
      <c r="D55" s="683"/>
      <c r="E55" s="684"/>
      <c r="F55" s="99" t="s">
        <v>53</v>
      </c>
      <c r="G55" s="103">
        <v>157677.57</v>
      </c>
      <c r="H55" s="99"/>
      <c r="I55" s="103"/>
      <c r="J55" s="106"/>
      <c r="K55" s="106"/>
      <c r="L55" s="106"/>
      <c r="M55" s="103">
        <v>199934.1</v>
      </c>
      <c r="N55" s="106"/>
      <c r="O55" s="642">
        <v>199287.27</v>
      </c>
      <c r="P55" s="106"/>
      <c r="Q55" s="642">
        <v>200705.67</v>
      </c>
      <c r="R55" s="106"/>
      <c r="S55" s="106"/>
      <c r="T55" s="106"/>
      <c r="U55" s="116"/>
      <c r="V55" s="116"/>
      <c r="W55" s="116"/>
      <c r="X55" s="116"/>
      <c r="Y55" s="116"/>
      <c r="Z55" s="116"/>
      <c r="AA55" s="116"/>
      <c r="AB55" s="116"/>
      <c r="AC55" s="116"/>
      <c r="AD55" s="116"/>
      <c r="AE55" s="116"/>
      <c r="AF55" s="116"/>
      <c r="AG55" s="116"/>
      <c r="AH55" s="116"/>
      <c r="AI55" s="116"/>
      <c r="AJ55" s="116"/>
      <c r="AK55" s="116"/>
      <c r="AL55" s="116"/>
      <c r="AM55" s="116"/>
      <c r="AN55" s="116"/>
      <c r="AO55" s="116"/>
      <c r="AP55" s="116"/>
      <c r="AQ55" s="116"/>
      <c r="AR55" s="116"/>
      <c r="AS55" s="116"/>
      <c r="AT55" s="116"/>
      <c r="AU55" s="116"/>
      <c r="AV55" s="116"/>
      <c r="AW55" s="116"/>
      <c r="AX55" s="100"/>
      <c r="AY55" s="12"/>
      <c r="AZ55" s="12"/>
      <c r="BA55" s="12"/>
      <c r="BB55" s="12"/>
      <c r="BC55" s="12"/>
      <c r="BD55" s="12"/>
      <c r="BE55" s="12"/>
      <c r="BF55" s="12"/>
      <c r="BG55" s="12"/>
      <c r="BH55" s="12"/>
      <c r="BI55" s="12"/>
    </row>
    <row r="56" spans="1:61" ht="14.25" hidden="1" customHeight="1" x14ac:dyDescent="0.25">
      <c r="B56" s="664"/>
      <c r="C56" s="643"/>
      <c r="D56" s="691" t="s">
        <v>54</v>
      </c>
      <c r="E56" s="670"/>
      <c r="F56" s="99" t="s">
        <v>55</v>
      </c>
      <c r="G56" s="103">
        <v>165538.44</v>
      </c>
      <c r="H56" s="99"/>
      <c r="I56" s="103"/>
      <c r="J56" s="106"/>
      <c r="K56" s="106"/>
      <c r="L56" s="106"/>
      <c r="M56" s="103">
        <v>224935.38000000003</v>
      </c>
      <c r="N56" s="106"/>
      <c r="O56" s="642">
        <v>229182.39</v>
      </c>
      <c r="P56" s="106"/>
      <c r="Q56" s="642">
        <v>255251.97</v>
      </c>
      <c r="R56" s="106"/>
      <c r="S56" s="106"/>
      <c r="T56" s="106"/>
      <c r="U56" s="116"/>
      <c r="V56" s="116"/>
      <c r="W56" s="116"/>
      <c r="X56" s="116"/>
      <c r="Y56" s="116"/>
      <c r="Z56" s="116"/>
      <c r="AA56" s="116"/>
      <c r="AB56" s="116"/>
      <c r="AC56" s="116"/>
      <c r="AD56" s="116"/>
      <c r="AE56" s="116"/>
      <c r="AF56" s="116"/>
      <c r="AG56" s="116"/>
      <c r="AH56" s="116"/>
      <c r="AI56" s="116"/>
      <c r="AJ56" s="116"/>
      <c r="AK56" s="116"/>
      <c r="AL56" s="116"/>
      <c r="AM56" s="116"/>
      <c r="AN56" s="116"/>
      <c r="AO56" s="116"/>
      <c r="AP56" s="116"/>
      <c r="AQ56" s="116"/>
      <c r="AR56" s="116"/>
      <c r="AS56" s="116"/>
      <c r="AT56" s="116"/>
      <c r="AU56" s="116"/>
      <c r="AV56" s="116"/>
      <c r="AW56" s="116"/>
      <c r="AX56" s="100"/>
    </row>
    <row r="57" spans="1:61" ht="14.25" hidden="1" customHeight="1" x14ac:dyDescent="0.25">
      <c r="B57" s="664"/>
      <c r="C57" s="643"/>
      <c r="D57" s="683"/>
      <c r="E57" s="684"/>
      <c r="F57" s="99" t="s">
        <v>56</v>
      </c>
      <c r="G57" s="103">
        <v>11615.85</v>
      </c>
      <c r="H57" s="99"/>
      <c r="I57" s="103"/>
      <c r="J57" s="116"/>
      <c r="K57" s="116"/>
      <c r="L57" s="116"/>
      <c r="M57" s="103">
        <v>21206.79</v>
      </c>
      <c r="N57" s="116"/>
      <c r="O57" s="642">
        <v>23884.2</v>
      </c>
      <c r="P57" s="116"/>
      <c r="Q57" s="642">
        <v>30656.25</v>
      </c>
      <c r="R57" s="116"/>
      <c r="S57" s="116"/>
      <c r="T57" s="116"/>
      <c r="U57" s="116"/>
      <c r="V57" s="116"/>
      <c r="W57" s="116"/>
      <c r="X57" s="116"/>
      <c r="Y57" s="116"/>
      <c r="Z57" s="116"/>
      <c r="AA57" s="116"/>
      <c r="AB57" s="116"/>
      <c r="AC57" s="116"/>
      <c r="AD57" s="116"/>
      <c r="AE57" s="116"/>
      <c r="AF57" s="116"/>
      <c r="AG57" s="116"/>
      <c r="AH57" s="116"/>
      <c r="AI57" s="116"/>
      <c r="AJ57" s="116"/>
      <c r="AK57" s="116"/>
      <c r="AL57" s="116"/>
      <c r="AM57" s="116"/>
      <c r="AN57" s="116"/>
      <c r="AO57" s="116"/>
      <c r="AP57" s="116"/>
      <c r="AQ57" s="116"/>
      <c r="AR57" s="116"/>
      <c r="AS57" s="116"/>
      <c r="AT57" s="116"/>
      <c r="AU57" s="116"/>
      <c r="AV57" s="116"/>
      <c r="AW57" s="116"/>
      <c r="AX57" s="100"/>
    </row>
    <row r="58" spans="1:61" ht="14.25" hidden="1" customHeight="1" x14ac:dyDescent="0.25">
      <c r="B58" s="664"/>
      <c r="C58" s="643"/>
      <c r="D58" s="686" t="s">
        <v>57</v>
      </c>
      <c r="E58" s="670"/>
      <c r="F58" s="99" t="s">
        <v>58</v>
      </c>
      <c r="G58" s="103">
        <v>109686.69</v>
      </c>
      <c r="H58" s="99"/>
      <c r="I58" s="103"/>
      <c r="J58" s="106"/>
      <c r="K58" s="106"/>
      <c r="L58" s="106"/>
      <c r="M58" s="103">
        <v>112568.04000000002</v>
      </c>
      <c r="N58" s="106"/>
      <c r="O58" s="642">
        <v>93841.919999999998</v>
      </c>
      <c r="P58" s="106"/>
      <c r="Q58" s="642">
        <v>102446.37</v>
      </c>
      <c r="R58" s="106"/>
      <c r="S58" s="106"/>
      <c r="T58" s="106"/>
      <c r="U58" s="116"/>
      <c r="V58" s="116"/>
      <c r="W58" s="116"/>
      <c r="X58" s="116"/>
      <c r="Y58" s="116"/>
      <c r="Z58" s="116"/>
      <c r="AA58" s="116"/>
      <c r="AB58" s="116"/>
      <c r="AC58" s="116"/>
      <c r="AD58" s="116"/>
      <c r="AE58" s="116"/>
      <c r="AF58" s="116"/>
      <c r="AG58" s="116"/>
      <c r="AH58" s="116"/>
      <c r="AI58" s="116"/>
      <c r="AJ58" s="116"/>
      <c r="AK58" s="116"/>
      <c r="AL58" s="116"/>
      <c r="AM58" s="116"/>
      <c r="AN58" s="116"/>
      <c r="AO58" s="116"/>
      <c r="AP58" s="116"/>
      <c r="AQ58" s="116"/>
      <c r="AR58" s="116"/>
      <c r="AS58" s="116"/>
      <c r="AT58" s="116"/>
      <c r="AU58" s="116"/>
      <c r="AV58" s="116"/>
      <c r="AW58" s="116"/>
      <c r="AX58" s="100"/>
      <c r="AY58" s="12"/>
      <c r="AZ58" s="12"/>
      <c r="BA58" s="12"/>
      <c r="BB58" s="12"/>
      <c r="BC58" s="12"/>
      <c r="BD58" s="12"/>
      <c r="BE58" s="12"/>
      <c r="BF58" s="12"/>
      <c r="BG58" s="12"/>
      <c r="BH58" s="12"/>
      <c r="BI58" s="12"/>
    </row>
    <row r="59" spans="1:61" ht="14.25" hidden="1" customHeight="1" x14ac:dyDescent="0.25">
      <c r="B59" s="664"/>
      <c r="C59" s="643"/>
      <c r="D59" s="676"/>
      <c r="E59" s="682"/>
      <c r="F59" s="99" t="s">
        <v>59</v>
      </c>
      <c r="G59" s="103">
        <v>9968.49</v>
      </c>
      <c r="H59" s="99"/>
      <c r="I59" s="103"/>
      <c r="J59" s="106"/>
      <c r="K59" s="106"/>
      <c r="L59" s="106"/>
      <c r="M59" s="103">
        <v>7865.73</v>
      </c>
      <c r="N59" s="106"/>
      <c r="O59" s="642">
        <v>6279.21</v>
      </c>
      <c r="P59" s="106"/>
      <c r="Q59" s="642">
        <v>6144.03</v>
      </c>
      <c r="R59" s="106"/>
      <c r="S59" s="106"/>
      <c r="T59" s="106"/>
      <c r="U59" s="116"/>
      <c r="V59" s="116"/>
      <c r="W59" s="116"/>
      <c r="X59" s="116"/>
      <c r="Y59" s="116"/>
      <c r="Z59" s="116"/>
      <c r="AA59" s="116"/>
      <c r="AB59" s="116"/>
      <c r="AC59" s="116"/>
      <c r="AD59" s="116"/>
      <c r="AE59" s="116"/>
      <c r="AF59" s="116"/>
      <c r="AG59" s="116"/>
      <c r="AH59" s="116"/>
      <c r="AI59" s="116"/>
      <c r="AJ59" s="116"/>
      <c r="AK59" s="116"/>
      <c r="AL59" s="116"/>
      <c r="AM59" s="116"/>
      <c r="AN59" s="116"/>
      <c r="AO59" s="116"/>
      <c r="AP59" s="116"/>
      <c r="AQ59" s="116"/>
      <c r="AR59" s="116"/>
      <c r="AS59" s="116"/>
      <c r="AT59" s="116"/>
      <c r="AU59" s="116"/>
      <c r="AV59" s="116"/>
      <c r="AW59" s="116"/>
      <c r="AX59" s="100"/>
    </row>
    <row r="60" spans="1:61" ht="14.25" hidden="1" customHeight="1" x14ac:dyDescent="0.25">
      <c r="B60" s="664"/>
      <c r="C60" s="643"/>
      <c r="D60" s="683"/>
      <c r="E60" s="684"/>
      <c r="F60" s="99" t="s">
        <v>60</v>
      </c>
      <c r="G60" s="103">
        <v>0</v>
      </c>
      <c r="H60" s="99"/>
      <c r="I60" s="103"/>
      <c r="J60" s="116"/>
      <c r="K60" s="116"/>
      <c r="L60" s="116"/>
      <c r="M60" s="103">
        <v>0</v>
      </c>
      <c r="N60" s="116"/>
      <c r="O60" s="642">
        <v>0</v>
      </c>
      <c r="P60" s="116"/>
      <c r="Q60" s="642">
        <v>0</v>
      </c>
      <c r="R60" s="116"/>
      <c r="S60" s="116"/>
      <c r="T60" s="116"/>
      <c r="U60" s="116"/>
      <c r="V60" s="116"/>
      <c r="W60" s="116"/>
      <c r="X60" s="116"/>
      <c r="Y60" s="116"/>
      <c r="Z60" s="116"/>
      <c r="AA60" s="116"/>
      <c r="AB60" s="116"/>
      <c r="AC60" s="116"/>
      <c r="AD60" s="116"/>
      <c r="AE60" s="116"/>
      <c r="AF60" s="116"/>
      <c r="AG60" s="116"/>
      <c r="AH60" s="116"/>
      <c r="AI60" s="116"/>
      <c r="AJ60" s="116"/>
      <c r="AK60" s="116"/>
      <c r="AL60" s="116"/>
      <c r="AM60" s="116"/>
      <c r="AN60" s="116"/>
      <c r="AO60" s="116"/>
      <c r="AP60" s="116"/>
      <c r="AQ60" s="116"/>
      <c r="AR60" s="116"/>
      <c r="AS60" s="116"/>
      <c r="AT60" s="116"/>
      <c r="AU60" s="116"/>
      <c r="AV60" s="116"/>
      <c r="AW60" s="116"/>
      <c r="AX60" s="100"/>
    </row>
    <row r="61" spans="1:61" ht="14.25" hidden="1" customHeight="1" x14ac:dyDescent="0.25">
      <c r="B61" s="13"/>
      <c r="C61" s="120"/>
      <c r="D61" s="109"/>
      <c r="E61" s="109"/>
      <c r="F61" s="110" t="s">
        <v>61</v>
      </c>
      <c r="G61" s="121">
        <f>SUM(G44:G60)</f>
        <v>24898059.900000002</v>
      </c>
      <c r="H61" s="121"/>
      <c r="I61" s="121"/>
      <c r="J61" s="121"/>
      <c r="K61" s="121"/>
      <c r="L61" s="121"/>
      <c r="M61" s="121">
        <f>SUM(M44:M60)</f>
        <v>24898059.810000002</v>
      </c>
      <c r="N61" s="121"/>
      <c r="O61" s="121">
        <f>SUM(O44:O60)</f>
        <v>24898221</v>
      </c>
      <c r="P61" s="121"/>
      <c r="Q61" s="121">
        <f>SUM(Q44:Q60)</f>
        <v>24898221</v>
      </c>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c r="AT61" s="111"/>
      <c r="AU61" s="111"/>
      <c r="AV61" s="111"/>
      <c r="AW61" s="111"/>
      <c r="AX61" s="113"/>
      <c r="AY61" s="14"/>
      <c r="AZ61" s="14"/>
      <c r="BA61" s="14"/>
      <c r="BB61" s="14"/>
      <c r="BC61" s="14"/>
      <c r="BD61" s="14"/>
      <c r="BE61" s="14"/>
      <c r="BF61" s="14"/>
      <c r="BG61" s="14"/>
      <c r="BH61" s="14"/>
      <c r="BI61" s="14"/>
    </row>
    <row r="62" spans="1:61" ht="14.25" customHeight="1" x14ac:dyDescent="0.25">
      <c r="B62" s="641"/>
      <c r="C62" s="122"/>
      <c r="D62" s="96"/>
      <c r="E62" s="101"/>
      <c r="F62" s="102" t="s">
        <v>62</v>
      </c>
      <c r="G62" s="99"/>
      <c r="H62" s="99"/>
      <c r="I62" s="99"/>
      <c r="J62" s="99"/>
      <c r="K62" s="99"/>
      <c r="L62" s="99"/>
      <c r="M62" s="99"/>
      <c r="N62" s="99"/>
      <c r="O62" s="640"/>
      <c r="P62" s="99"/>
      <c r="Q62" s="640"/>
      <c r="R62" s="640"/>
      <c r="S62" s="640"/>
      <c r="T62" s="99"/>
      <c r="U62" s="99"/>
      <c r="V62" s="99"/>
      <c r="W62" s="99"/>
      <c r="X62" s="99"/>
      <c r="Y62" s="99"/>
      <c r="Z62" s="99"/>
      <c r="AA62" s="99"/>
      <c r="AB62" s="99"/>
      <c r="AC62" s="99"/>
      <c r="AD62" s="99"/>
      <c r="AE62" s="99"/>
      <c r="AF62" s="99"/>
      <c r="AG62" s="99"/>
      <c r="AH62" s="99"/>
      <c r="AI62" s="99"/>
      <c r="AJ62" s="99"/>
      <c r="AK62" s="99"/>
      <c r="AL62" s="99"/>
      <c r="AM62" s="99"/>
      <c r="AN62" s="99"/>
      <c r="AO62" s="99"/>
      <c r="AP62" s="99"/>
      <c r="AQ62" s="99"/>
      <c r="AR62" s="99"/>
      <c r="AS62" s="99"/>
      <c r="AT62" s="99"/>
      <c r="AU62" s="99"/>
      <c r="AV62" s="99"/>
      <c r="AW62" s="99"/>
      <c r="AX62" s="100"/>
    </row>
    <row r="63" spans="1:61" ht="32.25" customHeight="1" x14ac:dyDescent="0.25">
      <c r="B63" s="641"/>
      <c r="C63" s="123" t="s">
        <v>63</v>
      </c>
      <c r="D63" s="688" t="s">
        <v>64</v>
      </c>
      <c r="E63" s="689"/>
      <c r="F63" s="20" t="s">
        <v>65</v>
      </c>
      <c r="G63" s="99"/>
      <c r="H63" s="99"/>
      <c r="I63" s="103"/>
      <c r="J63" s="116"/>
      <c r="K63" s="116"/>
      <c r="L63" s="116"/>
      <c r="M63" s="116"/>
      <c r="N63" s="116"/>
      <c r="O63" s="116"/>
      <c r="P63" s="116"/>
      <c r="Q63" s="642"/>
      <c r="R63" s="116"/>
      <c r="S63" s="116"/>
      <c r="T63" s="116"/>
      <c r="U63" s="116"/>
      <c r="V63" s="116"/>
      <c r="W63" s="116"/>
      <c r="X63" s="116"/>
      <c r="Y63" s="116"/>
      <c r="Z63" s="116"/>
      <c r="AA63" s="116"/>
      <c r="AB63" s="116"/>
      <c r="AC63" s="116"/>
      <c r="AD63" s="116"/>
      <c r="AE63" s="116"/>
      <c r="AF63" s="116"/>
      <c r="AG63" s="116"/>
      <c r="AH63" s="116"/>
      <c r="AI63" s="116"/>
      <c r="AJ63" s="116"/>
      <c r="AK63" s="116"/>
      <c r="AL63" s="116"/>
      <c r="AM63" s="116"/>
      <c r="AN63" s="116"/>
      <c r="AO63" s="116"/>
      <c r="AP63" s="116"/>
      <c r="AQ63" s="116"/>
      <c r="AR63" s="116"/>
      <c r="AS63" s="116"/>
      <c r="AT63" s="116"/>
      <c r="AU63" s="116"/>
      <c r="AV63" s="116"/>
      <c r="AW63" s="116"/>
      <c r="AX63" s="100"/>
    </row>
    <row r="64" spans="1:61" ht="14.25" customHeight="1" x14ac:dyDescent="0.3">
      <c r="A64" t="s">
        <v>66</v>
      </c>
      <c r="B64" s="677" t="s">
        <v>37</v>
      </c>
      <c r="C64" s="679" t="s">
        <v>67</v>
      </c>
      <c r="D64" s="681" t="s">
        <v>38</v>
      </c>
      <c r="E64" s="682"/>
      <c r="F64" s="99" t="s">
        <v>68</v>
      </c>
      <c r="G64" s="640">
        <f t="shared" ref="G64:G65" si="9">G44/1000000</f>
        <v>13.038367320000001</v>
      </c>
      <c r="H64" s="640"/>
      <c r="I64" s="640"/>
      <c r="J64" s="640"/>
      <c r="K64" s="640"/>
      <c r="L64" s="640"/>
      <c r="M64" s="640">
        <f t="shared" ref="M64:M65" si="10">M44/1000000</f>
        <v>12.753386910000001</v>
      </c>
      <c r="N64" s="640"/>
      <c r="O64" s="640">
        <f t="shared" ref="O64:O65" si="11">O44/1000000</f>
        <v>12.631197689999999</v>
      </c>
      <c r="P64" s="640"/>
      <c r="Q64" s="640">
        <f t="shared" ref="Q64:Q65" si="12">Q44/1000000</f>
        <v>12.514339529999999</v>
      </c>
      <c r="R64" s="640">
        <f>Q64*(1-0.0046)</f>
        <v>12.456773568161999</v>
      </c>
      <c r="S64" s="640">
        <f t="shared" ref="S64:AW64" si="13">R64*(1-0.0046)</f>
        <v>12.399472409748453</v>
      </c>
      <c r="T64" s="640">
        <f t="shared" si="13"/>
        <v>12.34243483666361</v>
      </c>
      <c r="U64" s="640">
        <f t="shared" si="13"/>
        <v>12.285659636414957</v>
      </c>
      <c r="V64" s="640">
        <f t="shared" si="13"/>
        <v>12.229145602087447</v>
      </c>
      <c r="W64" s="640">
        <f t="shared" si="13"/>
        <v>12.172891532317845</v>
      </c>
      <c r="X64" s="640">
        <f t="shared" si="13"/>
        <v>12.116896231269182</v>
      </c>
      <c r="Y64" s="640">
        <f t="shared" si="13"/>
        <v>12.061158508605343</v>
      </c>
      <c r="Z64" s="640">
        <f t="shared" si="13"/>
        <v>12.005677179465758</v>
      </c>
      <c r="AA64" s="640">
        <f t="shared" si="13"/>
        <v>11.950451064440216</v>
      </c>
      <c r="AB64" s="640">
        <f t="shared" si="13"/>
        <v>11.89547898954379</v>
      </c>
      <c r="AC64" s="640">
        <f t="shared" si="13"/>
        <v>11.840759786191887</v>
      </c>
      <c r="AD64" s="640">
        <f t="shared" si="13"/>
        <v>11.786292291175403</v>
      </c>
      <c r="AE64" s="640">
        <f t="shared" si="13"/>
        <v>11.732075346635996</v>
      </c>
      <c r="AF64" s="640">
        <f t="shared" si="13"/>
        <v>11.67810780004147</v>
      </c>
      <c r="AG64" s="640">
        <f t="shared" si="13"/>
        <v>11.62438850416128</v>
      </c>
      <c r="AH64" s="640">
        <f t="shared" si="13"/>
        <v>11.570916317042137</v>
      </c>
      <c r="AI64" s="640">
        <f t="shared" si="13"/>
        <v>11.517690101983742</v>
      </c>
      <c r="AJ64" s="640">
        <f t="shared" si="13"/>
        <v>11.464708727514617</v>
      </c>
      <c r="AK64" s="640">
        <f t="shared" si="13"/>
        <v>11.41197106736805</v>
      </c>
      <c r="AL64" s="640">
        <f t="shared" si="13"/>
        <v>11.359476000458157</v>
      </c>
      <c r="AM64" s="640">
        <f t="shared" si="13"/>
        <v>11.307222410856049</v>
      </c>
      <c r="AN64" s="640">
        <f t="shared" si="13"/>
        <v>11.255209187766111</v>
      </c>
      <c r="AO64" s="640">
        <f t="shared" si="13"/>
        <v>11.203435225502385</v>
      </c>
      <c r="AP64" s="640">
        <f t="shared" si="13"/>
        <v>11.151899423465075</v>
      </c>
      <c r="AQ64" s="640">
        <f t="shared" si="13"/>
        <v>11.100600686117135</v>
      </c>
      <c r="AR64" s="640">
        <f t="shared" si="13"/>
        <v>11.049537922960996</v>
      </c>
      <c r="AS64" s="640">
        <f t="shared" si="13"/>
        <v>10.998710048515374</v>
      </c>
      <c r="AT64" s="640">
        <f t="shared" si="13"/>
        <v>10.948115982292203</v>
      </c>
      <c r="AU64" s="640">
        <f t="shared" si="13"/>
        <v>10.897754648773658</v>
      </c>
      <c r="AV64" s="640">
        <f t="shared" si="13"/>
        <v>10.847624977389298</v>
      </c>
      <c r="AW64" s="640">
        <f t="shared" si="13"/>
        <v>10.797725902493307</v>
      </c>
      <c r="AX64" s="100"/>
      <c r="AY64" s="11"/>
      <c r="AZ64" s="11"/>
      <c r="BA64" s="11"/>
      <c r="BB64" s="11"/>
      <c r="BC64" s="11"/>
      <c r="BD64" s="11"/>
      <c r="BE64" s="11"/>
      <c r="BF64" s="11"/>
      <c r="BG64" s="11"/>
      <c r="BH64" s="11"/>
      <c r="BI64" s="11"/>
    </row>
    <row r="65" spans="1:61" ht="14.25" customHeight="1" x14ac:dyDescent="0.3">
      <c r="A65" t="s">
        <v>69</v>
      </c>
      <c r="B65" s="664"/>
      <c r="C65" s="680"/>
      <c r="D65" s="683"/>
      <c r="E65" s="684"/>
      <c r="F65" s="99" t="s">
        <v>70</v>
      </c>
      <c r="G65" s="640">
        <f t="shared" si="9"/>
        <v>6.2196929999999997E-2</v>
      </c>
      <c r="H65" s="99"/>
      <c r="I65" s="640"/>
      <c r="J65" s="640"/>
      <c r="K65" s="640"/>
      <c r="L65" s="640"/>
      <c r="M65" s="640">
        <f t="shared" si="10"/>
        <v>0.13007241000000003</v>
      </c>
      <c r="N65" s="640"/>
      <c r="O65" s="640">
        <f t="shared" si="11"/>
        <v>0.12371994</v>
      </c>
      <c r="P65" s="640"/>
      <c r="Q65" s="640">
        <f t="shared" si="12"/>
        <v>0.12199527</v>
      </c>
      <c r="R65" s="640" t="e">
        <f>Q65*(1+(#REF!+5/100))</f>
        <v>#REF!</v>
      </c>
      <c r="S65" s="640" t="e">
        <f>R65*(1+(#REF!+5/100))</f>
        <v>#REF!</v>
      </c>
      <c r="T65" s="640" t="e">
        <f>S65*(1+(#REF!+5/100))</f>
        <v>#REF!</v>
      </c>
      <c r="U65" s="640" t="e">
        <f>T65*(1+(#REF!+5/100))</f>
        <v>#REF!</v>
      </c>
      <c r="V65" s="640" t="e">
        <f>U65*(1+(#REF!+5/100))</f>
        <v>#REF!</v>
      </c>
      <c r="W65" s="640" t="e">
        <f>V65*(1+(#REF!+5/100))</f>
        <v>#REF!</v>
      </c>
      <c r="X65" s="640" t="e">
        <f>W65*(1+(#REF!+5/100))</f>
        <v>#REF!</v>
      </c>
      <c r="Y65" s="640" t="e">
        <f>X65*(1+(#REF!+5/100))</f>
        <v>#REF!</v>
      </c>
      <c r="Z65" s="640" t="e">
        <f>Y65*(1+(#REF!+5/100))</f>
        <v>#REF!</v>
      </c>
      <c r="AA65" s="640" t="e">
        <f>Z65*(1+(#REF!+5/100))</f>
        <v>#REF!</v>
      </c>
      <c r="AB65" s="640" t="e">
        <f>AA65*(1+(#REF!+5/100))</f>
        <v>#REF!</v>
      </c>
      <c r="AC65" s="640" t="e">
        <f>AB65*(1+(#REF!+5/100))</f>
        <v>#REF!</v>
      </c>
      <c r="AD65" s="640" t="e">
        <f>AC65*(1+(#REF!+5/100))</f>
        <v>#REF!</v>
      </c>
      <c r="AE65" s="640" t="e">
        <f>AD65*(1+(#REF!+5/100))</f>
        <v>#REF!</v>
      </c>
      <c r="AF65" s="640" t="e">
        <f>AE65*(1+(#REF!+5/100))</f>
        <v>#REF!</v>
      </c>
      <c r="AG65" s="640" t="e">
        <f>AF65*(1+(#REF!+5/100))</f>
        <v>#REF!</v>
      </c>
      <c r="AH65" s="640" t="e">
        <f>AG65*(1+(#REF!+5/100))</f>
        <v>#REF!</v>
      </c>
      <c r="AI65" s="640" t="e">
        <f>AH65*(1+(#REF!+5/100))</f>
        <v>#REF!</v>
      </c>
      <c r="AJ65" s="640" t="e">
        <f>AI65*(1+(#REF!+5/100))</f>
        <v>#REF!</v>
      </c>
      <c r="AK65" s="640" t="e">
        <f>AJ65*(1+(#REF!+5/100))</f>
        <v>#REF!</v>
      </c>
      <c r="AL65" s="640" t="e">
        <f>AK65*(1+(#REF!+5/100))</f>
        <v>#REF!</v>
      </c>
      <c r="AM65" s="640" t="e">
        <f>AL65*(1+(#REF!+5/100))</f>
        <v>#REF!</v>
      </c>
      <c r="AN65" s="640" t="e">
        <f>AM65*(1+(#REF!+5/100))</f>
        <v>#REF!</v>
      </c>
      <c r="AO65" s="640" t="e">
        <f>AN65*(1+(#REF!+5/100))</f>
        <v>#REF!</v>
      </c>
      <c r="AP65" s="640" t="e">
        <f>AO65*(1+(#REF!+5/100))</f>
        <v>#REF!</v>
      </c>
      <c r="AQ65" s="640" t="e">
        <f>AP65*(1+(#REF!+5/100))</f>
        <v>#REF!</v>
      </c>
      <c r="AR65" s="640" t="e">
        <f>AQ65*(1+(#REF!+5/100))</f>
        <v>#REF!</v>
      </c>
      <c r="AS65" s="640" t="e">
        <f>AR65*(1+(#REF!+5/100))</f>
        <v>#REF!</v>
      </c>
      <c r="AT65" s="640" t="e">
        <f>AS65*(1+(#REF!+5/100))</f>
        <v>#REF!</v>
      </c>
      <c r="AU65" s="640" t="e">
        <f>AT65*(1+(#REF!+5/100))</f>
        <v>#REF!</v>
      </c>
      <c r="AV65" s="640" t="e">
        <f>AU65*(1+(#REF!+5/100))</f>
        <v>#REF!</v>
      </c>
      <c r="AW65" s="640" t="e">
        <f>AV65*(1+(#REF!+5/100))</f>
        <v>#REF!</v>
      </c>
      <c r="AX65" s="100"/>
      <c r="AY65" s="11"/>
      <c r="AZ65" s="11"/>
      <c r="BA65" s="11"/>
      <c r="BB65" s="11"/>
      <c r="BC65" s="11"/>
      <c r="BD65" s="11"/>
      <c r="BE65" s="11"/>
      <c r="BF65" s="11"/>
      <c r="BG65" s="11"/>
      <c r="BH65" s="11"/>
      <c r="BI65" s="11"/>
    </row>
    <row r="66" spans="1:61" ht="25.5" customHeight="1" x14ac:dyDescent="0.25">
      <c r="A66" s="702"/>
      <c r="B66" s="664"/>
      <c r="C66" s="679" t="s">
        <v>71</v>
      </c>
      <c r="D66" s="691" t="s">
        <v>41</v>
      </c>
      <c r="E66" s="670"/>
      <c r="F66" s="673" t="s">
        <v>72</v>
      </c>
      <c r="G66" s="675">
        <v>7.3766819699999999</v>
      </c>
      <c r="H66" s="99"/>
      <c r="I66" s="640"/>
      <c r="J66" s="640"/>
      <c r="K66" s="640"/>
      <c r="L66" s="640"/>
      <c r="M66" s="675">
        <v>3.7592181899999999</v>
      </c>
      <c r="N66" s="640"/>
      <c r="O66" s="699">
        <v>3.8522799999999999</v>
      </c>
      <c r="P66" s="640"/>
      <c r="Q66" s="675">
        <v>3.8806069999999999</v>
      </c>
      <c r="R66" s="640"/>
      <c r="S66" s="640"/>
      <c r="T66" s="640"/>
      <c r="U66" s="116"/>
      <c r="V66" s="116"/>
      <c r="W66" s="116"/>
      <c r="X66" s="116"/>
      <c r="Y66" s="116"/>
      <c r="Z66" s="116"/>
      <c r="AA66" s="116"/>
      <c r="AB66" s="116"/>
      <c r="AC66" s="116"/>
      <c r="AD66" s="116"/>
      <c r="AE66" s="116"/>
      <c r="AF66" s="116"/>
      <c r="AG66" s="116"/>
      <c r="AH66" s="116"/>
      <c r="AI66" s="116"/>
      <c r="AJ66" s="116"/>
      <c r="AK66" s="116"/>
      <c r="AL66" s="116"/>
      <c r="AM66" s="116"/>
      <c r="AN66" s="116"/>
      <c r="AO66" s="116"/>
      <c r="AP66" s="116"/>
      <c r="AQ66" s="116"/>
      <c r="AR66" s="116"/>
      <c r="AS66" s="116"/>
      <c r="AT66" s="116"/>
      <c r="AU66" s="116"/>
      <c r="AV66" s="116"/>
      <c r="AW66" s="116"/>
      <c r="AX66" s="100"/>
    </row>
    <row r="67" spans="1:61" ht="14.25" customHeight="1" x14ac:dyDescent="0.25">
      <c r="A67" s="702"/>
      <c r="B67" s="664"/>
      <c r="C67" s="685"/>
      <c r="D67" s="676"/>
      <c r="E67" s="682"/>
      <c r="F67" s="674"/>
      <c r="G67" s="676"/>
      <c r="H67" s="99"/>
      <c r="I67" s="640"/>
      <c r="J67" s="640"/>
      <c r="K67" s="640"/>
      <c r="L67" s="640"/>
      <c r="M67" s="676"/>
      <c r="N67" s="640"/>
      <c r="O67" s="676"/>
      <c r="P67" s="640"/>
      <c r="Q67" s="676"/>
      <c r="R67" s="640"/>
      <c r="S67" s="640"/>
      <c r="T67" s="640"/>
      <c r="U67" s="116"/>
      <c r="V67" s="116"/>
      <c r="W67" s="116"/>
      <c r="X67" s="116"/>
      <c r="Y67" s="116"/>
      <c r="Z67" s="116"/>
      <c r="AA67" s="116"/>
      <c r="AB67" s="116"/>
      <c r="AC67" s="116"/>
      <c r="AD67" s="116"/>
      <c r="AE67" s="116"/>
      <c r="AF67" s="116"/>
      <c r="AG67" s="116"/>
      <c r="AH67" s="116"/>
      <c r="AI67" s="116"/>
      <c r="AJ67" s="116"/>
      <c r="AK67" s="116"/>
      <c r="AL67" s="116"/>
      <c r="AM67" s="116"/>
      <c r="AN67" s="116"/>
      <c r="AO67" s="116"/>
      <c r="AP67" s="116"/>
      <c r="AQ67" s="116"/>
      <c r="AR67" s="116"/>
      <c r="AS67" s="116"/>
      <c r="AT67" s="116"/>
      <c r="AU67" s="116"/>
      <c r="AV67" s="116"/>
      <c r="AW67" s="116"/>
      <c r="AX67" s="100"/>
    </row>
    <row r="68" spans="1:61" ht="14.25" customHeight="1" x14ac:dyDescent="0.25">
      <c r="A68" s="702"/>
      <c r="B68" s="664"/>
      <c r="C68" s="685"/>
      <c r="D68" s="676"/>
      <c r="E68" s="682"/>
      <c r="F68" s="674"/>
      <c r="G68" s="676"/>
      <c r="H68" s="99"/>
      <c r="I68" s="640"/>
      <c r="J68" s="640"/>
      <c r="K68" s="640"/>
      <c r="L68" s="640"/>
      <c r="M68" s="676"/>
      <c r="N68" s="640"/>
      <c r="O68" s="676"/>
      <c r="P68" s="640"/>
      <c r="Q68" s="676"/>
      <c r="R68" s="640"/>
      <c r="S68" s="640"/>
      <c r="T68" s="640"/>
      <c r="U68" s="116"/>
      <c r="V68" s="116"/>
      <c r="W68" s="116"/>
      <c r="X68" s="116"/>
      <c r="Y68" s="116"/>
      <c r="Z68" s="116"/>
      <c r="AA68" s="116"/>
      <c r="AB68" s="116"/>
      <c r="AC68" s="116"/>
      <c r="AD68" s="116"/>
      <c r="AE68" s="116"/>
      <c r="AF68" s="116"/>
      <c r="AG68" s="116"/>
      <c r="AH68" s="116"/>
      <c r="AI68" s="116"/>
      <c r="AJ68" s="116"/>
      <c r="AK68" s="116"/>
      <c r="AL68" s="116"/>
      <c r="AM68" s="116"/>
      <c r="AN68" s="116"/>
      <c r="AO68" s="116"/>
      <c r="AP68" s="116"/>
      <c r="AQ68" s="116"/>
      <c r="AR68" s="116"/>
      <c r="AS68" s="116"/>
      <c r="AT68" s="116"/>
      <c r="AU68" s="116"/>
      <c r="AV68" s="116"/>
      <c r="AW68" s="116"/>
      <c r="AX68" s="100"/>
      <c r="AY68" s="12"/>
      <c r="AZ68" s="12"/>
      <c r="BA68" s="12"/>
      <c r="BB68" s="12"/>
      <c r="BC68" s="12"/>
      <c r="BD68" s="12"/>
      <c r="BE68" s="12"/>
      <c r="BF68" s="12"/>
      <c r="BG68" s="12"/>
      <c r="BH68" s="12"/>
      <c r="BI68" s="12"/>
    </row>
    <row r="69" spans="1:61" ht="14.25" customHeight="1" x14ac:dyDescent="0.25">
      <c r="A69" s="702"/>
      <c r="B69" s="664"/>
      <c r="C69" s="685"/>
      <c r="D69" s="676"/>
      <c r="E69" s="682"/>
      <c r="F69" s="674"/>
      <c r="G69" s="676"/>
      <c r="H69" s="640"/>
      <c r="I69" s="640"/>
      <c r="J69" s="640"/>
      <c r="K69" s="640"/>
      <c r="L69" s="640"/>
      <c r="M69" s="676"/>
      <c r="N69" s="640"/>
      <c r="O69" s="676"/>
      <c r="P69" s="640"/>
      <c r="Q69" s="676"/>
      <c r="R69" s="640"/>
      <c r="S69" s="640"/>
      <c r="T69" s="640"/>
      <c r="U69" s="116"/>
      <c r="V69" s="116"/>
      <c r="W69" s="116"/>
      <c r="X69" s="116"/>
      <c r="Y69" s="116"/>
      <c r="Z69" s="116"/>
      <c r="AA69" s="116"/>
      <c r="AB69" s="116"/>
      <c r="AC69" s="116"/>
      <c r="AD69" s="116"/>
      <c r="AE69" s="116"/>
      <c r="AF69" s="116"/>
      <c r="AG69" s="116"/>
      <c r="AH69" s="116"/>
      <c r="AI69" s="116"/>
      <c r="AJ69" s="116"/>
      <c r="AK69" s="116"/>
      <c r="AL69" s="116"/>
      <c r="AM69" s="116"/>
      <c r="AN69" s="116"/>
      <c r="AO69" s="116"/>
      <c r="AP69" s="116"/>
      <c r="AQ69" s="116"/>
      <c r="AR69" s="116"/>
      <c r="AS69" s="116"/>
      <c r="AT69" s="116"/>
      <c r="AU69" s="116"/>
      <c r="AV69" s="116"/>
      <c r="AW69" s="116"/>
      <c r="AX69" s="100"/>
    </row>
    <row r="70" spans="1:61" ht="14.25" customHeight="1" x14ac:dyDescent="0.3">
      <c r="B70" s="664"/>
      <c r="C70" s="680"/>
      <c r="D70" s="676"/>
      <c r="E70" s="682"/>
      <c r="F70" s="99" t="s">
        <v>73</v>
      </c>
      <c r="G70" s="640">
        <f>G49/1000000</f>
        <v>1.4548903200000001</v>
      </c>
      <c r="H70" s="640"/>
      <c r="I70" s="640"/>
      <c r="J70" s="640"/>
      <c r="K70" s="640"/>
      <c r="L70" s="640"/>
      <c r="M70" s="640">
        <f>M49/1000000</f>
        <v>4.9599387000000004</v>
      </c>
      <c r="N70" s="640"/>
      <c r="O70" s="640">
        <v>5.0815799999999998</v>
      </c>
      <c r="P70" s="640"/>
      <c r="Q70" s="640">
        <v>5.1189450000000001</v>
      </c>
      <c r="R70" s="124"/>
      <c r="S70" s="640"/>
      <c r="T70" s="640"/>
      <c r="U70" s="99"/>
      <c r="V70" s="119"/>
      <c r="W70" s="119"/>
      <c r="X70" s="119"/>
      <c r="Y70" s="119"/>
      <c r="Z70" s="119"/>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00"/>
      <c r="AY70" s="11"/>
      <c r="AZ70" s="11"/>
      <c r="BA70" s="11"/>
      <c r="BB70" s="11"/>
      <c r="BC70" s="11"/>
      <c r="BD70" s="11"/>
      <c r="BE70" s="11"/>
      <c r="BF70" s="11"/>
      <c r="BG70" s="11"/>
      <c r="BH70" s="11"/>
      <c r="BI70" s="11"/>
    </row>
    <row r="71" spans="1:61" ht="14.25" customHeight="1" x14ac:dyDescent="0.3">
      <c r="B71" s="664"/>
      <c r="C71" s="692" t="s">
        <v>74</v>
      </c>
      <c r="D71" s="695" t="s">
        <v>75</v>
      </c>
      <c r="E71" s="670"/>
      <c r="F71" s="697" t="s">
        <v>76</v>
      </c>
      <c r="G71" s="698">
        <v>2.1629636999999997</v>
      </c>
      <c r="H71" s="99"/>
      <c r="I71" s="640"/>
      <c r="J71" s="640"/>
      <c r="K71" s="640"/>
      <c r="L71" s="640"/>
      <c r="M71" s="675">
        <v>2.4237641700000001</v>
      </c>
      <c r="N71" s="640"/>
      <c r="O71" s="675">
        <v>2.3614877700000001</v>
      </c>
      <c r="P71" s="640"/>
      <c r="Q71" s="675">
        <v>2.3758364699999999</v>
      </c>
      <c r="R71" s="640"/>
      <c r="S71" s="640"/>
      <c r="T71" s="640"/>
      <c r="U71" s="99"/>
      <c r="V71" s="99"/>
      <c r="W71" s="119"/>
      <c r="X71" s="119"/>
      <c r="Y71" s="119"/>
      <c r="Z71" s="119"/>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00"/>
      <c r="AY71" s="11"/>
      <c r="AZ71" s="11"/>
      <c r="BA71" s="11"/>
      <c r="BB71" s="11"/>
      <c r="BC71" s="11"/>
      <c r="BD71" s="11"/>
      <c r="BE71" s="11"/>
      <c r="BF71" s="11"/>
      <c r="BG71" s="11"/>
      <c r="BH71" s="11"/>
      <c r="BI71" s="11"/>
    </row>
    <row r="72" spans="1:61" ht="14.25" customHeight="1" x14ac:dyDescent="0.3">
      <c r="B72" s="664"/>
      <c r="C72" s="693"/>
      <c r="D72" s="674"/>
      <c r="E72" s="682"/>
      <c r="F72" s="676"/>
      <c r="G72" s="676"/>
      <c r="H72" s="99"/>
      <c r="I72" s="640"/>
      <c r="J72" s="640"/>
      <c r="K72" s="640"/>
      <c r="L72" s="640"/>
      <c r="M72" s="676"/>
      <c r="N72" s="640"/>
      <c r="O72" s="676"/>
      <c r="P72" s="640"/>
      <c r="Q72" s="676"/>
      <c r="R72" s="640"/>
      <c r="S72" s="640"/>
      <c r="T72" s="640"/>
      <c r="U72" s="119"/>
      <c r="V72" s="119"/>
      <c r="W72" s="119"/>
      <c r="X72" s="119"/>
      <c r="Y72" s="119"/>
      <c r="Z72" s="119"/>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00"/>
      <c r="AY72" s="11"/>
      <c r="AZ72" s="11"/>
      <c r="BA72" s="11"/>
      <c r="BB72" s="11"/>
      <c r="BC72" s="11"/>
      <c r="BD72" s="11"/>
      <c r="BE72" s="11"/>
      <c r="BF72" s="11"/>
      <c r="BG72" s="11"/>
      <c r="BH72" s="11"/>
      <c r="BI72" s="11"/>
    </row>
    <row r="73" spans="1:61" ht="14.25" customHeight="1" x14ac:dyDescent="0.25">
      <c r="B73" s="664"/>
      <c r="C73" s="694"/>
      <c r="D73" s="696"/>
      <c r="E73" s="684"/>
      <c r="F73" s="676"/>
      <c r="G73" s="676"/>
      <c r="H73" s="640"/>
      <c r="I73" s="640"/>
      <c r="J73" s="640"/>
      <c r="K73" s="640"/>
      <c r="L73" s="640"/>
      <c r="M73" s="676"/>
      <c r="N73" s="640"/>
      <c r="O73" s="676"/>
      <c r="P73" s="640"/>
      <c r="Q73" s="676"/>
      <c r="R73" s="640"/>
      <c r="S73" s="640"/>
      <c r="T73" s="640"/>
      <c r="U73" s="116"/>
      <c r="V73" s="116"/>
      <c r="W73" s="116"/>
      <c r="X73" s="116"/>
      <c r="Y73" s="116"/>
      <c r="Z73" s="116"/>
      <c r="AA73" s="116"/>
      <c r="AB73" s="116"/>
      <c r="AC73" s="116"/>
      <c r="AD73" s="116"/>
      <c r="AE73" s="116"/>
      <c r="AF73" s="116"/>
      <c r="AG73" s="116"/>
      <c r="AH73" s="116"/>
      <c r="AI73" s="116"/>
      <c r="AJ73" s="116"/>
      <c r="AK73" s="116"/>
      <c r="AL73" s="116"/>
      <c r="AM73" s="116"/>
      <c r="AN73" s="116"/>
      <c r="AO73" s="116"/>
      <c r="AP73" s="116"/>
      <c r="AQ73" s="116"/>
      <c r="AR73" s="116"/>
      <c r="AS73" s="116"/>
      <c r="AT73" s="116"/>
      <c r="AU73" s="116"/>
      <c r="AV73" s="116"/>
      <c r="AW73" s="116"/>
      <c r="AX73" s="100"/>
    </row>
    <row r="74" spans="1:61" ht="14.25" customHeight="1" x14ac:dyDescent="0.25">
      <c r="B74" s="664"/>
      <c r="C74" s="687" t="s">
        <v>77</v>
      </c>
      <c r="D74" s="690" t="s">
        <v>78</v>
      </c>
      <c r="E74" s="682"/>
      <c r="F74" s="673" t="s">
        <v>79</v>
      </c>
      <c r="G74" s="675">
        <v>0.50615019000000006</v>
      </c>
      <c r="H74" s="99"/>
      <c r="I74" s="640"/>
      <c r="J74" s="640"/>
      <c r="K74" s="640"/>
      <c r="L74" s="640"/>
      <c r="M74" s="675">
        <v>0.50510348999999999</v>
      </c>
      <c r="N74" s="640"/>
      <c r="O74" s="675">
        <v>0.49476339000000003</v>
      </c>
      <c r="P74" s="640"/>
      <c r="Q74" s="675">
        <v>0.49199787</v>
      </c>
      <c r="R74" s="640"/>
      <c r="S74" s="640"/>
      <c r="T74" s="640"/>
      <c r="U74" s="116"/>
      <c r="V74" s="116"/>
      <c r="W74" s="116"/>
      <c r="X74" s="116"/>
      <c r="Y74" s="116"/>
      <c r="Z74" s="116"/>
      <c r="AA74" s="116"/>
      <c r="AB74" s="116"/>
      <c r="AC74" s="116"/>
      <c r="AD74" s="116"/>
      <c r="AE74" s="116"/>
      <c r="AF74" s="116"/>
      <c r="AG74" s="116"/>
      <c r="AH74" s="116"/>
      <c r="AI74" s="116"/>
      <c r="AJ74" s="116"/>
      <c r="AK74" s="116"/>
      <c r="AL74" s="116"/>
      <c r="AM74" s="116"/>
      <c r="AN74" s="116"/>
      <c r="AO74" s="116"/>
      <c r="AP74" s="116"/>
      <c r="AQ74" s="116"/>
      <c r="AR74" s="116"/>
      <c r="AS74" s="116"/>
      <c r="AT74" s="116"/>
      <c r="AU74" s="116"/>
      <c r="AV74" s="116"/>
      <c r="AW74" s="116"/>
      <c r="AX74" s="100"/>
    </row>
    <row r="75" spans="1:61" ht="14.25" customHeight="1" x14ac:dyDescent="0.25">
      <c r="B75" s="664"/>
      <c r="C75" s="680"/>
      <c r="D75" s="683"/>
      <c r="E75" s="684"/>
      <c r="F75" s="674"/>
      <c r="G75" s="676"/>
      <c r="H75" s="640"/>
      <c r="I75" s="640"/>
      <c r="J75" s="640"/>
      <c r="K75" s="640"/>
      <c r="L75" s="640"/>
      <c r="M75" s="676"/>
      <c r="N75" s="640"/>
      <c r="O75" s="676"/>
      <c r="P75" s="640"/>
      <c r="Q75" s="676"/>
      <c r="R75" s="640"/>
      <c r="S75" s="640"/>
      <c r="T75" s="640"/>
      <c r="U75" s="116"/>
      <c r="V75" s="116"/>
      <c r="W75" s="116"/>
      <c r="X75" s="116"/>
      <c r="Y75" s="116"/>
      <c r="Z75" s="116"/>
      <c r="AA75" s="116"/>
      <c r="AB75" s="116"/>
      <c r="AC75" s="116"/>
      <c r="AD75" s="116"/>
      <c r="AE75" s="116"/>
      <c r="AF75" s="116"/>
      <c r="AG75" s="116"/>
      <c r="AH75" s="116"/>
      <c r="AI75" s="116"/>
      <c r="AJ75" s="116"/>
      <c r="AK75" s="116"/>
      <c r="AL75" s="116"/>
      <c r="AM75" s="116"/>
      <c r="AN75" s="116"/>
      <c r="AO75" s="116"/>
      <c r="AP75" s="116"/>
      <c r="AQ75" s="116"/>
      <c r="AR75" s="116"/>
      <c r="AS75" s="116"/>
      <c r="AT75" s="116"/>
      <c r="AU75" s="116"/>
      <c r="AV75" s="116"/>
      <c r="AW75" s="116"/>
      <c r="AX75" s="100"/>
      <c r="AY75" s="12"/>
      <c r="AZ75" s="12"/>
      <c r="BA75" s="12"/>
      <c r="BB75" s="12"/>
      <c r="BC75" s="12"/>
      <c r="BD75" s="12"/>
      <c r="BE75" s="12"/>
      <c r="BF75" s="12"/>
      <c r="BG75" s="12"/>
      <c r="BH75" s="12"/>
      <c r="BI75" s="12"/>
    </row>
    <row r="76" spans="1:61" ht="14.25" customHeight="1" x14ac:dyDescent="0.25">
      <c r="B76" s="664"/>
      <c r="C76" s="679" t="s">
        <v>80</v>
      </c>
      <c r="D76" s="691" t="s">
        <v>54</v>
      </c>
      <c r="E76" s="670"/>
      <c r="F76" s="673" t="s">
        <v>81</v>
      </c>
      <c r="G76" s="675">
        <v>0.17715429000000002</v>
      </c>
      <c r="H76" s="99"/>
      <c r="I76" s="640"/>
      <c r="J76" s="640"/>
      <c r="K76" s="640"/>
      <c r="L76" s="640"/>
      <c r="M76" s="675">
        <v>0.24614217000000005</v>
      </c>
      <c r="N76" s="640"/>
      <c r="O76" s="675">
        <v>0.25306659000000004</v>
      </c>
      <c r="P76" s="640"/>
      <c r="Q76" s="675">
        <v>0.28590821999999999</v>
      </c>
      <c r="R76" s="640"/>
      <c r="S76" s="640"/>
      <c r="T76" s="640"/>
      <c r="U76" s="116"/>
      <c r="V76" s="116"/>
      <c r="W76" s="116"/>
      <c r="X76" s="116"/>
      <c r="Y76" s="116"/>
      <c r="Z76" s="116"/>
      <c r="AA76" s="116"/>
      <c r="AB76" s="116"/>
      <c r="AC76" s="116"/>
      <c r="AD76" s="116"/>
      <c r="AE76" s="116"/>
      <c r="AF76" s="116"/>
      <c r="AG76" s="116"/>
      <c r="AH76" s="116"/>
      <c r="AI76" s="116"/>
      <c r="AJ76" s="116"/>
      <c r="AK76" s="116"/>
      <c r="AL76" s="116"/>
      <c r="AM76" s="116"/>
      <c r="AN76" s="116"/>
      <c r="AO76" s="116"/>
      <c r="AP76" s="116"/>
      <c r="AQ76" s="116"/>
      <c r="AR76" s="116"/>
      <c r="AS76" s="116"/>
      <c r="AT76" s="116"/>
      <c r="AU76" s="116"/>
      <c r="AV76" s="116"/>
      <c r="AW76" s="116"/>
      <c r="AX76" s="100"/>
    </row>
    <row r="77" spans="1:61" ht="14.25" customHeight="1" x14ac:dyDescent="0.25">
      <c r="B77" s="664"/>
      <c r="C77" s="680"/>
      <c r="D77" s="683"/>
      <c r="E77" s="684"/>
      <c r="F77" s="674"/>
      <c r="G77" s="676"/>
      <c r="H77" s="640"/>
      <c r="I77" s="640"/>
      <c r="J77" s="640"/>
      <c r="K77" s="640"/>
      <c r="L77" s="640"/>
      <c r="M77" s="676"/>
      <c r="N77" s="640"/>
      <c r="O77" s="676"/>
      <c r="P77" s="640"/>
      <c r="Q77" s="676"/>
      <c r="R77" s="640"/>
      <c r="S77" s="640"/>
      <c r="T77" s="640"/>
      <c r="U77" s="116"/>
      <c r="V77" s="116"/>
      <c r="W77" s="116"/>
      <c r="X77" s="116"/>
      <c r="Y77" s="116"/>
      <c r="Z77" s="116"/>
      <c r="AA77" s="116"/>
      <c r="AB77" s="116"/>
      <c r="AC77" s="116"/>
      <c r="AD77" s="116"/>
      <c r="AE77" s="116"/>
      <c r="AF77" s="116"/>
      <c r="AG77" s="116"/>
      <c r="AH77" s="116"/>
      <c r="AI77" s="116"/>
      <c r="AJ77" s="116"/>
      <c r="AK77" s="116"/>
      <c r="AL77" s="116"/>
      <c r="AM77" s="116"/>
      <c r="AN77" s="116"/>
      <c r="AO77" s="116"/>
      <c r="AP77" s="116"/>
      <c r="AQ77" s="116"/>
      <c r="AR77" s="116"/>
      <c r="AS77" s="116"/>
      <c r="AT77" s="116"/>
      <c r="AU77" s="116"/>
      <c r="AV77" s="116"/>
      <c r="AW77" s="116"/>
      <c r="AX77" s="100"/>
    </row>
    <row r="78" spans="1:61" ht="14.25" customHeight="1" x14ac:dyDescent="0.25">
      <c r="B78" s="664"/>
      <c r="C78" s="679" t="s">
        <v>57</v>
      </c>
      <c r="D78" s="686" t="s">
        <v>57</v>
      </c>
      <c r="E78" s="670"/>
      <c r="F78" s="673" t="s">
        <v>82</v>
      </c>
      <c r="G78" s="675">
        <v>0.11965518</v>
      </c>
      <c r="H78" s="99"/>
      <c r="I78" s="640"/>
      <c r="J78" s="640"/>
      <c r="K78" s="640"/>
      <c r="L78" s="640"/>
      <c r="M78" s="675">
        <v>0.12043377000000002</v>
      </c>
      <c r="N78" s="640"/>
      <c r="O78" s="675">
        <v>0.10012113</v>
      </c>
      <c r="P78" s="640"/>
      <c r="Q78" s="675">
        <v>0.10859039999999999</v>
      </c>
      <c r="R78" s="640"/>
      <c r="S78" s="640"/>
      <c r="T78" s="640"/>
      <c r="U78" s="116"/>
      <c r="V78" s="116"/>
      <c r="W78" s="116"/>
      <c r="X78" s="116"/>
      <c r="Y78" s="116"/>
      <c r="Z78" s="116"/>
      <c r="AA78" s="116"/>
      <c r="AB78" s="116"/>
      <c r="AC78" s="116"/>
      <c r="AD78" s="116"/>
      <c r="AE78" s="116"/>
      <c r="AF78" s="116"/>
      <c r="AG78" s="116"/>
      <c r="AH78" s="116"/>
      <c r="AI78" s="116"/>
      <c r="AJ78" s="116"/>
      <c r="AK78" s="116"/>
      <c r="AL78" s="116"/>
      <c r="AM78" s="116"/>
      <c r="AN78" s="116"/>
      <c r="AO78" s="116"/>
      <c r="AP78" s="116"/>
      <c r="AQ78" s="116"/>
      <c r="AR78" s="116"/>
      <c r="AS78" s="116"/>
      <c r="AT78" s="116"/>
      <c r="AU78" s="116"/>
      <c r="AV78" s="116"/>
      <c r="AW78" s="116"/>
      <c r="AX78" s="100"/>
      <c r="AY78" s="12"/>
      <c r="AZ78" s="12"/>
      <c r="BA78" s="12"/>
      <c r="BB78" s="12"/>
      <c r="BC78" s="12"/>
      <c r="BD78" s="12"/>
      <c r="BE78" s="12"/>
      <c r="BF78" s="12"/>
      <c r="BG78" s="12"/>
      <c r="BH78" s="12"/>
      <c r="BI78" s="12"/>
    </row>
    <row r="79" spans="1:61" ht="14.25" customHeight="1" x14ac:dyDescent="0.25">
      <c r="B79" s="664"/>
      <c r="C79" s="685"/>
      <c r="D79" s="676"/>
      <c r="E79" s="682"/>
      <c r="F79" s="674"/>
      <c r="G79" s="676"/>
      <c r="H79" s="99"/>
      <c r="I79" s="640"/>
      <c r="J79" s="640"/>
      <c r="K79" s="640"/>
      <c r="L79" s="640"/>
      <c r="M79" s="676"/>
      <c r="N79" s="640"/>
      <c r="O79" s="676"/>
      <c r="P79" s="640"/>
      <c r="Q79" s="676"/>
      <c r="R79" s="640"/>
      <c r="S79" s="640"/>
      <c r="T79" s="640"/>
      <c r="U79" s="116"/>
      <c r="V79" s="116"/>
      <c r="W79" s="116"/>
      <c r="X79" s="116"/>
      <c r="Y79" s="116"/>
      <c r="Z79" s="116"/>
      <c r="AA79" s="116"/>
      <c r="AB79" s="116"/>
      <c r="AC79" s="116"/>
      <c r="AD79" s="116"/>
      <c r="AE79" s="116"/>
      <c r="AF79" s="116"/>
      <c r="AG79" s="116"/>
      <c r="AH79" s="116"/>
      <c r="AI79" s="116"/>
      <c r="AJ79" s="116"/>
      <c r="AK79" s="116"/>
      <c r="AL79" s="116"/>
      <c r="AM79" s="116"/>
      <c r="AN79" s="116"/>
      <c r="AO79" s="116"/>
      <c r="AP79" s="116"/>
      <c r="AQ79" s="116"/>
      <c r="AR79" s="116"/>
      <c r="AS79" s="116"/>
      <c r="AT79" s="116"/>
      <c r="AU79" s="116"/>
      <c r="AV79" s="116"/>
      <c r="AW79" s="116"/>
      <c r="AX79" s="100"/>
    </row>
    <row r="80" spans="1:61" ht="14.25" customHeight="1" x14ac:dyDescent="0.25">
      <c r="B80" s="664"/>
      <c r="C80" s="680"/>
      <c r="D80" s="683"/>
      <c r="E80" s="684"/>
      <c r="F80" s="674"/>
      <c r="G80" s="676"/>
      <c r="H80" s="640"/>
      <c r="I80" s="640"/>
      <c r="J80" s="640"/>
      <c r="K80" s="640"/>
      <c r="L80" s="640"/>
      <c r="M80" s="676"/>
      <c r="N80" s="640"/>
      <c r="O80" s="676"/>
      <c r="P80" s="640"/>
      <c r="Q80" s="676"/>
      <c r="R80" s="640"/>
      <c r="S80" s="640"/>
      <c r="T80" s="640"/>
      <c r="U80" s="116"/>
      <c r="V80" s="116"/>
      <c r="W80" s="116"/>
      <c r="X80" s="116"/>
      <c r="Y80" s="116"/>
      <c r="Z80" s="116"/>
      <c r="AA80" s="116"/>
      <c r="AB80" s="116"/>
      <c r="AC80" s="116"/>
      <c r="AD80" s="116"/>
      <c r="AE80" s="116"/>
      <c r="AF80" s="116"/>
      <c r="AG80" s="116"/>
      <c r="AH80" s="116"/>
      <c r="AI80" s="116"/>
      <c r="AJ80" s="116"/>
      <c r="AK80" s="116"/>
      <c r="AL80" s="116"/>
      <c r="AM80" s="116"/>
      <c r="AN80" s="116"/>
      <c r="AO80" s="116"/>
      <c r="AP80" s="116"/>
      <c r="AQ80" s="116"/>
      <c r="AR80" s="116"/>
      <c r="AS80" s="116"/>
      <c r="AT80" s="116"/>
      <c r="AU80" s="116"/>
      <c r="AV80" s="116"/>
      <c r="AW80" s="116"/>
      <c r="AX80" s="100"/>
    </row>
    <row r="81" spans="2:61" ht="14.25" customHeight="1" x14ac:dyDescent="0.25">
      <c r="B81" s="13"/>
      <c r="C81" s="13"/>
      <c r="D81" s="108"/>
      <c r="E81" s="109"/>
      <c r="F81" s="110" t="s">
        <v>24</v>
      </c>
      <c r="G81" s="111">
        <f>SUM(G64:G80)</f>
        <v>24.8980599</v>
      </c>
      <c r="H81" s="111"/>
      <c r="I81" s="111"/>
      <c r="J81" s="111"/>
      <c r="K81" s="111"/>
      <c r="L81" s="111"/>
      <c r="M81" s="111">
        <f>SUM(M64:M80)</f>
        <v>24.898059809999999</v>
      </c>
      <c r="N81" s="111"/>
      <c r="O81" s="111">
        <f>SUM(O64:O80)</f>
        <v>24.898216509999997</v>
      </c>
      <c r="P81" s="111"/>
      <c r="Q81" s="111">
        <f>SUM(Q64:Q80)</f>
        <v>24.898219759999996</v>
      </c>
      <c r="R81" s="111"/>
      <c r="S81" s="111"/>
      <c r="T81" s="111"/>
      <c r="U81" s="111"/>
      <c r="V81" s="111"/>
      <c r="W81" s="111"/>
      <c r="X81" s="111"/>
      <c r="Y81" s="111"/>
      <c r="Z81" s="111"/>
      <c r="AA81" s="111"/>
      <c r="AB81" s="111"/>
      <c r="AC81" s="111"/>
      <c r="AD81" s="111"/>
      <c r="AE81" s="111"/>
      <c r="AF81" s="111"/>
      <c r="AG81" s="111"/>
      <c r="AH81" s="111"/>
      <c r="AI81" s="111"/>
      <c r="AJ81" s="111"/>
      <c r="AK81" s="111"/>
      <c r="AL81" s="111"/>
      <c r="AM81" s="111"/>
      <c r="AN81" s="111"/>
      <c r="AO81" s="111"/>
      <c r="AP81" s="111"/>
      <c r="AQ81" s="111"/>
      <c r="AR81" s="111"/>
      <c r="AS81" s="111"/>
      <c r="AT81" s="111"/>
      <c r="AU81" s="111"/>
      <c r="AV81" s="111"/>
      <c r="AW81" s="111"/>
      <c r="AX81" s="113"/>
      <c r="AY81" s="14"/>
      <c r="AZ81" s="14"/>
      <c r="BA81" s="14"/>
      <c r="BB81" s="14"/>
      <c r="BC81" s="14"/>
      <c r="BD81" s="14"/>
      <c r="BE81" s="14"/>
      <c r="BF81" s="14"/>
      <c r="BG81" s="14"/>
      <c r="BH81" s="14"/>
      <c r="BI81" s="14"/>
    </row>
    <row r="82" spans="2:61" ht="14.25" customHeight="1" x14ac:dyDescent="0.25">
      <c r="B82" s="641"/>
      <c r="C82" s="641"/>
      <c r="D82" s="15"/>
      <c r="E82" s="114"/>
      <c r="F82" s="115"/>
      <c r="G82" s="115"/>
      <c r="H82" s="115"/>
      <c r="I82" s="115"/>
      <c r="J82" s="115"/>
      <c r="K82" s="115"/>
      <c r="L82" s="115"/>
      <c r="M82" s="115"/>
      <c r="N82" s="115"/>
      <c r="O82" s="115"/>
      <c r="P82" s="115"/>
      <c r="Q82" s="115"/>
      <c r="R82" s="115"/>
      <c r="S82" s="115"/>
      <c r="T82" s="115"/>
      <c r="U82" s="115"/>
      <c r="V82" s="115"/>
      <c r="W82" s="115"/>
      <c r="X82" s="115"/>
      <c r="Y82" s="115"/>
      <c r="Z82" s="115"/>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c r="AW82" s="115"/>
      <c r="AX82" s="16"/>
    </row>
    <row r="83" spans="2:61" ht="14.25" customHeight="1" x14ac:dyDescent="0.25">
      <c r="B83" s="641"/>
      <c r="C83" s="641"/>
      <c r="D83" s="641"/>
      <c r="E83" s="641"/>
      <c r="F83" s="44"/>
      <c r="G83" s="44"/>
      <c r="H83" s="44"/>
      <c r="I83" s="44"/>
      <c r="J83" s="44"/>
      <c r="K83" s="44"/>
      <c r="L83" s="44"/>
      <c r="M83" s="44"/>
      <c r="N83" s="44"/>
      <c r="O83" s="44"/>
      <c r="P83" s="44"/>
      <c r="Q83" s="44"/>
      <c r="R83" s="44"/>
      <c r="S83" s="44"/>
      <c r="T83" s="44"/>
      <c r="U83" s="44"/>
      <c r="V83" s="44"/>
      <c r="W83" s="44"/>
      <c r="X83" s="44"/>
      <c r="Y83" s="44"/>
      <c r="Z83" s="44"/>
      <c r="AA83" s="44"/>
      <c r="AB83" s="44"/>
      <c r="AC83" s="44"/>
      <c r="AD83" s="44"/>
      <c r="AE83" s="44"/>
      <c r="AF83" s="44"/>
      <c r="AG83" s="44"/>
      <c r="AH83" s="44"/>
      <c r="AI83" s="44"/>
      <c r="AJ83" s="44"/>
      <c r="AK83" s="44"/>
      <c r="AL83" s="44"/>
      <c r="AM83" s="44"/>
      <c r="AN83" s="44"/>
      <c r="AO83" s="44"/>
      <c r="AP83" s="44"/>
      <c r="AQ83" s="44"/>
      <c r="AR83" s="44"/>
      <c r="AS83" s="44"/>
      <c r="AT83" s="44"/>
      <c r="AU83" s="44"/>
      <c r="AV83" s="44"/>
      <c r="AW83" s="44"/>
      <c r="AX83" s="44"/>
    </row>
    <row r="84" spans="2:61" ht="14.25" customHeight="1" x14ac:dyDescent="0.25">
      <c r="B84" s="641"/>
      <c r="C84" s="641"/>
      <c r="D84" s="641"/>
      <c r="E84" s="641"/>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row>
    <row r="85" spans="2:61" ht="14.25" customHeight="1" x14ac:dyDescent="0.25">
      <c r="B85" s="641"/>
      <c r="C85" s="641"/>
      <c r="D85" s="641"/>
      <c r="E85" s="641"/>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row>
    <row r="86" spans="2:61" ht="23.25" customHeight="1" x14ac:dyDescent="0.25">
      <c r="B86" s="641"/>
      <c r="C86" s="641"/>
      <c r="D86" s="666" t="s">
        <v>83</v>
      </c>
      <c r="E86" s="664"/>
      <c r="F86" s="664"/>
      <c r="G86" s="44"/>
      <c r="H86" s="21"/>
      <c r="I86" s="22"/>
      <c r="J86" s="44"/>
      <c r="K86" s="44"/>
      <c r="L86" s="21"/>
      <c r="M86" s="44"/>
      <c r="N86" s="44"/>
      <c r="O86" s="44"/>
      <c r="P86" s="44"/>
      <c r="Q86" s="44"/>
      <c r="R86" s="44"/>
      <c r="S86" s="44"/>
      <c r="T86" s="44"/>
      <c r="U86" s="44"/>
      <c r="V86" s="44"/>
      <c r="W86" s="44"/>
      <c r="X86" s="44"/>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row>
    <row r="87" spans="2:61" ht="46.5" customHeight="1" x14ac:dyDescent="0.3">
      <c r="B87" s="677" t="s">
        <v>84</v>
      </c>
      <c r="C87" s="641"/>
      <c r="D87" s="667" t="s">
        <v>85</v>
      </c>
      <c r="E87" s="678"/>
      <c r="F87" s="23" t="s">
        <v>86</v>
      </c>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24"/>
      <c r="AY87" s="22"/>
    </row>
    <row r="88" spans="2:61" ht="14.25" customHeight="1" x14ac:dyDescent="0.25">
      <c r="B88" s="664"/>
      <c r="C88" s="641"/>
      <c r="D88" s="665" t="s">
        <v>87</v>
      </c>
      <c r="E88" s="662"/>
      <c r="F88" s="640"/>
      <c r="G88" s="640"/>
      <c r="H88" s="640"/>
      <c r="I88" s="640"/>
      <c r="J88" s="640"/>
      <c r="K88" s="640"/>
      <c r="L88" s="640"/>
      <c r="M88" s="640"/>
      <c r="N88" s="640"/>
      <c r="O88" s="640"/>
      <c r="P88" s="640"/>
      <c r="Q88" s="640"/>
      <c r="R88" s="640"/>
      <c r="S88" s="640"/>
      <c r="T88" s="640">
        <v>1.959779E-2</v>
      </c>
      <c r="U88" s="640"/>
      <c r="V88" s="640"/>
      <c r="W88" s="640"/>
      <c r="X88" s="640"/>
      <c r="Y88" s="640"/>
      <c r="Z88" s="640"/>
      <c r="AA88" s="640"/>
      <c r="AB88" s="640"/>
      <c r="AC88" s="640"/>
      <c r="AD88" s="640"/>
      <c r="AE88" s="640"/>
      <c r="AF88" s="640"/>
      <c r="AG88" s="640"/>
      <c r="AH88" s="640"/>
      <c r="AI88" s="640"/>
      <c r="AJ88" s="640"/>
      <c r="AK88" s="640"/>
      <c r="AL88" s="640"/>
      <c r="AM88" s="640"/>
      <c r="AN88" s="640"/>
      <c r="AO88" s="640"/>
      <c r="AP88" s="640"/>
      <c r="AQ88" s="640"/>
      <c r="AR88" s="640"/>
      <c r="AS88" s="640"/>
      <c r="AT88" s="640"/>
      <c r="AU88" s="640"/>
      <c r="AV88" s="640"/>
      <c r="AW88" s="640"/>
      <c r="AX88" s="125"/>
      <c r="AY88" s="22"/>
    </row>
    <row r="89" spans="2:61" ht="14.25" customHeight="1" x14ac:dyDescent="0.25">
      <c r="B89" s="664"/>
      <c r="C89" s="641"/>
      <c r="D89" s="665" t="s">
        <v>88</v>
      </c>
      <c r="E89" s="662"/>
      <c r="F89" s="640"/>
      <c r="G89" s="640"/>
      <c r="H89" s="640"/>
      <c r="I89" s="640"/>
      <c r="J89" s="640"/>
      <c r="K89" s="640"/>
      <c r="L89" s="640"/>
      <c r="M89" s="640"/>
      <c r="N89" s="640"/>
      <c r="O89" s="640"/>
      <c r="P89" s="640"/>
      <c r="Q89" s="640"/>
      <c r="R89" s="640"/>
      <c r="S89" s="640"/>
      <c r="T89" s="640">
        <v>15.487761259999999</v>
      </c>
      <c r="U89" s="640"/>
      <c r="V89" s="640"/>
      <c r="W89" s="640"/>
      <c r="X89" s="640"/>
      <c r="Y89" s="640"/>
      <c r="Z89" s="640"/>
      <c r="AA89" s="640"/>
      <c r="AB89" s="640"/>
      <c r="AC89" s="640"/>
      <c r="AD89" s="640"/>
      <c r="AE89" s="640"/>
      <c r="AF89" s="640"/>
      <c r="AG89" s="640"/>
      <c r="AH89" s="640"/>
      <c r="AI89" s="640"/>
      <c r="AJ89" s="640"/>
      <c r="AK89" s="640"/>
      <c r="AL89" s="640"/>
      <c r="AM89" s="640"/>
      <c r="AN89" s="640"/>
      <c r="AO89" s="640"/>
      <c r="AP89" s="640"/>
      <c r="AQ89" s="640"/>
      <c r="AR89" s="640"/>
      <c r="AS89" s="640"/>
      <c r="AT89" s="640"/>
      <c r="AU89" s="640"/>
      <c r="AV89" s="640"/>
      <c r="AW89" s="640"/>
      <c r="AX89" s="125"/>
      <c r="AY89" s="22"/>
    </row>
    <row r="90" spans="2:61" ht="14.25" customHeight="1" x14ac:dyDescent="0.25">
      <c r="B90" s="641"/>
      <c r="C90" s="641"/>
      <c r="D90" s="96"/>
      <c r="E90" s="101"/>
      <c r="F90" s="110" t="s">
        <v>89</v>
      </c>
      <c r="G90" s="110"/>
      <c r="H90" s="640"/>
      <c r="I90" s="640"/>
      <c r="J90" s="640"/>
      <c r="K90" s="640"/>
      <c r="L90" s="640"/>
      <c r="M90" s="640"/>
      <c r="N90" s="640"/>
      <c r="O90" s="640"/>
      <c r="P90" s="640"/>
      <c r="Q90" s="640"/>
      <c r="R90" s="640"/>
      <c r="S90" s="640"/>
      <c r="T90" s="111">
        <f>SUM(T88:T89)</f>
        <v>15.50735905</v>
      </c>
      <c r="U90" s="111"/>
      <c r="V90" s="640"/>
      <c r="W90" s="640"/>
      <c r="X90" s="640"/>
      <c r="Y90" s="640"/>
      <c r="Z90" s="640"/>
      <c r="AA90" s="640"/>
      <c r="AB90" s="640"/>
      <c r="AC90" s="640"/>
      <c r="AD90" s="640"/>
      <c r="AE90" s="640"/>
      <c r="AF90" s="640"/>
      <c r="AG90" s="640"/>
      <c r="AH90" s="640"/>
      <c r="AI90" s="640"/>
      <c r="AJ90" s="640"/>
      <c r="AK90" s="640"/>
      <c r="AL90" s="640"/>
      <c r="AM90" s="640"/>
      <c r="AN90" s="640"/>
      <c r="AO90" s="640"/>
      <c r="AP90" s="640"/>
      <c r="AQ90" s="640"/>
      <c r="AR90" s="640"/>
      <c r="AS90" s="640"/>
      <c r="AT90" s="640"/>
      <c r="AU90" s="640"/>
      <c r="AV90" s="640"/>
      <c r="AW90" s="640"/>
      <c r="AX90" s="125"/>
      <c r="AY90" s="22"/>
      <c r="AZ90" s="22"/>
      <c r="BA90" s="22"/>
      <c r="BB90" s="22"/>
      <c r="BC90" s="22"/>
      <c r="BD90" s="22"/>
      <c r="BE90" s="22"/>
      <c r="BF90" s="22"/>
      <c r="BG90" s="22"/>
      <c r="BH90" s="22"/>
      <c r="BI90" s="22"/>
    </row>
    <row r="91" spans="2:61" ht="14.25" customHeight="1" x14ac:dyDescent="0.25">
      <c r="B91" s="641"/>
      <c r="C91" s="641"/>
      <c r="D91" s="15"/>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25"/>
      <c r="AY91" s="641"/>
      <c r="AZ91" s="641"/>
      <c r="BA91" s="641"/>
      <c r="BB91" s="641"/>
      <c r="BC91" s="641"/>
      <c r="BD91" s="641"/>
      <c r="BE91" s="641"/>
      <c r="BF91" s="641"/>
      <c r="BG91" s="641"/>
      <c r="BH91" s="641"/>
      <c r="BI91" s="641"/>
    </row>
    <row r="92" spans="2:61" ht="14.25" customHeight="1" x14ac:dyDescent="0.25">
      <c r="B92" s="641"/>
      <c r="C92" s="641"/>
      <c r="D92" s="26"/>
      <c r="E92" s="26"/>
      <c r="F92" s="27"/>
      <c r="G92" s="27"/>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2"/>
      <c r="AZ92" s="22"/>
      <c r="BA92" s="22"/>
      <c r="BB92" s="22"/>
      <c r="BC92" s="22"/>
      <c r="BD92" s="22"/>
      <c r="BE92" s="22"/>
      <c r="BF92" s="22"/>
      <c r="BG92" s="22"/>
      <c r="BH92" s="22"/>
      <c r="BI92" s="22"/>
    </row>
    <row r="93" spans="2:61" ht="14.25" customHeight="1" x14ac:dyDescent="0.25">
      <c r="B93" s="641"/>
      <c r="C93" s="641"/>
      <c r="D93" s="26"/>
      <c r="E93" s="26"/>
      <c r="F93" s="27"/>
      <c r="G93" s="27"/>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2"/>
      <c r="AZ93" s="22"/>
      <c r="BA93" s="22"/>
      <c r="BB93" s="22"/>
      <c r="BC93" s="22"/>
      <c r="BD93" s="22"/>
      <c r="BE93" s="22"/>
      <c r="BF93" s="22"/>
      <c r="BG93" s="22"/>
      <c r="BH93" s="22"/>
      <c r="BI93" s="22"/>
    </row>
    <row r="94" spans="2:61" ht="14.25" customHeight="1" x14ac:dyDescent="0.25">
      <c r="B94" s="641"/>
      <c r="C94" s="641"/>
      <c r="D94" s="666" t="s">
        <v>90</v>
      </c>
      <c r="E94" s="664"/>
      <c r="F94" s="664"/>
      <c r="G94" s="44"/>
      <c r="H94" s="21"/>
      <c r="I94" s="22"/>
      <c r="J94" s="44"/>
      <c r="K94" s="28"/>
      <c r="L94" s="28"/>
      <c r="M94" s="28"/>
      <c r="N94" s="28"/>
      <c r="O94" s="28"/>
      <c r="P94" s="28"/>
      <c r="Q94" s="28"/>
      <c r="R94" s="28"/>
      <c r="S94" s="28"/>
      <c r="T94" s="22"/>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641"/>
    </row>
    <row r="95" spans="2:61" ht="39.75" customHeight="1" x14ac:dyDescent="0.3">
      <c r="B95" s="672" t="s">
        <v>91</v>
      </c>
      <c r="C95" s="641"/>
      <c r="D95" s="667" t="s">
        <v>85</v>
      </c>
      <c r="E95" s="668"/>
      <c r="F95" s="29" t="s">
        <v>92</v>
      </c>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24"/>
      <c r="AY95" s="22"/>
    </row>
    <row r="96" spans="2:61" ht="14.25" customHeight="1" x14ac:dyDescent="0.25">
      <c r="B96" s="664"/>
      <c r="C96" s="641"/>
      <c r="D96" s="665" t="s">
        <v>87</v>
      </c>
      <c r="E96" s="662"/>
      <c r="F96" s="640"/>
      <c r="G96" s="640"/>
      <c r="H96" s="640"/>
      <c r="I96" s="640"/>
      <c r="J96" s="640"/>
      <c r="K96" s="640"/>
      <c r="L96" s="640"/>
      <c r="M96" s="640"/>
      <c r="N96" s="640"/>
      <c r="O96" s="640"/>
      <c r="P96" s="640"/>
      <c r="Q96" s="640"/>
      <c r="R96" s="640"/>
      <c r="S96" s="640">
        <v>0.21000466600000001</v>
      </c>
      <c r="T96" s="640"/>
      <c r="U96" s="640"/>
      <c r="V96" s="640"/>
      <c r="W96" s="640"/>
      <c r="X96" s="640"/>
      <c r="Y96" s="640"/>
      <c r="Z96" s="640"/>
      <c r="AA96" s="640"/>
      <c r="AB96" s="640"/>
      <c r="AC96" s="640"/>
      <c r="AD96" s="640"/>
      <c r="AE96" s="640"/>
      <c r="AF96" s="640"/>
      <c r="AG96" s="640"/>
      <c r="AH96" s="640"/>
      <c r="AI96" s="640"/>
      <c r="AJ96" s="640"/>
      <c r="AK96" s="640"/>
      <c r="AL96" s="640"/>
      <c r="AM96" s="640"/>
      <c r="AN96" s="640"/>
      <c r="AO96" s="640"/>
      <c r="AP96" s="640"/>
      <c r="AQ96" s="640"/>
      <c r="AR96" s="640"/>
      <c r="AS96" s="640"/>
      <c r="AT96" s="640"/>
      <c r="AU96" s="640"/>
      <c r="AV96" s="640"/>
      <c r="AW96" s="640"/>
      <c r="AX96" s="125"/>
      <c r="AY96" s="22"/>
    </row>
    <row r="97" spans="2:61" ht="14.25" customHeight="1" x14ac:dyDescent="0.25">
      <c r="B97" s="664"/>
      <c r="C97" s="641"/>
      <c r="D97" s="665" t="s">
        <v>88</v>
      </c>
      <c r="E97" s="662"/>
      <c r="F97" s="640"/>
      <c r="G97" s="640"/>
      <c r="H97" s="640"/>
      <c r="I97" s="640"/>
      <c r="J97" s="640"/>
      <c r="K97" s="640"/>
      <c r="L97" s="640"/>
      <c r="M97" s="640"/>
      <c r="N97" s="640"/>
      <c r="O97" s="640"/>
      <c r="P97" s="640"/>
      <c r="Q97" s="640"/>
      <c r="R97" s="640"/>
      <c r="S97" s="640">
        <v>0</v>
      </c>
      <c r="T97" s="640"/>
      <c r="U97" s="640"/>
      <c r="V97" s="640"/>
      <c r="W97" s="640"/>
      <c r="X97" s="640"/>
      <c r="Y97" s="640"/>
      <c r="Z97" s="640"/>
      <c r="AA97" s="640"/>
      <c r="AB97" s="640"/>
      <c r="AC97" s="640"/>
      <c r="AD97" s="640"/>
      <c r="AE97" s="640"/>
      <c r="AF97" s="640"/>
      <c r="AG97" s="640"/>
      <c r="AH97" s="640"/>
      <c r="AI97" s="640"/>
      <c r="AJ97" s="640"/>
      <c r="AK97" s="640"/>
      <c r="AL97" s="640"/>
      <c r="AM97" s="640"/>
      <c r="AN97" s="640"/>
      <c r="AO97" s="640"/>
      <c r="AP97" s="640"/>
      <c r="AQ97" s="640"/>
      <c r="AR97" s="640"/>
      <c r="AS97" s="640"/>
      <c r="AT97" s="640"/>
      <c r="AU97" s="640"/>
      <c r="AV97" s="640"/>
      <c r="AW97" s="640"/>
      <c r="AX97" s="125"/>
      <c r="AY97" s="22"/>
    </row>
    <row r="98" spans="2:61" ht="14.25" customHeight="1" x14ac:dyDescent="0.25">
      <c r="B98" s="664"/>
      <c r="C98" s="641"/>
      <c r="D98" s="96"/>
      <c r="E98" s="101"/>
      <c r="F98" s="110" t="s">
        <v>93</v>
      </c>
      <c r="G98" s="110"/>
      <c r="H98" s="640"/>
      <c r="I98" s="640"/>
      <c r="J98" s="640"/>
      <c r="K98" s="640"/>
      <c r="L98" s="640"/>
      <c r="M98" s="640"/>
      <c r="N98" s="640"/>
      <c r="O98" s="640"/>
      <c r="P98" s="640"/>
      <c r="Q98" s="640"/>
      <c r="R98" s="640"/>
      <c r="S98" s="111">
        <f>SUM(S96:S97)</f>
        <v>0.21000466600000001</v>
      </c>
      <c r="T98" s="640"/>
      <c r="U98" s="640"/>
      <c r="V98" s="640"/>
      <c r="W98" s="640"/>
      <c r="X98" s="640"/>
      <c r="Y98" s="640"/>
      <c r="Z98" s="640"/>
      <c r="AA98" s="640"/>
      <c r="AB98" s="640"/>
      <c r="AC98" s="640"/>
      <c r="AD98" s="640"/>
      <c r="AE98" s="640"/>
      <c r="AF98" s="640"/>
      <c r="AG98" s="640"/>
      <c r="AH98" s="640"/>
      <c r="AI98" s="640"/>
      <c r="AJ98" s="640"/>
      <c r="AK98" s="640"/>
      <c r="AL98" s="640"/>
      <c r="AM98" s="640"/>
      <c r="AN98" s="640"/>
      <c r="AO98" s="640"/>
      <c r="AP98" s="640"/>
      <c r="AQ98" s="640"/>
      <c r="AR98" s="640"/>
      <c r="AS98" s="640"/>
      <c r="AT98" s="640"/>
      <c r="AU98" s="640"/>
      <c r="AV98" s="640"/>
      <c r="AW98" s="640"/>
      <c r="AX98" s="125"/>
      <c r="AY98" s="22"/>
    </row>
    <row r="99" spans="2:61" ht="14.25" customHeight="1" x14ac:dyDescent="0.25">
      <c r="B99" s="639"/>
      <c r="C99" s="641"/>
      <c r="D99" s="15"/>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25"/>
      <c r="AY99" s="22"/>
    </row>
    <row r="100" spans="2:61" ht="14.25" customHeight="1" x14ac:dyDescent="0.25">
      <c r="B100" s="641"/>
      <c r="C100" s="641"/>
      <c r="D100" s="641"/>
      <c r="E100" s="641"/>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row>
    <row r="101" spans="2:61" ht="15.75" customHeight="1" x14ac:dyDescent="0.25">
      <c r="B101" s="641"/>
      <c r="C101" s="641"/>
      <c r="D101" s="666" t="s">
        <v>94</v>
      </c>
      <c r="E101" s="664"/>
      <c r="F101" s="66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row>
    <row r="102" spans="2:61" ht="14.25" customHeight="1" x14ac:dyDescent="0.25">
      <c r="B102" s="641"/>
      <c r="C102" s="641"/>
      <c r="D102" s="641"/>
      <c r="E102" s="641"/>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row>
    <row r="103" spans="2:61" ht="14.25" customHeight="1" x14ac:dyDescent="0.3">
      <c r="B103" s="30"/>
      <c r="C103" s="30"/>
      <c r="D103" s="31" t="s">
        <v>95</v>
      </c>
      <c r="E103" s="126" t="s">
        <v>95</v>
      </c>
      <c r="F103" s="126" t="s">
        <v>95</v>
      </c>
      <c r="G103" s="126" t="s">
        <v>95</v>
      </c>
      <c r="H103" s="126" t="s">
        <v>95</v>
      </c>
      <c r="I103" s="126" t="s">
        <v>95</v>
      </c>
      <c r="J103" s="126" t="s">
        <v>95</v>
      </c>
      <c r="K103" s="126" t="s">
        <v>95</v>
      </c>
      <c r="L103" s="126" t="s">
        <v>95</v>
      </c>
      <c r="M103" s="126" t="s">
        <v>95</v>
      </c>
      <c r="N103" s="126" t="s">
        <v>95</v>
      </c>
      <c r="O103" s="126" t="s">
        <v>95</v>
      </c>
      <c r="P103" s="126" t="s">
        <v>95</v>
      </c>
      <c r="Q103" s="126" t="s">
        <v>95</v>
      </c>
      <c r="R103" s="126" t="s">
        <v>95</v>
      </c>
      <c r="S103" s="126" t="s">
        <v>95</v>
      </c>
      <c r="T103" s="126" t="s">
        <v>95</v>
      </c>
      <c r="U103" s="126" t="s">
        <v>95</v>
      </c>
      <c r="V103" s="126" t="s">
        <v>95</v>
      </c>
      <c r="W103" s="126" t="s">
        <v>95</v>
      </c>
      <c r="X103" s="126" t="s">
        <v>95</v>
      </c>
      <c r="Y103" s="126" t="s">
        <v>95</v>
      </c>
      <c r="Z103" s="126" t="s">
        <v>95</v>
      </c>
      <c r="AA103" s="126" t="s">
        <v>95</v>
      </c>
      <c r="AB103" s="126" t="s">
        <v>95</v>
      </c>
      <c r="AC103" s="126" t="s">
        <v>95</v>
      </c>
      <c r="AD103" s="126" t="s">
        <v>95</v>
      </c>
      <c r="AE103" s="126" t="s">
        <v>95</v>
      </c>
      <c r="AF103" s="126" t="s">
        <v>95</v>
      </c>
      <c r="AG103" s="126" t="s">
        <v>95</v>
      </c>
      <c r="AH103" s="126" t="s">
        <v>95</v>
      </c>
      <c r="AI103" s="126" t="s">
        <v>95</v>
      </c>
      <c r="AJ103" s="126" t="s">
        <v>95</v>
      </c>
      <c r="AK103" s="126" t="s">
        <v>95</v>
      </c>
      <c r="AL103" s="126" t="s">
        <v>95</v>
      </c>
      <c r="AM103" s="126" t="s">
        <v>95</v>
      </c>
      <c r="AN103" s="126" t="s">
        <v>95</v>
      </c>
      <c r="AO103" s="126" t="s">
        <v>95</v>
      </c>
      <c r="AP103" s="126" t="s">
        <v>95</v>
      </c>
      <c r="AQ103" s="126" t="s">
        <v>95</v>
      </c>
      <c r="AR103" s="126" t="s">
        <v>95</v>
      </c>
      <c r="AS103" s="126" t="s">
        <v>95</v>
      </c>
      <c r="AT103" s="126" t="s">
        <v>95</v>
      </c>
      <c r="AU103" s="126" t="s">
        <v>95</v>
      </c>
      <c r="AV103" s="126" t="s">
        <v>95</v>
      </c>
      <c r="AW103" s="126" t="s">
        <v>95</v>
      </c>
      <c r="AX103" s="32" t="s">
        <v>95</v>
      </c>
      <c r="AY103" s="33"/>
      <c r="AZ103" s="33"/>
      <c r="BA103" s="33"/>
      <c r="BB103" s="33"/>
      <c r="BC103" s="33"/>
      <c r="BD103" s="33"/>
      <c r="BE103" s="33"/>
      <c r="BF103" s="33"/>
      <c r="BG103" s="33"/>
      <c r="BH103" s="33"/>
      <c r="BI103" s="33"/>
    </row>
    <row r="104" spans="2:61" ht="14.25" customHeight="1" x14ac:dyDescent="0.3">
      <c r="B104" s="641"/>
      <c r="C104" s="30"/>
      <c r="D104" s="96"/>
      <c r="E104" s="97" t="s">
        <v>3</v>
      </c>
      <c r="F104" s="98" t="s">
        <v>96</v>
      </c>
      <c r="G104" s="99"/>
      <c r="H104" s="99"/>
      <c r="I104" s="99"/>
      <c r="J104" s="99"/>
      <c r="K104" s="99"/>
      <c r="L104" s="99"/>
      <c r="M104" s="99"/>
      <c r="N104" s="99"/>
      <c r="O104" s="99"/>
      <c r="P104" s="99"/>
      <c r="Q104" s="99"/>
      <c r="R104" s="99"/>
      <c r="S104" s="99"/>
      <c r="T104" s="99"/>
      <c r="U104" s="99"/>
      <c r="V104" s="99"/>
      <c r="W104" s="99"/>
      <c r="X104" s="99"/>
      <c r="Y104" s="99"/>
      <c r="Z104" s="99"/>
      <c r="AA104" s="99"/>
      <c r="AB104" s="99"/>
      <c r="AC104" s="99"/>
      <c r="AD104" s="99"/>
      <c r="AE104" s="99"/>
      <c r="AF104" s="99"/>
      <c r="AG104" s="99"/>
      <c r="AH104" s="99"/>
      <c r="AI104" s="99"/>
      <c r="AJ104" s="99"/>
      <c r="AK104" s="99"/>
      <c r="AL104" s="99"/>
      <c r="AM104" s="99"/>
      <c r="AN104" s="99"/>
      <c r="AO104" s="99"/>
      <c r="AP104" s="99"/>
      <c r="AQ104" s="99"/>
      <c r="AR104" s="99"/>
      <c r="AS104" s="99"/>
      <c r="AT104" s="99"/>
      <c r="AU104" s="99"/>
      <c r="AV104" s="99"/>
      <c r="AW104" s="99"/>
      <c r="AX104" s="100"/>
    </row>
    <row r="105" spans="2:61" ht="14.25" customHeight="1" x14ac:dyDescent="0.25">
      <c r="B105" s="641"/>
      <c r="C105" s="13"/>
      <c r="D105" s="96"/>
      <c r="E105" s="101"/>
      <c r="F105" s="102" t="s">
        <v>97</v>
      </c>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99"/>
      <c r="AE105" s="99"/>
      <c r="AF105" s="99"/>
      <c r="AG105" s="99"/>
      <c r="AH105" s="99"/>
      <c r="AI105" s="99"/>
      <c r="AJ105" s="99"/>
      <c r="AK105" s="99"/>
      <c r="AL105" s="99"/>
      <c r="AM105" s="99"/>
      <c r="AN105" s="99"/>
      <c r="AO105" s="99"/>
      <c r="AP105" s="99"/>
      <c r="AQ105" s="99"/>
      <c r="AR105" s="99"/>
      <c r="AS105" s="99"/>
      <c r="AT105" s="99"/>
      <c r="AU105" s="99"/>
      <c r="AV105" s="99"/>
      <c r="AW105" s="99"/>
      <c r="AX105" s="100"/>
    </row>
    <row r="106" spans="2:61" ht="14.25" customHeight="1" x14ac:dyDescent="0.3">
      <c r="B106" s="663" t="s">
        <v>98</v>
      </c>
      <c r="C106" s="30"/>
      <c r="D106" s="669" t="s">
        <v>99</v>
      </c>
      <c r="E106" s="670"/>
      <c r="F106" s="127" t="s">
        <v>100</v>
      </c>
      <c r="G106" s="127" t="s">
        <v>95</v>
      </c>
      <c r="H106" s="127" t="s">
        <v>95</v>
      </c>
      <c r="I106" s="128">
        <v>9.4719999999999999E-2</v>
      </c>
      <c r="J106" s="129" t="s">
        <v>95</v>
      </c>
      <c r="K106" s="128">
        <v>9.4719999999999999E-2</v>
      </c>
      <c r="L106" s="129" t="s">
        <v>95</v>
      </c>
      <c r="M106" s="128">
        <v>9.4719999999999999E-2</v>
      </c>
      <c r="N106" s="129" t="s">
        <v>95</v>
      </c>
      <c r="O106" s="128">
        <v>9.0789999999999982E-2</v>
      </c>
      <c r="P106" s="129" t="s">
        <v>95</v>
      </c>
      <c r="Q106" s="128">
        <v>7.7460000000000001E-2</v>
      </c>
      <c r="R106" s="127" t="s">
        <v>95</v>
      </c>
      <c r="S106" s="127" t="s">
        <v>95</v>
      </c>
      <c r="T106" s="127" t="s">
        <v>95</v>
      </c>
      <c r="U106" s="127" t="s">
        <v>95</v>
      </c>
      <c r="V106" s="127" t="s">
        <v>95</v>
      </c>
      <c r="W106" s="127" t="s">
        <v>95</v>
      </c>
      <c r="X106" s="127" t="s">
        <v>95</v>
      </c>
      <c r="Y106" s="127" t="s">
        <v>95</v>
      </c>
      <c r="Z106" s="127" t="s">
        <v>95</v>
      </c>
      <c r="AA106" s="127" t="s">
        <v>95</v>
      </c>
      <c r="AB106" s="127" t="s">
        <v>95</v>
      </c>
      <c r="AC106" s="127" t="s">
        <v>95</v>
      </c>
      <c r="AD106" s="127" t="s">
        <v>95</v>
      </c>
      <c r="AE106" s="127" t="s">
        <v>95</v>
      </c>
      <c r="AF106" s="127" t="s">
        <v>95</v>
      </c>
      <c r="AG106" s="127" t="s">
        <v>95</v>
      </c>
      <c r="AH106" s="127" t="s">
        <v>95</v>
      </c>
      <c r="AI106" s="127" t="s">
        <v>95</v>
      </c>
      <c r="AJ106" s="127" t="s">
        <v>95</v>
      </c>
      <c r="AK106" s="127" t="s">
        <v>95</v>
      </c>
      <c r="AL106" s="127" t="s">
        <v>95</v>
      </c>
      <c r="AM106" s="127" t="s">
        <v>95</v>
      </c>
      <c r="AN106" s="127" t="s">
        <v>95</v>
      </c>
      <c r="AO106" s="127" t="s">
        <v>95</v>
      </c>
      <c r="AP106" s="127" t="s">
        <v>95</v>
      </c>
      <c r="AQ106" s="127" t="s">
        <v>95</v>
      </c>
      <c r="AR106" s="127" t="s">
        <v>95</v>
      </c>
      <c r="AS106" s="127" t="s">
        <v>95</v>
      </c>
      <c r="AT106" s="127" t="s">
        <v>95</v>
      </c>
      <c r="AU106" s="127" t="s">
        <v>95</v>
      </c>
      <c r="AV106" s="127" t="s">
        <v>95</v>
      </c>
      <c r="AW106" s="127" t="s">
        <v>95</v>
      </c>
      <c r="AX106" s="130" t="s">
        <v>95</v>
      </c>
      <c r="AY106" s="30"/>
      <c r="AZ106" s="30"/>
      <c r="BA106" s="30"/>
      <c r="BB106" s="30"/>
      <c r="BC106" s="30"/>
      <c r="BD106" s="30"/>
      <c r="BE106" s="30"/>
      <c r="BF106" s="30"/>
      <c r="BG106" s="30"/>
      <c r="BH106" s="30"/>
      <c r="BI106" s="30"/>
    </row>
    <row r="107" spans="2:61" ht="14.25" customHeight="1" x14ac:dyDescent="0.3">
      <c r="B107" s="664"/>
      <c r="C107" s="30"/>
      <c r="D107" s="661" t="s">
        <v>101</v>
      </c>
      <c r="E107" s="662"/>
      <c r="F107" s="127" t="s">
        <v>100</v>
      </c>
      <c r="G107" s="127" t="s">
        <v>95</v>
      </c>
      <c r="H107" s="127" t="s">
        <v>95</v>
      </c>
      <c r="I107" s="127">
        <v>2.3E-3</v>
      </c>
      <c r="J107" s="127" t="s">
        <v>95</v>
      </c>
      <c r="K107" s="127">
        <v>2.3E-3</v>
      </c>
      <c r="L107" s="127" t="s">
        <v>95</v>
      </c>
      <c r="M107" s="127">
        <v>2.3E-3</v>
      </c>
      <c r="N107" s="127" t="s">
        <v>95</v>
      </c>
      <c r="O107" s="127">
        <v>1.1140000000000001E-2</v>
      </c>
      <c r="P107" s="127" t="s">
        <v>95</v>
      </c>
      <c r="Q107" s="127">
        <v>8.6E-3</v>
      </c>
      <c r="R107" s="127" t="s">
        <v>95</v>
      </c>
      <c r="S107" s="127" t="s">
        <v>95</v>
      </c>
      <c r="T107" s="127" t="s">
        <v>95</v>
      </c>
      <c r="U107" s="127" t="s">
        <v>95</v>
      </c>
      <c r="V107" s="127" t="s">
        <v>95</v>
      </c>
      <c r="W107" s="127" t="s">
        <v>95</v>
      </c>
      <c r="X107" s="127" t="s">
        <v>95</v>
      </c>
      <c r="Y107" s="127" t="s">
        <v>95</v>
      </c>
      <c r="Z107" s="127" t="s">
        <v>95</v>
      </c>
      <c r="AA107" s="127" t="s">
        <v>95</v>
      </c>
      <c r="AB107" s="127" t="s">
        <v>95</v>
      </c>
      <c r="AC107" s="127" t="s">
        <v>95</v>
      </c>
      <c r="AD107" s="127" t="s">
        <v>95</v>
      </c>
      <c r="AE107" s="127" t="s">
        <v>95</v>
      </c>
      <c r="AF107" s="127" t="s">
        <v>95</v>
      </c>
      <c r="AG107" s="127" t="s">
        <v>95</v>
      </c>
      <c r="AH107" s="127" t="s">
        <v>95</v>
      </c>
      <c r="AI107" s="127" t="s">
        <v>95</v>
      </c>
      <c r="AJ107" s="127" t="s">
        <v>95</v>
      </c>
      <c r="AK107" s="127" t="s">
        <v>95</v>
      </c>
      <c r="AL107" s="127" t="s">
        <v>95</v>
      </c>
      <c r="AM107" s="127" t="s">
        <v>95</v>
      </c>
      <c r="AN107" s="127" t="s">
        <v>95</v>
      </c>
      <c r="AO107" s="127" t="s">
        <v>95</v>
      </c>
      <c r="AP107" s="127" t="s">
        <v>95</v>
      </c>
      <c r="AQ107" s="127" t="s">
        <v>95</v>
      </c>
      <c r="AR107" s="127" t="s">
        <v>95</v>
      </c>
      <c r="AS107" s="127" t="s">
        <v>95</v>
      </c>
      <c r="AT107" s="127" t="s">
        <v>95</v>
      </c>
      <c r="AU107" s="127" t="s">
        <v>95</v>
      </c>
      <c r="AV107" s="127" t="s">
        <v>95</v>
      </c>
      <c r="AW107" s="127" t="s">
        <v>95</v>
      </c>
      <c r="AX107" s="130" t="s">
        <v>95</v>
      </c>
      <c r="AY107" s="33"/>
      <c r="AZ107" s="33"/>
      <c r="BA107" s="33"/>
      <c r="BB107" s="33"/>
      <c r="BC107" s="33"/>
      <c r="BD107" s="33"/>
      <c r="BE107" s="33"/>
      <c r="BF107" s="33"/>
      <c r="BG107" s="33"/>
      <c r="BH107" s="33"/>
      <c r="BI107" s="33"/>
    </row>
    <row r="108" spans="2:61" ht="14.25" customHeight="1" x14ac:dyDescent="0.3">
      <c r="B108" s="664"/>
      <c r="C108" s="30"/>
      <c r="D108" s="661" t="s">
        <v>102</v>
      </c>
      <c r="E108" s="662"/>
      <c r="F108" s="127" t="s">
        <v>100</v>
      </c>
      <c r="G108" s="127" t="s">
        <v>95</v>
      </c>
      <c r="H108" s="127" t="s">
        <v>95</v>
      </c>
      <c r="I108" s="127">
        <v>2.4389999999999998E-2</v>
      </c>
      <c r="J108" s="127" t="s">
        <v>95</v>
      </c>
      <c r="K108" s="127">
        <v>2.4389999999999998E-2</v>
      </c>
      <c r="L108" s="127" t="s">
        <v>95</v>
      </c>
      <c r="M108" s="127">
        <v>2.4389999999999998E-2</v>
      </c>
      <c r="N108" s="127" t="s">
        <v>95</v>
      </c>
      <c r="O108" s="127">
        <v>5.355E-2</v>
      </c>
      <c r="P108" s="127" t="s">
        <v>95</v>
      </c>
      <c r="Q108" s="127">
        <v>1.486E-2</v>
      </c>
      <c r="R108" s="127" t="s">
        <v>95</v>
      </c>
      <c r="S108" s="127" t="s">
        <v>95</v>
      </c>
      <c r="T108" s="127" t="s">
        <v>95</v>
      </c>
      <c r="U108" s="127" t="s">
        <v>95</v>
      </c>
      <c r="V108" s="127" t="s">
        <v>95</v>
      </c>
      <c r="W108" s="127" t="s">
        <v>95</v>
      </c>
      <c r="X108" s="127" t="s">
        <v>95</v>
      </c>
      <c r="Y108" s="127" t="s">
        <v>95</v>
      </c>
      <c r="Z108" s="127" t="s">
        <v>95</v>
      </c>
      <c r="AA108" s="127" t="s">
        <v>95</v>
      </c>
      <c r="AB108" s="127" t="s">
        <v>95</v>
      </c>
      <c r="AC108" s="127" t="s">
        <v>95</v>
      </c>
      <c r="AD108" s="127" t="s">
        <v>95</v>
      </c>
      <c r="AE108" s="127" t="s">
        <v>95</v>
      </c>
      <c r="AF108" s="127" t="s">
        <v>95</v>
      </c>
      <c r="AG108" s="127" t="s">
        <v>95</v>
      </c>
      <c r="AH108" s="127" t="s">
        <v>95</v>
      </c>
      <c r="AI108" s="127" t="s">
        <v>95</v>
      </c>
      <c r="AJ108" s="127" t="s">
        <v>95</v>
      </c>
      <c r="AK108" s="127" t="s">
        <v>95</v>
      </c>
      <c r="AL108" s="127" t="s">
        <v>95</v>
      </c>
      <c r="AM108" s="127" t="s">
        <v>95</v>
      </c>
      <c r="AN108" s="127" t="s">
        <v>95</v>
      </c>
      <c r="AO108" s="127" t="s">
        <v>95</v>
      </c>
      <c r="AP108" s="127" t="s">
        <v>95</v>
      </c>
      <c r="AQ108" s="127" t="s">
        <v>95</v>
      </c>
      <c r="AR108" s="127" t="s">
        <v>95</v>
      </c>
      <c r="AS108" s="127" t="s">
        <v>95</v>
      </c>
      <c r="AT108" s="127" t="s">
        <v>95</v>
      </c>
      <c r="AU108" s="127" t="s">
        <v>95</v>
      </c>
      <c r="AV108" s="127" t="s">
        <v>95</v>
      </c>
      <c r="AW108" s="127" t="s">
        <v>95</v>
      </c>
      <c r="AX108" s="130" t="s">
        <v>95</v>
      </c>
      <c r="AY108" s="33"/>
      <c r="AZ108" s="33"/>
      <c r="BA108" s="33"/>
      <c r="BB108" s="33"/>
      <c r="BC108" s="33"/>
      <c r="BD108" s="33"/>
      <c r="BE108" s="33"/>
      <c r="BF108" s="33"/>
      <c r="BG108" s="33"/>
      <c r="BH108" s="33"/>
      <c r="BI108" s="33"/>
    </row>
    <row r="109" spans="2:61" ht="14.25" customHeight="1" x14ac:dyDescent="0.3">
      <c r="B109" s="664"/>
      <c r="C109" s="30"/>
      <c r="D109" s="661" t="s">
        <v>103</v>
      </c>
      <c r="E109" s="662"/>
      <c r="F109" s="127" t="s">
        <v>100</v>
      </c>
      <c r="G109" s="127" t="s">
        <v>95</v>
      </c>
      <c r="H109" s="127" t="s">
        <v>95</v>
      </c>
      <c r="I109" s="127">
        <v>8.3199999999999993E-3</v>
      </c>
      <c r="J109" s="127" t="s">
        <v>95</v>
      </c>
      <c r="K109" s="127">
        <v>8.3199999999999993E-3</v>
      </c>
      <c r="L109" s="127" t="s">
        <v>95</v>
      </c>
      <c r="M109" s="127">
        <v>8.3199999999999993E-3</v>
      </c>
      <c r="N109" s="127" t="s">
        <v>95</v>
      </c>
      <c r="O109" s="127">
        <v>1.022E-2</v>
      </c>
      <c r="P109" s="127" t="s">
        <v>95</v>
      </c>
      <c r="Q109" s="127">
        <v>6.7299999999999999E-3</v>
      </c>
      <c r="R109" s="127" t="s">
        <v>95</v>
      </c>
      <c r="S109" s="127" t="s">
        <v>95</v>
      </c>
      <c r="T109" s="127" t="s">
        <v>95</v>
      </c>
      <c r="U109" s="127" t="s">
        <v>95</v>
      </c>
      <c r="V109" s="127" t="s">
        <v>95</v>
      </c>
      <c r="W109" s="127" t="s">
        <v>95</v>
      </c>
      <c r="X109" s="127" t="s">
        <v>95</v>
      </c>
      <c r="Y109" s="127" t="s">
        <v>95</v>
      </c>
      <c r="Z109" s="127" t="s">
        <v>95</v>
      </c>
      <c r="AA109" s="127" t="s">
        <v>95</v>
      </c>
      <c r="AB109" s="127" t="s">
        <v>95</v>
      </c>
      <c r="AC109" s="127" t="s">
        <v>95</v>
      </c>
      <c r="AD109" s="127" t="s">
        <v>95</v>
      </c>
      <c r="AE109" s="127" t="s">
        <v>95</v>
      </c>
      <c r="AF109" s="127" t="s">
        <v>95</v>
      </c>
      <c r="AG109" s="127" t="s">
        <v>95</v>
      </c>
      <c r="AH109" s="127" t="s">
        <v>95</v>
      </c>
      <c r="AI109" s="127" t="s">
        <v>95</v>
      </c>
      <c r="AJ109" s="127" t="s">
        <v>95</v>
      </c>
      <c r="AK109" s="127" t="s">
        <v>95</v>
      </c>
      <c r="AL109" s="127" t="s">
        <v>95</v>
      </c>
      <c r="AM109" s="127" t="s">
        <v>95</v>
      </c>
      <c r="AN109" s="127" t="s">
        <v>95</v>
      </c>
      <c r="AO109" s="127" t="s">
        <v>95</v>
      </c>
      <c r="AP109" s="127" t="s">
        <v>95</v>
      </c>
      <c r="AQ109" s="127" t="s">
        <v>95</v>
      </c>
      <c r="AR109" s="127" t="s">
        <v>95</v>
      </c>
      <c r="AS109" s="127" t="s">
        <v>95</v>
      </c>
      <c r="AT109" s="127" t="s">
        <v>95</v>
      </c>
      <c r="AU109" s="127" t="s">
        <v>95</v>
      </c>
      <c r="AV109" s="127" t="s">
        <v>95</v>
      </c>
      <c r="AW109" s="127" t="s">
        <v>95</v>
      </c>
      <c r="AX109" s="130" t="s">
        <v>95</v>
      </c>
      <c r="AY109" s="33"/>
      <c r="AZ109" s="33"/>
      <c r="BA109" s="33"/>
      <c r="BB109" s="33"/>
      <c r="BC109" s="33"/>
      <c r="BD109" s="33"/>
      <c r="BE109" s="33"/>
      <c r="BF109" s="33"/>
      <c r="BG109" s="33"/>
      <c r="BH109" s="33"/>
      <c r="BI109" s="33"/>
    </row>
    <row r="110" spans="2:61" ht="14.25" customHeight="1" x14ac:dyDescent="0.3">
      <c r="B110" s="664"/>
      <c r="C110" s="30"/>
      <c r="D110" s="661" t="s">
        <v>80</v>
      </c>
      <c r="E110" s="662"/>
      <c r="F110" s="127" t="s">
        <v>100</v>
      </c>
      <c r="G110" s="127" t="s">
        <v>95</v>
      </c>
      <c r="H110" s="127" t="s">
        <v>95</v>
      </c>
      <c r="I110" s="127">
        <v>0</v>
      </c>
      <c r="J110" s="127" t="s">
        <v>95</v>
      </c>
      <c r="K110" s="127">
        <v>0</v>
      </c>
      <c r="L110" s="127" t="s">
        <v>95</v>
      </c>
      <c r="M110" s="127">
        <v>0</v>
      </c>
      <c r="N110" s="127" t="s">
        <v>95</v>
      </c>
      <c r="O110" s="127">
        <v>0</v>
      </c>
      <c r="P110" s="127" t="s">
        <v>95</v>
      </c>
      <c r="Q110" s="127">
        <v>0</v>
      </c>
      <c r="R110" s="127" t="s">
        <v>95</v>
      </c>
      <c r="S110" s="127" t="s">
        <v>95</v>
      </c>
      <c r="T110" s="127" t="s">
        <v>95</v>
      </c>
      <c r="U110" s="127" t="s">
        <v>95</v>
      </c>
      <c r="V110" s="127" t="s">
        <v>95</v>
      </c>
      <c r="W110" s="127" t="s">
        <v>95</v>
      </c>
      <c r="X110" s="127" t="s">
        <v>95</v>
      </c>
      <c r="Y110" s="127" t="s">
        <v>95</v>
      </c>
      <c r="Z110" s="127" t="s">
        <v>95</v>
      </c>
      <c r="AA110" s="127" t="s">
        <v>95</v>
      </c>
      <c r="AB110" s="127" t="s">
        <v>95</v>
      </c>
      <c r="AC110" s="127" t="s">
        <v>95</v>
      </c>
      <c r="AD110" s="127" t="s">
        <v>95</v>
      </c>
      <c r="AE110" s="127" t="s">
        <v>95</v>
      </c>
      <c r="AF110" s="127" t="s">
        <v>95</v>
      </c>
      <c r="AG110" s="127" t="s">
        <v>95</v>
      </c>
      <c r="AH110" s="127" t="s">
        <v>95</v>
      </c>
      <c r="AI110" s="127" t="s">
        <v>95</v>
      </c>
      <c r="AJ110" s="127" t="s">
        <v>95</v>
      </c>
      <c r="AK110" s="127" t="s">
        <v>95</v>
      </c>
      <c r="AL110" s="127" t="s">
        <v>95</v>
      </c>
      <c r="AM110" s="127" t="s">
        <v>95</v>
      </c>
      <c r="AN110" s="127" t="s">
        <v>95</v>
      </c>
      <c r="AO110" s="127" t="s">
        <v>95</v>
      </c>
      <c r="AP110" s="127" t="s">
        <v>95</v>
      </c>
      <c r="AQ110" s="127" t="s">
        <v>95</v>
      </c>
      <c r="AR110" s="127" t="s">
        <v>95</v>
      </c>
      <c r="AS110" s="127" t="s">
        <v>95</v>
      </c>
      <c r="AT110" s="127" t="s">
        <v>95</v>
      </c>
      <c r="AU110" s="127" t="s">
        <v>95</v>
      </c>
      <c r="AV110" s="127" t="s">
        <v>95</v>
      </c>
      <c r="AW110" s="127" t="s">
        <v>95</v>
      </c>
      <c r="AX110" s="130" t="s">
        <v>95</v>
      </c>
      <c r="AY110" s="33"/>
      <c r="AZ110" s="33"/>
      <c r="BA110" s="33"/>
      <c r="BB110" s="33"/>
      <c r="BC110" s="33"/>
      <c r="BD110" s="33"/>
      <c r="BE110" s="33"/>
      <c r="BF110" s="33"/>
      <c r="BG110" s="33"/>
      <c r="BH110" s="33"/>
      <c r="BI110" s="33"/>
    </row>
    <row r="111" spans="2:61" ht="14.25" customHeight="1" x14ac:dyDescent="0.3">
      <c r="B111" s="664"/>
      <c r="C111" s="30"/>
      <c r="D111" s="661" t="s">
        <v>57</v>
      </c>
      <c r="E111" s="662"/>
      <c r="F111" s="127" t="s">
        <v>100</v>
      </c>
      <c r="G111" s="127" t="s">
        <v>95</v>
      </c>
      <c r="H111" s="127" t="s">
        <v>95</v>
      </c>
      <c r="I111" s="127">
        <v>1.2800000000000001E-3</v>
      </c>
      <c r="J111" s="127" t="s">
        <v>95</v>
      </c>
      <c r="K111" s="127">
        <v>1.2800000000000001E-3</v>
      </c>
      <c r="L111" s="127" t="s">
        <v>95</v>
      </c>
      <c r="M111" s="127">
        <v>1.2800000000000001E-3</v>
      </c>
      <c r="N111" s="127" t="s">
        <v>95</v>
      </c>
      <c r="O111" s="127">
        <v>9.2300000000000004E-3</v>
      </c>
      <c r="P111" s="127" t="s">
        <v>95</v>
      </c>
      <c r="Q111" s="127">
        <v>1.5499999999999999E-3</v>
      </c>
      <c r="R111" s="127" t="s">
        <v>95</v>
      </c>
      <c r="S111" s="127" t="s">
        <v>95</v>
      </c>
      <c r="T111" s="127" t="s">
        <v>95</v>
      </c>
      <c r="U111" s="127" t="s">
        <v>95</v>
      </c>
      <c r="V111" s="127" t="s">
        <v>95</v>
      </c>
      <c r="W111" s="127" t="s">
        <v>95</v>
      </c>
      <c r="X111" s="127" t="s">
        <v>95</v>
      </c>
      <c r="Y111" s="127" t="s">
        <v>95</v>
      </c>
      <c r="Z111" s="127" t="s">
        <v>95</v>
      </c>
      <c r="AA111" s="127" t="s">
        <v>95</v>
      </c>
      <c r="AB111" s="127" t="s">
        <v>95</v>
      </c>
      <c r="AC111" s="127" t="s">
        <v>95</v>
      </c>
      <c r="AD111" s="127" t="s">
        <v>95</v>
      </c>
      <c r="AE111" s="127" t="s">
        <v>95</v>
      </c>
      <c r="AF111" s="127" t="s">
        <v>95</v>
      </c>
      <c r="AG111" s="127" t="s">
        <v>95</v>
      </c>
      <c r="AH111" s="127" t="s">
        <v>95</v>
      </c>
      <c r="AI111" s="127" t="s">
        <v>95</v>
      </c>
      <c r="AJ111" s="127" t="s">
        <v>95</v>
      </c>
      <c r="AK111" s="127" t="s">
        <v>95</v>
      </c>
      <c r="AL111" s="127" t="s">
        <v>95</v>
      </c>
      <c r="AM111" s="127" t="s">
        <v>95</v>
      </c>
      <c r="AN111" s="127" t="s">
        <v>95</v>
      </c>
      <c r="AO111" s="127" t="s">
        <v>95</v>
      </c>
      <c r="AP111" s="127" t="s">
        <v>95</v>
      </c>
      <c r="AQ111" s="127" t="s">
        <v>95</v>
      </c>
      <c r="AR111" s="127" t="s">
        <v>95</v>
      </c>
      <c r="AS111" s="127" t="s">
        <v>95</v>
      </c>
      <c r="AT111" s="127" t="s">
        <v>95</v>
      </c>
      <c r="AU111" s="127" t="s">
        <v>95</v>
      </c>
      <c r="AV111" s="127" t="s">
        <v>95</v>
      </c>
      <c r="AW111" s="127" t="s">
        <v>95</v>
      </c>
      <c r="AX111" s="130" t="s">
        <v>95</v>
      </c>
      <c r="AY111" s="33"/>
      <c r="AZ111" s="33"/>
      <c r="BA111" s="33"/>
      <c r="BB111" s="33"/>
      <c r="BC111" s="33"/>
      <c r="BD111" s="33"/>
      <c r="BE111" s="33"/>
      <c r="BF111" s="33"/>
      <c r="BG111" s="33"/>
      <c r="BH111" s="33"/>
      <c r="BI111" s="33"/>
    </row>
    <row r="112" spans="2:61" ht="14.25" customHeight="1" x14ac:dyDescent="0.3">
      <c r="B112" s="34" t="s">
        <v>95</v>
      </c>
      <c r="C112" s="34"/>
      <c r="D112" s="131" t="s">
        <v>95</v>
      </c>
      <c r="E112" s="132" t="s">
        <v>95</v>
      </c>
      <c r="F112" s="133" t="s">
        <v>24</v>
      </c>
      <c r="G112" s="133" t="s">
        <v>95</v>
      </c>
      <c r="H112" s="133" t="s">
        <v>95</v>
      </c>
      <c r="I112" s="133">
        <v>0.13102</v>
      </c>
      <c r="J112" s="133" t="s">
        <v>95</v>
      </c>
      <c r="K112" s="133">
        <v>0.13102</v>
      </c>
      <c r="L112" s="133" t="s">
        <v>95</v>
      </c>
      <c r="M112" s="133">
        <v>0.13102</v>
      </c>
      <c r="N112" s="133" t="s">
        <v>95</v>
      </c>
      <c r="O112" s="133">
        <v>0.1749</v>
      </c>
      <c r="P112" s="133" t="s">
        <v>95</v>
      </c>
      <c r="Q112" s="133">
        <v>0.10920000000000001</v>
      </c>
      <c r="R112" s="133" t="s">
        <v>95</v>
      </c>
      <c r="S112" s="133" t="s">
        <v>95</v>
      </c>
      <c r="T112" s="133" t="s">
        <v>95</v>
      </c>
      <c r="U112" s="133" t="s">
        <v>95</v>
      </c>
      <c r="V112" s="133" t="s">
        <v>95</v>
      </c>
      <c r="W112" s="133" t="s">
        <v>95</v>
      </c>
      <c r="X112" s="133" t="s">
        <v>95</v>
      </c>
      <c r="Y112" s="133" t="s">
        <v>95</v>
      </c>
      <c r="Z112" s="133" t="s">
        <v>95</v>
      </c>
      <c r="AA112" s="133" t="s">
        <v>95</v>
      </c>
      <c r="AB112" s="133" t="s">
        <v>95</v>
      </c>
      <c r="AC112" s="133" t="s">
        <v>95</v>
      </c>
      <c r="AD112" s="133" t="s">
        <v>95</v>
      </c>
      <c r="AE112" s="133" t="s">
        <v>95</v>
      </c>
      <c r="AF112" s="133" t="s">
        <v>95</v>
      </c>
      <c r="AG112" s="133" t="s">
        <v>95</v>
      </c>
      <c r="AH112" s="133" t="s">
        <v>95</v>
      </c>
      <c r="AI112" s="133" t="s">
        <v>95</v>
      </c>
      <c r="AJ112" s="133" t="s">
        <v>95</v>
      </c>
      <c r="AK112" s="133" t="s">
        <v>95</v>
      </c>
      <c r="AL112" s="133" t="s">
        <v>95</v>
      </c>
      <c r="AM112" s="133" t="s">
        <v>95</v>
      </c>
      <c r="AN112" s="133" t="s">
        <v>95</v>
      </c>
      <c r="AO112" s="133" t="s">
        <v>95</v>
      </c>
      <c r="AP112" s="133" t="s">
        <v>95</v>
      </c>
      <c r="AQ112" s="133" t="s">
        <v>95</v>
      </c>
      <c r="AR112" s="133" t="s">
        <v>95</v>
      </c>
      <c r="AS112" s="133" t="s">
        <v>95</v>
      </c>
      <c r="AT112" s="133" t="s">
        <v>95</v>
      </c>
      <c r="AU112" s="133" t="s">
        <v>95</v>
      </c>
      <c r="AV112" s="133" t="s">
        <v>95</v>
      </c>
      <c r="AW112" s="133" t="s">
        <v>95</v>
      </c>
      <c r="AX112" s="134" t="s">
        <v>95</v>
      </c>
      <c r="AY112" s="14"/>
      <c r="AZ112" s="14"/>
      <c r="BA112" s="14"/>
      <c r="BB112" s="14"/>
      <c r="BC112" s="14"/>
      <c r="BD112" s="14"/>
      <c r="BE112" s="14"/>
      <c r="BF112" s="14"/>
      <c r="BG112" s="14"/>
      <c r="BH112" s="14"/>
      <c r="BI112" s="14"/>
    </row>
    <row r="113" spans="2:61" ht="14.25" customHeight="1" x14ac:dyDescent="0.3">
      <c r="B113" s="34"/>
      <c r="C113" s="34"/>
      <c r="D113" s="131"/>
      <c r="E113" s="132"/>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c r="AB113" s="133"/>
      <c r="AC113" s="133"/>
      <c r="AD113" s="133"/>
      <c r="AE113" s="133"/>
      <c r="AF113" s="133"/>
      <c r="AG113" s="133"/>
      <c r="AH113" s="133"/>
      <c r="AI113" s="133"/>
      <c r="AJ113" s="133"/>
      <c r="AK113" s="133"/>
      <c r="AL113" s="133"/>
      <c r="AM113" s="133"/>
      <c r="AN113" s="133"/>
      <c r="AO113" s="133"/>
      <c r="AP113" s="133"/>
      <c r="AQ113" s="133"/>
      <c r="AR113" s="133"/>
      <c r="AS113" s="133"/>
      <c r="AT113" s="133"/>
      <c r="AU113" s="133"/>
      <c r="AV113" s="133"/>
      <c r="AW113" s="133"/>
      <c r="AX113" s="134"/>
      <c r="AY113" s="14"/>
      <c r="AZ113" s="14"/>
      <c r="BA113" s="14"/>
      <c r="BB113" s="14"/>
      <c r="BC113" s="14"/>
      <c r="BD113" s="14"/>
      <c r="BE113" s="14"/>
      <c r="BF113" s="14"/>
      <c r="BG113" s="14"/>
      <c r="BH113" s="14"/>
      <c r="BI113" s="14"/>
    </row>
    <row r="114" spans="2:61" ht="14.25" customHeight="1" x14ac:dyDescent="0.25">
      <c r="B114" s="641"/>
      <c r="C114" s="13"/>
      <c r="D114" s="96"/>
      <c r="E114" s="97" t="s">
        <v>3</v>
      </c>
      <c r="F114" s="102" t="s">
        <v>104</v>
      </c>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99"/>
      <c r="AF114" s="99"/>
      <c r="AG114" s="99"/>
      <c r="AH114" s="99"/>
      <c r="AI114" s="99"/>
      <c r="AJ114" s="99"/>
      <c r="AK114" s="99"/>
      <c r="AL114" s="99"/>
      <c r="AM114" s="99"/>
      <c r="AN114" s="99"/>
      <c r="AO114" s="99"/>
      <c r="AP114" s="99"/>
      <c r="AQ114" s="99"/>
      <c r="AR114" s="99"/>
      <c r="AS114" s="99"/>
      <c r="AT114" s="99"/>
      <c r="AU114" s="99"/>
      <c r="AV114" s="99"/>
      <c r="AW114" s="99"/>
      <c r="AX114" s="100"/>
    </row>
    <row r="115" spans="2:61" ht="14.25" customHeight="1" x14ac:dyDescent="0.25">
      <c r="B115" s="641"/>
      <c r="C115" s="13"/>
      <c r="D115" s="101"/>
      <c r="E115" s="97"/>
      <c r="F115" s="102"/>
      <c r="G115" s="99"/>
      <c r="H115" s="99"/>
      <c r="I115" s="99"/>
      <c r="J115" s="99"/>
      <c r="K115" s="99"/>
      <c r="L115" s="99"/>
      <c r="M115" s="99"/>
      <c r="N115" s="99"/>
      <c r="O115" s="99"/>
      <c r="P115" s="99"/>
      <c r="Q115" s="99"/>
      <c r="R115" s="99"/>
      <c r="S115" s="99"/>
      <c r="T115" s="99"/>
      <c r="U115" s="99"/>
      <c r="V115" s="99"/>
      <c r="W115" s="99"/>
      <c r="X115" s="99"/>
      <c r="Y115" s="99"/>
      <c r="Z115" s="99"/>
      <c r="AA115" s="99"/>
      <c r="AB115" s="99"/>
      <c r="AC115" s="99"/>
      <c r="AD115" s="99"/>
      <c r="AE115" s="99"/>
      <c r="AF115" s="99"/>
      <c r="AG115" s="99"/>
      <c r="AH115" s="99"/>
      <c r="AI115" s="99"/>
      <c r="AJ115" s="99"/>
      <c r="AK115" s="99"/>
      <c r="AL115" s="99"/>
      <c r="AM115" s="99"/>
      <c r="AN115" s="99"/>
      <c r="AO115" s="99"/>
      <c r="AP115" s="99"/>
      <c r="AQ115" s="99"/>
      <c r="AR115" s="99"/>
      <c r="AS115" s="99"/>
      <c r="AT115" s="99"/>
      <c r="AU115" s="99"/>
      <c r="AV115" s="99"/>
      <c r="AW115" s="99"/>
      <c r="AX115" s="100"/>
    </row>
    <row r="116" spans="2:61" ht="14.25" customHeight="1" x14ac:dyDescent="0.3">
      <c r="B116" s="663" t="s">
        <v>98</v>
      </c>
      <c r="C116" s="30"/>
      <c r="D116" s="671" t="s">
        <v>99</v>
      </c>
      <c r="E116" s="662"/>
      <c r="F116" s="127" t="s">
        <v>105</v>
      </c>
      <c r="G116" s="127" t="s">
        <v>95</v>
      </c>
      <c r="H116" s="127" t="s">
        <v>95</v>
      </c>
      <c r="I116" s="127">
        <v>0</v>
      </c>
      <c r="J116" s="127" t="s">
        <v>95</v>
      </c>
      <c r="K116" s="127">
        <v>0</v>
      </c>
      <c r="L116" s="127" t="s">
        <v>95</v>
      </c>
      <c r="M116" s="127">
        <v>0</v>
      </c>
      <c r="N116" s="127" t="s">
        <v>95</v>
      </c>
      <c r="O116" s="127">
        <v>0</v>
      </c>
      <c r="P116" s="127" t="s">
        <v>95</v>
      </c>
      <c r="Q116" s="128">
        <v>1.8E-3</v>
      </c>
      <c r="R116" s="127" t="s">
        <v>95</v>
      </c>
      <c r="S116" s="127" t="s">
        <v>95</v>
      </c>
      <c r="T116" s="127" t="s">
        <v>95</v>
      </c>
      <c r="U116" s="127" t="s">
        <v>95</v>
      </c>
      <c r="V116" s="127" t="s">
        <v>95</v>
      </c>
      <c r="W116" s="127" t="s">
        <v>95</v>
      </c>
      <c r="X116" s="127" t="s">
        <v>95</v>
      </c>
      <c r="Y116" s="127" t="s">
        <v>95</v>
      </c>
      <c r="Z116" s="127" t="s">
        <v>95</v>
      </c>
      <c r="AA116" s="127" t="s">
        <v>95</v>
      </c>
      <c r="AB116" s="127" t="s">
        <v>95</v>
      </c>
      <c r="AC116" s="127" t="s">
        <v>95</v>
      </c>
      <c r="AD116" s="127" t="s">
        <v>95</v>
      </c>
      <c r="AE116" s="127" t="s">
        <v>95</v>
      </c>
      <c r="AF116" s="127" t="s">
        <v>95</v>
      </c>
      <c r="AG116" s="127" t="s">
        <v>95</v>
      </c>
      <c r="AH116" s="127" t="s">
        <v>95</v>
      </c>
      <c r="AI116" s="127" t="s">
        <v>95</v>
      </c>
      <c r="AJ116" s="127" t="s">
        <v>95</v>
      </c>
      <c r="AK116" s="127" t="s">
        <v>95</v>
      </c>
      <c r="AL116" s="127" t="s">
        <v>95</v>
      </c>
      <c r="AM116" s="127" t="s">
        <v>95</v>
      </c>
      <c r="AN116" s="127" t="s">
        <v>95</v>
      </c>
      <c r="AO116" s="127" t="s">
        <v>95</v>
      </c>
      <c r="AP116" s="127" t="s">
        <v>95</v>
      </c>
      <c r="AQ116" s="127" t="s">
        <v>95</v>
      </c>
      <c r="AR116" s="127" t="s">
        <v>95</v>
      </c>
      <c r="AS116" s="127" t="s">
        <v>95</v>
      </c>
      <c r="AT116" s="127" t="s">
        <v>95</v>
      </c>
      <c r="AU116" s="127" t="s">
        <v>95</v>
      </c>
      <c r="AV116" s="127" t="s">
        <v>95</v>
      </c>
      <c r="AW116" s="127" t="s">
        <v>95</v>
      </c>
      <c r="AX116" s="130" t="s">
        <v>95</v>
      </c>
      <c r="AY116" s="30"/>
      <c r="AZ116" s="30"/>
      <c r="BA116" s="30"/>
      <c r="BB116" s="30"/>
      <c r="BC116" s="30"/>
      <c r="BD116" s="30"/>
      <c r="BE116" s="30"/>
      <c r="BF116" s="30"/>
      <c r="BG116" s="30"/>
      <c r="BH116" s="30"/>
      <c r="BI116" s="30"/>
    </row>
    <row r="117" spans="2:61" ht="14.25" customHeight="1" x14ac:dyDescent="0.3">
      <c r="B117" s="664"/>
      <c r="C117" s="30"/>
      <c r="D117" s="661" t="s">
        <v>101</v>
      </c>
      <c r="E117" s="662"/>
      <c r="F117" s="127" t="s">
        <v>105</v>
      </c>
      <c r="G117" s="127" t="s">
        <v>95</v>
      </c>
      <c r="H117" s="127" t="s">
        <v>95</v>
      </c>
      <c r="I117" s="127">
        <v>1.6299999999999999E-3</v>
      </c>
      <c r="J117" s="127" t="s">
        <v>95</v>
      </c>
      <c r="K117" s="127">
        <v>1.6299999999999999E-3</v>
      </c>
      <c r="L117" s="127" t="s">
        <v>95</v>
      </c>
      <c r="M117" s="127">
        <v>1.6299999999999999E-3</v>
      </c>
      <c r="N117" s="127" t="s">
        <v>95</v>
      </c>
      <c r="O117" s="127">
        <v>1.1E-4</v>
      </c>
      <c r="P117" s="127" t="s">
        <v>95</v>
      </c>
      <c r="Q117" s="127">
        <v>4.3699999999999998E-3</v>
      </c>
      <c r="R117" s="127" t="s">
        <v>95</v>
      </c>
      <c r="S117" s="127" t="s">
        <v>95</v>
      </c>
      <c r="T117" s="127" t="s">
        <v>95</v>
      </c>
      <c r="U117" s="127" t="s">
        <v>95</v>
      </c>
      <c r="V117" s="127" t="s">
        <v>95</v>
      </c>
      <c r="W117" s="127" t="s">
        <v>95</v>
      </c>
      <c r="X117" s="127" t="s">
        <v>95</v>
      </c>
      <c r="Y117" s="127" t="s">
        <v>95</v>
      </c>
      <c r="Z117" s="127" t="s">
        <v>95</v>
      </c>
      <c r="AA117" s="127" t="s">
        <v>95</v>
      </c>
      <c r="AB117" s="127" t="s">
        <v>95</v>
      </c>
      <c r="AC117" s="127" t="s">
        <v>95</v>
      </c>
      <c r="AD117" s="127" t="s">
        <v>95</v>
      </c>
      <c r="AE117" s="127" t="s">
        <v>95</v>
      </c>
      <c r="AF117" s="127" t="s">
        <v>95</v>
      </c>
      <c r="AG117" s="127" t="s">
        <v>95</v>
      </c>
      <c r="AH117" s="127" t="s">
        <v>95</v>
      </c>
      <c r="AI117" s="127" t="s">
        <v>95</v>
      </c>
      <c r="AJ117" s="127" t="s">
        <v>95</v>
      </c>
      <c r="AK117" s="127" t="s">
        <v>95</v>
      </c>
      <c r="AL117" s="127" t="s">
        <v>95</v>
      </c>
      <c r="AM117" s="127" t="s">
        <v>95</v>
      </c>
      <c r="AN117" s="127" t="s">
        <v>95</v>
      </c>
      <c r="AO117" s="127" t="s">
        <v>95</v>
      </c>
      <c r="AP117" s="127" t="s">
        <v>95</v>
      </c>
      <c r="AQ117" s="127" t="s">
        <v>95</v>
      </c>
      <c r="AR117" s="127" t="s">
        <v>95</v>
      </c>
      <c r="AS117" s="127" t="s">
        <v>95</v>
      </c>
      <c r="AT117" s="127" t="s">
        <v>95</v>
      </c>
      <c r="AU117" s="127" t="s">
        <v>95</v>
      </c>
      <c r="AV117" s="127" t="s">
        <v>95</v>
      </c>
      <c r="AW117" s="127" t="s">
        <v>95</v>
      </c>
      <c r="AX117" s="130" t="s">
        <v>95</v>
      </c>
      <c r="AY117" s="33"/>
      <c r="AZ117" s="33"/>
      <c r="BA117" s="33"/>
      <c r="BB117" s="33"/>
      <c r="BC117" s="33"/>
      <c r="BD117" s="33"/>
      <c r="BE117" s="33"/>
      <c r="BF117" s="33"/>
      <c r="BG117" s="33"/>
      <c r="BH117" s="33"/>
      <c r="BI117" s="33"/>
    </row>
    <row r="118" spans="2:61" ht="14.25" customHeight="1" x14ac:dyDescent="0.3">
      <c r="B118" s="664"/>
      <c r="C118" s="30"/>
      <c r="D118" s="661" t="s">
        <v>106</v>
      </c>
      <c r="E118" s="662"/>
      <c r="F118" s="127" t="s">
        <v>105</v>
      </c>
      <c r="G118" s="127" t="s">
        <v>95</v>
      </c>
      <c r="H118" s="127" t="s">
        <v>95</v>
      </c>
      <c r="I118" s="127">
        <v>6.6530000000000006E-2</v>
      </c>
      <c r="J118" s="127" t="s">
        <v>95</v>
      </c>
      <c r="K118" s="127">
        <v>6.6530000000000006E-2</v>
      </c>
      <c r="L118" s="127" t="s">
        <v>95</v>
      </c>
      <c r="M118" s="127">
        <v>6.6530000000000006E-2</v>
      </c>
      <c r="N118" s="127" t="s">
        <v>95</v>
      </c>
      <c r="O118" s="127">
        <v>2.1950000000000001E-2</v>
      </c>
      <c r="P118" s="127" t="s">
        <v>95</v>
      </c>
      <c r="Q118" s="127">
        <v>1.6049999999999998E-2</v>
      </c>
      <c r="R118" s="127" t="s">
        <v>95</v>
      </c>
      <c r="S118" s="127" t="s">
        <v>95</v>
      </c>
      <c r="T118" s="127" t="s">
        <v>95</v>
      </c>
      <c r="U118" s="127" t="s">
        <v>95</v>
      </c>
      <c r="V118" s="127" t="s">
        <v>95</v>
      </c>
      <c r="W118" s="127" t="s">
        <v>95</v>
      </c>
      <c r="X118" s="127" t="s">
        <v>95</v>
      </c>
      <c r="Y118" s="127" t="s">
        <v>95</v>
      </c>
      <c r="Z118" s="127" t="s">
        <v>95</v>
      </c>
      <c r="AA118" s="127" t="s">
        <v>95</v>
      </c>
      <c r="AB118" s="127" t="s">
        <v>95</v>
      </c>
      <c r="AC118" s="127" t="s">
        <v>95</v>
      </c>
      <c r="AD118" s="127" t="s">
        <v>95</v>
      </c>
      <c r="AE118" s="127" t="s">
        <v>95</v>
      </c>
      <c r="AF118" s="127" t="s">
        <v>95</v>
      </c>
      <c r="AG118" s="127" t="s">
        <v>95</v>
      </c>
      <c r="AH118" s="127" t="s">
        <v>95</v>
      </c>
      <c r="AI118" s="127" t="s">
        <v>95</v>
      </c>
      <c r="AJ118" s="127" t="s">
        <v>95</v>
      </c>
      <c r="AK118" s="127" t="s">
        <v>95</v>
      </c>
      <c r="AL118" s="127" t="s">
        <v>95</v>
      </c>
      <c r="AM118" s="127" t="s">
        <v>95</v>
      </c>
      <c r="AN118" s="127" t="s">
        <v>95</v>
      </c>
      <c r="AO118" s="127" t="s">
        <v>95</v>
      </c>
      <c r="AP118" s="127" t="s">
        <v>95</v>
      </c>
      <c r="AQ118" s="127" t="s">
        <v>95</v>
      </c>
      <c r="AR118" s="127" t="s">
        <v>95</v>
      </c>
      <c r="AS118" s="127" t="s">
        <v>95</v>
      </c>
      <c r="AT118" s="127" t="s">
        <v>95</v>
      </c>
      <c r="AU118" s="127" t="s">
        <v>95</v>
      </c>
      <c r="AV118" s="127" t="s">
        <v>95</v>
      </c>
      <c r="AW118" s="127" t="s">
        <v>95</v>
      </c>
      <c r="AX118" s="130" t="s">
        <v>95</v>
      </c>
      <c r="AY118" s="33"/>
      <c r="AZ118" s="33"/>
      <c r="BA118" s="33"/>
      <c r="BB118" s="33"/>
      <c r="BC118" s="33"/>
      <c r="BD118" s="33"/>
      <c r="BE118" s="33"/>
      <c r="BF118" s="33"/>
      <c r="BG118" s="33"/>
      <c r="BH118" s="33"/>
      <c r="BI118" s="33"/>
    </row>
    <row r="119" spans="2:61" ht="14.25" customHeight="1" x14ac:dyDescent="0.3">
      <c r="B119" s="664"/>
      <c r="C119" s="30"/>
      <c r="D119" s="661" t="s">
        <v>103</v>
      </c>
      <c r="E119" s="662"/>
      <c r="F119" s="127" t="s">
        <v>105</v>
      </c>
      <c r="G119" s="127" t="s">
        <v>95</v>
      </c>
      <c r="H119" s="127" t="s">
        <v>95</v>
      </c>
      <c r="I119" s="127">
        <v>1.0000000000000001E-5</v>
      </c>
      <c r="J119" s="127" t="s">
        <v>95</v>
      </c>
      <c r="K119" s="127">
        <v>1.0000000000000001E-5</v>
      </c>
      <c r="L119" s="127" t="s">
        <v>95</v>
      </c>
      <c r="M119" s="127">
        <v>1.0000000000000001E-5</v>
      </c>
      <c r="N119" s="127" t="s">
        <v>95</v>
      </c>
      <c r="O119" s="127">
        <v>2.7399999999999998E-3</v>
      </c>
      <c r="P119" s="127" t="s">
        <v>95</v>
      </c>
      <c r="Q119" s="127">
        <v>7.1000000000000002E-4</v>
      </c>
      <c r="R119" s="127" t="s">
        <v>95</v>
      </c>
      <c r="S119" s="127" t="s">
        <v>95</v>
      </c>
      <c r="T119" s="127" t="s">
        <v>95</v>
      </c>
      <c r="U119" s="127" t="s">
        <v>95</v>
      </c>
      <c r="V119" s="127" t="s">
        <v>95</v>
      </c>
      <c r="W119" s="127" t="s">
        <v>95</v>
      </c>
      <c r="X119" s="127" t="s">
        <v>95</v>
      </c>
      <c r="Y119" s="127" t="s">
        <v>95</v>
      </c>
      <c r="Z119" s="127" t="s">
        <v>95</v>
      </c>
      <c r="AA119" s="127" t="s">
        <v>95</v>
      </c>
      <c r="AB119" s="127" t="s">
        <v>95</v>
      </c>
      <c r="AC119" s="127" t="s">
        <v>95</v>
      </c>
      <c r="AD119" s="127" t="s">
        <v>95</v>
      </c>
      <c r="AE119" s="127" t="s">
        <v>95</v>
      </c>
      <c r="AF119" s="127" t="s">
        <v>95</v>
      </c>
      <c r="AG119" s="127" t="s">
        <v>95</v>
      </c>
      <c r="AH119" s="127" t="s">
        <v>95</v>
      </c>
      <c r="AI119" s="127" t="s">
        <v>95</v>
      </c>
      <c r="AJ119" s="127" t="s">
        <v>95</v>
      </c>
      <c r="AK119" s="127" t="s">
        <v>95</v>
      </c>
      <c r="AL119" s="127" t="s">
        <v>95</v>
      </c>
      <c r="AM119" s="127" t="s">
        <v>95</v>
      </c>
      <c r="AN119" s="127" t="s">
        <v>95</v>
      </c>
      <c r="AO119" s="127" t="s">
        <v>95</v>
      </c>
      <c r="AP119" s="127" t="s">
        <v>95</v>
      </c>
      <c r="AQ119" s="127" t="s">
        <v>95</v>
      </c>
      <c r="AR119" s="127" t="s">
        <v>95</v>
      </c>
      <c r="AS119" s="127" t="s">
        <v>95</v>
      </c>
      <c r="AT119" s="127" t="s">
        <v>95</v>
      </c>
      <c r="AU119" s="127" t="s">
        <v>95</v>
      </c>
      <c r="AV119" s="127" t="s">
        <v>95</v>
      </c>
      <c r="AW119" s="127" t="s">
        <v>95</v>
      </c>
      <c r="AX119" s="130" t="s">
        <v>95</v>
      </c>
      <c r="AY119" s="33"/>
      <c r="AZ119" s="33"/>
      <c r="BA119" s="33"/>
      <c r="BB119" s="33"/>
      <c r="BC119" s="33"/>
      <c r="BD119" s="33"/>
      <c r="BE119" s="33"/>
      <c r="BF119" s="33"/>
      <c r="BG119" s="33"/>
      <c r="BH119" s="33"/>
      <c r="BI119" s="33"/>
    </row>
    <row r="120" spans="2:61" ht="14.25" customHeight="1" x14ac:dyDescent="0.3">
      <c r="B120" s="664"/>
      <c r="C120" s="30"/>
      <c r="D120" s="661" t="s">
        <v>57</v>
      </c>
      <c r="E120" s="662"/>
      <c r="F120" s="127" t="s">
        <v>105</v>
      </c>
      <c r="G120" s="127" t="s">
        <v>95</v>
      </c>
      <c r="H120" s="127" t="s">
        <v>95</v>
      </c>
      <c r="I120" s="127">
        <v>3.6900000000000001E-3</v>
      </c>
      <c r="J120" s="127" t="s">
        <v>95</v>
      </c>
      <c r="K120" s="127">
        <v>3.6900000000000001E-3</v>
      </c>
      <c r="L120" s="127" t="s">
        <v>95</v>
      </c>
      <c r="M120" s="127">
        <v>3.6900000000000001E-3</v>
      </c>
      <c r="N120" s="127" t="s">
        <v>95</v>
      </c>
      <c r="O120" s="127">
        <v>4.4400000000000004E-3</v>
      </c>
      <c r="P120" s="127" t="s">
        <v>95</v>
      </c>
      <c r="Q120" s="127">
        <v>3.3E-3</v>
      </c>
      <c r="R120" s="127" t="s">
        <v>95</v>
      </c>
      <c r="S120" s="127" t="s">
        <v>95</v>
      </c>
      <c r="T120" s="127" t="s">
        <v>95</v>
      </c>
      <c r="U120" s="127" t="s">
        <v>95</v>
      </c>
      <c r="V120" s="127" t="s">
        <v>95</v>
      </c>
      <c r="W120" s="127" t="s">
        <v>95</v>
      </c>
      <c r="X120" s="127" t="s">
        <v>95</v>
      </c>
      <c r="Y120" s="127" t="s">
        <v>95</v>
      </c>
      <c r="Z120" s="127" t="s">
        <v>95</v>
      </c>
      <c r="AA120" s="127" t="s">
        <v>95</v>
      </c>
      <c r="AB120" s="127" t="s">
        <v>95</v>
      </c>
      <c r="AC120" s="127" t="s">
        <v>95</v>
      </c>
      <c r="AD120" s="127" t="s">
        <v>95</v>
      </c>
      <c r="AE120" s="127" t="s">
        <v>95</v>
      </c>
      <c r="AF120" s="127" t="s">
        <v>95</v>
      </c>
      <c r="AG120" s="127" t="s">
        <v>95</v>
      </c>
      <c r="AH120" s="127" t="s">
        <v>95</v>
      </c>
      <c r="AI120" s="127" t="s">
        <v>95</v>
      </c>
      <c r="AJ120" s="127" t="s">
        <v>95</v>
      </c>
      <c r="AK120" s="127" t="s">
        <v>95</v>
      </c>
      <c r="AL120" s="127" t="s">
        <v>95</v>
      </c>
      <c r="AM120" s="127" t="s">
        <v>95</v>
      </c>
      <c r="AN120" s="127" t="s">
        <v>95</v>
      </c>
      <c r="AO120" s="127" t="s">
        <v>95</v>
      </c>
      <c r="AP120" s="127" t="s">
        <v>95</v>
      </c>
      <c r="AQ120" s="127" t="s">
        <v>95</v>
      </c>
      <c r="AR120" s="127" t="s">
        <v>95</v>
      </c>
      <c r="AS120" s="127" t="s">
        <v>95</v>
      </c>
      <c r="AT120" s="127" t="s">
        <v>95</v>
      </c>
      <c r="AU120" s="127" t="s">
        <v>95</v>
      </c>
      <c r="AV120" s="127" t="s">
        <v>95</v>
      </c>
      <c r="AW120" s="127" t="s">
        <v>95</v>
      </c>
      <c r="AX120" s="130" t="s">
        <v>95</v>
      </c>
      <c r="AY120" s="33"/>
      <c r="AZ120" s="33"/>
      <c r="BA120" s="33"/>
      <c r="BB120" s="33"/>
      <c r="BC120" s="33"/>
      <c r="BD120" s="33"/>
      <c r="BE120" s="33"/>
      <c r="BF120" s="33"/>
      <c r="BG120" s="33"/>
      <c r="BH120" s="33"/>
      <c r="BI120" s="33"/>
    </row>
    <row r="121" spans="2:61" ht="14.25" customHeight="1" x14ac:dyDescent="0.3">
      <c r="B121" s="34" t="s">
        <v>95</v>
      </c>
      <c r="C121" s="34"/>
      <c r="D121" s="131" t="s">
        <v>95</v>
      </c>
      <c r="E121" s="132" t="s">
        <v>95</v>
      </c>
      <c r="F121" s="133" t="s">
        <v>24</v>
      </c>
      <c r="G121" s="133" t="s">
        <v>95</v>
      </c>
      <c r="H121" s="133" t="s">
        <v>95</v>
      </c>
      <c r="I121" s="133">
        <v>7.1859999999999993E-2</v>
      </c>
      <c r="J121" s="133" t="s">
        <v>95</v>
      </c>
      <c r="K121" s="133">
        <v>7.1859999999999993E-2</v>
      </c>
      <c r="L121" s="133" t="s">
        <v>95</v>
      </c>
      <c r="M121" s="133">
        <v>7.1859999999999993E-2</v>
      </c>
      <c r="N121" s="133" t="s">
        <v>95</v>
      </c>
      <c r="O121" s="133">
        <v>2.9239999999999999E-2</v>
      </c>
      <c r="P121" s="133" t="s">
        <v>95</v>
      </c>
      <c r="Q121" s="133">
        <v>2.623E-2</v>
      </c>
      <c r="R121" s="133" t="s">
        <v>95</v>
      </c>
      <c r="S121" s="133" t="s">
        <v>95</v>
      </c>
      <c r="T121" s="133" t="s">
        <v>95</v>
      </c>
      <c r="U121" s="133" t="s">
        <v>95</v>
      </c>
      <c r="V121" s="133" t="s">
        <v>95</v>
      </c>
      <c r="W121" s="133" t="s">
        <v>95</v>
      </c>
      <c r="X121" s="133" t="s">
        <v>95</v>
      </c>
      <c r="Y121" s="133" t="s">
        <v>95</v>
      </c>
      <c r="Z121" s="133" t="s">
        <v>95</v>
      </c>
      <c r="AA121" s="133" t="s">
        <v>95</v>
      </c>
      <c r="AB121" s="133" t="s">
        <v>95</v>
      </c>
      <c r="AC121" s="133" t="s">
        <v>95</v>
      </c>
      <c r="AD121" s="133" t="s">
        <v>95</v>
      </c>
      <c r="AE121" s="133" t="s">
        <v>95</v>
      </c>
      <c r="AF121" s="133" t="s">
        <v>95</v>
      </c>
      <c r="AG121" s="133" t="s">
        <v>95</v>
      </c>
      <c r="AH121" s="133" t="s">
        <v>95</v>
      </c>
      <c r="AI121" s="133" t="s">
        <v>95</v>
      </c>
      <c r="AJ121" s="133" t="s">
        <v>95</v>
      </c>
      <c r="AK121" s="133" t="s">
        <v>95</v>
      </c>
      <c r="AL121" s="133" t="s">
        <v>95</v>
      </c>
      <c r="AM121" s="133" t="s">
        <v>95</v>
      </c>
      <c r="AN121" s="133" t="s">
        <v>95</v>
      </c>
      <c r="AO121" s="133" t="s">
        <v>95</v>
      </c>
      <c r="AP121" s="133" t="s">
        <v>95</v>
      </c>
      <c r="AQ121" s="133" t="s">
        <v>95</v>
      </c>
      <c r="AR121" s="133" t="s">
        <v>95</v>
      </c>
      <c r="AS121" s="133" t="s">
        <v>95</v>
      </c>
      <c r="AT121" s="133" t="s">
        <v>95</v>
      </c>
      <c r="AU121" s="133" t="s">
        <v>95</v>
      </c>
      <c r="AV121" s="133" t="s">
        <v>95</v>
      </c>
      <c r="AW121" s="133" t="s">
        <v>95</v>
      </c>
      <c r="AX121" s="134" t="s">
        <v>95</v>
      </c>
      <c r="AY121" s="14"/>
      <c r="AZ121" s="14"/>
      <c r="BA121" s="14"/>
      <c r="BB121" s="14"/>
      <c r="BC121" s="14"/>
      <c r="BD121" s="14"/>
      <c r="BE121" s="14"/>
      <c r="BF121" s="14"/>
      <c r="BG121" s="14"/>
      <c r="BH121" s="14"/>
      <c r="BI121" s="14"/>
    </row>
    <row r="122" spans="2:61" ht="14.25" customHeight="1" x14ac:dyDescent="0.3">
      <c r="B122" s="34" t="s">
        <v>95</v>
      </c>
      <c r="C122" s="34"/>
      <c r="D122" s="131" t="s">
        <v>95</v>
      </c>
      <c r="E122" s="132" t="s">
        <v>95</v>
      </c>
      <c r="F122" s="133" t="s">
        <v>95</v>
      </c>
      <c r="G122" s="133" t="s">
        <v>95</v>
      </c>
      <c r="H122" s="133" t="s">
        <v>95</v>
      </c>
      <c r="I122" s="133" t="s">
        <v>95</v>
      </c>
      <c r="J122" s="133" t="s">
        <v>95</v>
      </c>
      <c r="K122" s="133" t="s">
        <v>95</v>
      </c>
      <c r="L122" s="133" t="s">
        <v>95</v>
      </c>
      <c r="M122" s="133" t="s">
        <v>95</v>
      </c>
      <c r="N122" s="133" t="s">
        <v>95</v>
      </c>
      <c r="O122" s="133" t="s">
        <v>95</v>
      </c>
      <c r="P122" s="133" t="s">
        <v>95</v>
      </c>
      <c r="Q122" s="133" t="s">
        <v>95</v>
      </c>
      <c r="R122" s="133" t="s">
        <v>95</v>
      </c>
      <c r="S122" s="133" t="s">
        <v>95</v>
      </c>
      <c r="T122" s="133" t="s">
        <v>95</v>
      </c>
      <c r="U122" s="133" t="s">
        <v>95</v>
      </c>
      <c r="V122" s="133" t="s">
        <v>95</v>
      </c>
      <c r="W122" s="133" t="s">
        <v>95</v>
      </c>
      <c r="X122" s="133" t="s">
        <v>95</v>
      </c>
      <c r="Y122" s="133" t="s">
        <v>95</v>
      </c>
      <c r="Z122" s="133" t="s">
        <v>95</v>
      </c>
      <c r="AA122" s="133" t="s">
        <v>95</v>
      </c>
      <c r="AB122" s="133" t="s">
        <v>95</v>
      </c>
      <c r="AC122" s="133" t="s">
        <v>95</v>
      </c>
      <c r="AD122" s="133" t="s">
        <v>95</v>
      </c>
      <c r="AE122" s="133" t="s">
        <v>95</v>
      </c>
      <c r="AF122" s="133" t="s">
        <v>95</v>
      </c>
      <c r="AG122" s="133" t="s">
        <v>95</v>
      </c>
      <c r="AH122" s="133" t="s">
        <v>95</v>
      </c>
      <c r="AI122" s="133" t="s">
        <v>95</v>
      </c>
      <c r="AJ122" s="133" t="s">
        <v>95</v>
      </c>
      <c r="AK122" s="133" t="s">
        <v>95</v>
      </c>
      <c r="AL122" s="133" t="s">
        <v>95</v>
      </c>
      <c r="AM122" s="133" t="s">
        <v>95</v>
      </c>
      <c r="AN122" s="133" t="s">
        <v>95</v>
      </c>
      <c r="AO122" s="133" t="s">
        <v>95</v>
      </c>
      <c r="AP122" s="133" t="s">
        <v>95</v>
      </c>
      <c r="AQ122" s="133" t="s">
        <v>95</v>
      </c>
      <c r="AR122" s="133" t="s">
        <v>95</v>
      </c>
      <c r="AS122" s="133" t="s">
        <v>95</v>
      </c>
      <c r="AT122" s="133" t="s">
        <v>95</v>
      </c>
      <c r="AU122" s="133" t="s">
        <v>95</v>
      </c>
      <c r="AV122" s="133" t="s">
        <v>95</v>
      </c>
      <c r="AW122" s="133" t="s">
        <v>95</v>
      </c>
      <c r="AX122" s="134" t="s">
        <v>95</v>
      </c>
      <c r="AY122" s="14"/>
      <c r="AZ122" s="14"/>
      <c r="BA122" s="14"/>
      <c r="BB122" s="14"/>
      <c r="BC122" s="14"/>
      <c r="BD122" s="14"/>
      <c r="BE122" s="14"/>
      <c r="BF122" s="14"/>
      <c r="BG122" s="14"/>
      <c r="BH122" s="14"/>
      <c r="BI122" s="14"/>
    </row>
    <row r="123" spans="2:61" ht="14.25" customHeight="1" x14ac:dyDescent="0.25">
      <c r="B123" s="641"/>
      <c r="C123" s="13"/>
      <c r="D123" s="96"/>
      <c r="E123" s="97" t="s">
        <v>3</v>
      </c>
      <c r="F123" s="102" t="s">
        <v>107</v>
      </c>
      <c r="G123" s="99"/>
      <c r="H123" s="99"/>
      <c r="I123" s="99"/>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c r="AU123" s="99"/>
      <c r="AV123" s="99"/>
      <c r="AW123" s="99"/>
      <c r="AX123" s="100"/>
    </row>
    <row r="124" spans="2:61" ht="14.25" customHeight="1" x14ac:dyDescent="0.3">
      <c r="B124" s="30" t="s">
        <v>95</v>
      </c>
      <c r="C124" s="30"/>
      <c r="D124" s="135" t="s">
        <v>95</v>
      </c>
      <c r="E124" s="136" t="s">
        <v>95</v>
      </c>
      <c r="F124" s="127" t="s">
        <v>95</v>
      </c>
      <c r="G124" s="127" t="s">
        <v>95</v>
      </c>
      <c r="H124" s="127" t="s">
        <v>95</v>
      </c>
      <c r="I124" s="127" t="s">
        <v>95</v>
      </c>
      <c r="J124" s="127" t="s">
        <v>95</v>
      </c>
      <c r="K124" s="127" t="s">
        <v>95</v>
      </c>
      <c r="L124" s="127" t="s">
        <v>95</v>
      </c>
      <c r="M124" s="127" t="s">
        <v>95</v>
      </c>
      <c r="N124" s="127" t="s">
        <v>95</v>
      </c>
      <c r="O124" s="127" t="s">
        <v>95</v>
      </c>
      <c r="P124" s="127" t="s">
        <v>95</v>
      </c>
      <c r="Q124" s="127" t="s">
        <v>95</v>
      </c>
      <c r="R124" s="127" t="s">
        <v>95</v>
      </c>
      <c r="S124" s="127" t="s">
        <v>95</v>
      </c>
      <c r="T124" s="127" t="s">
        <v>95</v>
      </c>
      <c r="U124" s="127" t="s">
        <v>95</v>
      </c>
      <c r="V124" s="127" t="s">
        <v>95</v>
      </c>
      <c r="W124" s="127" t="s">
        <v>95</v>
      </c>
      <c r="X124" s="127" t="s">
        <v>95</v>
      </c>
      <c r="Y124" s="127" t="s">
        <v>95</v>
      </c>
      <c r="Z124" s="127" t="s">
        <v>95</v>
      </c>
      <c r="AA124" s="127" t="s">
        <v>95</v>
      </c>
      <c r="AB124" s="127" t="s">
        <v>95</v>
      </c>
      <c r="AC124" s="127" t="s">
        <v>95</v>
      </c>
      <c r="AD124" s="127" t="s">
        <v>95</v>
      </c>
      <c r="AE124" s="127" t="s">
        <v>95</v>
      </c>
      <c r="AF124" s="127" t="s">
        <v>95</v>
      </c>
      <c r="AG124" s="127" t="s">
        <v>95</v>
      </c>
      <c r="AH124" s="127" t="s">
        <v>95</v>
      </c>
      <c r="AI124" s="127" t="s">
        <v>95</v>
      </c>
      <c r="AJ124" s="127" t="s">
        <v>95</v>
      </c>
      <c r="AK124" s="127" t="s">
        <v>95</v>
      </c>
      <c r="AL124" s="127" t="s">
        <v>95</v>
      </c>
      <c r="AM124" s="127" t="s">
        <v>95</v>
      </c>
      <c r="AN124" s="127" t="s">
        <v>95</v>
      </c>
      <c r="AO124" s="127" t="s">
        <v>95</v>
      </c>
      <c r="AP124" s="127" t="s">
        <v>95</v>
      </c>
      <c r="AQ124" s="127" t="s">
        <v>95</v>
      </c>
      <c r="AR124" s="127" t="s">
        <v>95</v>
      </c>
      <c r="AS124" s="127" t="s">
        <v>95</v>
      </c>
      <c r="AT124" s="127" t="s">
        <v>95</v>
      </c>
      <c r="AU124" s="127" t="s">
        <v>95</v>
      </c>
      <c r="AV124" s="127" t="s">
        <v>95</v>
      </c>
      <c r="AW124" s="127" t="s">
        <v>95</v>
      </c>
      <c r="AX124" s="130" t="s">
        <v>95</v>
      </c>
      <c r="AY124" s="33"/>
      <c r="AZ124" s="33"/>
      <c r="BA124" s="33"/>
      <c r="BB124" s="33"/>
      <c r="BC124" s="33"/>
      <c r="BD124" s="33"/>
      <c r="BE124" s="33"/>
      <c r="BF124" s="33"/>
      <c r="BG124" s="33"/>
      <c r="BH124" s="33"/>
      <c r="BI124" s="33"/>
    </row>
    <row r="125" spans="2:61" ht="14.25" customHeight="1" x14ac:dyDescent="0.3">
      <c r="B125" s="663" t="s">
        <v>98</v>
      </c>
      <c r="C125" s="30"/>
      <c r="D125" s="669" t="s">
        <v>99</v>
      </c>
      <c r="E125" s="670"/>
      <c r="F125" s="127" t="s">
        <v>108</v>
      </c>
      <c r="G125" s="127" t="s">
        <v>95</v>
      </c>
      <c r="H125" s="127" t="s">
        <v>95</v>
      </c>
      <c r="I125" s="128">
        <v>9.2000000000000003E-4</v>
      </c>
      <c r="J125" s="127" t="s">
        <v>95</v>
      </c>
      <c r="K125" s="129">
        <v>9.2000000000000003E-4</v>
      </c>
      <c r="L125" s="127" t="s">
        <v>95</v>
      </c>
      <c r="M125" s="129">
        <v>9.2000000000000003E-4</v>
      </c>
      <c r="N125" s="127" t="s">
        <v>95</v>
      </c>
      <c r="O125" s="129">
        <v>1.1900000000000001E-3</v>
      </c>
      <c r="P125" s="127" t="s">
        <v>95</v>
      </c>
      <c r="Q125" s="129">
        <v>1.1100000000000001E-3</v>
      </c>
      <c r="R125" s="127" t="s">
        <v>95</v>
      </c>
      <c r="S125" s="127" t="s">
        <v>95</v>
      </c>
      <c r="T125" s="127" t="s">
        <v>95</v>
      </c>
      <c r="U125" s="127" t="s">
        <v>95</v>
      </c>
      <c r="V125" s="127" t="s">
        <v>95</v>
      </c>
      <c r="W125" s="127" t="s">
        <v>95</v>
      </c>
      <c r="X125" s="127" t="s">
        <v>95</v>
      </c>
      <c r="Y125" s="127" t="s">
        <v>95</v>
      </c>
      <c r="Z125" s="127" t="s">
        <v>95</v>
      </c>
      <c r="AA125" s="127" t="s">
        <v>95</v>
      </c>
      <c r="AB125" s="127" t="s">
        <v>95</v>
      </c>
      <c r="AC125" s="127" t="s">
        <v>95</v>
      </c>
      <c r="AD125" s="127" t="s">
        <v>95</v>
      </c>
      <c r="AE125" s="127" t="s">
        <v>95</v>
      </c>
      <c r="AF125" s="127" t="s">
        <v>95</v>
      </c>
      <c r="AG125" s="127" t="s">
        <v>95</v>
      </c>
      <c r="AH125" s="127" t="s">
        <v>95</v>
      </c>
      <c r="AI125" s="127" t="s">
        <v>95</v>
      </c>
      <c r="AJ125" s="127" t="s">
        <v>95</v>
      </c>
      <c r="AK125" s="127" t="s">
        <v>95</v>
      </c>
      <c r="AL125" s="127" t="s">
        <v>95</v>
      </c>
      <c r="AM125" s="127" t="s">
        <v>95</v>
      </c>
      <c r="AN125" s="127" t="s">
        <v>95</v>
      </c>
      <c r="AO125" s="127" t="s">
        <v>95</v>
      </c>
      <c r="AP125" s="127" t="s">
        <v>95</v>
      </c>
      <c r="AQ125" s="127" t="s">
        <v>95</v>
      </c>
      <c r="AR125" s="127" t="s">
        <v>95</v>
      </c>
      <c r="AS125" s="127" t="s">
        <v>95</v>
      </c>
      <c r="AT125" s="127" t="s">
        <v>95</v>
      </c>
      <c r="AU125" s="127" t="s">
        <v>95</v>
      </c>
      <c r="AV125" s="127" t="s">
        <v>95</v>
      </c>
      <c r="AW125" s="127" t="s">
        <v>95</v>
      </c>
      <c r="AX125" s="130" t="s">
        <v>95</v>
      </c>
      <c r="AY125" s="30"/>
      <c r="AZ125" s="30"/>
      <c r="BA125" s="30"/>
      <c r="BB125" s="30"/>
      <c r="BC125" s="30"/>
      <c r="BD125" s="30"/>
      <c r="BE125" s="30"/>
      <c r="BF125" s="30"/>
      <c r="BG125" s="30"/>
      <c r="BH125" s="30"/>
      <c r="BI125" s="30"/>
    </row>
    <row r="126" spans="2:61" ht="14.25" customHeight="1" x14ac:dyDescent="0.3">
      <c r="B126" s="664"/>
      <c r="C126" s="30"/>
      <c r="D126" s="661" t="s">
        <v>101</v>
      </c>
      <c r="E126" s="662"/>
      <c r="F126" s="127" t="s">
        <v>108</v>
      </c>
      <c r="G126" s="127" t="s">
        <v>95</v>
      </c>
      <c r="H126" s="127" t="s">
        <v>95</v>
      </c>
      <c r="I126" s="127">
        <v>0</v>
      </c>
      <c r="J126" s="127" t="s">
        <v>95</v>
      </c>
      <c r="K126" s="127">
        <v>0</v>
      </c>
      <c r="L126" s="127" t="s">
        <v>95</v>
      </c>
      <c r="M126" s="127">
        <v>0</v>
      </c>
      <c r="N126" s="127" t="s">
        <v>95</v>
      </c>
      <c r="O126" s="127">
        <v>1.1E-4</v>
      </c>
      <c r="P126" s="127" t="s">
        <v>95</v>
      </c>
      <c r="Q126" s="127">
        <v>2.0000000000000002E-5</v>
      </c>
      <c r="R126" s="127" t="s">
        <v>95</v>
      </c>
      <c r="S126" s="127" t="s">
        <v>95</v>
      </c>
      <c r="T126" s="127" t="s">
        <v>95</v>
      </c>
      <c r="U126" s="127" t="s">
        <v>95</v>
      </c>
      <c r="V126" s="127" t="s">
        <v>95</v>
      </c>
      <c r="W126" s="127" t="s">
        <v>95</v>
      </c>
      <c r="X126" s="127" t="s">
        <v>95</v>
      </c>
      <c r="Y126" s="127" t="s">
        <v>95</v>
      </c>
      <c r="Z126" s="127" t="s">
        <v>95</v>
      </c>
      <c r="AA126" s="127" t="s">
        <v>95</v>
      </c>
      <c r="AB126" s="127" t="s">
        <v>95</v>
      </c>
      <c r="AC126" s="127" t="s">
        <v>95</v>
      </c>
      <c r="AD126" s="127" t="s">
        <v>95</v>
      </c>
      <c r="AE126" s="127" t="s">
        <v>95</v>
      </c>
      <c r="AF126" s="127" t="s">
        <v>95</v>
      </c>
      <c r="AG126" s="127" t="s">
        <v>95</v>
      </c>
      <c r="AH126" s="127" t="s">
        <v>95</v>
      </c>
      <c r="AI126" s="127" t="s">
        <v>95</v>
      </c>
      <c r="AJ126" s="127" t="s">
        <v>95</v>
      </c>
      <c r="AK126" s="127" t="s">
        <v>95</v>
      </c>
      <c r="AL126" s="127" t="s">
        <v>95</v>
      </c>
      <c r="AM126" s="127" t="s">
        <v>95</v>
      </c>
      <c r="AN126" s="127" t="s">
        <v>95</v>
      </c>
      <c r="AO126" s="127" t="s">
        <v>95</v>
      </c>
      <c r="AP126" s="127" t="s">
        <v>95</v>
      </c>
      <c r="AQ126" s="127" t="s">
        <v>95</v>
      </c>
      <c r="AR126" s="127" t="s">
        <v>95</v>
      </c>
      <c r="AS126" s="127" t="s">
        <v>95</v>
      </c>
      <c r="AT126" s="127" t="s">
        <v>95</v>
      </c>
      <c r="AU126" s="127" t="s">
        <v>95</v>
      </c>
      <c r="AV126" s="127" t="s">
        <v>95</v>
      </c>
      <c r="AW126" s="127" t="s">
        <v>95</v>
      </c>
      <c r="AX126" s="130" t="s">
        <v>95</v>
      </c>
      <c r="AY126" s="33"/>
      <c r="AZ126" s="33"/>
      <c r="BA126" s="33"/>
      <c r="BB126" s="33"/>
      <c r="BC126" s="33"/>
      <c r="BD126" s="33"/>
      <c r="BE126" s="33"/>
      <c r="BF126" s="33"/>
      <c r="BG126" s="33"/>
      <c r="BH126" s="33"/>
      <c r="BI126" s="33"/>
    </row>
    <row r="127" spans="2:61" ht="14.25" customHeight="1" x14ac:dyDescent="0.3">
      <c r="B127" s="664"/>
      <c r="C127" s="30"/>
      <c r="D127" s="661" t="s">
        <v>106</v>
      </c>
      <c r="E127" s="662"/>
      <c r="F127" s="127" t="s">
        <v>108</v>
      </c>
      <c r="G127" s="127" t="s">
        <v>95</v>
      </c>
      <c r="H127" s="127" t="s">
        <v>95</v>
      </c>
      <c r="I127" s="127">
        <v>7.7400000000000004E-3</v>
      </c>
      <c r="J127" s="127" t="s">
        <v>95</v>
      </c>
      <c r="K127" s="127">
        <v>7.7400000000000004E-3</v>
      </c>
      <c r="L127" s="127" t="s">
        <v>95</v>
      </c>
      <c r="M127" s="127">
        <v>7.7400000000000004E-3</v>
      </c>
      <c r="N127" s="127" t="s">
        <v>95</v>
      </c>
      <c r="O127" s="127">
        <v>7.5300000000000002E-3</v>
      </c>
      <c r="P127" s="127" t="s">
        <v>95</v>
      </c>
      <c r="Q127" s="127">
        <v>8.3400000000000002E-3</v>
      </c>
      <c r="R127" s="127" t="s">
        <v>95</v>
      </c>
      <c r="S127" s="127" t="s">
        <v>95</v>
      </c>
      <c r="T127" s="127" t="s">
        <v>95</v>
      </c>
      <c r="U127" s="127" t="s">
        <v>95</v>
      </c>
      <c r="V127" s="127" t="s">
        <v>95</v>
      </c>
      <c r="W127" s="127" t="s">
        <v>95</v>
      </c>
      <c r="X127" s="127" t="s">
        <v>95</v>
      </c>
      <c r="Y127" s="127" t="s">
        <v>95</v>
      </c>
      <c r="Z127" s="127" t="s">
        <v>95</v>
      </c>
      <c r="AA127" s="127" t="s">
        <v>95</v>
      </c>
      <c r="AB127" s="127" t="s">
        <v>95</v>
      </c>
      <c r="AC127" s="127" t="s">
        <v>95</v>
      </c>
      <c r="AD127" s="127" t="s">
        <v>95</v>
      </c>
      <c r="AE127" s="127" t="s">
        <v>95</v>
      </c>
      <c r="AF127" s="127" t="s">
        <v>95</v>
      </c>
      <c r="AG127" s="127" t="s">
        <v>95</v>
      </c>
      <c r="AH127" s="127" t="s">
        <v>95</v>
      </c>
      <c r="AI127" s="127" t="s">
        <v>95</v>
      </c>
      <c r="AJ127" s="127" t="s">
        <v>95</v>
      </c>
      <c r="AK127" s="127" t="s">
        <v>95</v>
      </c>
      <c r="AL127" s="127" t="s">
        <v>95</v>
      </c>
      <c r="AM127" s="127" t="s">
        <v>95</v>
      </c>
      <c r="AN127" s="127" t="s">
        <v>95</v>
      </c>
      <c r="AO127" s="127" t="s">
        <v>95</v>
      </c>
      <c r="AP127" s="127" t="s">
        <v>95</v>
      </c>
      <c r="AQ127" s="127" t="s">
        <v>95</v>
      </c>
      <c r="AR127" s="127" t="s">
        <v>95</v>
      </c>
      <c r="AS127" s="127" t="s">
        <v>95</v>
      </c>
      <c r="AT127" s="127" t="s">
        <v>95</v>
      </c>
      <c r="AU127" s="127" t="s">
        <v>95</v>
      </c>
      <c r="AV127" s="127" t="s">
        <v>95</v>
      </c>
      <c r="AW127" s="127" t="s">
        <v>95</v>
      </c>
      <c r="AX127" s="130" t="s">
        <v>95</v>
      </c>
      <c r="AY127" s="33"/>
      <c r="AZ127" s="33"/>
      <c r="BA127" s="33"/>
      <c r="BB127" s="33"/>
      <c r="BC127" s="33"/>
      <c r="BD127" s="33"/>
      <c r="BE127" s="33"/>
      <c r="BF127" s="33"/>
      <c r="BG127" s="33"/>
      <c r="BH127" s="33"/>
      <c r="BI127" s="33"/>
    </row>
    <row r="128" spans="2:61" ht="14.25" customHeight="1" x14ac:dyDescent="0.3">
      <c r="B128" s="664"/>
      <c r="C128" s="30"/>
      <c r="D128" s="661" t="s">
        <v>102</v>
      </c>
      <c r="E128" s="662"/>
      <c r="F128" s="127" t="s">
        <v>108</v>
      </c>
      <c r="G128" s="127" t="s">
        <v>95</v>
      </c>
      <c r="H128" s="127" t="s">
        <v>95</v>
      </c>
      <c r="I128" s="127">
        <v>4.2000000000000002E-4</v>
      </c>
      <c r="J128" s="127" t="s">
        <v>95</v>
      </c>
      <c r="K128" s="127">
        <v>4.2000000000000002E-4</v>
      </c>
      <c r="L128" s="127" t="s">
        <v>95</v>
      </c>
      <c r="M128" s="127">
        <v>4.2000000000000002E-4</v>
      </c>
      <c r="N128" s="127" t="s">
        <v>95</v>
      </c>
      <c r="O128" s="127">
        <v>8.8999999999999995E-4</v>
      </c>
      <c r="P128" s="127" t="s">
        <v>95</v>
      </c>
      <c r="Q128" s="127">
        <v>1.7000000000000001E-4</v>
      </c>
      <c r="R128" s="127" t="s">
        <v>95</v>
      </c>
      <c r="S128" s="127" t="s">
        <v>95</v>
      </c>
      <c r="T128" s="127" t="s">
        <v>95</v>
      </c>
      <c r="U128" s="127" t="s">
        <v>95</v>
      </c>
      <c r="V128" s="127" t="s">
        <v>95</v>
      </c>
      <c r="W128" s="127" t="s">
        <v>95</v>
      </c>
      <c r="X128" s="127" t="s">
        <v>95</v>
      </c>
      <c r="Y128" s="127" t="s">
        <v>95</v>
      </c>
      <c r="Z128" s="127" t="s">
        <v>95</v>
      </c>
      <c r="AA128" s="127" t="s">
        <v>95</v>
      </c>
      <c r="AB128" s="127" t="s">
        <v>95</v>
      </c>
      <c r="AC128" s="127" t="s">
        <v>95</v>
      </c>
      <c r="AD128" s="127" t="s">
        <v>95</v>
      </c>
      <c r="AE128" s="127" t="s">
        <v>95</v>
      </c>
      <c r="AF128" s="127" t="s">
        <v>95</v>
      </c>
      <c r="AG128" s="127" t="s">
        <v>95</v>
      </c>
      <c r="AH128" s="127" t="s">
        <v>95</v>
      </c>
      <c r="AI128" s="127" t="s">
        <v>95</v>
      </c>
      <c r="AJ128" s="127" t="s">
        <v>95</v>
      </c>
      <c r="AK128" s="127" t="s">
        <v>95</v>
      </c>
      <c r="AL128" s="127" t="s">
        <v>95</v>
      </c>
      <c r="AM128" s="127" t="s">
        <v>95</v>
      </c>
      <c r="AN128" s="127" t="s">
        <v>95</v>
      </c>
      <c r="AO128" s="127" t="s">
        <v>95</v>
      </c>
      <c r="AP128" s="127" t="s">
        <v>95</v>
      </c>
      <c r="AQ128" s="127" t="s">
        <v>95</v>
      </c>
      <c r="AR128" s="127" t="s">
        <v>95</v>
      </c>
      <c r="AS128" s="127" t="s">
        <v>95</v>
      </c>
      <c r="AT128" s="127" t="s">
        <v>95</v>
      </c>
      <c r="AU128" s="127" t="s">
        <v>95</v>
      </c>
      <c r="AV128" s="127" t="s">
        <v>95</v>
      </c>
      <c r="AW128" s="127" t="s">
        <v>95</v>
      </c>
      <c r="AX128" s="130" t="s">
        <v>95</v>
      </c>
      <c r="AY128" s="33"/>
      <c r="AZ128" s="33"/>
      <c r="BA128" s="33"/>
      <c r="BB128" s="33"/>
      <c r="BC128" s="33"/>
      <c r="BD128" s="33"/>
      <c r="BE128" s="33"/>
      <c r="BF128" s="33"/>
      <c r="BG128" s="33"/>
      <c r="BH128" s="33"/>
      <c r="BI128" s="33"/>
    </row>
    <row r="129" spans="2:61" ht="14.25" customHeight="1" x14ac:dyDescent="0.3">
      <c r="B129" s="664"/>
      <c r="C129" s="30"/>
      <c r="D129" s="661" t="s">
        <v>57</v>
      </c>
      <c r="E129" s="662"/>
      <c r="F129" s="127" t="s">
        <v>108</v>
      </c>
      <c r="G129" s="127" t="s">
        <v>95</v>
      </c>
      <c r="H129" s="127" t="s">
        <v>95</v>
      </c>
      <c r="I129" s="127">
        <v>1.8500000000000001E-3</v>
      </c>
      <c r="J129" s="127" t="s">
        <v>95</v>
      </c>
      <c r="K129" s="127">
        <v>1.8500000000000001E-3</v>
      </c>
      <c r="L129" s="127" t="s">
        <v>95</v>
      </c>
      <c r="M129" s="127">
        <v>1.8500000000000001E-3</v>
      </c>
      <c r="N129" s="127" t="s">
        <v>95</v>
      </c>
      <c r="O129" s="127">
        <v>3.64E-3</v>
      </c>
      <c r="P129" s="127" t="s">
        <v>95</v>
      </c>
      <c r="Q129" s="127">
        <v>1.6900000000000001E-3</v>
      </c>
      <c r="R129" s="127" t="s">
        <v>95</v>
      </c>
      <c r="S129" s="127" t="s">
        <v>95</v>
      </c>
      <c r="T129" s="127" t="s">
        <v>95</v>
      </c>
      <c r="U129" s="127" t="s">
        <v>95</v>
      </c>
      <c r="V129" s="127" t="s">
        <v>95</v>
      </c>
      <c r="W129" s="127" t="s">
        <v>95</v>
      </c>
      <c r="X129" s="127" t="s">
        <v>95</v>
      </c>
      <c r="Y129" s="127" t="s">
        <v>95</v>
      </c>
      <c r="Z129" s="127" t="s">
        <v>95</v>
      </c>
      <c r="AA129" s="127" t="s">
        <v>95</v>
      </c>
      <c r="AB129" s="127" t="s">
        <v>95</v>
      </c>
      <c r="AC129" s="127" t="s">
        <v>95</v>
      </c>
      <c r="AD129" s="127" t="s">
        <v>95</v>
      </c>
      <c r="AE129" s="127" t="s">
        <v>95</v>
      </c>
      <c r="AF129" s="127" t="s">
        <v>95</v>
      </c>
      <c r="AG129" s="127" t="s">
        <v>95</v>
      </c>
      <c r="AH129" s="127" t="s">
        <v>95</v>
      </c>
      <c r="AI129" s="127" t="s">
        <v>95</v>
      </c>
      <c r="AJ129" s="127" t="s">
        <v>95</v>
      </c>
      <c r="AK129" s="127" t="s">
        <v>95</v>
      </c>
      <c r="AL129" s="127" t="s">
        <v>95</v>
      </c>
      <c r="AM129" s="127" t="s">
        <v>95</v>
      </c>
      <c r="AN129" s="127" t="s">
        <v>95</v>
      </c>
      <c r="AO129" s="127" t="s">
        <v>95</v>
      </c>
      <c r="AP129" s="127" t="s">
        <v>95</v>
      </c>
      <c r="AQ129" s="127" t="s">
        <v>95</v>
      </c>
      <c r="AR129" s="127" t="s">
        <v>95</v>
      </c>
      <c r="AS129" s="127" t="s">
        <v>95</v>
      </c>
      <c r="AT129" s="127" t="s">
        <v>95</v>
      </c>
      <c r="AU129" s="127" t="s">
        <v>95</v>
      </c>
      <c r="AV129" s="127" t="s">
        <v>95</v>
      </c>
      <c r="AW129" s="127" t="s">
        <v>95</v>
      </c>
      <c r="AX129" s="130" t="s">
        <v>95</v>
      </c>
      <c r="AY129" s="33"/>
      <c r="AZ129" s="33"/>
      <c r="BA129" s="33"/>
      <c r="BB129" s="33"/>
      <c r="BC129" s="33"/>
      <c r="BD129" s="33"/>
      <c r="BE129" s="33"/>
      <c r="BF129" s="33"/>
      <c r="BG129" s="33"/>
      <c r="BH129" s="33"/>
      <c r="BI129" s="33"/>
    </row>
    <row r="130" spans="2:61" ht="14.25" customHeight="1" x14ac:dyDescent="0.3">
      <c r="B130" s="34" t="s">
        <v>95</v>
      </c>
      <c r="C130" s="34"/>
      <c r="D130" s="131" t="s">
        <v>95</v>
      </c>
      <c r="E130" s="132" t="s">
        <v>95</v>
      </c>
      <c r="F130" s="133" t="s">
        <v>24</v>
      </c>
      <c r="G130" s="133" t="s">
        <v>95</v>
      </c>
      <c r="H130" s="133" t="s">
        <v>95</v>
      </c>
      <c r="I130" s="133">
        <v>1.0919999999999999E-2</v>
      </c>
      <c r="J130" s="133" t="s">
        <v>95</v>
      </c>
      <c r="K130" s="133">
        <v>1.0919999999999999E-2</v>
      </c>
      <c r="L130" s="133" t="s">
        <v>95</v>
      </c>
      <c r="M130" s="133">
        <v>1.0919999999999999E-2</v>
      </c>
      <c r="N130" s="133" t="s">
        <v>95</v>
      </c>
      <c r="O130" s="133">
        <v>1.336E-2</v>
      </c>
      <c r="P130" s="133" t="s">
        <v>95</v>
      </c>
      <c r="Q130" s="133">
        <v>1.133E-2</v>
      </c>
      <c r="R130" s="133" t="s">
        <v>95</v>
      </c>
      <c r="S130" s="133" t="s">
        <v>95</v>
      </c>
      <c r="T130" s="133" t="s">
        <v>95</v>
      </c>
      <c r="U130" s="133" t="s">
        <v>95</v>
      </c>
      <c r="V130" s="133" t="s">
        <v>95</v>
      </c>
      <c r="W130" s="133" t="s">
        <v>95</v>
      </c>
      <c r="X130" s="133" t="s">
        <v>95</v>
      </c>
      <c r="Y130" s="133" t="s">
        <v>95</v>
      </c>
      <c r="Z130" s="133" t="s">
        <v>95</v>
      </c>
      <c r="AA130" s="133" t="s">
        <v>95</v>
      </c>
      <c r="AB130" s="133" t="s">
        <v>95</v>
      </c>
      <c r="AC130" s="133" t="s">
        <v>95</v>
      </c>
      <c r="AD130" s="133" t="s">
        <v>95</v>
      </c>
      <c r="AE130" s="133" t="s">
        <v>95</v>
      </c>
      <c r="AF130" s="133" t="s">
        <v>95</v>
      </c>
      <c r="AG130" s="133" t="s">
        <v>95</v>
      </c>
      <c r="AH130" s="133" t="s">
        <v>95</v>
      </c>
      <c r="AI130" s="133" t="s">
        <v>95</v>
      </c>
      <c r="AJ130" s="133" t="s">
        <v>95</v>
      </c>
      <c r="AK130" s="133" t="s">
        <v>95</v>
      </c>
      <c r="AL130" s="133" t="s">
        <v>95</v>
      </c>
      <c r="AM130" s="133" t="s">
        <v>95</v>
      </c>
      <c r="AN130" s="133" t="s">
        <v>95</v>
      </c>
      <c r="AO130" s="133" t="s">
        <v>95</v>
      </c>
      <c r="AP130" s="133" t="s">
        <v>95</v>
      </c>
      <c r="AQ130" s="133" t="s">
        <v>95</v>
      </c>
      <c r="AR130" s="133" t="s">
        <v>95</v>
      </c>
      <c r="AS130" s="133" t="s">
        <v>95</v>
      </c>
      <c r="AT130" s="133" t="s">
        <v>95</v>
      </c>
      <c r="AU130" s="133" t="s">
        <v>95</v>
      </c>
      <c r="AV130" s="133" t="s">
        <v>95</v>
      </c>
      <c r="AW130" s="133" t="s">
        <v>95</v>
      </c>
      <c r="AX130" s="134" t="s">
        <v>95</v>
      </c>
      <c r="AY130" s="14"/>
      <c r="AZ130" s="14"/>
      <c r="BA130" s="14"/>
      <c r="BB130" s="14"/>
      <c r="BC130" s="14"/>
      <c r="BD130" s="14"/>
      <c r="BE130" s="14"/>
      <c r="BF130" s="14"/>
      <c r="BG130" s="14"/>
      <c r="BH130" s="14"/>
      <c r="BI130" s="14"/>
    </row>
    <row r="131" spans="2:61" ht="14.25" customHeight="1" x14ac:dyDescent="0.3">
      <c r="B131" s="34" t="s">
        <v>95</v>
      </c>
      <c r="C131" s="34"/>
      <c r="D131" s="131" t="s">
        <v>95</v>
      </c>
      <c r="E131" s="132" t="s">
        <v>95</v>
      </c>
      <c r="F131" s="133" t="s">
        <v>95</v>
      </c>
      <c r="G131" s="133" t="s">
        <v>95</v>
      </c>
      <c r="H131" s="133" t="s">
        <v>95</v>
      </c>
      <c r="I131" s="133" t="s">
        <v>95</v>
      </c>
      <c r="J131" s="133" t="s">
        <v>95</v>
      </c>
      <c r="K131" s="133" t="s">
        <v>95</v>
      </c>
      <c r="L131" s="133" t="s">
        <v>95</v>
      </c>
      <c r="M131" s="133" t="s">
        <v>95</v>
      </c>
      <c r="N131" s="133" t="s">
        <v>95</v>
      </c>
      <c r="O131" s="133" t="s">
        <v>95</v>
      </c>
      <c r="P131" s="133" t="s">
        <v>95</v>
      </c>
      <c r="Q131" s="133" t="s">
        <v>95</v>
      </c>
      <c r="R131" s="133" t="s">
        <v>95</v>
      </c>
      <c r="S131" s="133" t="s">
        <v>95</v>
      </c>
      <c r="T131" s="133" t="s">
        <v>95</v>
      </c>
      <c r="U131" s="133" t="s">
        <v>95</v>
      </c>
      <c r="V131" s="133" t="s">
        <v>95</v>
      </c>
      <c r="W131" s="133" t="s">
        <v>95</v>
      </c>
      <c r="X131" s="133" t="s">
        <v>95</v>
      </c>
      <c r="Y131" s="133" t="s">
        <v>95</v>
      </c>
      <c r="Z131" s="133" t="s">
        <v>95</v>
      </c>
      <c r="AA131" s="133" t="s">
        <v>95</v>
      </c>
      <c r="AB131" s="133" t="s">
        <v>95</v>
      </c>
      <c r="AC131" s="133" t="s">
        <v>95</v>
      </c>
      <c r="AD131" s="133" t="s">
        <v>95</v>
      </c>
      <c r="AE131" s="133" t="s">
        <v>95</v>
      </c>
      <c r="AF131" s="133" t="s">
        <v>95</v>
      </c>
      <c r="AG131" s="133" t="s">
        <v>95</v>
      </c>
      <c r="AH131" s="133" t="s">
        <v>95</v>
      </c>
      <c r="AI131" s="133" t="s">
        <v>95</v>
      </c>
      <c r="AJ131" s="133" t="s">
        <v>95</v>
      </c>
      <c r="AK131" s="133" t="s">
        <v>95</v>
      </c>
      <c r="AL131" s="133" t="s">
        <v>95</v>
      </c>
      <c r="AM131" s="133" t="s">
        <v>95</v>
      </c>
      <c r="AN131" s="133" t="s">
        <v>95</v>
      </c>
      <c r="AO131" s="133" t="s">
        <v>95</v>
      </c>
      <c r="AP131" s="133" t="s">
        <v>95</v>
      </c>
      <c r="AQ131" s="133" t="s">
        <v>95</v>
      </c>
      <c r="AR131" s="133" t="s">
        <v>95</v>
      </c>
      <c r="AS131" s="133" t="s">
        <v>95</v>
      </c>
      <c r="AT131" s="133" t="s">
        <v>95</v>
      </c>
      <c r="AU131" s="133" t="s">
        <v>95</v>
      </c>
      <c r="AV131" s="133" t="s">
        <v>95</v>
      </c>
      <c r="AW131" s="133" t="s">
        <v>95</v>
      </c>
      <c r="AX131" s="134" t="s">
        <v>95</v>
      </c>
      <c r="AY131" s="14"/>
      <c r="AZ131" s="14"/>
      <c r="BA131" s="14"/>
      <c r="BB131" s="14"/>
      <c r="BC131" s="14"/>
      <c r="BD131" s="14"/>
      <c r="BE131" s="14"/>
      <c r="BF131" s="14"/>
      <c r="BG131" s="14"/>
      <c r="BH131" s="14"/>
      <c r="BI131" s="14"/>
    </row>
    <row r="132" spans="2:61" ht="14.25" customHeight="1" x14ac:dyDescent="0.25">
      <c r="B132" s="641"/>
      <c r="C132" s="13"/>
      <c r="D132" s="96"/>
      <c r="E132" s="97" t="s">
        <v>3</v>
      </c>
      <c r="F132" s="102" t="s">
        <v>109</v>
      </c>
      <c r="G132" s="99"/>
      <c r="H132" s="99"/>
      <c r="I132" s="99"/>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100"/>
    </row>
    <row r="133" spans="2:61" ht="14.25" customHeight="1" x14ac:dyDescent="0.3">
      <c r="B133" s="30" t="s">
        <v>95</v>
      </c>
      <c r="C133" s="30"/>
      <c r="D133" s="135" t="s">
        <v>95</v>
      </c>
      <c r="E133" s="136" t="s">
        <v>95</v>
      </c>
      <c r="F133" s="127" t="s">
        <v>95</v>
      </c>
      <c r="G133" s="127" t="s">
        <v>95</v>
      </c>
      <c r="H133" s="127" t="s">
        <v>95</v>
      </c>
      <c r="I133" s="127" t="s">
        <v>95</v>
      </c>
      <c r="J133" s="127" t="s">
        <v>95</v>
      </c>
      <c r="K133" s="127" t="s">
        <v>95</v>
      </c>
      <c r="L133" s="127" t="s">
        <v>95</v>
      </c>
      <c r="M133" s="127" t="s">
        <v>95</v>
      </c>
      <c r="N133" s="127" t="s">
        <v>95</v>
      </c>
      <c r="O133" s="127" t="s">
        <v>95</v>
      </c>
      <c r="P133" s="127" t="s">
        <v>95</v>
      </c>
      <c r="Q133" s="127" t="s">
        <v>95</v>
      </c>
      <c r="R133" s="127" t="s">
        <v>95</v>
      </c>
      <c r="S133" s="127" t="s">
        <v>95</v>
      </c>
      <c r="T133" s="127" t="s">
        <v>95</v>
      </c>
      <c r="U133" s="127" t="s">
        <v>95</v>
      </c>
      <c r="V133" s="127" t="s">
        <v>95</v>
      </c>
      <c r="W133" s="127" t="s">
        <v>95</v>
      </c>
      <c r="X133" s="127" t="s">
        <v>95</v>
      </c>
      <c r="Y133" s="127" t="s">
        <v>95</v>
      </c>
      <c r="Z133" s="127" t="s">
        <v>95</v>
      </c>
      <c r="AA133" s="127" t="s">
        <v>95</v>
      </c>
      <c r="AB133" s="127" t="s">
        <v>95</v>
      </c>
      <c r="AC133" s="127" t="s">
        <v>95</v>
      </c>
      <c r="AD133" s="127" t="s">
        <v>95</v>
      </c>
      <c r="AE133" s="127" t="s">
        <v>95</v>
      </c>
      <c r="AF133" s="127" t="s">
        <v>95</v>
      </c>
      <c r="AG133" s="127" t="s">
        <v>95</v>
      </c>
      <c r="AH133" s="127" t="s">
        <v>95</v>
      </c>
      <c r="AI133" s="127" t="s">
        <v>95</v>
      </c>
      <c r="AJ133" s="127" t="s">
        <v>95</v>
      </c>
      <c r="AK133" s="127" t="s">
        <v>95</v>
      </c>
      <c r="AL133" s="127" t="s">
        <v>95</v>
      </c>
      <c r="AM133" s="127" t="s">
        <v>95</v>
      </c>
      <c r="AN133" s="127" t="s">
        <v>95</v>
      </c>
      <c r="AO133" s="127" t="s">
        <v>95</v>
      </c>
      <c r="AP133" s="127" t="s">
        <v>95</v>
      </c>
      <c r="AQ133" s="127" t="s">
        <v>95</v>
      </c>
      <c r="AR133" s="127" t="s">
        <v>95</v>
      </c>
      <c r="AS133" s="127" t="s">
        <v>95</v>
      </c>
      <c r="AT133" s="127" t="s">
        <v>95</v>
      </c>
      <c r="AU133" s="127" t="s">
        <v>95</v>
      </c>
      <c r="AV133" s="127" t="s">
        <v>95</v>
      </c>
      <c r="AW133" s="127" t="s">
        <v>95</v>
      </c>
      <c r="AX133" s="130" t="s">
        <v>95</v>
      </c>
      <c r="AY133" s="33"/>
      <c r="AZ133" s="33"/>
      <c r="BA133" s="33"/>
      <c r="BB133" s="33"/>
      <c r="BC133" s="33"/>
      <c r="BD133" s="33"/>
      <c r="BE133" s="33"/>
      <c r="BF133" s="33"/>
      <c r="BG133" s="33"/>
      <c r="BH133" s="33"/>
      <c r="BI133" s="33"/>
    </row>
    <row r="134" spans="2:61" ht="14.25" customHeight="1" x14ac:dyDescent="0.3">
      <c r="B134" s="663" t="s">
        <v>98</v>
      </c>
      <c r="C134" s="30"/>
      <c r="D134" s="35" t="s">
        <v>99</v>
      </c>
      <c r="E134" s="36"/>
      <c r="F134" s="127" t="s">
        <v>81</v>
      </c>
      <c r="G134" s="127" t="s">
        <v>95</v>
      </c>
      <c r="H134" s="127" t="s">
        <v>95</v>
      </c>
      <c r="I134" s="127">
        <v>0</v>
      </c>
      <c r="J134" s="127" t="s">
        <v>95</v>
      </c>
      <c r="K134" s="127">
        <v>6.6E-4</v>
      </c>
      <c r="L134" s="127"/>
      <c r="M134" s="127">
        <v>6.6E-4</v>
      </c>
      <c r="N134" s="127"/>
      <c r="O134" s="127">
        <v>3.5000000000000005E-4</v>
      </c>
      <c r="P134" s="127"/>
      <c r="Q134" s="127">
        <v>5.6000000000000017E-4</v>
      </c>
      <c r="R134" s="127"/>
      <c r="S134" s="127" t="s">
        <v>95</v>
      </c>
      <c r="T134" s="127" t="s">
        <v>95</v>
      </c>
      <c r="U134" s="127" t="s">
        <v>95</v>
      </c>
      <c r="V134" s="127" t="s">
        <v>95</v>
      </c>
      <c r="W134" s="127" t="s">
        <v>95</v>
      </c>
      <c r="X134" s="127" t="s">
        <v>95</v>
      </c>
      <c r="Y134" s="127" t="s">
        <v>95</v>
      </c>
      <c r="Z134" s="127" t="s">
        <v>95</v>
      </c>
      <c r="AA134" s="127" t="s">
        <v>95</v>
      </c>
      <c r="AB134" s="127" t="s">
        <v>95</v>
      </c>
      <c r="AC134" s="127" t="s">
        <v>95</v>
      </c>
      <c r="AD134" s="127" t="s">
        <v>95</v>
      </c>
      <c r="AE134" s="127" t="s">
        <v>95</v>
      </c>
      <c r="AF134" s="127" t="s">
        <v>95</v>
      </c>
      <c r="AG134" s="127" t="s">
        <v>95</v>
      </c>
      <c r="AH134" s="127" t="s">
        <v>95</v>
      </c>
      <c r="AI134" s="127" t="s">
        <v>95</v>
      </c>
      <c r="AJ134" s="127" t="s">
        <v>95</v>
      </c>
      <c r="AK134" s="127" t="s">
        <v>95</v>
      </c>
      <c r="AL134" s="127" t="s">
        <v>95</v>
      </c>
      <c r="AM134" s="127" t="s">
        <v>95</v>
      </c>
      <c r="AN134" s="127" t="s">
        <v>95</v>
      </c>
      <c r="AO134" s="127" t="s">
        <v>95</v>
      </c>
      <c r="AP134" s="127" t="s">
        <v>95</v>
      </c>
      <c r="AQ134" s="127" t="s">
        <v>95</v>
      </c>
      <c r="AR134" s="127" t="s">
        <v>95</v>
      </c>
      <c r="AS134" s="127" t="s">
        <v>95</v>
      </c>
      <c r="AT134" s="127" t="s">
        <v>95</v>
      </c>
      <c r="AU134" s="127" t="s">
        <v>95</v>
      </c>
      <c r="AV134" s="127" t="s">
        <v>95</v>
      </c>
      <c r="AW134" s="127" t="s">
        <v>95</v>
      </c>
      <c r="AX134" s="130" t="s">
        <v>95</v>
      </c>
      <c r="AY134" s="30"/>
      <c r="AZ134" s="30"/>
      <c r="BA134" s="30"/>
      <c r="BB134" s="30"/>
      <c r="BC134" s="30"/>
      <c r="BD134" s="30"/>
      <c r="BE134" s="30"/>
      <c r="BF134" s="30"/>
      <c r="BG134" s="30"/>
      <c r="BH134" s="30"/>
      <c r="BI134" s="30"/>
    </row>
    <row r="135" spans="2:61" ht="14.25" customHeight="1" x14ac:dyDescent="0.3">
      <c r="B135" s="664"/>
      <c r="C135" s="30"/>
      <c r="D135" s="661" t="s">
        <v>101</v>
      </c>
      <c r="E135" s="662"/>
      <c r="F135" s="127" t="s">
        <v>81</v>
      </c>
      <c r="G135" s="127" t="s">
        <v>95</v>
      </c>
      <c r="H135" s="127" t="s">
        <v>95</v>
      </c>
      <c r="I135" s="127">
        <v>2.0000000000000002E-5</v>
      </c>
      <c r="J135" s="127" t="s">
        <v>95</v>
      </c>
      <c r="K135" s="127">
        <v>2.0000000000000002E-5</v>
      </c>
      <c r="L135" s="127" t="s">
        <v>95</v>
      </c>
      <c r="M135" s="127">
        <v>2.0000000000000002E-5</v>
      </c>
      <c r="N135" s="127" t="s">
        <v>95</v>
      </c>
      <c r="O135" s="127">
        <v>6.9999999999999994E-5</v>
      </c>
      <c r="P135" s="127" t="s">
        <v>95</v>
      </c>
      <c r="Q135" s="127">
        <v>1.8000000000000001E-4</v>
      </c>
      <c r="R135" s="127" t="s">
        <v>95</v>
      </c>
      <c r="S135" s="127" t="s">
        <v>95</v>
      </c>
      <c r="T135" s="127" t="s">
        <v>95</v>
      </c>
      <c r="U135" s="127" t="s">
        <v>95</v>
      </c>
      <c r="V135" s="127" t="s">
        <v>95</v>
      </c>
      <c r="W135" s="127" t="s">
        <v>95</v>
      </c>
      <c r="X135" s="127" t="s">
        <v>95</v>
      </c>
      <c r="Y135" s="127" t="s">
        <v>95</v>
      </c>
      <c r="Z135" s="127" t="s">
        <v>95</v>
      </c>
      <c r="AA135" s="127" t="s">
        <v>95</v>
      </c>
      <c r="AB135" s="127" t="s">
        <v>95</v>
      </c>
      <c r="AC135" s="127" t="s">
        <v>95</v>
      </c>
      <c r="AD135" s="127" t="s">
        <v>95</v>
      </c>
      <c r="AE135" s="127" t="s">
        <v>95</v>
      </c>
      <c r="AF135" s="127" t="s">
        <v>95</v>
      </c>
      <c r="AG135" s="127" t="s">
        <v>95</v>
      </c>
      <c r="AH135" s="127" t="s">
        <v>95</v>
      </c>
      <c r="AI135" s="127" t="s">
        <v>95</v>
      </c>
      <c r="AJ135" s="127" t="s">
        <v>95</v>
      </c>
      <c r="AK135" s="127" t="s">
        <v>95</v>
      </c>
      <c r="AL135" s="127" t="s">
        <v>95</v>
      </c>
      <c r="AM135" s="127" t="s">
        <v>95</v>
      </c>
      <c r="AN135" s="127" t="s">
        <v>95</v>
      </c>
      <c r="AO135" s="127" t="s">
        <v>95</v>
      </c>
      <c r="AP135" s="127" t="s">
        <v>95</v>
      </c>
      <c r="AQ135" s="127" t="s">
        <v>95</v>
      </c>
      <c r="AR135" s="127" t="s">
        <v>95</v>
      </c>
      <c r="AS135" s="127" t="s">
        <v>95</v>
      </c>
      <c r="AT135" s="127" t="s">
        <v>95</v>
      </c>
      <c r="AU135" s="127" t="s">
        <v>95</v>
      </c>
      <c r="AV135" s="127" t="s">
        <v>95</v>
      </c>
      <c r="AW135" s="127" t="s">
        <v>95</v>
      </c>
      <c r="AX135" s="130" t="s">
        <v>95</v>
      </c>
      <c r="AY135" s="33"/>
      <c r="AZ135" s="33"/>
      <c r="BA135" s="33"/>
      <c r="BB135" s="33"/>
      <c r="BC135" s="33"/>
      <c r="BD135" s="33"/>
      <c r="BE135" s="33"/>
      <c r="BF135" s="33"/>
      <c r="BG135" s="33"/>
      <c r="BH135" s="33"/>
      <c r="BI135" s="33"/>
    </row>
    <row r="136" spans="2:61" ht="14.25" customHeight="1" x14ac:dyDescent="0.3">
      <c r="B136" s="664"/>
      <c r="C136" s="30"/>
      <c r="D136" s="661" t="s">
        <v>106</v>
      </c>
      <c r="E136" s="662"/>
      <c r="F136" s="127" t="s">
        <v>81</v>
      </c>
      <c r="G136" s="127" t="s">
        <v>95</v>
      </c>
      <c r="H136" s="127" t="s">
        <v>95</v>
      </c>
      <c r="I136" s="127">
        <v>9.6900000000000007E-3</v>
      </c>
      <c r="J136" s="127" t="s">
        <v>95</v>
      </c>
      <c r="K136" s="127">
        <v>9.6900000000000007E-3</v>
      </c>
      <c r="L136" s="127" t="s">
        <v>95</v>
      </c>
      <c r="M136" s="127">
        <v>9.6900000000000007E-3</v>
      </c>
      <c r="N136" s="127" t="s">
        <v>95</v>
      </c>
      <c r="O136" s="127">
        <v>2.32E-3</v>
      </c>
      <c r="P136" s="127" t="s">
        <v>95</v>
      </c>
      <c r="Q136" s="127">
        <v>1.422E-2</v>
      </c>
      <c r="R136" s="127" t="s">
        <v>95</v>
      </c>
      <c r="S136" s="127" t="s">
        <v>95</v>
      </c>
      <c r="T136" s="127" t="s">
        <v>95</v>
      </c>
      <c r="U136" s="127" t="s">
        <v>95</v>
      </c>
      <c r="V136" s="127" t="s">
        <v>95</v>
      </c>
      <c r="W136" s="127" t="s">
        <v>95</v>
      </c>
      <c r="X136" s="127" t="s">
        <v>95</v>
      </c>
      <c r="Y136" s="127" t="s">
        <v>95</v>
      </c>
      <c r="Z136" s="127" t="s">
        <v>95</v>
      </c>
      <c r="AA136" s="127" t="s">
        <v>95</v>
      </c>
      <c r="AB136" s="127" t="s">
        <v>95</v>
      </c>
      <c r="AC136" s="127" t="s">
        <v>95</v>
      </c>
      <c r="AD136" s="127" t="s">
        <v>95</v>
      </c>
      <c r="AE136" s="127" t="s">
        <v>95</v>
      </c>
      <c r="AF136" s="127" t="s">
        <v>95</v>
      </c>
      <c r="AG136" s="127" t="s">
        <v>95</v>
      </c>
      <c r="AH136" s="127" t="s">
        <v>95</v>
      </c>
      <c r="AI136" s="127" t="s">
        <v>95</v>
      </c>
      <c r="AJ136" s="127" t="s">
        <v>95</v>
      </c>
      <c r="AK136" s="127" t="s">
        <v>95</v>
      </c>
      <c r="AL136" s="127" t="s">
        <v>95</v>
      </c>
      <c r="AM136" s="127" t="s">
        <v>95</v>
      </c>
      <c r="AN136" s="127" t="s">
        <v>95</v>
      </c>
      <c r="AO136" s="127" t="s">
        <v>95</v>
      </c>
      <c r="AP136" s="127" t="s">
        <v>95</v>
      </c>
      <c r="AQ136" s="127" t="s">
        <v>95</v>
      </c>
      <c r="AR136" s="127" t="s">
        <v>95</v>
      </c>
      <c r="AS136" s="127" t="s">
        <v>95</v>
      </c>
      <c r="AT136" s="127" t="s">
        <v>95</v>
      </c>
      <c r="AU136" s="127" t="s">
        <v>95</v>
      </c>
      <c r="AV136" s="127" t="s">
        <v>95</v>
      </c>
      <c r="AW136" s="127" t="s">
        <v>95</v>
      </c>
      <c r="AX136" s="130" t="s">
        <v>95</v>
      </c>
      <c r="AY136" s="33"/>
      <c r="AZ136" s="33"/>
      <c r="BA136" s="33"/>
      <c r="BB136" s="33"/>
      <c r="BC136" s="33"/>
      <c r="BD136" s="33"/>
      <c r="BE136" s="33"/>
      <c r="BF136" s="33"/>
      <c r="BG136" s="33"/>
      <c r="BH136" s="33"/>
      <c r="BI136" s="33"/>
    </row>
    <row r="137" spans="2:61" ht="14.25" customHeight="1" x14ac:dyDescent="0.3">
      <c r="B137" s="664"/>
      <c r="C137" s="30"/>
      <c r="D137" s="661" t="s">
        <v>102</v>
      </c>
      <c r="E137" s="662"/>
      <c r="F137" s="127" t="s">
        <v>81</v>
      </c>
      <c r="G137" s="127" t="s">
        <v>95</v>
      </c>
      <c r="H137" s="127" t="s">
        <v>95</v>
      </c>
      <c r="I137" s="127">
        <v>6.0999999999999997E-4</v>
      </c>
      <c r="J137" s="127" t="s">
        <v>95</v>
      </c>
      <c r="K137" s="127">
        <v>6.0999999999999997E-4</v>
      </c>
      <c r="L137" s="127" t="s">
        <v>95</v>
      </c>
      <c r="M137" s="127">
        <v>6.0999999999999997E-4</v>
      </c>
      <c r="N137" s="127" t="s">
        <v>95</v>
      </c>
      <c r="O137" s="127">
        <v>3.5E-4</v>
      </c>
      <c r="P137" s="127" t="s">
        <v>95</v>
      </c>
      <c r="Q137" s="127">
        <v>2.7999999999999998E-4</v>
      </c>
      <c r="R137" s="127" t="s">
        <v>95</v>
      </c>
      <c r="S137" s="127" t="s">
        <v>95</v>
      </c>
      <c r="T137" s="127" t="s">
        <v>95</v>
      </c>
      <c r="U137" s="127" t="s">
        <v>95</v>
      </c>
      <c r="V137" s="127" t="s">
        <v>95</v>
      </c>
      <c r="W137" s="127" t="s">
        <v>95</v>
      </c>
      <c r="X137" s="127" t="s">
        <v>95</v>
      </c>
      <c r="Y137" s="127" t="s">
        <v>95</v>
      </c>
      <c r="Z137" s="127" t="s">
        <v>95</v>
      </c>
      <c r="AA137" s="127" t="s">
        <v>95</v>
      </c>
      <c r="AB137" s="127" t="s">
        <v>95</v>
      </c>
      <c r="AC137" s="127" t="s">
        <v>95</v>
      </c>
      <c r="AD137" s="127" t="s">
        <v>95</v>
      </c>
      <c r="AE137" s="127" t="s">
        <v>95</v>
      </c>
      <c r="AF137" s="127" t="s">
        <v>95</v>
      </c>
      <c r="AG137" s="127" t="s">
        <v>95</v>
      </c>
      <c r="AH137" s="127" t="s">
        <v>95</v>
      </c>
      <c r="AI137" s="127" t="s">
        <v>95</v>
      </c>
      <c r="AJ137" s="127" t="s">
        <v>95</v>
      </c>
      <c r="AK137" s="127" t="s">
        <v>95</v>
      </c>
      <c r="AL137" s="127" t="s">
        <v>95</v>
      </c>
      <c r="AM137" s="127" t="s">
        <v>95</v>
      </c>
      <c r="AN137" s="127" t="s">
        <v>95</v>
      </c>
      <c r="AO137" s="127" t="s">
        <v>95</v>
      </c>
      <c r="AP137" s="127" t="s">
        <v>95</v>
      </c>
      <c r="AQ137" s="127" t="s">
        <v>95</v>
      </c>
      <c r="AR137" s="127" t="s">
        <v>95</v>
      </c>
      <c r="AS137" s="127" t="s">
        <v>95</v>
      </c>
      <c r="AT137" s="127" t="s">
        <v>95</v>
      </c>
      <c r="AU137" s="127" t="s">
        <v>95</v>
      </c>
      <c r="AV137" s="127" t="s">
        <v>95</v>
      </c>
      <c r="AW137" s="127" t="s">
        <v>95</v>
      </c>
      <c r="AX137" s="130" t="s">
        <v>95</v>
      </c>
      <c r="AY137" s="33"/>
      <c r="AZ137" s="33"/>
      <c r="BA137" s="33"/>
      <c r="BB137" s="33"/>
      <c r="BC137" s="33"/>
      <c r="BD137" s="33"/>
      <c r="BE137" s="33"/>
      <c r="BF137" s="33"/>
      <c r="BG137" s="33"/>
      <c r="BH137" s="33"/>
      <c r="BI137" s="33"/>
    </row>
    <row r="138" spans="2:61" ht="14.25" customHeight="1" x14ac:dyDescent="0.3">
      <c r="B138" s="664"/>
      <c r="C138" s="30"/>
      <c r="D138" s="661" t="s">
        <v>103</v>
      </c>
      <c r="E138" s="662"/>
      <c r="F138" s="127" t="s">
        <v>81</v>
      </c>
      <c r="G138" s="127" t="s">
        <v>95</v>
      </c>
      <c r="H138" s="127" t="s">
        <v>95</v>
      </c>
      <c r="I138" s="127">
        <v>2.7999999999999998E-4</v>
      </c>
      <c r="J138" s="127" t="s">
        <v>95</v>
      </c>
      <c r="K138" s="127">
        <v>2.7999999999999998E-4</v>
      </c>
      <c r="L138" s="127" t="s">
        <v>95</v>
      </c>
      <c r="M138" s="127">
        <v>2.7999999999999998E-4</v>
      </c>
      <c r="N138" s="127" t="s">
        <v>95</v>
      </c>
      <c r="O138" s="127">
        <v>2.5000000000000001E-4</v>
      </c>
      <c r="P138" s="127" t="s">
        <v>95</v>
      </c>
      <c r="Q138" s="127">
        <v>4.4000000000000002E-4</v>
      </c>
      <c r="R138" s="127" t="s">
        <v>95</v>
      </c>
      <c r="S138" s="127" t="s">
        <v>95</v>
      </c>
      <c r="T138" s="127" t="s">
        <v>95</v>
      </c>
      <c r="U138" s="127" t="s">
        <v>95</v>
      </c>
      <c r="V138" s="127" t="s">
        <v>95</v>
      </c>
      <c r="W138" s="127" t="s">
        <v>95</v>
      </c>
      <c r="X138" s="127" t="s">
        <v>95</v>
      </c>
      <c r="Y138" s="127" t="s">
        <v>95</v>
      </c>
      <c r="Z138" s="127" t="s">
        <v>95</v>
      </c>
      <c r="AA138" s="127" t="s">
        <v>95</v>
      </c>
      <c r="AB138" s="127" t="s">
        <v>95</v>
      </c>
      <c r="AC138" s="127" t="s">
        <v>95</v>
      </c>
      <c r="AD138" s="127" t="s">
        <v>95</v>
      </c>
      <c r="AE138" s="127" t="s">
        <v>95</v>
      </c>
      <c r="AF138" s="127" t="s">
        <v>95</v>
      </c>
      <c r="AG138" s="127" t="s">
        <v>95</v>
      </c>
      <c r="AH138" s="127" t="s">
        <v>95</v>
      </c>
      <c r="AI138" s="127" t="s">
        <v>95</v>
      </c>
      <c r="AJ138" s="127" t="s">
        <v>95</v>
      </c>
      <c r="AK138" s="127" t="s">
        <v>95</v>
      </c>
      <c r="AL138" s="127" t="s">
        <v>95</v>
      </c>
      <c r="AM138" s="127" t="s">
        <v>95</v>
      </c>
      <c r="AN138" s="127" t="s">
        <v>95</v>
      </c>
      <c r="AO138" s="127" t="s">
        <v>95</v>
      </c>
      <c r="AP138" s="127" t="s">
        <v>95</v>
      </c>
      <c r="AQ138" s="127" t="s">
        <v>95</v>
      </c>
      <c r="AR138" s="127" t="s">
        <v>95</v>
      </c>
      <c r="AS138" s="127" t="s">
        <v>95</v>
      </c>
      <c r="AT138" s="127" t="s">
        <v>95</v>
      </c>
      <c r="AU138" s="127" t="s">
        <v>95</v>
      </c>
      <c r="AV138" s="127" t="s">
        <v>95</v>
      </c>
      <c r="AW138" s="127" t="s">
        <v>95</v>
      </c>
      <c r="AX138" s="130" t="s">
        <v>95</v>
      </c>
      <c r="AY138" s="33"/>
      <c r="AZ138" s="33"/>
      <c r="BA138" s="33"/>
      <c r="BB138" s="33"/>
      <c r="BC138" s="33"/>
      <c r="BD138" s="33"/>
      <c r="BE138" s="33"/>
      <c r="BF138" s="33"/>
      <c r="BG138" s="33"/>
      <c r="BH138" s="33"/>
      <c r="BI138" s="33"/>
    </row>
    <row r="139" spans="2:61" ht="14.25" customHeight="1" x14ac:dyDescent="0.3">
      <c r="B139" s="664"/>
      <c r="C139" s="30"/>
      <c r="D139" s="661" t="s">
        <v>57</v>
      </c>
      <c r="E139" s="662"/>
      <c r="F139" s="127" t="s">
        <v>81</v>
      </c>
      <c r="G139" s="127" t="s">
        <v>95</v>
      </c>
      <c r="H139" s="127" t="s">
        <v>95</v>
      </c>
      <c r="I139" s="127">
        <v>2.2000000000000001E-4</v>
      </c>
      <c r="J139" s="127" t="s">
        <v>95</v>
      </c>
      <c r="K139" s="127">
        <v>2.2000000000000001E-4</v>
      </c>
      <c r="L139" s="127" t="s">
        <v>95</v>
      </c>
      <c r="M139" s="127">
        <v>2.2000000000000001E-4</v>
      </c>
      <c r="N139" s="127" t="s">
        <v>95</v>
      </c>
      <c r="O139" s="127">
        <v>1.2E-4</v>
      </c>
      <c r="P139" s="127" t="s">
        <v>95</v>
      </c>
      <c r="Q139" s="127">
        <v>7.5000000000000002E-4</v>
      </c>
      <c r="R139" s="127" t="s">
        <v>95</v>
      </c>
      <c r="S139" s="127" t="s">
        <v>95</v>
      </c>
      <c r="T139" s="127" t="s">
        <v>95</v>
      </c>
      <c r="U139" s="127" t="s">
        <v>95</v>
      </c>
      <c r="V139" s="127" t="s">
        <v>95</v>
      </c>
      <c r="W139" s="127" t="s">
        <v>95</v>
      </c>
      <c r="X139" s="127" t="s">
        <v>95</v>
      </c>
      <c r="Y139" s="127" t="s">
        <v>95</v>
      </c>
      <c r="Z139" s="127" t="s">
        <v>95</v>
      </c>
      <c r="AA139" s="127" t="s">
        <v>95</v>
      </c>
      <c r="AB139" s="127" t="s">
        <v>95</v>
      </c>
      <c r="AC139" s="127" t="s">
        <v>95</v>
      </c>
      <c r="AD139" s="127" t="s">
        <v>95</v>
      </c>
      <c r="AE139" s="127" t="s">
        <v>95</v>
      </c>
      <c r="AF139" s="127" t="s">
        <v>95</v>
      </c>
      <c r="AG139" s="127" t="s">
        <v>95</v>
      </c>
      <c r="AH139" s="127" t="s">
        <v>95</v>
      </c>
      <c r="AI139" s="127" t="s">
        <v>95</v>
      </c>
      <c r="AJ139" s="127" t="s">
        <v>95</v>
      </c>
      <c r="AK139" s="127" t="s">
        <v>95</v>
      </c>
      <c r="AL139" s="127" t="s">
        <v>95</v>
      </c>
      <c r="AM139" s="127" t="s">
        <v>95</v>
      </c>
      <c r="AN139" s="127" t="s">
        <v>95</v>
      </c>
      <c r="AO139" s="127" t="s">
        <v>95</v>
      </c>
      <c r="AP139" s="127" t="s">
        <v>95</v>
      </c>
      <c r="AQ139" s="127" t="s">
        <v>95</v>
      </c>
      <c r="AR139" s="127" t="s">
        <v>95</v>
      </c>
      <c r="AS139" s="127" t="s">
        <v>95</v>
      </c>
      <c r="AT139" s="127" t="s">
        <v>95</v>
      </c>
      <c r="AU139" s="127" t="s">
        <v>95</v>
      </c>
      <c r="AV139" s="127" t="s">
        <v>95</v>
      </c>
      <c r="AW139" s="127" t="s">
        <v>95</v>
      </c>
      <c r="AX139" s="130" t="s">
        <v>95</v>
      </c>
      <c r="AY139" s="33"/>
      <c r="AZ139" s="33"/>
      <c r="BA139" s="33"/>
      <c r="BB139" s="33"/>
      <c r="BC139" s="33"/>
      <c r="BD139" s="33"/>
      <c r="BE139" s="33"/>
      <c r="BF139" s="33"/>
      <c r="BG139" s="33"/>
      <c r="BH139" s="33"/>
      <c r="BI139" s="33"/>
    </row>
    <row r="140" spans="2:61" ht="14.25" customHeight="1" x14ac:dyDescent="0.3">
      <c r="B140" s="34" t="s">
        <v>95</v>
      </c>
      <c r="C140" s="34"/>
      <c r="D140" s="131" t="s">
        <v>95</v>
      </c>
      <c r="E140" s="132" t="s">
        <v>95</v>
      </c>
      <c r="F140" s="133" t="s">
        <v>24</v>
      </c>
      <c r="G140" s="133" t="s">
        <v>95</v>
      </c>
      <c r="H140" s="133" t="s">
        <v>95</v>
      </c>
      <c r="I140" s="133">
        <v>1.15E-2</v>
      </c>
      <c r="J140" s="133" t="s">
        <v>95</v>
      </c>
      <c r="K140" s="133">
        <v>1.15E-2</v>
      </c>
      <c r="L140" s="133" t="s">
        <v>95</v>
      </c>
      <c r="M140" s="133">
        <v>1.15E-2</v>
      </c>
      <c r="N140" s="133" t="s">
        <v>95</v>
      </c>
      <c r="O140" s="133">
        <v>3.46E-3</v>
      </c>
      <c r="P140" s="133" t="s">
        <v>95</v>
      </c>
      <c r="Q140" s="133">
        <v>1.6420000000000001E-2</v>
      </c>
      <c r="R140" s="133" t="s">
        <v>95</v>
      </c>
      <c r="S140" s="133" t="s">
        <v>95</v>
      </c>
      <c r="T140" s="133" t="s">
        <v>95</v>
      </c>
      <c r="U140" s="133" t="s">
        <v>95</v>
      </c>
      <c r="V140" s="133" t="s">
        <v>95</v>
      </c>
      <c r="W140" s="133" t="s">
        <v>95</v>
      </c>
      <c r="X140" s="133" t="s">
        <v>95</v>
      </c>
      <c r="Y140" s="133" t="s">
        <v>95</v>
      </c>
      <c r="Z140" s="133" t="s">
        <v>95</v>
      </c>
      <c r="AA140" s="133" t="s">
        <v>95</v>
      </c>
      <c r="AB140" s="133" t="s">
        <v>95</v>
      </c>
      <c r="AC140" s="133" t="s">
        <v>95</v>
      </c>
      <c r="AD140" s="133" t="s">
        <v>95</v>
      </c>
      <c r="AE140" s="133" t="s">
        <v>95</v>
      </c>
      <c r="AF140" s="133" t="s">
        <v>95</v>
      </c>
      <c r="AG140" s="133" t="s">
        <v>95</v>
      </c>
      <c r="AH140" s="133" t="s">
        <v>95</v>
      </c>
      <c r="AI140" s="133" t="s">
        <v>95</v>
      </c>
      <c r="AJ140" s="133" t="s">
        <v>95</v>
      </c>
      <c r="AK140" s="133" t="s">
        <v>95</v>
      </c>
      <c r="AL140" s="133" t="s">
        <v>95</v>
      </c>
      <c r="AM140" s="133" t="s">
        <v>95</v>
      </c>
      <c r="AN140" s="133" t="s">
        <v>95</v>
      </c>
      <c r="AO140" s="133" t="s">
        <v>95</v>
      </c>
      <c r="AP140" s="133" t="s">
        <v>95</v>
      </c>
      <c r="AQ140" s="133" t="s">
        <v>95</v>
      </c>
      <c r="AR140" s="133" t="s">
        <v>95</v>
      </c>
      <c r="AS140" s="133" t="s">
        <v>95</v>
      </c>
      <c r="AT140" s="133" t="s">
        <v>95</v>
      </c>
      <c r="AU140" s="133" t="s">
        <v>95</v>
      </c>
      <c r="AV140" s="133" t="s">
        <v>95</v>
      </c>
      <c r="AW140" s="133" t="s">
        <v>95</v>
      </c>
      <c r="AX140" s="134" t="s">
        <v>95</v>
      </c>
      <c r="AY140" s="14"/>
      <c r="AZ140" s="14"/>
      <c r="BA140" s="14"/>
      <c r="BB140" s="14"/>
      <c r="BC140" s="14"/>
      <c r="BD140" s="14"/>
      <c r="BE140" s="14"/>
      <c r="BF140" s="14"/>
      <c r="BG140" s="14"/>
      <c r="BH140" s="14"/>
      <c r="BI140" s="14"/>
    </row>
    <row r="141" spans="2:61" ht="14.25" customHeight="1" x14ac:dyDescent="0.3">
      <c r="B141" s="34" t="s">
        <v>95</v>
      </c>
      <c r="C141" s="34"/>
      <c r="D141" s="131" t="s">
        <v>95</v>
      </c>
      <c r="E141" s="132" t="s">
        <v>95</v>
      </c>
      <c r="F141" s="133" t="s">
        <v>95</v>
      </c>
      <c r="G141" s="133" t="s">
        <v>95</v>
      </c>
      <c r="H141" s="133" t="s">
        <v>95</v>
      </c>
      <c r="I141" s="133" t="s">
        <v>95</v>
      </c>
      <c r="J141" s="133" t="s">
        <v>95</v>
      </c>
      <c r="K141" s="133" t="s">
        <v>95</v>
      </c>
      <c r="L141" s="133" t="s">
        <v>95</v>
      </c>
      <c r="M141" s="133" t="s">
        <v>95</v>
      </c>
      <c r="N141" s="133" t="s">
        <v>95</v>
      </c>
      <c r="O141" s="133" t="s">
        <v>95</v>
      </c>
      <c r="P141" s="133" t="s">
        <v>95</v>
      </c>
      <c r="Q141" s="133" t="s">
        <v>95</v>
      </c>
      <c r="R141" s="133" t="s">
        <v>95</v>
      </c>
      <c r="S141" s="133" t="s">
        <v>95</v>
      </c>
      <c r="T141" s="133" t="s">
        <v>95</v>
      </c>
      <c r="U141" s="133" t="s">
        <v>95</v>
      </c>
      <c r="V141" s="133" t="s">
        <v>95</v>
      </c>
      <c r="W141" s="133" t="s">
        <v>95</v>
      </c>
      <c r="X141" s="133" t="s">
        <v>95</v>
      </c>
      <c r="Y141" s="133" t="s">
        <v>95</v>
      </c>
      <c r="Z141" s="133" t="s">
        <v>95</v>
      </c>
      <c r="AA141" s="133" t="s">
        <v>95</v>
      </c>
      <c r="AB141" s="133" t="s">
        <v>95</v>
      </c>
      <c r="AC141" s="133" t="s">
        <v>95</v>
      </c>
      <c r="AD141" s="133" t="s">
        <v>95</v>
      </c>
      <c r="AE141" s="133" t="s">
        <v>95</v>
      </c>
      <c r="AF141" s="133" t="s">
        <v>95</v>
      </c>
      <c r="AG141" s="133" t="s">
        <v>95</v>
      </c>
      <c r="AH141" s="133" t="s">
        <v>95</v>
      </c>
      <c r="AI141" s="133" t="s">
        <v>95</v>
      </c>
      <c r="AJ141" s="133" t="s">
        <v>95</v>
      </c>
      <c r="AK141" s="133" t="s">
        <v>95</v>
      </c>
      <c r="AL141" s="133" t="s">
        <v>95</v>
      </c>
      <c r="AM141" s="133" t="s">
        <v>95</v>
      </c>
      <c r="AN141" s="133" t="s">
        <v>95</v>
      </c>
      <c r="AO141" s="133" t="s">
        <v>95</v>
      </c>
      <c r="AP141" s="133" t="s">
        <v>95</v>
      </c>
      <c r="AQ141" s="133" t="s">
        <v>95</v>
      </c>
      <c r="AR141" s="133" t="s">
        <v>95</v>
      </c>
      <c r="AS141" s="133" t="s">
        <v>95</v>
      </c>
      <c r="AT141" s="133" t="s">
        <v>95</v>
      </c>
      <c r="AU141" s="133" t="s">
        <v>95</v>
      </c>
      <c r="AV141" s="133" t="s">
        <v>95</v>
      </c>
      <c r="AW141" s="133" t="s">
        <v>95</v>
      </c>
      <c r="AX141" s="134" t="s">
        <v>95</v>
      </c>
      <c r="AY141" s="14"/>
      <c r="AZ141" s="14"/>
      <c r="BA141" s="14"/>
      <c r="BB141" s="14"/>
      <c r="BC141" s="14"/>
      <c r="BD141" s="14"/>
      <c r="BE141" s="14"/>
      <c r="BF141" s="14"/>
      <c r="BG141" s="14"/>
      <c r="BH141" s="14"/>
      <c r="BI141" s="14"/>
    </row>
    <row r="142" spans="2:61" ht="14.25" customHeight="1" x14ac:dyDescent="0.25">
      <c r="B142" s="641"/>
      <c r="C142" s="13"/>
      <c r="D142" s="96"/>
      <c r="E142" s="97" t="s">
        <v>3</v>
      </c>
      <c r="F142" s="102" t="s">
        <v>110</v>
      </c>
      <c r="G142" s="99"/>
      <c r="H142" s="99"/>
      <c r="I142" s="99"/>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100"/>
    </row>
    <row r="143" spans="2:61" ht="14.25" customHeight="1" x14ac:dyDescent="0.3">
      <c r="B143" s="30" t="s">
        <v>95</v>
      </c>
      <c r="C143" s="30"/>
      <c r="D143" s="135" t="s">
        <v>95</v>
      </c>
      <c r="E143" s="136" t="s">
        <v>95</v>
      </c>
      <c r="F143" s="127" t="s">
        <v>95</v>
      </c>
      <c r="G143" s="127" t="s">
        <v>95</v>
      </c>
      <c r="H143" s="127" t="s">
        <v>95</v>
      </c>
      <c r="I143" s="127" t="s">
        <v>95</v>
      </c>
      <c r="J143" s="127" t="s">
        <v>95</v>
      </c>
      <c r="K143" s="127" t="s">
        <v>95</v>
      </c>
      <c r="L143" s="127" t="s">
        <v>95</v>
      </c>
      <c r="M143" s="127" t="s">
        <v>95</v>
      </c>
      <c r="N143" s="127" t="s">
        <v>95</v>
      </c>
      <c r="O143" s="127" t="s">
        <v>95</v>
      </c>
      <c r="P143" s="127" t="s">
        <v>95</v>
      </c>
      <c r="Q143" s="127" t="s">
        <v>95</v>
      </c>
      <c r="R143" s="127" t="s">
        <v>95</v>
      </c>
      <c r="S143" s="127" t="s">
        <v>95</v>
      </c>
      <c r="T143" s="127" t="s">
        <v>95</v>
      </c>
      <c r="U143" s="127" t="s">
        <v>95</v>
      </c>
      <c r="V143" s="127" t="s">
        <v>95</v>
      </c>
      <c r="W143" s="127" t="s">
        <v>95</v>
      </c>
      <c r="X143" s="127" t="s">
        <v>95</v>
      </c>
      <c r="Y143" s="127" t="s">
        <v>95</v>
      </c>
      <c r="Z143" s="127" t="s">
        <v>95</v>
      </c>
      <c r="AA143" s="127" t="s">
        <v>95</v>
      </c>
      <c r="AB143" s="127" t="s">
        <v>95</v>
      </c>
      <c r="AC143" s="127" t="s">
        <v>95</v>
      </c>
      <c r="AD143" s="127" t="s">
        <v>95</v>
      </c>
      <c r="AE143" s="127" t="s">
        <v>95</v>
      </c>
      <c r="AF143" s="127" t="s">
        <v>95</v>
      </c>
      <c r="AG143" s="127" t="s">
        <v>95</v>
      </c>
      <c r="AH143" s="127" t="s">
        <v>95</v>
      </c>
      <c r="AI143" s="127" t="s">
        <v>95</v>
      </c>
      <c r="AJ143" s="127" t="s">
        <v>95</v>
      </c>
      <c r="AK143" s="127" t="s">
        <v>95</v>
      </c>
      <c r="AL143" s="127" t="s">
        <v>95</v>
      </c>
      <c r="AM143" s="127" t="s">
        <v>95</v>
      </c>
      <c r="AN143" s="127" t="s">
        <v>95</v>
      </c>
      <c r="AO143" s="127" t="s">
        <v>95</v>
      </c>
      <c r="AP143" s="127" t="s">
        <v>95</v>
      </c>
      <c r="AQ143" s="127" t="s">
        <v>95</v>
      </c>
      <c r="AR143" s="127" t="s">
        <v>95</v>
      </c>
      <c r="AS143" s="127" t="s">
        <v>95</v>
      </c>
      <c r="AT143" s="127" t="s">
        <v>95</v>
      </c>
      <c r="AU143" s="127" t="s">
        <v>95</v>
      </c>
      <c r="AV143" s="127" t="s">
        <v>95</v>
      </c>
      <c r="AW143" s="127" t="s">
        <v>95</v>
      </c>
      <c r="AX143" s="130" t="s">
        <v>95</v>
      </c>
      <c r="AY143" s="33"/>
      <c r="AZ143" s="33"/>
      <c r="BA143" s="33"/>
      <c r="BB143" s="33"/>
      <c r="BC143" s="33"/>
      <c r="BD143" s="33"/>
      <c r="BE143" s="33"/>
      <c r="BF143" s="33"/>
      <c r="BG143" s="33"/>
      <c r="BH143" s="33"/>
      <c r="BI143" s="33"/>
    </row>
    <row r="144" spans="2:61" ht="14.25" customHeight="1" x14ac:dyDescent="0.3">
      <c r="B144" s="663" t="s">
        <v>98</v>
      </c>
      <c r="C144" s="30"/>
      <c r="D144" s="661" t="s">
        <v>99</v>
      </c>
      <c r="E144" s="662"/>
      <c r="F144" s="127" t="s">
        <v>82</v>
      </c>
      <c r="G144" s="127" t="s">
        <v>95</v>
      </c>
      <c r="H144" s="127" t="s">
        <v>95</v>
      </c>
      <c r="I144" s="127">
        <v>0</v>
      </c>
      <c r="J144" s="127" t="s">
        <v>95</v>
      </c>
      <c r="K144" s="127">
        <v>8.0000000000000015E-4</v>
      </c>
      <c r="L144" s="127"/>
      <c r="M144" s="127">
        <v>8.0000000000000015E-4</v>
      </c>
      <c r="N144" s="127"/>
      <c r="O144" s="127">
        <v>2.0500000000000002E-3</v>
      </c>
      <c r="P144" s="127"/>
      <c r="Q144" s="127">
        <v>1.6100000000000001E-3</v>
      </c>
      <c r="R144" s="127"/>
      <c r="S144" s="127" t="s">
        <v>95</v>
      </c>
      <c r="T144" s="127" t="s">
        <v>95</v>
      </c>
      <c r="U144" s="127" t="s">
        <v>95</v>
      </c>
      <c r="V144" s="127" t="s">
        <v>95</v>
      </c>
      <c r="W144" s="127" t="s">
        <v>95</v>
      </c>
      <c r="X144" s="127" t="s">
        <v>95</v>
      </c>
      <c r="Y144" s="127" t="s">
        <v>95</v>
      </c>
      <c r="Z144" s="127" t="s">
        <v>95</v>
      </c>
      <c r="AA144" s="127" t="s">
        <v>95</v>
      </c>
      <c r="AB144" s="127" t="s">
        <v>95</v>
      </c>
      <c r="AC144" s="127" t="s">
        <v>95</v>
      </c>
      <c r="AD144" s="127" t="s">
        <v>95</v>
      </c>
      <c r="AE144" s="127" t="s">
        <v>95</v>
      </c>
      <c r="AF144" s="127" t="s">
        <v>95</v>
      </c>
      <c r="AG144" s="127" t="s">
        <v>95</v>
      </c>
      <c r="AH144" s="127" t="s">
        <v>95</v>
      </c>
      <c r="AI144" s="127" t="s">
        <v>95</v>
      </c>
      <c r="AJ144" s="127" t="s">
        <v>95</v>
      </c>
      <c r="AK144" s="127" t="s">
        <v>95</v>
      </c>
      <c r="AL144" s="127" t="s">
        <v>95</v>
      </c>
      <c r="AM144" s="127" t="s">
        <v>95</v>
      </c>
      <c r="AN144" s="127" t="s">
        <v>95</v>
      </c>
      <c r="AO144" s="127" t="s">
        <v>95</v>
      </c>
      <c r="AP144" s="127" t="s">
        <v>95</v>
      </c>
      <c r="AQ144" s="127" t="s">
        <v>95</v>
      </c>
      <c r="AR144" s="127" t="s">
        <v>95</v>
      </c>
      <c r="AS144" s="127" t="s">
        <v>95</v>
      </c>
      <c r="AT144" s="127" t="s">
        <v>95</v>
      </c>
      <c r="AU144" s="127" t="s">
        <v>95</v>
      </c>
      <c r="AV144" s="127" t="s">
        <v>95</v>
      </c>
      <c r="AW144" s="127" t="s">
        <v>95</v>
      </c>
      <c r="AX144" s="130" t="s">
        <v>95</v>
      </c>
      <c r="AY144" s="30"/>
      <c r="AZ144" s="30"/>
      <c r="BA144" s="30"/>
      <c r="BB144" s="30"/>
      <c r="BC144" s="30"/>
      <c r="BD144" s="30"/>
      <c r="BE144" s="30"/>
      <c r="BF144" s="30"/>
      <c r="BG144" s="30"/>
      <c r="BH144" s="30"/>
      <c r="BI144" s="30"/>
    </row>
    <row r="145" spans="2:61" ht="14.25" customHeight="1" x14ac:dyDescent="0.3">
      <c r="B145" s="664"/>
      <c r="C145" s="30"/>
      <c r="D145" s="661" t="s">
        <v>101</v>
      </c>
      <c r="E145" s="662"/>
      <c r="F145" s="127" t="s">
        <v>82</v>
      </c>
      <c r="G145" s="127" t="s">
        <v>95</v>
      </c>
      <c r="H145" s="127" t="s">
        <v>95</v>
      </c>
      <c r="I145" s="127">
        <v>3.0000000000000001E-5</v>
      </c>
      <c r="J145" s="127" t="s">
        <v>95</v>
      </c>
      <c r="K145" s="127">
        <v>3.0000000000000001E-5</v>
      </c>
      <c r="L145" s="127" t="s">
        <v>95</v>
      </c>
      <c r="M145" s="127">
        <v>3.0000000000000001E-5</v>
      </c>
      <c r="N145" s="127" t="s">
        <v>95</v>
      </c>
      <c r="O145" s="127">
        <v>1.8000000000000001E-4</v>
      </c>
      <c r="P145" s="127" t="s">
        <v>95</v>
      </c>
      <c r="Q145" s="127">
        <v>1.8000000000000001E-4</v>
      </c>
      <c r="R145" s="127" t="s">
        <v>95</v>
      </c>
      <c r="S145" s="127" t="s">
        <v>95</v>
      </c>
      <c r="T145" s="127" t="s">
        <v>95</v>
      </c>
      <c r="U145" s="127" t="s">
        <v>95</v>
      </c>
      <c r="V145" s="127" t="s">
        <v>95</v>
      </c>
      <c r="W145" s="127" t="s">
        <v>95</v>
      </c>
      <c r="X145" s="127" t="s">
        <v>95</v>
      </c>
      <c r="Y145" s="127" t="s">
        <v>95</v>
      </c>
      <c r="Z145" s="127" t="s">
        <v>95</v>
      </c>
      <c r="AA145" s="127" t="s">
        <v>95</v>
      </c>
      <c r="AB145" s="127" t="s">
        <v>95</v>
      </c>
      <c r="AC145" s="127" t="s">
        <v>95</v>
      </c>
      <c r="AD145" s="127" t="s">
        <v>95</v>
      </c>
      <c r="AE145" s="127" t="s">
        <v>95</v>
      </c>
      <c r="AF145" s="127" t="s">
        <v>95</v>
      </c>
      <c r="AG145" s="127" t="s">
        <v>95</v>
      </c>
      <c r="AH145" s="127" t="s">
        <v>95</v>
      </c>
      <c r="AI145" s="127" t="s">
        <v>95</v>
      </c>
      <c r="AJ145" s="127" t="s">
        <v>95</v>
      </c>
      <c r="AK145" s="127" t="s">
        <v>95</v>
      </c>
      <c r="AL145" s="127" t="s">
        <v>95</v>
      </c>
      <c r="AM145" s="127" t="s">
        <v>95</v>
      </c>
      <c r="AN145" s="127" t="s">
        <v>95</v>
      </c>
      <c r="AO145" s="127" t="s">
        <v>95</v>
      </c>
      <c r="AP145" s="127" t="s">
        <v>95</v>
      </c>
      <c r="AQ145" s="127" t="s">
        <v>95</v>
      </c>
      <c r="AR145" s="127" t="s">
        <v>95</v>
      </c>
      <c r="AS145" s="127" t="s">
        <v>95</v>
      </c>
      <c r="AT145" s="127" t="s">
        <v>95</v>
      </c>
      <c r="AU145" s="127" t="s">
        <v>95</v>
      </c>
      <c r="AV145" s="127" t="s">
        <v>95</v>
      </c>
      <c r="AW145" s="127" t="s">
        <v>95</v>
      </c>
      <c r="AX145" s="130" t="s">
        <v>95</v>
      </c>
      <c r="AY145" s="33"/>
      <c r="AZ145" s="33"/>
      <c r="BA145" s="33"/>
      <c r="BB145" s="33"/>
      <c r="BC145" s="33"/>
      <c r="BD145" s="33"/>
      <c r="BE145" s="33"/>
      <c r="BF145" s="33"/>
      <c r="BG145" s="33"/>
      <c r="BH145" s="33"/>
      <c r="BI145" s="33"/>
    </row>
    <row r="146" spans="2:61" ht="14.25" customHeight="1" x14ac:dyDescent="0.3">
      <c r="B146" s="664"/>
      <c r="C146" s="30"/>
      <c r="D146" s="661" t="s">
        <v>106</v>
      </c>
      <c r="E146" s="662"/>
      <c r="F146" s="127" t="s">
        <v>82</v>
      </c>
      <c r="G146" s="127" t="s">
        <v>95</v>
      </c>
      <c r="H146" s="127" t="s">
        <v>95</v>
      </c>
      <c r="I146" s="127">
        <v>3.3800000000000002E-3</v>
      </c>
      <c r="J146" s="127" t="s">
        <v>95</v>
      </c>
      <c r="K146" s="127">
        <v>3.3800000000000002E-3</v>
      </c>
      <c r="L146" s="127" t="s">
        <v>95</v>
      </c>
      <c r="M146" s="127">
        <v>3.3800000000000002E-3</v>
      </c>
      <c r="N146" s="127" t="s">
        <v>95</v>
      </c>
      <c r="O146" s="127">
        <v>2.14E-3</v>
      </c>
      <c r="P146" s="127" t="s">
        <v>95</v>
      </c>
      <c r="Q146" s="127">
        <v>5.3200000000000001E-3</v>
      </c>
      <c r="R146" s="127" t="s">
        <v>95</v>
      </c>
      <c r="S146" s="127" t="s">
        <v>95</v>
      </c>
      <c r="T146" s="127" t="s">
        <v>95</v>
      </c>
      <c r="U146" s="127" t="s">
        <v>95</v>
      </c>
      <c r="V146" s="127" t="s">
        <v>95</v>
      </c>
      <c r="W146" s="127" t="s">
        <v>95</v>
      </c>
      <c r="X146" s="127" t="s">
        <v>95</v>
      </c>
      <c r="Y146" s="127" t="s">
        <v>95</v>
      </c>
      <c r="Z146" s="127" t="s">
        <v>95</v>
      </c>
      <c r="AA146" s="127" t="s">
        <v>95</v>
      </c>
      <c r="AB146" s="127" t="s">
        <v>95</v>
      </c>
      <c r="AC146" s="127" t="s">
        <v>95</v>
      </c>
      <c r="AD146" s="127" t="s">
        <v>95</v>
      </c>
      <c r="AE146" s="127" t="s">
        <v>95</v>
      </c>
      <c r="AF146" s="127" t="s">
        <v>95</v>
      </c>
      <c r="AG146" s="127" t="s">
        <v>95</v>
      </c>
      <c r="AH146" s="127" t="s">
        <v>95</v>
      </c>
      <c r="AI146" s="127" t="s">
        <v>95</v>
      </c>
      <c r="AJ146" s="127" t="s">
        <v>95</v>
      </c>
      <c r="AK146" s="127" t="s">
        <v>95</v>
      </c>
      <c r="AL146" s="127" t="s">
        <v>95</v>
      </c>
      <c r="AM146" s="127" t="s">
        <v>95</v>
      </c>
      <c r="AN146" s="127" t="s">
        <v>95</v>
      </c>
      <c r="AO146" s="127" t="s">
        <v>95</v>
      </c>
      <c r="AP146" s="127" t="s">
        <v>95</v>
      </c>
      <c r="AQ146" s="127" t="s">
        <v>95</v>
      </c>
      <c r="AR146" s="127" t="s">
        <v>95</v>
      </c>
      <c r="AS146" s="127" t="s">
        <v>95</v>
      </c>
      <c r="AT146" s="127" t="s">
        <v>95</v>
      </c>
      <c r="AU146" s="127" t="s">
        <v>95</v>
      </c>
      <c r="AV146" s="127" t="s">
        <v>95</v>
      </c>
      <c r="AW146" s="127" t="s">
        <v>95</v>
      </c>
      <c r="AX146" s="130" t="s">
        <v>95</v>
      </c>
      <c r="AY146" s="33"/>
      <c r="AZ146" s="33"/>
      <c r="BA146" s="33"/>
      <c r="BB146" s="33"/>
      <c r="BC146" s="33"/>
      <c r="BD146" s="33"/>
      <c r="BE146" s="33"/>
      <c r="BF146" s="33"/>
      <c r="BG146" s="33"/>
      <c r="BH146" s="33"/>
      <c r="BI146" s="33"/>
    </row>
    <row r="147" spans="2:61" ht="14.25" customHeight="1" x14ac:dyDescent="0.3">
      <c r="B147" s="664"/>
      <c r="C147" s="30"/>
      <c r="D147" s="661" t="s">
        <v>102</v>
      </c>
      <c r="E147" s="662"/>
      <c r="F147" s="127" t="s">
        <v>82</v>
      </c>
      <c r="G147" s="127" t="s">
        <v>95</v>
      </c>
      <c r="H147" s="127" t="s">
        <v>95</v>
      </c>
      <c r="I147" s="127">
        <v>1.16E-3</v>
      </c>
      <c r="J147" s="127" t="s">
        <v>95</v>
      </c>
      <c r="K147" s="127">
        <v>1.16E-3</v>
      </c>
      <c r="L147" s="127" t="s">
        <v>95</v>
      </c>
      <c r="M147" s="127">
        <v>1.16E-3</v>
      </c>
      <c r="N147" s="127" t="s">
        <v>95</v>
      </c>
      <c r="O147" s="127">
        <v>2.4199999999999998E-3</v>
      </c>
      <c r="P147" s="127" t="s">
        <v>95</v>
      </c>
      <c r="Q147" s="127">
        <v>9.7000000000000005E-4</v>
      </c>
      <c r="R147" s="127" t="s">
        <v>95</v>
      </c>
      <c r="S147" s="127" t="s">
        <v>95</v>
      </c>
      <c r="T147" s="127" t="s">
        <v>95</v>
      </c>
      <c r="U147" s="127" t="s">
        <v>95</v>
      </c>
      <c r="V147" s="127" t="s">
        <v>95</v>
      </c>
      <c r="W147" s="127" t="s">
        <v>95</v>
      </c>
      <c r="X147" s="127" t="s">
        <v>95</v>
      </c>
      <c r="Y147" s="127" t="s">
        <v>95</v>
      </c>
      <c r="Z147" s="127" t="s">
        <v>95</v>
      </c>
      <c r="AA147" s="127" t="s">
        <v>95</v>
      </c>
      <c r="AB147" s="127" t="s">
        <v>95</v>
      </c>
      <c r="AC147" s="127" t="s">
        <v>95</v>
      </c>
      <c r="AD147" s="127" t="s">
        <v>95</v>
      </c>
      <c r="AE147" s="127" t="s">
        <v>95</v>
      </c>
      <c r="AF147" s="127" t="s">
        <v>95</v>
      </c>
      <c r="AG147" s="127" t="s">
        <v>95</v>
      </c>
      <c r="AH147" s="127" t="s">
        <v>95</v>
      </c>
      <c r="AI147" s="127" t="s">
        <v>95</v>
      </c>
      <c r="AJ147" s="127" t="s">
        <v>95</v>
      </c>
      <c r="AK147" s="127" t="s">
        <v>95</v>
      </c>
      <c r="AL147" s="127" t="s">
        <v>95</v>
      </c>
      <c r="AM147" s="127" t="s">
        <v>95</v>
      </c>
      <c r="AN147" s="127" t="s">
        <v>95</v>
      </c>
      <c r="AO147" s="127" t="s">
        <v>95</v>
      </c>
      <c r="AP147" s="127" t="s">
        <v>95</v>
      </c>
      <c r="AQ147" s="127" t="s">
        <v>95</v>
      </c>
      <c r="AR147" s="127" t="s">
        <v>95</v>
      </c>
      <c r="AS147" s="127" t="s">
        <v>95</v>
      </c>
      <c r="AT147" s="127" t="s">
        <v>95</v>
      </c>
      <c r="AU147" s="127" t="s">
        <v>95</v>
      </c>
      <c r="AV147" s="127" t="s">
        <v>95</v>
      </c>
      <c r="AW147" s="127" t="s">
        <v>95</v>
      </c>
      <c r="AX147" s="130" t="s">
        <v>95</v>
      </c>
      <c r="AY147" s="33"/>
      <c r="AZ147" s="33"/>
      <c r="BA147" s="33"/>
      <c r="BB147" s="33"/>
      <c r="BC147" s="33"/>
      <c r="BD147" s="33"/>
      <c r="BE147" s="33"/>
      <c r="BF147" s="33"/>
      <c r="BG147" s="33"/>
      <c r="BH147" s="33"/>
      <c r="BI147" s="33"/>
    </row>
    <row r="148" spans="2:61" ht="14.25" customHeight="1" x14ac:dyDescent="0.3">
      <c r="B148" s="664"/>
      <c r="C148" s="30"/>
      <c r="D148" s="661" t="s">
        <v>103</v>
      </c>
      <c r="E148" s="662"/>
      <c r="F148" s="127" t="s">
        <v>82</v>
      </c>
      <c r="G148" s="127" t="s">
        <v>95</v>
      </c>
      <c r="H148" s="127" t="s">
        <v>95</v>
      </c>
      <c r="I148" s="127">
        <v>1.8E-3</v>
      </c>
      <c r="J148" s="127" t="s">
        <v>95</v>
      </c>
      <c r="K148" s="127">
        <v>1.8E-3</v>
      </c>
      <c r="L148" s="127" t="s">
        <v>95</v>
      </c>
      <c r="M148" s="127">
        <v>1.8E-3</v>
      </c>
      <c r="N148" s="127" t="s">
        <v>95</v>
      </c>
      <c r="O148" s="127">
        <v>1.0300000000000001E-3</v>
      </c>
      <c r="P148" s="127" t="s">
        <v>95</v>
      </c>
      <c r="Q148" s="127">
        <v>4.2100000000000002E-3</v>
      </c>
      <c r="R148" s="127" t="s">
        <v>95</v>
      </c>
      <c r="S148" s="127" t="s">
        <v>95</v>
      </c>
      <c r="T148" s="127" t="s">
        <v>95</v>
      </c>
      <c r="U148" s="127" t="s">
        <v>95</v>
      </c>
      <c r="V148" s="127" t="s">
        <v>95</v>
      </c>
      <c r="W148" s="127" t="s">
        <v>95</v>
      </c>
      <c r="X148" s="127" t="s">
        <v>95</v>
      </c>
      <c r="Y148" s="127" t="s">
        <v>95</v>
      </c>
      <c r="Z148" s="127" t="s">
        <v>95</v>
      </c>
      <c r="AA148" s="127" t="s">
        <v>95</v>
      </c>
      <c r="AB148" s="127" t="s">
        <v>95</v>
      </c>
      <c r="AC148" s="127" t="s">
        <v>95</v>
      </c>
      <c r="AD148" s="127" t="s">
        <v>95</v>
      </c>
      <c r="AE148" s="127" t="s">
        <v>95</v>
      </c>
      <c r="AF148" s="127" t="s">
        <v>95</v>
      </c>
      <c r="AG148" s="127" t="s">
        <v>95</v>
      </c>
      <c r="AH148" s="127" t="s">
        <v>95</v>
      </c>
      <c r="AI148" s="127" t="s">
        <v>95</v>
      </c>
      <c r="AJ148" s="127" t="s">
        <v>95</v>
      </c>
      <c r="AK148" s="127" t="s">
        <v>95</v>
      </c>
      <c r="AL148" s="127" t="s">
        <v>95</v>
      </c>
      <c r="AM148" s="127" t="s">
        <v>95</v>
      </c>
      <c r="AN148" s="127" t="s">
        <v>95</v>
      </c>
      <c r="AO148" s="127" t="s">
        <v>95</v>
      </c>
      <c r="AP148" s="127" t="s">
        <v>95</v>
      </c>
      <c r="AQ148" s="127" t="s">
        <v>95</v>
      </c>
      <c r="AR148" s="127" t="s">
        <v>95</v>
      </c>
      <c r="AS148" s="127" t="s">
        <v>95</v>
      </c>
      <c r="AT148" s="127" t="s">
        <v>95</v>
      </c>
      <c r="AU148" s="127" t="s">
        <v>95</v>
      </c>
      <c r="AV148" s="127" t="s">
        <v>95</v>
      </c>
      <c r="AW148" s="127" t="s">
        <v>95</v>
      </c>
      <c r="AX148" s="130" t="s">
        <v>95</v>
      </c>
      <c r="AY148" s="33"/>
      <c r="AZ148" s="33"/>
      <c r="BA148" s="33"/>
      <c r="BB148" s="33"/>
      <c r="BC148" s="33"/>
      <c r="BD148" s="33"/>
      <c r="BE148" s="33"/>
      <c r="BF148" s="33"/>
      <c r="BG148" s="33"/>
      <c r="BH148" s="33"/>
      <c r="BI148" s="33"/>
    </row>
    <row r="149" spans="2:61" ht="14.25" customHeight="1" x14ac:dyDescent="0.3">
      <c r="B149" s="30"/>
      <c r="C149" s="30"/>
      <c r="D149" s="661" t="s">
        <v>57</v>
      </c>
      <c r="E149" s="662"/>
      <c r="F149" s="127" t="s">
        <v>82</v>
      </c>
      <c r="G149" s="127" t="s">
        <v>95</v>
      </c>
      <c r="H149" s="127" t="s">
        <v>95</v>
      </c>
      <c r="I149" s="127">
        <v>0</v>
      </c>
      <c r="J149" s="127" t="s">
        <v>95</v>
      </c>
      <c r="K149" s="127">
        <v>0</v>
      </c>
      <c r="L149" s="127" t="s">
        <v>95</v>
      </c>
      <c r="M149" s="127">
        <v>0</v>
      </c>
      <c r="N149" s="127" t="s">
        <v>95</v>
      </c>
      <c r="O149" s="127">
        <v>0</v>
      </c>
      <c r="P149" s="127" t="s">
        <v>95</v>
      </c>
      <c r="Q149" s="127">
        <v>0</v>
      </c>
      <c r="R149" s="127" t="s">
        <v>95</v>
      </c>
      <c r="S149" s="127" t="s">
        <v>95</v>
      </c>
      <c r="T149" s="127" t="s">
        <v>95</v>
      </c>
      <c r="U149" s="127" t="s">
        <v>95</v>
      </c>
      <c r="V149" s="127" t="s">
        <v>95</v>
      </c>
      <c r="W149" s="127" t="s">
        <v>95</v>
      </c>
      <c r="X149" s="127" t="s">
        <v>95</v>
      </c>
      <c r="Y149" s="127" t="s">
        <v>95</v>
      </c>
      <c r="Z149" s="127" t="s">
        <v>95</v>
      </c>
      <c r="AA149" s="127" t="s">
        <v>95</v>
      </c>
      <c r="AB149" s="127" t="s">
        <v>95</v>
      </c>
      <c r="AC149" s="127" t="s">
        <v>95</v>
      </c>
      <c r="AD149" s="127" t="s">
        <v>95</v>
      </c>
      <c r="AE149" s="127" t="s">
        <v>95</v>
      </c>
      <c r="AF149" s="127" t="s">
        <v>95</v>
      </c>
      <c r="AG149" s="127" t="s">
        <v>95</v>
      </c>
      <c r="AH149" s="127" t="s">
        <v>95</v>
      </c>
      <c r="AI149" s="127" t="s">
        <v>95</v>
      </c>
      <c r="AJ149" s="127" t="s">
        <v>95</v>
      </c>
      <c r="AK149" s="127" t="s">
        <v>95</v>
      </c>
      <c r="AL149" s="127" t="s">
        <v>95</v>
      </c>
      <c r="AM149" s="127" t="s">
        <v>95</v>
      </c>
      <c r="AN149" s="127" t="s">
        <v>95</v>
      </c>
      <c r="AO149" s="127" t="s">
        <v>95</v>
      </c>
      <c r="AP149" s="127" t="s">
        <v>95</v>
      </c>
      <c r="AQ149" s="127" t="s">
        <v>95</v>
      </c>
      <c r="AR149" s="127" t="s">
        <v>95</v>
      </c>
      <c r="AS149" s="127" t="s">
        <v>95</v>
      </c>
      <c r="AT149" s="127" t="s">
        <v>95</v>
      </c>
      <c r="AU149" s="127" t="s">
        <v>95</v>
      </c>
      <c r="AV149" s="127" t="s">
        <v>95</v>
      </c>
      <c r="AW149" s="127" t="s">
        <v>95</v>
      </c>
      <c r="AX149" s="130" t="s">
        <v>95</v>
      </c>
      <c r="AY149" s="33"/>
      <c r="AZ149" s="33"/>
      <c r="BA149" s="33"/>
      <c r="BB149" s="33"/>
      <c r="BC149" s="33"/>
      <c r="BD149" s="33"/>
      <c r="BE149" s="33"/>
      <c r="BF149" s="33"/>
      <c r="BG149" s="33"/>
      <c r="BH149" s="33"/>
      <c r="BI149" s="33"/>
    </row>
    <row r="150" spans="2:61" ht="14.25" customHeight="1" x14ac:dyDescent="0.3">
      <c r="B150" s="34" t="s">
        <v>95</v>
      </c>
      <c r="C150" s="34"/>
      <c r="D150" s="131" t="s">
        <v>95</v>
      </c>
      <c r="E150" s="132" t="s">
        <v>95</v>
      </c>
      <c r="F150" s="133" t="s">
        <v>24</v>
      </c>
      <c r="G150" s="133" t="s">
        <v>95</v>
      </c>
      <c r="H150" s="133" t="s">
        <v>95</v>
      </c>
      <c r="I150" s="133">
        <v>7.1799999999999998E-3</v>
      </c>
      <c r="J150" s="133" t="s">
        <v>95</v>
      </c>
      <c r="K150" s="133">
        <v>7.1799999999999998E-3</v>
      </c>
      <c r="L150" s="133" t="s">
        <v>95</v>
      </c>
      <c r="M150" s="133">
        <v>7.1799999999999998E-3</v>
      </c>
      <c r="N150" s="133" t="s">
        <v>95</v>
      </c>
      <c r="O150" s="133">
        <v>7.7999999999999996E-3</v>
      </c>
      <c r="P150" s="133" t="s">
        <v>95</v>
      </c>
      <c r="Q150" s="133">
        <v>1.2279999999999999E-2</v>
      </c>
      <c r="R150" s="133" t="s">
        <v>95</v>
      </c>
      <c r="S150" s="133" t="s">
        <v>95</v>
      </c>
      <c r="T150" s="133" t="s">
        <v>95</v>
      </c>
      <c r="U150" s="133" t="s">
        <v>95</v>
      </c>
      <c r="V150" s="133" t="s">
        <v>95</v>
      </c>
      <c r="W150" s="133" t="s">
        <v>95</v>
      </c>
      <c r="X150" s="133" t="s">
        <v>95</v>
      </c>
      <c r="Y150" s="133" t="s">
        <v>95</v>
      </c>
      <c r="Z150" s="133" t="s">
        <v>95</v>
      </c>
      <c r="AA150" s="133" t="s">
        <v>95</v>
      </c>
      <c r="AB150" s="133" t="s">
        <v>95</v>
      </c>
      <c r="AC150" s="133" t="s">
        <v>95</v>
      </c>
      <c r="AD150" s="133" t="s">
        <v>95</v>
      </c>
      <c r="AE150" s="133" t="s">
        <v>95</v>
      </c>
      <c r="AF150" s="133" t="s">
        <v>95</v>
      </c>
      <c r="AG150" s="133" t="s">
        <v>95</v>
      </c>
      <c r="AH150" s="133" t="s">
        <v>95</v>
      </c>
      <c r="AI150" s="133" t="s">
        <v>95</v>
      </c>
      <c r="AJ150" s="133" t="s">
        <v>95</v>
      </c>
      <c r="AK150" s="133" t="s">
        <v>95</v>
      </c>
      <c r="AL150" s="133" t="s">
        <v>95</v>
      </c>
      <c r="AM150" s="133" t="s">
        <v>95</v>
      </c>
      <c r="AN150" s="133" t="s">
        <v>95</v>
      </c>
      <c r="AO150" s="133" t="s">
        <v>95</v>
      </c>
      <c r="AP150" s="133" t="s">
        <v>95</v>
      </c>
      <c r="AQ150" s="133" t="s">
        <v>95</v>
      </c>
      <c r="AR150" s="133" t="s">
        <v>95</v>
      </c>
      <c r="AS150" s="133" t="s">
        <v>95</v>
      </c>
      <c r="AT150" s="133" t="s">
        <v>95</v>
      </c>
      <c r="AU150" s="133" t="s">
        <v>95</v>
      </c>
      <c r="AV150" s="133" t="s">
        <v>95</v>
      </c>
      <c r="AW150" s="133" t="s">
        <v>95</v>
      </c>
      <c r="AX150" s="134" t="s">
        <v>95</v>
      </c>
      <c r="AY150" s="14"/>
      <c r="AZ150" s="14"/>
      <c r="BA150" s="14"/>
      <c r="BB150" s="14"/>
      <c r="BC150" s="14"/>
      <c r="BD150" s="14"/>
      <c r="BE150" s="14"/>
      <c r="BF150" s="14"/>
      <c r="BG150" s="14"/>
      <c r="BH150" s="14"/>
      <c r="BI150" s="14"/>
    </row>
    <row r="151" spans="2:61" ht="14.25" customHeight="1" x14ac:dyDescent="0.3">
      <c r="B151" s="30"/>
      <c r="C151" s="30"/>
      <c r="D151" s="37" t="s">
        <v>95</v>
      </c>
      <c r="E151" s="137" t="s">
        <v>95</v>
      </c>
      <c r="F151" s="137" t="s">
        <v>95</v>
      </c>
      <c r="G151" s="137" t="s">
        <v>95</v>
      </c>
      <c r="H151" s="137" t="s">
        <v>95</v>
      </c>
      <c r="I151" s="137" t="s">
        <v>95</v>
      </c>
      <c r="J151" s="137" t="s">
        <v>95</v>
      </c>
      <c r="K151" s="137" t="s">
        <v>95</v>
      </c>
      <c r="L151" s="137" t="s">
        <v>95</v>
      </c>
      <c r="M151" s="137" t="s">
        <v>95</v>
      </c>
      <c r="N151" s="137" t="s">
        <v>95</v>
      </c>
      <c r="O151" s="137" t="s">
        <v>95</v>
      </c>
      <c r="P151" s="137" t="s">
        <v>95</v>
      </c>
      <c r="Q151" s="137" t="s">
        <v>95</v>
      </c>
      <c r="R151" s="137" t="s">
        <v>95</v>
      </c>
      <c r="S151" s="137" t="s">
        <v>95</v>
      </c>
      <c r="T151" s="137" t="s">
        <v>95</v>
      </c>
      <c r="U151" s="137" t="s">
        <v>95</v>
      </c>
      <c r="V151" s="137" t="s">
        <v>95</v>
      </c>
      <c r="W151" s="137" t="s">
        <v>95</v>
      </c>
      <c r="X151" s="137" t="s">
        <v>95</v>
      </c>
      <c r="Y151" s="137" t="s">
        <v>95</v>
      </c>
      <c r="Z151" s="137" t="s">
        <v>95</v>
      </c>
      <c r="AA151" s="137" t="s">
        <v>95</v>
      </c>
      <c r="AB151" s="137" t="s">
        <v>95</v>
      </c>
      <c r="AC151" s="137" t="s">
        <v>95</v>
      </c>
      <c r="AD151" s="137" t="s">
        <v>95</v>
      </c>
      <c r="AE151" s="137" t="s">
        <v>95</v>
      </c>
      <c r="AF151" s="137" t="s">
        <v>95</v>
      </c>
      <c r="AG151" s="137" t="s">
        <v>95</v>
      </c>
      <c r="AH151" s="137" t="s">
        <v>95</v>
      </c>
      <c r="AI151" s="137" t="s">
        <v>95</v>
      </c>
      <c r="AJ151" s="137" t="s">
        <v>95</v>
      </c>
      <c r="AK151" s="137" t="s">
        <v>95</v>
      </c>
      <c r="AL151" s="137" t="s">
        <v>95</v>
      </c>
      <c r="AM151" s="137" t="s">
        <v>95</v>
      </c>
      <c r="AN151" s="137" t="s">
        <v>95</v>
      </c>
      <c r="AO151" s="137" t="s">
        <v>95</v>
      </c>
      <c r="AP151" s="137" t="s">
        <v>95</v>
      </c>
      <c r="AQ151" s="137" t="s">
        <v>95</v>
      </c>
      <c r="AR151" s="137" t="s">
        <v>95</v>
      </c>
      <c r="AS151" s="137" t="s">
        <v>95</v>
      </c>
      <c r="AT151" s="137" t="s">
        <v>95</v>
      </c>
      <c r="AU151" s="137" t="s">
        <v>95</v>
      </c>
      <c r="AV151" s="137" t="s">
        <v>95</v>
      </c>
      <c r="AW151" s="137" t="s">
        <v>95</v>
      </c>
      <c r="AX151" s="38" t="s">
        <v>95</v>
      </c>
      <c r="AY151" s="33"/>
      <c r="AZ151" s="33"/>
      <c r="BA151" s="33"/>
      <c r="BB151" s="33"/>
      <c r="BC151" s="33"/>
      <c r="BD151" s="33"/>
      <c r="BE151" s="33"/>
      <c r="BF151" s="33"/>
      <c r="BG151" s="33"/>
      <c r="BH151" s="33"/>
      <c r="BI151" s="33"/>
    </row>
    <row r="152" spans="2:61" ht="14.25" customHeight="1" x14ac:dyDescent="0.3">
      <c r="B152" s="30"/>
      <c r="C152" s="30"/>
      <c r="D152" s="30" t="s">
        <v>95</v>
      </c>
      <c r="E152" s="30" t="s">
        <v>95</v>
      </c>
      <c r="F152" s="30" t="s">
        <v>95</v>
      </c>
      <c r="G152" s="30" t="s">
        <v>95</v>
      </c>
      <c r="H152" s="30" t="s">
        <v>95</v>
      </c>
      <c r="I152" s="30" t="s">
        <v>95</v>
      </c>
      <c r="J152" s="30" t="s">
        <v>95</v>
      </c>
      <c r="K152" s="30" t="s">
        <v>95</v>
      </c>
      <c r="L152" s="30" t="s">
        <v>95</v>
      </c>
      <c r="M152" s="30" t="s">
        <v>95</v>
      </c>
      <c r="N152" s="30" t="s">
        <v>95</v>
      </c>
      <c r="O152" s="30" t="s">
        <v>95</v>
      </c>
      <c r="P152" s="30" t="s">
        <v>95</v>
      </c>
      <c r="Q152" s="30" t="s">
        <v>95</v>
      </c>
      <c r="R152" s="30" t="s">
        <v>95</v>
      </c>
      <c r="S152" s="30" t="s">
        <v>95</v>
      </c>
      <c r="T152" s="30" t="s">
        <v>95</v>
      </c>
      <c r="U152" s="30" t="s">
        <v>95</v>
      </c>
      <c r="V152" s="30" t="s">
        <v>95</v>
      </c>
      <c r="W152" s="30" t="s">
        <v>95</v>
      </c>
      <c r="X152" s="30" t="s">
        <v>95</v>
      </c>
      <c r="Y152" s="30" t="s">
        <v>95</v>
      </c>
      <c r="Z152" s="30" t="s">
        <v>95</v>
      </c>
      <c r="AA152" s="30" t="s">
        <v>95</v>
      </c>
      <c r="AB152" s="30" t="s">
        <v>95</v>
      </c>
      <c r="AC152" s="30" t="s">
        <v>95</v>
      </c>
      <c r="AD152" s="30" t="s">
        <v>95</v>
      </c>
      <c r="AE152" s="30" t="s">
        <v>95</v>
      </c>
      <c r="AF152" s="30" t="s">
        <v>95</v>
      </c>
      <c r="AG152" s="30" t="s">
        <v>95</v>
      </c>
      <c r="AH152" s="30" t="s">
        <v>95</v>
      </c>
      <c r="AI152" s="30" t="s">
        <v>95</v>
      </c>
      <c r="AJ152" s="30" t="s">
        <v>95</v>
      </c>
      <c r="AK152" s="30" t="s">
        <v>95</v>
      </c>
      <c r="AL152" s="30" t="s">
        <v>95</v>
      </c>
      <c r="AM152" s="30" t="s">
        <v>95</v>
      </c>
      <c r="AN152" s="30" t="s">
        <v>95</v>
      </c>
      <c r="AO152" s="30" t="s">
        <v>95</v>
      </c>
      <c r="AP152" s="30" t="s">
        <v>95</v>
      </c>
      <c r="AQ152" s="30" t="s">
        <v>95</v>
      </c>
      <c r="AR152" s="30" t="s">
        <v>95</v>
      </c>
      <c r="AS152" s="30" t="s">
        <v>95</v>
      </c>
      <c r="AT152" s="30" t="s">
        <v>95</v>
      </c>
      <c r="AU152" s="30" t="s">
        <v>95</v>
      </c>
      <c r="AV152" s="30" t="s">
        <v>95</v>
      </c>
      <c r="AW152" s="30" t="s">
        <v>95</v>
      </c>
      <c r="AX152" s="30" t="s">
        <v>95</v>
      </c>
      <c r="AY152" s="33"/>
      <c r="AZ152" s="33"/>
      <c r="BA152" s="33"/>
      <c r="BB152" s="33"/>
      <c r="BC152" s="33"/>
      <c r="BD152" s="33"/>
      <c r="BE152" s="33"/>
      <c r="BF152" s="33"/>
      <c r="BG152" s="33"/>
      <c r="BH152" s="33"/>
      <c r="BI152" s="33"/>
    </row>
    <row r="153" spans="2:61" ht="14.25" customHeight="1" x14ac:dyDescent="0.3">
      <c r="B153" s="30"/>
      <c r="C153" s="30"/>
      <c r="D153" s="39" t="s">
        <v>95</v>
      </c>
      <c r="E153" s="138" t="s">
        <v>95</v>
      </c>
      <c r="F153" s="138" t="s">
        <v>95</v>
      </c>
      <c r="G153" s="138" t="s">
        <v>95</v>
      </c>
      <c r="H153" s="138" t="s">
        <v>95</v>
      </c>
      <c r="I153" s="138" t="s">
        <v>95</v>
      </c>
      <c r="J153" s="138" t="s">
        <v>95</v>
      </c>
      <c r="K153" s="138" t="s">
        <v>95</v>
      </c>
      <c r="L153" s="138" t="s">
        <v>95</v>
      </c>
      <c r="M153" s="138" t="s">
        <v>95</v>
      </c>
      <c r="N153" s="138" t="s">
        <v>95</v>
      </c>
      <c r="O153" s="138" t="s">
        <v>95</v>
      </c>
      <c r="P153" s="138" t="s">
        <v>95</v>
      </c>
      <c r="Q153" s="138" t="s">
        <v>95</v>
      </c>
      <c r="R153" s="138" t="s">
        <v>95</v>
      </c>
      <c r="S153" s="138" t="s">
        <v>95</v>
      </c>
      <c r="T153" s="138" t="s">
        <v>95</v>
      </c>
      <c r="U153" s="138" t="s">
        <v>95</v>
      </c>
      <c r="V153" s="138" t="s">
        <v>95</v>
      </c>
      <c r="W153" s="138" t="s">
        <v>95</v>
      </c>
      <c r="X153" s="138" t="s">
        <v>95</v>
      </c>
      <c r="Y153" s="138" t="s">
        <v>95</v>
      </c>
      <c r="Z153" s="138" t="s">
        <v>95</v>
      </c>
      <c r="AA153" s="138" t="s">
        <v>95</v>
      </c>
      <c r="AB153" s="138" t="s">
        <v>95</v>
      </c>
      <c r="AC153" s="138" t="s">
        <v>95</v>
      </c>
      <c r="AD153" s="138" t="s">
        <v>95</v>
      </c>
      <c r="AE153" s="138" t="s">
        <v>95</v>
      </c>
      <c r="AF153" s="138" t="s">
        <v>95</v>
      </c>
      <c r="AG153" s="138" t="s">
        <v>95</v>
      </c>
      <c r="AH153" s="138" t="s">
        <v>95</v>
      </c>
      <c r="AI153" s="138" t="s">
        <v>95</v>
      </c>
      <c r="AJ153" s="138" t="s">
        <v>95</v>
      </c>
      <c r="AK153" s="138" t="s">
        <v>95</v>
      </c>
      <c r="AL153" s="138" t="s">
        <v>95</v>
      </c>
      <c r="AM153" s="138" t="s">
        <v>95</v>
      </c>
      <c r="AN153" s="138" t="s">
        <v>95</v>
      </c>
      <c r="AO153" s="138" t="s">
        <v>95</v>
      </c>
      <c r="AP153" s="138" t="s">
        <v>95</v>
      </c>
      <c r="AQ153" s="138" t="s">
        <v>95</v>
      </c>
      <c r="AR153" s="138" t="s">
        <v>95</v>
      </c>
      <c r="AS153" s="138" t="s">
        <v>95</v>
      </c>
      <c r="AT153" s="138" t="s">
        <v>95</v>
      </c>
      <c r="AU153" s="138" t="s">
        <v>95</v>
      </c>
      <c r="AV153" s="138" t="s">
        <v>95</v>
      </c>
      <c r="AW153" s="138" t="s">
        <v>95</v>
      </c>
      <c r="AX153" s="40" t="s">
        <v>95</v>
      </c>
      <c r="AY153" s="33"/>
      <c r="AZ153" s="33"/>
      <c r="BA153" s="33"/>
      <c r="BB153" s="33"/>
      <c r="BC153" s="33"/>
      <c r="BD153" s="33"/>
      <c r="BE153" s="33"/>
      <c r="BF153" s="33"/>
      <c r="BG153" s="33"/>
      <c r="BH153" s="33"/>
      <c r="BI153" s="33"/>
    </row>
    <row r="154" spans="2:61" ht="14.25" customHeight="1" x14ac:dyDescent="0.35">
      <c r="B154" s="30"/>
      <c r="C154" s="30"/>
      <c r="D154" s="139" t="s">
        <v>95</v>
      </c>
      <c r="E154" s="140" t="s">
        <v>95</v>
      </c>
      <c r="F154" s="141" t="s">
        <v>111</v>
      </c>
      <c r="G154" s="141" t="s">
        <v>95</v>
      </c>
      <c r="H154" s="141" t="s">
        <v>95</v>
      </c>
      <c r="I154" s="141" t="s">
        <v>95</v>
      </c>
      <c r="J154" s="141" t="s">
        <v>95</v>
      </c>
      <c r="K154" s="141" t="s">
        <v>95</v>
      </c>
      <c r="L154" s="141" t="s">
        <v>95</v>
      </c>
      <c r="M154" s="141" t="s">
        <v>95</v>
      </c>
      <c r="N154" s="141" t="s">
        <v>95</v>
      </c>
      <c r="O154" s="141" t="s">
        <v>95</v>
      </c>
      <c r="P154" s="141" t="s">
        <v>95</v>
      </c>
      <c r="Q154" s="142" t="s">
        <v>95</v>
      </c>
      <c r="R154" s="142" t="s">
        <v>95</v>
      </c>
      <c r="S154" s="142" t="s">
        <v>95</v>
      </c>
      <c r="T154" s="142" t="s">
        <v>95</v>
      </c>
      <c r="U154" s="142" t="s">
        <v>95</v>
      </c>
      <c r="V154" s="142" t="s">
        <v>95</v>
      </c>
      <c r="W154" s="142" t="s">
        <v>95</v>
      </c>
      <c r="X154" s="142" t="s">
        <v>95</v>
      </c>
      <c r="Y154" s="142" t="s">
        <v>95</v>
      </c>
      <c r="Z154" s="142" t="s">
        <v>95</v>
      </c>
      <c r="AA154" s="142" t="s">
        <v>95</v>
      </c>
      <c r="AB154" s="142" t="s">
        <v>95</v>
      </c>
      <c r="AC154" s="142" t="s">
        <v>95</v>
      </c>
      <c r="AD154" s="142" t="s">
        <v>95</v>
      </c>
      <c r="AE154" s="142" t="s">
        <v>95</v>
      </c>
      <c r="AF154" s="142" t="s">
        <v>95</v>
      </c>
      <c r="AG154" s="142" t="s">
        <v>95</v>
      </c>
      <c r="AH154" s="142" t="s">
        <v>95</v>
      </c>
      <c r="AI154" s="142" t="s">
        <v>95</v>
      </c>
      <c r="AJ154" s="142" t="s">
        <v>95</v>
      </c>
      <c r="AK154" s="142" t="s">
        <v>95</v>
      </c>
      <c r="AL154" s="142" t="s">
        <v>95</v>
      </c>
      <c r="AM154" s="142" t="s">
        <v>95</v>
      </c>
      <c r="AN154" s="142" t="s">
        <v>95</v>
      </c>
      <c r="AO154" s="142" t="s">
        <v>95</v>
      </c>
      <c r="AP154" s="142" t="s">
        <v>95</v>
      </c>
      <c r="AQ154" s="142" t="s">
        <v>95</v>
      </c>
      <c r="AR154" s="142" t="s">
        <v>95</v>
      </c>
      <c r="AS154" s="142" t="s">
        <v>95</v>
      </c>
      <c r="AT154" s="142" t="s">
        <v>95</v>
      </c>
      <c r="AU154" s="142" t="s">
        <v>95</v>
      </c>
      <c r="AV154" s="142" t="s">
        <v>95</v>
      </c>
      <c r="AW154" s="142" t="s">
        <v>95</v>
      </c>
      <c r="AX154" s="143" t="s">
        <v>95</v>
      </c>
      <c r="AY154" s="33"/>
      <c r="AZ154" s="33"/>
      <c r="BA154" s="33"/>
      <c r="BB154" s="33"/>
      <c r="BC154" s="33"/>
      <c r="BD154" s="33"/>
      <c r="BE154" s="33"/>
      <c r="BF154" s="33"/>
      <c r="BG154" s="33"/>
      <c r="BH154" s="33"/>
      <c r="BI154" s="33"/>
    </row>
    <row r="155" spans="2:61" ht="14.25" customHeight="1" x14ac:dyDescent="0.3">
      <c r="B155" s="30"/>
      <c r="C155" s="30"/>
      <c r="D155" s="139" t="s">
        <v>95</v>
      </c>
      <c r="E155" s="140" t="s">
        <v>95</v>
      </c>
      <c r="F155" s="144" t="s">
        <v>112</v>
      </c>
      <c r="G155" s="144" t="s">
        <v>95</v>
      </c>
      <c r="H155" s="144" t="s">
        <v>95</v>
      </c>
      <c r="I155" s="142" t="s">
        <v>95</v>
      </c>
      <c r="J155" s="142" t="s">
        <v>95</v>
      </c>
      <c r="K155" s="142" t="s">
        <v>95</v>
      </c>
      <c r="L155" s="142" t="s">
        <v>95</v>
      </c>
      <c r="M155" s="142" t="s">
        <v>95</v>
      </c>
      <c r="N155" s="142" t="s">
        <v>95</v>
      </c>
      <c r="O155" s="142" t="s">
        <v>95</v>
      </c>
      <c r="P155" s="142" t="s">
        <v>95</v>
      </c>
      <c r="Q155" s="142" t="s">
        <v>95</v>
      </c>
      <c r="R155" s="142" t="s">
        <v>95</v>
      </c>
      <c r="S155" s="142" t="s">
        <v>95</v>
      </c>
      <c r="T155" s="142" t="s">
        <v>95</v>
      </c>
      <c r="U155" s="142" t="s">
        <v>95</v>
      </c>
      <c r="V155" s="142" t="s">
        <v>95</v>
      </c>
      <c r="W155" s="142" t="s">
        <v>95</v>
      </c>
      <c r="X155" s="142" t="s">
        <v>95</v>
      </c>
      <c r="Y155" s="142" t="s">
        <v>95</v>
      </c>
      <c r="Z155" s="142" t="s">
        <v>95</v>
      </c>
      <c r="AA155" s="142" t="s">
        <v>95</v>
      </c>
      <c r="AB155" s="142" t="s">
        <v>95</v>
      </c>
      <c r="AC155" s="142" t="s">
        <v>95</v>
      </c>
      <c r="AD155" s="142" t="s">
        <v>95</v>
      </c>
      <c r="AE155" s="142" t="s">
        <v>95</v>
      </c>
      <c r="AF155" s="142" t="s">
        <v>95</v>
      </c>
      <c r="AG155" s="142" t="s">
        <v>95</v>
      </c>
      <c r="AH155" s="142" t="s">
        <v>95</v>
      </c>
      <c r="AI155" s="142" t="s">
        <v>95</v>
      </c>
      <c r="AJ155" s="142" t="s">
        <v>95</v>
      </c>
      <c r="AK155" s="142" t="s">
        <v>95</v>
      </c>
      <c r="AL155" s="142" t="s">
        <v>95</v>
      </c>
      <c r="AM155" s="142" t="s">
        <v>95</v>
      </c>
      <c r="AN155" s="142" t="s">
        <v>95</v>
      </c>
      <c r="AO155" s="142" t="s">
        <v>95</v>
      </c>
      <c r="AP155" s="142" t="s">
        <v>95</v>
      </c>
      <c r="AQ155" s="142" t="s">
        <v>95</v>
      </c>
      <c r="AR155" s="142" t="s">
        <v>95</v>
      </c>
      <c r="AS155" s="142" t="s">
        <v>95</v>
      </c>
      <c r="AT155" s="142" t="s">
        <v>95</v>
      </c>
      <c r="AU155" s="142" t="s">
        <v>95</v>
      </c>
      <c r="AV155" s="142" t="s">
        <v>95</v>
      </c>
      <c r="AW155" s="142" t="s">
        <v>95</v>
      </c>
      <c r="AX155" s="143" t="s">
        <v>95</v>
      </c>
      <c r="AY155" s="33"/>
      <c r="AZ155" s="33"/>
      <c r="BA155" s="33"/>
      <c r="BB155" s="33"/>
      <c r="BC155" s="33"/>
      <c r="BD155" s="33"/>
      <c r="BE155" s="33"/>
      <c r="BF155" s="33"/>
      <c r="BG155" s="33"/>
      <c r="BH155" s="33"/>
      <c r="BI155" s="33"/>
    </row>
    <row r="156" spans="2:61" ht="14.25" customHeight="1" x14ac:dyDescent="0.3">
      <c r="B156" s="30"/>
      <c r="C156" s="30"/>
      <c r="D156" s="139" t="s">
        <v>95</v>
      </c>
      <c r="E156" s="140" t="s">
        <v>95</v>
      </c>
      <c r="F156" s="144" t="s">
        <v>113</v>
      </c>
      <c r="G156" s="144" t="s">
        <v>95</v>
      </c>
      <c r="H156" s="144" t="s">
        <v>95</v>
      </c>
      <c r="I156" s="144" t="s">
        <v>95</v>
      </c>
      <c r="J156" s="144" t="s">
        <v>95</v>
      </c>
      <c r="K156" s="144" t="s">
        <v>95</v>
      </c>
      <c r="L156" s="144" t="s">
        <v>95</v>
      </c>
      <c r="M156" s="144" t="s">
        <v>95</v>
      </c>
      <c r="N156" s="144" t="s">
        <v>95</v>
      </c>
      <c r="O156" s="144" t="s">
        <v>95</v>
      </c>
      <c r="P156" s="144" t="s">
        <v>95</v>
      </c>
      <c r="Q156" s="144" t="s">
        <v>95</v>
      </c>
      <c r="R156" s="144" t="s">
        <v>95</v>
      </c>
      <c r="S156" s="144" t="s">
        <v>95</v>
      </c>
      <c r="T156" s="144" t="s">
        <v>95</v>
      </c>
      <c r="U156" s="144" t="s">
        <v>95</v>
      </c>
      <c r="V156" s="144" t="s">
        <v>95</v>
      </c>
      <c r="W156" s="144" t="s">
        <v>95</v>
      </c>
      <c r="X156" s="144" t="s">
        <v>95</v>
      </c>
      <c r="Y156" s="144" t="s">
        <v>95</v>
      </c>
      <c r="Z156" s="144" t="s">
        <v>95</v>
      </c>
      <c r="AA156" s="144" t="s">
        <v>95</v>
      </c>
      <c r="AB156" s="144" t="s">
        <v>95</v>
      </c>
      <c r="AC156" s="144" t="s">
        <v>95</v>
      </c>
      <c r="AD156" s="144" t="s">
        <v>95</v>
      </c>
      <c r="AE156" s="144" t="s">
        <v>95</v>
      </c>
      <c r="AF156" s="144" t="s">
        <v>95</v>
      </c>
      <c r="AG156" s="144" t="s">
        <v>95</v>
      </c>
      <c r="AH156" s="144" t="s">
        <v>95</v>
      </c>
      <c r="AI156" s="144" t="s">
        <v>95</v>
      </c>
      <c r="AJ156" s="144" t="s">
        <v>95</v>
      </c>
      <c r="AK156" s="144" t="s">
        <v>95</v>
      </c>
      <c r="AL156" s="144" t="s">
        <v>95</v>
      </c>
      <c r="AM156" s="144" t="s">
        <v>95</v>
      </c>
      <c r="AN156" s="144" t="s">
        <v>95</v>
      </c>
      <c r="AO156" s="144" t="s">
        <v>95</v>
      </c>
      <c r="AP156" s="144" t="s">
        <v>95</v>
      </c>
      <c r="AQ156" s="144" t="s">
        <v>95</v>
      </c>
      <c r="AR156" s="144" t="s">
        <v>95</v>
      </c>
      <c r="AS156" s="144" t="s">
        <v>95</v>
      </c>
      <c r="AT156" s="144" t="s">
        <v>95</v>
      </c>
      <c r="AU156" s="144" t="s">
        <v>95</v>
      </c>
      <c r="AV156" s="144" t="s">
        <v>95</v>
      </c>
      <c r="AW156" s="144" t="s">
        <v>95</v>
      </c>
      <c r="AX156" s="143" t="s">
        <v>95</v>
      </c>
      <c r="AY156" s="33"/>
      <c r="AZ156" s="33"/>
      <c r="BA156" s="33"/>
      <c r="BB156" s="33"/>
      <c r="BC156" s="33"/>
      <c r="BD156" s="33"/>
      <c r="BE156" s="33"/>
      <c r="BF156" s="33"/>
      <c r="BG156" s="33"/>
      <c r="BH156" s="33"/>
      <c r="BI156" s="33"/>
    </row>
    <row r="157" spans="2:61" ht="14.25" customHeight="1" x14ac:dyDescent="0.3">
      <c r="B157" s="30"/>
      <c r="C157" s="30"/>
      <c r="D157" s="41" t="s">
        <v>95</v>
      </c>
      <c r="E157" s="145" t="s">
        <v>95</v>
      </c>
      <c r="F157" s="145" t="s">
        <v>95</v>
      </c>
      <c r="G157" s="145" t="s">
        <v>95</v>
      </c>
      <c r="H157" s="145" t="s">
        <v>95</v>
      </c>
      <c r="I157" s="145" t="s">
        <v>95</v>
      </c>
      <c r="J157" s="145" t="s">
        <v>95</v>
      </c>
      <c r="K157" s="145" t="s">
        <v>95</v>
      </c>
      <c r="L157" s="145" t="s">
        <v>95</v>
      </c>
      <c r="M157" s="145" t="s">
        <v>95</v>
      </c>
      <c r="N157" s="145" t="s">
        <v>95</v>
      </c>
      <c r="O157" s="145" t="s">
        <v>95</v>
      </c>
      <c r="P157" s="145" t="s">
        <v>95</v>
      </c>
      <c r="Q157" s="145" t="s">
        <v>95</v>
      </c>
      <c r="R157" s="145" t="s">
        <v>95</v>
      </c>
      <c r="S157" s="145" t="s">
        <v>95</v>
      </c>
      <c r="T157" s="145" t="s">
        <v>95</v>
      </c>
      <c r="U157" s="145" t="s">
        <v>95</v>
      </c>
      <c r="V157" s="145" t="s">
        <v>95</v>
      </c>
      <c r="W157" s="145" t="s">
        <v>95</v>
      </c>
      <c r="X157" s="145" t="s">
        <v>95</v>
      </c>
      <c r="Y157" s="145" t="s">
        <v>95</v>
      </c>
      <c r="Z157" s="145" t="s">
        <v>95</v>
      </c>
      <c r="AA157" s="145" t="s">
        <v>95</v>
      </c>
      <c r="AB157" s="145" t="s">
        <v>95</v>
      </c>
      <c r="AC157" s="145" t="s">
        <v>95</v>
      </c>
      <c r="AD157" s="145" t="s">
        <v>95</v>
      </c>
      <c r="AE157" s="145" t="s">
        <v>95</v>
      </c>
      <c r="AF157" s="145" t="s">
        <v>95</v>
      </c>
      <c r="AG157" s="145" t="s">
        <v>95</v>
      </c>
      <c r="AH157" s="145" t="s">
        <v>95</v>
      </c>
      <c r="AI157" s="145" t="s">
        <v>95</v>
      </c>
      <c r="AJ157" s="145" t="s">
        <v>95</v>
      </c>
      <c r="AK157" s="145" t="s">
        <v>95</v>
      </c>
      <c r="AL157" s="145" t="s">
        <v>95</v>
      </c>
      <c r="AM157" s="145" t="s">
        <v>95</v>
      </c>
      <c r="AN157" s="145" t="s">
        <v>95</v>
      </c>
      <c r="AO157" s="145" t="s">
        <v>95</v>
      </c>
      <c r="AP157" s="145" t="s">
        <v>95</v>
      </c>
      <c r="AQ157" s="145" t="s">
        <v>95</v>
      </c>
      <c r="AR157" s="145" t="s">
        <v>95</v>
      </c>
      <c r="AS157" s="145" t="s">
        <v>95</v>
      </c>
      <c r="AT157" s="145" t="s">
        <v>95</v>
      </c>
      <c r="AU157" s="145" t="s">
        <v>95</v>
      </c>
      <c r="AV157" s="145" t="s">
        <v>95</v>
      </c>
      <c r="AW157" s="145" t="s">
        <v>95</v>
      </c>
      <c r="AX157" s="42" t="s">
        <v>95</v>
      </c>
      <c r="AY157" s="33"/>
      <c r="AZ157" s="33"/>
      <c r="BA157" s="33"/>
      <c r="BB157" s="33"/>
      <c r="BC157" s="33"/>
      <c r="BD157" s="33"/>
      <c r="BE157" s="33"/>
      <c r="BF157" s="33"/>
      <c r="BG157" s="33"/>
      <c r="BH157" s="33"/>
      <c r="BI157" s="33"/>
    </row>
    <row r="158" spans="2:61" ht="14.25" customHeight="1" x14ac:dyDescent="0.3">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3"/>
      <c r="AZ158" s="33"/>
      <c r="BA158" s="33"/>
      <c r="BB158" s="33"/>
      <c r="BC158" s="33"/>
      <c r="BD158" s="33"/>
      <c r="BE158" s="33"/>
      <c r="BF158" s="33"/>
      <c r="BG158" s="33"/>
      <c r="BH158" s="33"/>
      <c r="BI158" s="33"/>
    </row>
    <row r="159" spans="2:61" ht="14.25" customHeight="1" x14ac:dyDescent="0.3">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3"/>
      <c r="AZ159" s="33"/>
      <c r="BA159" s="33"/>
      <c r="BB159" s="33"/>
      <c r="BC159" s="33"/>
      <c r="BD159" s="33"/>
      <c r="BE159" s="33"/>
      <c r="BF159" s="33"/>
      <c r="BG159" s="33"/>
      <c r="BH159" s="33"/>
      <c r="BI159" s="33"/>
    </row>
    <row r="160" spans="2:61" ht="14.25" customHeight="1" x14ac:dyDescent="0.3">
      <c r="B160" s="30"/>
      <c r="C160" s="30"/>
      <c r="D160" s="30"/>
      <c r="E160" s="30"/>
      <c r="F160" s="30" t="s">
        <v>114</v>
      </c>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3"/>
      <c r="AZ160" s="33"/>
      <c r="BA160" s="33"/>
      <c r="BB160" s="33"/>
      <c r="BC160" s="33"/>
      <c r="BD160" s="33"/>
      <c r="BE160" s="33"/>
      <c r="BF160" s="33"/>
      <c r="BG160" s="33"/>
      <c r="BH160" s="33"/>
      <c r="BI160" s="33"/>
    </row>
    <row r="161" spans="2:61" ht="14.25" customHeight="1" x14ac:dyDescent="0.3">
      <c r="B161" s="30"/>
      <c r="C161" s="30">
        <v>1</v>
      </c>
      <c r="D161" s="30"/>
      <c r="E161" s="30"/>
      <c r="F161" s="30" t="s">
        <v>115</v>
      </c>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3"/>
      <c r="AZ161" s="33"/>
      <c r="BA161" s="33"/>
      <c r="BB161" s="33"/>
      <c r="BC161" s="33"/>
      <c r="BD161" s="33"/>
      <c r="BE161" s="33"/>
      <c r="BF161" s="33"/>
      <c r="BG161" s="33"/>
      <c r="BH161" s="33"/>
      <c r="BI161" s="33"/>
    </row>
    <row r="162" spans="2:61" ht="14.25" customHeight="1" x14ac:dyDescent="0.3">
      <c r="B162" s="30"/>
      <c r="C162" s="30">
        <v>2</v>
      </c>
      <c r="D162" s="30"/>
      <c r="E162" s="30"/>
      <c r="F162" s="30" t="s">
        <v>116</v>
      </c>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3"/>
      <c r="AZ162" s="33"/>
      <c r="BA162" s="33"/>
      <c r="BB162" s="33"/>
      <c r="BC162" s="33"/>
      <c r="BD162" s="33"/>
      <c r="BE162" s="33"/>
      <c r="BF162" s="33"/>
      <c r="BG162" s="33"/>
      <c r="BH162" s="33"/>
      <c r="BI162" s="33"/>
    </row>
    <row r="163" spans="2:61" ht="14.25" customHeight="1" x14ac:dyDescent="0.3">
      <c r="B163" s="30"/>
      <c r="C163" s="30">
        <v>3</v>
      </c>
      <c r="D163" s="30"/>
      <c r="E163" s="30"/>
      <c r="F163" s="30" t="s">
        <v>117</v>
      </c>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3"/>
      <c r="AZ163" s="33"/>
      <c r="BA163" s="33"/>
      <c r="BB163" s="33"/>
      <c r="BC163" s="33"/>
      <c r="BD163" s="33"/>
      <c r="BE163" s="33"/>
      <c r="BF163" s="33"/>
      <c r="BG163" s="33"/>
      <c r="BH163" s="33"/>
      <c r="BI163" s="33"/>
    </row>
    <row r="164" spans="2:61" ht="14.25" customHeight="1" x14ac:dyDescent="0.3">
      <c r="B164" s="30"/>
      <c r="C164" s="30">
        <v>4</v>
      </c>
      <c r="D164" s="30"/>
      <c r="E164" s="30"/>
      <c r="F164" s="30" t="s">
        <v>118</v>
      </c>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3"/>
      <c r="AZ164" s="33"/>
      <c r="BA164" s="33"/>
      <c r="BB164" s="33"/>
      <c r="BC164" s="33"/>
      <c r="BD164" s="33"/>
      <c r="BE164" s="33"/>
      <c r="BF164" s="33"/>
      <c r="BG164" s="33"/>
      <c r="BH164" s="33"/>
      <c r="BI164" s="33"/>
    </row>
    <row r="165" spans="2:61" ht="14.25" customHeight="1" x14ac:dyDescent="0.3">
      <c r="B165" s="30"/>
      <c r="C165" s="30">
        <v>5</v>
      </c>
      <c r="D165" s="30"/>
      <c r="E165" s="30"/>
      <c r="F165" s="30" t="s">
        <v>119</v>
      </c>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3"/>
      <c r="AZ165" s="33"/>
      <c r="BA165" s="33"/>
      <c r="BB165" s="33"/>
      <c r="BC165" s="33"/>
      <c r="BD165" s="33"/>
      <c r="BE165" s="33"/>
      <c r="BF165" s="33"/>
      <c r="BG165" s="33"/>
      <c r="BH165" s="33"/>
      <c r="BI165" s="33"/>
    </row>
    <row r="166" spans="2:61" ht="14.25" customHeight="1" x14ac:dyDescent="0.3">
      <c r="B166" s="30"/>
      <c r="C166" s="30">
        <v>6</v>
      </c>
      <c r="D166" s="30"/>
      <c r="E166" s="30"/>
      <c r="F166" s="30" t="s">
        <v>120</v>
      </c>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3"/>
      <c r="AZ166" s="33"/>
      <c r="BA166" s="33"/>
      <c r="BB166" s="33"/>
      <c r="BC166" s="33"/>
      <c r="BD166" s="33"/>
      <c r="BE166" s="33"/>
      <c r="BF166" s="33"/>
      <c r="BG166" s="33"/>
      <c r="BH166" s="33"/>
      <c r="BI166" s="33"/>
    </row>
    <row r="167" spans="2:61" ht="14.25" customHeight="1" x14ac:dyDescent="0.3">
      <c r="B167" s="30"/>
      <c r="C167" s="30">
        <v>7</v>
      </c>
      <c r="D167" s="30"/>
      <c r="E167" s="30"/>
      <c r="F167" s="30" t="s">
        <v>121</v>
      </c>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3"/>
      <c r="AZ167" s="33"/>
      <c r="BA167" s="33"/>
      <c r="BB167" s="33"/>
      <c r="BC167" s="33"/>
      <c r="BD167" s="33"/>
      <c r="BE167" s="33"/>
      <c r="BF167" s="33"/>
      <c r="BG167" s="33"/>
      <c r="BH167" s="33"/>
      <c r="BI167" s="33"/>
    </row>
    <row r="168" spans="2:61" ht="14.25" customHeight="1" x14ac:dyDescent="0.3">
      <c r="B168" s="30"/>
      <c r="C168" s="30">
        <v>8</v>
      </c>
      <c r="D168" s="30"/>
      <c r="E168" s="30"/>
      <c r="F168" s="30" t="s">
        <v>122</v>
      </c>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3"/>
      <c r="AZ168" s="33"/>
      <c r="BA168" s="33"/>
      <c r="BB168" s="33"/>
      <c r="BC168" s="33"/>
      <c r="BD168" s="33"/>
      <c r="BE168" s="33"/>
      <c r="BF168" s="33"/>
      <c r="BG168" s="33"/>
      <c r="BH168" s="33"/>
      <c r="BI168" s="33"/>
    </row>
    <row r="169" spans="2:61" ht="14.25" customHeight="1" x14ac:dyDescent="0.3">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3"/>
      <c r="AZ169" s="33"/>
      <c r="BA169" s="33"/>
      <c r="BB169" s="33"/>
      <c r="BC169" s="33"/>
      <c r="BD169" s="33"/>
      <c r="BE169" s="33"/>
      <c r="BF169" s="33"/>
      <c r="BG169" s="33"/>
      <c r="BH169" s="33"/>
      <c r="BI169" s="33"/>
    </row>
    <row r="170" spans="2:61" ht="14.25" customHeight="1" x14ac:dyDescent="0.25">
      <c r="B170" s="641"/>
      <c r="C170" s="641"/>
      <c r="D170" s="641"/>
      <c r="E170" s="641"/>
      <c r="F170" s="44"/>
      <c r="G170" s="44"/>
      <c r="H170" s="44"/>
      <c r="I170" s="44"/>
      <c r="J170" s="44"/>
      <c r="K170" s="44"/>
      <c r="L170" s="44"/>
      <c r="M170" s="44"/>
      <c r="N170" s="44"/>
      <c r="O170" s="44"/>
      <c r="P170" s="44"/>
      <c r="Q170" s="44"/>
      <c r="R170" s="44"/>
      <c r="S170" s="44"/>
      <c r="T170" s="44"/>
      <c r="U170" s="44"/>
      <c r="V170" s="44"/>
      <c r="W170" s="44"/>
      <c r="X170" s="44"/>
      <c r="Y170" s="44"/>
      <c r="Z170" s="44"/>
      <c r="AA170" s="44"/>
      <c r="AB170" s="44"/>
      <c r="AC170" s="44"/>
      <c r="AD170" s="44"/>
      <c r="AE170" s="44"/>
      <c r="AF170" s="44"/>
      <c r="AG170" s="44"/>
      <c r="AH170" s="44"/>
      <c r="AI170" s="44"/>
      <c r="AJ170" s="44"/>
      <c r="AK170" s="44"/>
      <c r="AL170" s="44"/>
      <c r="AM170" s="44"/>
      <c r="AN170" s="44"/>
      <c r="AO170" s="44"/>
      <c r="AP170" s="44"/>
      <c r="AQ170" s="44"/>
      <c r="AR170" s="44"/>
      <c r="AS170" s="44"/>
      <c r="AT170" s="44"/>
      <c r="AU170" s="44"/>
      <c r="AV170" s="44"/>
      <c r="AW170" s="44"/>
      <c r="AX170" s="44"/>
    </row>
    <row r="171" spans="2:61" ht="14.25" customHeight="1" x14ac:dyDescent="0.25">
      <c r="B171" s="641"/>
      <c r="C171" s="641"/>
      <c r="D171" s="641"/>
      <c r="E171" s="641"/>
      <c r="F171" s="44"/>
      <c r="G171" s="44"/>
      <c r="H171" s="44"/>
      <c r="I171" s="44"/>
      <c r="J171" s="44"/>
      <c r="K171" s="44"/>
      <c r="L171" s="44"/>
      <c r="M171" s="44"/>
      <c r="N171" s="44"/>
      <c r="O171" s="44"/>
      <c r="P171" s="44"/>
      <c r="Q171" s="44"/>
      <c r="R171" s="44"/>
      <c r="S171" s="44"/>
      <c r="T171" s="44"/>
      <c r="U171" s="44"/>
      <c r="V171" s="44"/>
      <c r="W171" s="44"/>
      <c r="X171" s="44"/>
      <c r="Y171" s="44"/>
      <c r="Z171" s="44"/>
      <c r="AA171" s="44"/>
      <c r="AB171" s="44"/>
      <c r="AC171" s="44"/>
      <c r="AD171" s="44"/>
      <c r="AE171" s="44"/>
      <c r="AF171" s="44"/>
      <c r="AG171" s="44"/>
      <c r="AH171" s="44"/>
      <c r="AI171" s="44"/>
      <c r="AJ171" s="44"/>
      <c r="AK171" s="44"/>
      <c r="AL171" s="44"/>
      <c r="AM171" s="44"/>
      <c r="AN171" s="44"/>
      <c r="AO171" s="44"/>
      <c r="AP171" s="44"/>
      <c r="AQ171" s="44"/>
      <c r="AR171" s="44"/>
      <c r="AS171" s="44"/>
      <c r="AT171" s="44"/>
      <c r="AU171" s="44"/>
      <c r="AV171" s="44"/>
      <c r="AW171" s="44"/>
      <c r="AX171" s="44"/>
    </row>
    <row r="172" spans="2:61" ht="14.25" customHeight="1" x14ac:dyDescent="0.25">
      <c r="B172" s="641"/>
      <c r="C172" s="641"/>
      <c r="D172" s="641"/>
      <c r="E172" s="641"/>
      <c r="F172" s="44"/>
      <c r="G172" s="44"/>
      <c r="H172" s="44"/>
      <c r="I172" s="44"/>
      <c r="J172" s="44"/>
      <c r="K172" s="44"/>
      <c r="L172" s="44"/>
      <c r="M172" s="44"/>
      <c r="N172" s="44"/>
      <c r="O172" s="44"/>
      <c r="P172" s="44"/>
      <c r="Q172" s="44"/>
      <c r="R172" s="44"/>
      <c r="S172" s="44"/>
      <c r="T172" s="44"/>
      <c r="U172" s="44"/>
      <c r="V172" s="44"/>
      <c r="W172" s="44"/>
      <c r="X172" s="44"/>
      <c r="Y172" s="44"/>
      <c r="Z172" s="44"/>
      <c r="AA172" s="44"/>
      <c r="AB172" s="44"/>
      <c r="AC172" s="44"/>
      <c r="AD172" s="44"/>
      <c r="AE172" s="44"/>
      <c r="AF172" s="44"/>
      <c r="AG172" s="44"/>
      <c r="AH172" s="44"/>
      <c r="AI172" s="44"/>
      <c r="AJ172" s="44"/>
      <c r="AK172" s="44"/>
      <c r="AL172" s="44"/>
      <c r="AM172" s="44"/>
      <c r="AN172" s="44"/>
      <c r="AO172" s="44"/>
      <c r="AP172" s="44"/>
      <c r="AQ172" s="44"/>
      <c r="AR172" s="44"/>
      <c r="AS172" s="44"/>
      <c r="AT172" s="44"/>
      <c r="AU172" s="44"/>
      <c r="AV172" s="44"/>
      <c r="AW172" s="44"/>
      <c r="AX172" s="44"/>
    </row>
    <row r="173" spans="2:61" ht="14.25" customHeight="1" x14ac:dyDescent="0.25">
      <c r="B173" s="641"/>
      <c r="C173" s="641"/>
      <c r="D173" s="641"/>
      <c r="E173" s="641"/>
      <c r="F173" s="44"/>
      <c r="G173" s="44"/>
      <c r="H173" s="44"/>
      <c r="I173" s="44"/>
      <c r="J173" s="44"/>
      <c r="K173" s="44"/>
      <c r="L173" s="44"/>
      <c r="M173" s="44"/>
      <c r="N173" s="44"/>
      <c r="O173" s="44"/>
      <c r="P173" s="44"/>
      <c r="Q173" s="44"/>
      <c r="R173" s="44"/>
      <c r="S173" s="44"/>
      <c r="T173" s="44"/>
      <c r="U173" s="44"/>
      <c r="V173" s="44"/>
      <c r="W173" s="44"/>
      <c r="X173" s="44"/>
      <c r="Y173" s="44"/>
      <c r="Z173" s="44"/>
      <c r="AA173" s="44"/>
      <c r="AB173" s="44"/>
      <c r="AC173" s="44"/>
      <c r="AD173" s="44"/>
      <c r="AE173" s="44"/>
      <c r="AF173" s="44"/>
      <c r="AG173" s="44"/>
      <c r="AH173" s="44"/>
      <c r="AI173" s="44"/>
      <c r="AJ173" s="44"/>
      <c r="AK173" s="44"/>
      <c r="AL173" s="44"/>
      <c r="AM173" s="44"/>
      <c r="AN173" s="44"/>
      <c r="AO173" s="44"/>
      <c r="AP173" s="44"/>
      <c r="AQ173" s="44"/>
      <c r="AR173" s="44"/>
      <c r="AS173" s="44"/>
      <c r="AT173" s="44"/>
      <c r="AU173" s="44"/>
      <c r="AV173" s="44"/>
      <c r="AW173" s="44"/>
      <c r="AX173" s="44"/>
    </row>
    <row r="174" spans="2:61" ht="14.25" customHeight="1" x14ac:dyDescent="0.25">
      <c r="B174" s="641"/>
      <c r="C174" s="641"/>
      <c r="D174" s="641"/>
      <c r="E174" s="641"/>
      <c r="F174" s="44"/>
      <c r="G174" s="44"/>
      <c r="H174" s="44"/>
      <c r="I174" s="44"/>
      <c r="J174" s="44"/>
      <c r="K174" s="44"/>
      <c r="L174" s="44"/>
      <c r="M174" s="44"/>
      <c r="N174" s="44"/>
      <c r="O174" s="44"/>
      <c r="P174" s="44"/>
      <c r="Q174" s="44"/>
      <c r="R174" s="44"/>
      <c r="S174" s="44"/>
      <c r="T174" s="44"/>
      <c r="U174" s="44"/>
      <c r="V174" s="44"/>
      <c r="W174" s="44"/>
      <c r="X174" s="44"/>
      <c r="Y174" s="44"/>
      <c r="Z174" s="44"/>
      <c r="AA174" s="44"/>
      <c r="AB174" s="44"/>
      <c r="AC174" s="44"/>
      <c r="AD174" s="44"/>
      <c r="AE174" s="44"/>
      <c r="AF174" s="44"/>
      <c r="AG174" s="44"/>
      <c r="AH174" s="44"/>
      <c r="AI174" s="44"/>
      <c r="AJ174" s="44"/>
      <c r="AK174" s="44"/>
      <c r="AL174" s="44"/>
      <c r="AM174" s="44"/>
      <c r="AN174" s="44"/>
      <c r="AO174" s="44"/>
      <c r="AP174" s="44"/>
      <c r="AQ174" s="44"/>
      <c r="AR174" s="44"/>
      <c r="AS174" s="44"/>
      <c r="AT174" s="44"/>
      <c r="AU174" s="44"/>
      <c r="AV174" s="44"/>
      <c r="AW174" s="44"/>
      <c r="AX174" s="44"/>
    </row>
    <row r="175" spans="2:61" ht="14.25" customHeight="1" x14ac:dyDescent="0.25">
      <c r="B175" s="641"/>
      <c r="C175" s="641"/>
      <c r="D175" s="641"/>
      <c r="E175" s="641"/>
      <c r="F175" s="44"/>
      <c r="G175" s="44"/>
      <c r="H175" s="44"/>
      <c r="I175" s="44"/>
      <c r="J175" s="44"/>
      <c r="K175" s="44"/>
      <c r="L175" s="44"/>
      <c r="M175" s="44"/>
      <c r="N175" s="44"/>
      <c r="O175" s="44"/>
      <c r="P175" s="44"/>
      <c r="Q175" s="44"/>
      <c r="R175" s="44"/>
      <c r="S175" s="44"/>
      <c r="T175" s="44"/>
      <c r="U175" s="44"/>
      <c r="V175" s="44"/>
      <c r="W175" s="44"/>
      <c r="X175" s="44"/>
      <c r="Y175" s="44"/>
      <c r="Z175" s="44"/>
      <c r="AA175" s="44"/>
      <c r="AB175" s="44"/>
      <c r="AC175" s="44"/>
      <c r="AD175" s="44"/>
      <c r="AE175" s="44"/>
      <c r="AF175" s="44"/>
      <c r="AG175" s="44"/>
      <c r="AH175" s="44"/>
      <c r="AI175" s="44"/>
      <c r="AJ175" s="44"/>
      <c r="AK175" s="44"/>
      <c r="AL175" s="44"/>
      <c r="AM175" s="44"/>
      <c r="AN175" s="44"/>
      <c r="AO175" s="44"/>
      <c r="AP175" s="44"/>
      <c r="AQ175" s="44"/>
      <c r="AR175" s="44"/>
      <c r="AS175" s="44"/>
      <c r="AT175" s="44"/>
      <c r="AU175" s="44"/>
      <c r="AV175" s="44"/>
      <c r="AW175" s="44"/>
      <c r="AX175" s="44"/>
    </row>
    <row r="176" spans="2:61" ht="14.25" customHeight="1" x14ac:dyDescent="0.25">
      <c r="B176" s="641"/>
      <c r="C176" s="641"/>
      <c r="D176" s="641"/>
      <c r="E176" s="641"/>
      <c r="F176" s="44"/>
      <c r="G176" s="44"/>
      <c r="H176" s="44"/>
      <c r="I176" s="44"/>
      <c r="J176" s="44"/>
      <c r="K176" s="44"/>
      <c r="L176" s="44"/>
      <c r="M176" s="44"/>
      <c r="N176" s="44"/>
      <c r="O176" s="44"/>
      <c r="P176" s="44"/>
      <c r="Q176" s="44"/>
      <c r="R176" s="44"/>
      <c r="S176" s="44"/>
      <c r="T176" s="44"/>
      <c r="U176" s="44"/>
      <c r="V176" s="44"/>
      <c r="W176" s="44"/>
      <c r="X176" s="44"/>
      <c r="Y176" s="44"/>
      <c r="Z176" s="44"/>
      <c r="AA176" s="44"/>
      <c r="AB176" s="44"/>
      <c r="AC176" s="44"/>
      <c r="AD176" s="44"/>
      <c r="AE176" s="44"/>
      <c r="AF176" s="44"/>
      <c r="AG176" s="44"/>
      <c r="AH176" s="44"/>
      <c r="AI176" s="44"/>
      <c r="AJ176" s="44"/>
      <c r="AK176" s="44"/>
      <c r="AL176" s="44"/>
      <c r="AM176" s="44"/>
      <c r="AN176" s="44"/>
      <c r="AO176" s="44"/>
      <c r="AP176" s="44"/>
      <c r="AQ176" s="44"/>
      <c r="AR176" s="44"/>
      <c r="AS176" s="44"/>
      <c r="AT176" s="44"/>
      <c r="AU176" s="44"/>
      <c r="AV176" s="44"/>
      <c r="AW176" s="44"/>
      <c r="AX176" s="44"/>
    </row>
    <row r="177" spans="2:50" ht="14.25" customHeight="1" x14ac:dyDescent="0.25">
      <c r="B177" s="641"/>
      <c r="C177" s="641"/>
      <c r="D177" s="641"/>
      <c r="E177" s="641"/>
      <c r="F177" s="44"/>
      <c r="G177" s="44"/>
      <c r="H177" s="44"/>
      <c r="I177" s="44"/>
      <c r="J177" s="44"/>
      <c r="K177" s="44"/>
      <c r="L177" s="44"/>
      <c r="M177" s="44"/>
      <c r="N177" s="44"/>
      <c r="O177" s="44"/>
      <c r="P177" s="44"/>
      <c r="Q177" s="44"/>
      <c r="R177" s="44"/>
      <c r="S177" s="44"/>
      <c r="T177" s="44"/>
      <c r="U177" s="44"/>
      <c r="V177" s="44"/>
      <c r="W177" s="44"/>
      <c r="X177" s="44"/>
      <c r="Y177" s="44"/>
      <c r="Z177" s="44"/>
      <c r="AA177" s="44"/>
      <c r="AB177" s="44"/>
      <c r="AC177" s="44"/>
      <c r="AD177" s="44"/>
      <c r="AE177" s="44"/>
      <c r="AF177" s="44"/>
      <c r="AG177" s="44"/>
      <c r="AH177" s="44"/>
      <c r="AI177" s="44"/>
      <c r="AJ177" s="44"/>
      <c r="AK177" s="44"/>
      <c r="AL177" s="44"/>
      <c r="AM177" s="44"/>
      <c r="AN177" s="44"/>
      <c r="AO177" s="44"/>
      <c r="AP177" s="44"/>
      <c r="AQ177" s="44"/>
      <c r="AR177" s="44"/>
      <c r="AS177" s="44"/>
      <c r="AT177" s="44"/>
      <c r="AU177" s="44"/>
      <c r="AV177" s="44"/>
      <c r="AW177" s="44"/>
      <c r="AX177" s="44"/>
    </row>
    <row r="178" spans="2:50" ht="14.25" customHeight="1" x14ac:dyDescent="0.25">
      <c r="B178" s="641"/>
      <c r="C178" s="641"/>
      <c r="D178" s="641"/>
      <c r="E178" s="641"/>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c r="AF178" s="44"/>
      <c r="AG178" s="44"/>
      <c r="AH178" s="44"/>
      <c r="AI178" s="44"/>
      <c r="AJ178" s="44"/>
      <c r="AK178" s="44"/>
      <c r="AL178" s="44"/>
      <c r="AM178" s="44"/>
      <c r="AN178" s="44"/>
      <c r="AO178" s="44"/>
      <c r="AP178" s="44"/>
      <c r="AQ178" s="44"/>
      <c r="AR178" s="44"/>
      <c r="AS178" s="44"/>
      <c r="AT178" s="44"/>
      <c r="AU178" s="44"/>
      <c r="AV178" s="44"/>
      <c r="AW178" s="44"/>
      <c r="AX178" s="44"/>
    </row>
    <row r="179" spans="2:50" ht="14.25" customHeight="1" x14ac:dyDescent="0.25">
      <c r="B179" s="641"/>
      <c r="C179" s="641"/>
      <c r="D179" s="641"/>
      <c r="E179" s="641"/>
      <c r="F179" s="44"/>
      <c r="G179" s="44"/>
      <c r="H179" s="44"/>
      <c r="I179" s="44"/>
      <c r="J179" s="44"/>
      <c r="K179" s="44"/>
      <c r="L179" s="44"/>
      <c r="M179" s="44"/>
      <c r="N179" s="44"/>
      <c r="O179" s="44"/>
      <c r="P179" s="44"/>
      <c r="Q179" s="44"/>
      <c r="R179" s="44"/>
      <c r="S179" s="44"/>
      <c r="T179" s="44"/>
      <c r="U179" s="44"/>
      <c r="V179" s="44"/>
      <c r="W179" s="44"/>
      <c r="X179" s="44"/>
      <c r="Y179" s="44"/>
      <c r="Z179" s="44"/>
      <c r="AA179" s="44"/>
      <c r="AB179" s="44"/>
      <c r="AC179" s="44"/>
      <c r="AD179" s="44"/>
      <c r="AE179" s="44"/>
      <c r="AF179" s="44"/>
      <c r="AG179" s="44"/>
      <c r="AH179" s="44"/>
      <c r="AI179" s="44"/>
      <c r="AJ179" s="44"/>
      <c r="AK179" s="44"/>
      <c r="AL179" s="44"/>
      <c r="AM179" s="44"/>
      <c r="AN179" s="44"/>
      <c r="AO179" s="44"/>
      <c r="AP179" s="44"/>
      <c r="AQ179" s="44"/>
      <c r="AR179" s="44"/>
      <c r="AS179" s="44"/>
      <c r="AT179" s="44"/>
      <c r="AU179" s="44"/>
      <c r="AV179" s="44"/>
      <c r="AW179" s="44"/>
      <c r="AX179" s="44"/>
    </row>
    <row r="180" spans="2:50" ht="14.25" customHeight="1" x14ac:dyDescent="0.25">
      <c r="B180" s="641"/>
      <c r="C180" s="641"/>
      <c r="D180" s="641"/>
      <c r="E180" s="641"/>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c r="AF180" s="44"/>
      <c r="AG180" s="44"/>
      <c r="AH180" s="44"/>
      <c r="AI180" s="44"/>
      <c r="AJ180" s="44"/>
      <c r="AK180" s="44"/>
      <c r="AL180" s="44"/>
      <c r="AM180" s="44"/>
      <c r="AN180" s="44"/>
      <c r="AO180" s="44"/>
      <c r="AP180" s="44"/>
      <c r="AQ180" s="44"/>
      <c r="AR180" s="44"/>
      <c r="AS180" s="44"/>
      <c r="AT180" s="44"/>
      <c r="AU180" s="44"/>
      <c r="AV180" s="44"/>
      <c r="AW180" s="44"/>
      <c r="AX180" s="44"/>
    </row>
    <row r="181" spans="2:50" ht="14.25" customHeight="1" x14ac:dyDescent="0.25">
      <c r="B181" s="641"/>
      <c r="C181" s="641"/>
      <c r="D181" s="641"/>
      <c r="E181" s="641"/>
      <c r="F181" s="44"/>
      <c r="G181" s="44"/>
      <c r="H181" s="44"/>
      <c r="I181" s="44"/>
      <c r="J181" s="44"/>
      <c r="K181" s="44"/>
      <c r="L181" s="44"/>
      <c r="M181" s="44"/>
      <c r="N181" s="44"/>
      <c r="O181" s="44"/>
      <c r="P181" s="44"/>
      <c r="Q181" s="44"/>
      <c r="R181" s="44"/>
      <c r="S181" s="44"/>
      <c r="T181" s="44"/>
      <c r="U181" s="44"/>
      <c r="V181" s="44"/>
      <c r="W181" s="44"/>
      <c r="X181" s="44"/>
      <c r="Y181" s="44"/>
      <c r="Z181" s="44"/>
      <c r="AA181" s="44"/>
      <c r="AB181" s="44"/>
      <c r="AC181" s="44"/>
      <c r="AD181" s="44"/>
      <c r="AE181" s="44"/>
      <c r="AF181" s="44"/>
      <c r="AG181" s="44"/>
      <c r="AH181" s="44"/>
      <c r="AI181" s="44"/>
      <c r="AJ181" s="44"/>
      <c r="AK181" s="44"/>
      <c r="AL181" s="44"/>
      <c r="AM181" s="44"/>
      <c r="AN181" s="44"/>
      <c r="AO181" s="44"/>
      <c r="AP181" s="44"/>
      <c r="AQ181" s="44"/>
      <c r="AR181" s="44"/>
      <c r="AS181" s="44"/>
      <c r="AT181" s="44"/>
      <c r="AU181" s="44"/>
      <c r="AV181" s="44"/>
      <c r="AW181" s="44"/>
      <c r="AX181" s="44"/>
    </row>
    <row r="182" spans="2:50" ht="14.25" customHeight="1" x14ac:dyDescent="0.25">
      <c r="B182" s="641"/>
      <c r="C182" s="641"/>
      <c r="D182" s="641"/>
      <c r="E182" s="641"/>
      <c r="F182" s="44"/>
      <c r="G182" s="44"/>
      <c r="H182" s="44"/>
      <c r="I182" s="44"/>
      <c r="J182" s="44"/>
      <c r="K182" s="44"/>
      <c r="L182" s="44"/>
      <c r="M182" s="44"/>
      <c r="N182" s="44"/>
      <c r="O182" s="44"/>
      <c r="P182" s="44"/>
      <c r="Q182" s="44"/>
      <c r="R182" s="44"/>
      <c r="S182" s="44"/>
      <c r="T182" s="44"/>
      <c r="U182" s="44"/>
      <c r="V182" s="44"/>
      <c r="W182" s="44"/>
      <c r="X182" s="44"/>
      <c r="Y182" s="44"/>
      <c r="Z182" s="44"/>
      <c r="AA182" s="44"/>
      <c r="AB182" s="44"/>
      <c r="AC182" s="44"/>
      <c r="AD182" s="44"/>
      <c r="AE182" s="44"/>
      <c r="AF182" s="44"/>
      <c r="AG182" s="44"/>
      <c r="AH182" s="44"/>
      <c r="AI182" s="44"/>
      <c r="AJ182" s="44"/>
      <c r="AK182" s="44"/>
      <c r="AL182" s="44"/>
      <c r="AM182" s="44"/>
      <c r="AN182" s="44"/>
      <c r="AO182" s="44"/>
      <c r="AP182" s="44"/>
      <c r="AQ182" s="44"/>
      <c r="AR182" s="44"/>
      <c r="AS182" s="44"/>
      <c r="AT182" s="44"/>
      <c r="AU182" s="44"/>
      <c r="AV182" s="44"/>
      <c r="AW182" s="44"/>
      <c r="AX182" s="44"/>
    </row>
    <row r="183" spans="2:50" ht="14.25" customHeight="1" x14ac:dyDescent="0.25">
      <c r="B183" s="641"/>
      <c r="C183" s="641"/>
      <c r="D183" s="641"/>
      <c r="E183" s="641"/>
      <c r="F183" s="44"/>
      <c r="G183" s="44"/>
      <c r="H183" s="44"/>
      <c r="I183" s="44"/>
      <c r="J183" s="44"/>
      <c r="K183" s="44"/>
      <c r="L183" s="44"/>
      <c r="M183" s="44"/>
      <c r="N183" s="44"/>
      <c r="O183" s="44"/>
      <c r="P183" s="44"/>
      <c r="Q183" s="44"/>
      <c r="R183" s="44"/>
      <c r="S183" s="44"/>
      <c r="T183" s="44"/>
      <c r="U183" s="44"/>
      <c r="V183" s="44"/>
      <c r="W183" s="44"/>
      <c r="X183" s="44"/>
      <c r="Y183" s="44"/>
      <c r="Z183" s="44"/>
      <c r="AA183" s="44"/>
      <c r="AB183" s="44"/>
      <c r="AC183" s="44"/>
      <c r="AD183" s="44"/>
      <c r="AE183" s="44"/>
      <c r="AF183" s="44"/>
      <c r="AG183" s="44"/>
      <c r="AH183" s="44"/>
      <c r="AI183" s="44"/>
      <c r="AJ183" s="44"/>
      <c r="AK183" s="44"/>
      <c r="AL183" s="44"/>
      <c r="AM183" s="44"/>
      <c r="AN183" s="44"/>
      <c r="AO183" s="44"/>
      <c r="AP183" s="44"/>
      <c r="AQ183" s="44"/>
      <c r="AR183" s="44"/>
      <c r="AS183" s="44"/>
      <c r="AT183" s="44"/>
      <c r="AU183" s="44"/>
      <c r="AV183" s="44"/>
      <c r="AW183" s="44"/>
      <c r="AX183" s="44"/>
    </row>
    <row r="184" spans="2:50" ht="14.25" customHeight="1" x14ac:dyDescent="0.25">
      <c r="B184" s="641"/>
      <c r="C184" s="641"/>
      <c r="D184" s="641"/>
      <c r="E184" s="641"/>
      <c r="F184" s="44"/>
      <c r="G184" s="44"/>
      <c r="H184" s="44"/>
      <c r="I184" s="44"/>
      <c r="J184" s="44"/>
      <c r="K184" s="44"/>
      <c r="L184" s="44"/>
      <c r="M184" s="44"/>
      <c r="N184" s="44"/>
      <c r="O184" s="44"/>
      <c r="P184" s="44"/>
      <c r="Q184" s="44"/>
      <c r="R184" s="44"/>
      <c r="S184" s="44"/>
      <c r="T184" s="44"/>
      <c r="U184" s="44"/>
      <c r="V184" s="44"/>
      <c r="W184" s="44"/>
      <c r="X184" s="44"/>
      <c r="Y184" s="44"/>
      <c r="Z184" s="44"/>
      <c r="AA184" s="44"/>
      <c r="AB184" s="44"/>
      <c r="AC184" s="44"/>
      <c r="AD184" s="44"/>
      <c r="AE184" s="44"/>
      <c r="AF184" s="44"/>
      <c r="AG184" s="44"/>
      <c r="AH184" s="44"/>
      <c r="AI184" s="44"/>
      <c r="AJ184" s="44"/>
      <c r="AK184" s="44"/>
      <c r="AL184" s="44"/>
      <c r="AM184" s="44"/>
      <c r="AN184" s="44"/>
      <c r="AO184" s="44"/>
      <c r="AP184" s="44"/>
      <c r="AQ184" s="44"/>
      <c r="AR184" s="44"/>
      <c r="AS184" s="44"/>
      <c r="AT184" s="44"/>
      <c r="AU184" s="44"/>
      <c r="AV184" s="44"/>
      <c r="AW184" s="44"/>
      <c r="AX184" s="44"/>
    </row>
    <row r="185" spans="2:50" ht="14.25" customHeight="1" x14ac:dyDescent="0.25">
      <c r="B185" s="641"/>
      <c r="C185" s="641"/>
      <c r="D185" s="641"/>
      <c r="E185" s="641"/>
      <c r="F185" s="44"/>
      <c r="G185" s="44"/>
      <c r="H185" s="44"/>
      <c r="I185" s="44"/>
      <c r="J185" s="44"/>
      <c r="K185" s="44"/>
      <c r="L185" s="44"/>
      <c r="M185" s="44"/>
      <c r="N185" s="44"/>
      <c r="O185" s="44"/>
      <c r="P185" s="44"/>
      <c r="Q185" s="44"/>
      <c r="R185" s="44"/>
      <c r="S185" s="44"/>
      <c r="T185" s="44"/>
      <c r="U185" s="44"/>
      <c r="V185" s="44"/>
      <c r="W185" s="44"/>
      <c r="X185" s="44"/>
      <c r="Y185" s="44"/>
      <c r="Z185" s="44"/>
      <c r="AA185" s="44"/>
      <c r="AB185" s="44"/>
      <c r="AC185" s="44"/>
      <c r="AD185" s="44"/>
      <c r="AE185" s="44"/>
      <c r="AF185" s="44"/>
      <c r="AG185" s="44"/>
      <c r="AH185" s="44"/>
      <c r="AI185" s="44"/>
      <c r="AJ185" s="44"/>
      <c r="AK185" s="44"/>
      <c r="AL185" s="44"/>
      <c r="AM185" s="44"/>
      <c r="AN185" s="44"/>
      <c r="AO185" s="44"/>
      <c r="AP185" s="44"/>
      <c r="AQ185" s="44"/>
      <c r="AR185" s="44"/>
      <c r="AS185" s="44"/>
      <c r="AT185" s="44"/>
      <c r="AU185" s="44"/>
      <c r="AV185" s="44"/>
      <c r="AW185" s="44"/>
      <c r="AX185" s="44"/>
    </row>
    <row r="186" spans="2:50" ht="14.25" customHeight="1" x14ac:dyDescent="0.25">
      <c r="B186" s="641"/>
      <c r="C186" s="641"/>
      <c r="D186" s="641"/>
      <c r="E186" s="641"/>
      <c r="F186" s="44"/>
      <c r="G186" s="44"/>
      <c r="H186" s="44"/>
      <c r="I186" s="44"/>
      <c r="J186" s="44"/>
      <c r="K186" s="44"/>
      <c r="L186" s="44"/>
      <c r="M186" s="44"/>
      <c r="N186" s="44"/>
      <c r="O186" s="44"/>
      <c r="P186" s="44"/>
      <c r="Q186" s="44"/>
      <c r="R186" s="44"/>
      <c r="S186" s="44"/>
      <c r="T186" s="44"/>
      <c r="U186" s="44"/>
      <c r="V186" s="44"/>
      <c r="W186" s="44"/>
      <c r="X186" s="44"/>
      <c r="Y186" s="44"/>
      <c r="Z186" s="44"/>
      <c r="AA186" s="44"/>
      <c r="AB186" s="44"/>
      <c r="AC186" s="44"/>
      <c r="AD186" s="44"/>
      <c r="AE186" s="44"/>
      <c r="AF186" s="44"/>
      <c r="AG186" s="44"/>
      <c r="AH186" s="44"/>
      <c r="AI186" s="44"/>
      <c r="AJ186" s="44"/>
      <c r="AK186" s="44"/>
      <c r="AL186" s="44"/>
      <c r="AM186" s="44"/>
      <c r="AN186" s="44"/>
      <c r="AO186" s="44"/>
      <c r="AP186" s="44"/>
      <c r="AQ186" s="44"/>
      <c r="AR186" s="44"/>
      <c r="AS186" s="44"/>
      <c r="AT186" s="44"/>
      <c r="AU186" s="44"/>
      <c r="AV186" s="44"/>
      <c r="AW186" s="44"/>
      <c r="AX186" s="44"/>
    </row>
    <row r="187" spans="2:50" ht="14.25" customHeight="1" x14ac:dyDescent="0.25">
      <c r="B187" s="641"/>
      <c r="C187" s="641"/>
      <c r="D187" s="641"/>
      <c r="E187" s="641"/>
      <c r="F187" s="44"/>
      <c r="G187" s="44"/>
      <c r="H187" s="44"/>
      <c r="I187" s="44"/>
      <c r="J187" s="44"/>
      <c r="K187" s="44"/>
      <c r="L187" s="44"/>
      <c r="M187" s="44"/>
      <c r="N187" s="44"/>
      <c r="O187" s="44"/>
      <c r="P187" s="44"/>
      <c r="Q187" s="44"/>
      <c r="R187" s="44"/>
      <c r="S187" s="44"/>
      <c r="T187" s="44"/>
      <c r="U187" s="44"/>
      <c r="V187" s="44"/>
      <c r="W187" s="44"/>
      <c r="X187" s="44"/>
      <c r="Y187" s="44"/>
      <c r="Z187" s="44"/>
      <c r="AA187" s="44"/>
      <c r="AB187" s="44"/>
      <c r="AC187" s="44"/>
      <c r="AD187" s="44"/>
      <c r="AE187" s="44"/>
      <c r="AF187" s="44"/>
      <c r="AG187" s="44"/>
      <c r="AH187" s="44"/>
      <c r="AI187" s="44"/>
      <c r="AJ187" s="44"/>
      <c r="AK187" s="44"/>
      <c r="AL187" s="44"/>
      <c r="AM187" s="44"/>
      <c r="AN187" s="44"/>
      <c r="AO187" s="44"/>
      <c r="AP187" s="44"/>
      <c r="AQ187" s="44"/>
      <c r="AR187" s="44"/>
      <c r="AS187" s="44"/>
      <c r="AT187" s="44"/>
      <c r="AU187" s="44"/>
      <c r="AV187" s="44"/>
      <c r="AW187" s="44"/>
      <c r="AX187" s="44"/>
    </row>
    <row r="188" spans="2:50" ht="14.25" customHeight="1" x14ac:dyDescent="0.25">
      <c r="B188" s="641"/>
      <c r="C188" s="641"/>
      <c r="D188" s="641"/>
      <c r="E188" s="641"/>
      <c r="F188" s="44"/>
      <c r="G188" s="44"/>
      <c r="H188" s="44"/>
      <c r="I188" s="44"/>
      <c r="J188" s="44"/>
      <c r="K188" s="44"/>
      <c r="L188" s="44"/>
      <c r="M188" s="44"/>
      <c r="N188" s="44"/>
      <c r="O188" s="44"/>
      <c r="P188" s="44"/>
      <c r="Q188" s="44"/>
      <c r="R188" s="44"/>
      <c r="S188" s="44"/>
      <c r="T188" s="44"/>
      <c r="U188" s="44"/>
      <c r="V188" s="44"/>
      <c r="W188" s="44"/>
      <c r="X188" s="44"/>
      <c r="Y188" s="44"/>
      <c r="Z188" s="44"/>
      <c r="AA188" s="44"/>
      <c r="AB188" s="44"/>
      <c r="AC188" s="44"/>
      <c r="AD188" s="44"/>
      <c r="AE188" s="44"/>
      <c r="AF188" s="44"/>
      <c r="AG188" s="44"/>
      <c r="AH188" s="44"/>
      <c r="AI188" s="44"/>
      <c r="AJ188" s="44"/>
      <c r="AK188" s="44"/>
      <c r="AL188" s="44"/>
      <c r="AM188" s="44"/>
      <c r="AN188" s="44"/>
      <c r="AO188" s="44"/>
      <c r="AP188" s="44"/>
      <c r="AQ188" s="44"/>
      <c r="AR188" s="44"/>
      <c r="AS188" s="44"/>
      <c r="AT188" s="44"/>
      <c r="AU188" s="44"/>
      <c r="AV188" s="44"/>
      <c r="AW188" s="44"/>
      <c r="AX188" s="44"/>
    </row>
    <row r="189" spans="2:50" ht="14.25" customHeight="1" x14ac:dyDescent="0.25">
      <c r="B189" s="641"/>
      <c r="C189" s="641"/>
      <c r="D189" s="641"/>
      <c r="E189" s="641"/>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c r="AF189" s="44"/>
      <c r="AG189" s="44"/>
      <c r="AH189" s="44"/>
      <c r="AI189" s="44"/>
      <c r="AJ189" s="44"/>
      <c r="AK189" s="44"/>
      <c r="AL189" s="44"/>
      <c r="AM189" s="44"/>
      <c r="AN189" s="44"/>
      <c r="AO189" s="44"/>
      <c r="AP189" s="44"/>
      <c r="AQ189" s="44"/>
      <c r="AR189" s="44"/>
      <c r="AS189" s="44"/>
      <c r="AT189" s="44"/>
      <c r="AU189" s="44"/>
      <c r="AV189" s="44"/>
      <c r="AW189" s="44"/>
      <c r="AX189" s="44"/>
    </row>
    <row r="190" spans="2:50" ht="14.25" customHeight="1" x14ac:dyDescent="0.25">
      <c r="B190" s="641"/>
      <c r="C190" s="641"/>
      <c r="D190" s="641"/>
      <c r="E190" s="641"/>
      <c r="F190" s="44"/>
      <c r="G190" s="44"/>
      <c r="H190" s="44"/>
      <c r="I190" s="44"/>
      <c r="J190" s="44"/>
      <c r="K190" s="44"/>
      <c r="L190" s="44"/>
      <c r="M190" s="44"/>
      <c r="N190" s="44"/>
      <c r="O190" s="44"/>
      <c r="P190" s="44"/>
      <c r="Q190" s="44"/>
      <c r="R190" s="44"/>
      <c r="S190" s="44"/>
      <c r="T190" s="44"/>
      <c r="U190" s="44"/>
      <c r="V190" s="44"/>
      <c r="W190" s="44"/>
      <c r="X190" s="44"/>
      <c r="Y190" s="44"/>
      <c r="Z190" s="44"/>
      <c r="AA190" s="44"/>
      <c r="AB190" s="44"/>
      <c r="AC190" s="44"/>
      <c r="AD190" s="44"/>
      <c r="AE190" s="44"/>
      <c r="AF190" s="44"/>
      <c r="AG190" s="44"/>
      <c r="AH190" s="44"/>
      <c r="AI190" s="44"/>
      <c r="AJ190" s="44"/>
      <c r="AK190" s="44"/>
      <c r="AL190" s="44"/>
      <c r="AM190" s="44"/>
      <c r="AN190" s="44"/>
      <c r="AO190" s="44"/>
      <c r="AP190" s="44"/>
      <c r="AQ190" s="44"/>
      <c r="AR190" s="44"/>
      <c r="AS190" s="44"/>
      <c r="AT190" s="44"/>
      <c r="AU190" s="44"/>
      <c r="AV190" s="44"/>
      <c r="AW190" s="44"/>
      <c r="AX190" s="44"/>
    </row>
    <row r="191" spans="2:50" ht="14.25" customHeight="1" x14ac:dyDescent="0.25">
      <c r="B191" s="641"/>
      <c r="C191" s="641"/>
      <c r="D191" s="641"/>
      <c r="E191" s="641"/>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c r="AF191" s="44"/>
      <c r="AG191" s="44"/>
      <c r="AH191" s="44"/>
      <c r="AI191" s="44"/>
      <c r="AJ191" s="44"/>
      <c r="AK191" s="44"/>
      <c r="AL191" s="44"/>
      <c r="AM191" s="44"/>
      <c r="AN191" s="44"/>
      <c r="AO191" s="44"/>
      <c r="AP191" s="44"/>
      <c r="AQ191" s="44"/>
      <c r="AR191" s="44"/>
      <c r="AS191" s="44"/>
      <c r="AT191" s="44"/>
      <c r="AU191" s="44"/>
      <c r="AV191" s="44"/>
      <c r="AW191" s="44"/>
      <c r="AX191" s="44"/>
    </row>
    <row r="192" spans="2:50" ht="14.25" customHeight="1" x14ac:dyDescent="0.25">
      <c r="B192" s="641"/>
      <c r="C192" s="641"/>
      <c r="D192" s="641"/>
      <c r="E192" s="641"/>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row>
    <row r="193" spans="2:50" ht="14.25" customHeight="1" x14ac:dyDescent="0.25">
      <c r="B193" s="641"/>
      <c r="C193" s="641"/>
      <c r="D193" s="641"/>
      <c r="E193" s="641"/>
      <c r="F193" s="44"/>
      <c r="G193" s="44"/>
      <c r="H193" s="44"/>
      <c r="I193" s="44"/>
      <c r="J193" s="44"/>
      <c r="K193" s="44"/>
      <c r="L193" s="44"/>
      <c r="M193" s="44"/>
      <c r="N193" s="44"/>
      <c r="O193" s="44"/>
      <c r="P193" s="44"/>
      <c r="Q193" s="44"/>
      <c r="R193" s="44"/>
      <c r="S193" s="44"/>
      <c r="T193" s="44"/>
      <c r="U193" s="44"/>
      <c r="V193" s="44"/>
      <c r="W193" s="44"/>
      <c r="X193" s="44"/>
      <c r="Y193" s="44"/>
      <c r="Z193" s="44"/>
      <c r="AA193" s="44"/>
      <c r="AB193" s="44"/>
      <c r="AC193" s="44"/>
      <c r="AD193" s="44"/>
      <c r="AE193" s="44"/>
      <c r="AF193" s="44"/>
      <c r="AG193" s="44"/>
      <c r="AH193" s="44"/>
      <c r="AI193" s="44"/>
      <c r="AJ193" s="44"/>
      <c r="AK193" s="44"/>
      <c r="AL193" s="44"/>
      <c r="AM193" s="44"/>
      <c r="AN193" s="44"/>
      <c r="AO193" s="44"/>
      <c r="AP193" s="44"/>
      <c r="AQ193" s="44"/>
      <c r="AR193" s="44"/>
      <c r="AS193" s="44"/>
      <c r="AT193" s="44"/>
      <c r="AU193" s="44"/>
      <c r="AV193" s="44"/>
      <c r="AW193" s="44"/>
      <c r="AX193" s="44"/>
    </row>
    <row r="194" spans="2:50" ht="14.25" customHeight="1" x14ac:dyDescent="0.25">
      <c r="B194" s="641"/>
      <c r="C194" s="641"/>
      <c r="D194" s="641"/>
      <c r="E194" s="641"/>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row>
    <row r="195" spans="2:50" ht="14.25" customHeight="1" x14ac:dyDescent="0.25">
      <c r="B195" s="641"/>
      <c r="C195" s="641"/>
      <c r="D195" s="641"/>
      <c r="E195" s="641"/>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row>
    <row r="196" spans="2:50" ht="14.25" customHeight="1" x14ac:dyDescent="0.25">
      <c r="B196" s="641"/>
      <c r="C196" s="641"/>
      <c r="D196" s="641"/>
      <c r="E196" s="641"/>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row>
    <row r="197" spans="2:50" ht="14.25" customHeight="1" x14ac:dyDescent="0.25">
      <c r="B197" s="641"/>
      <c r="C197" s="641"/>
      <c r="D197" s="641"/>
      <c r="E197" s="641"/>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row>
    <row r="198" spans="2:50" ht="14.25" customHeight="1" x14ac:dyDescent="0.25">
      <c r="B198" s="641"/>
      <c r="C198" s="641"/>
      <c r="D198" s="641"/>
      <c r="E198" s="641"/>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row>
    <row r="199" spans="2:50" ht="14.25" customHeight="1" x14ac:dyDescent="0.25">
      <c r="B199" s="641"/>
      <c r="C199" s="641"/>
      <c r="D199" s="641"/>
      <c r="E199" s="641"/>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row>
    <row r="200" spans="2:50" ht="14.25" customHeight="1" x14ac:dyDescent="0.25">
      <c r="B200" s="641"/>
      <c r="C200" s="641"/>
      <c r="D200" s="641"/>
      <c r="E200" s="641"/>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row>
    <row r="201" spans="2:50" ht="14.25" customHeight="1" x14ac:dyDescent="0.25">
      <c r="B201" s="641"/>
      <c r="C201" s="641"/>
      <c r="D201" s="641"/>
      <c r="E201" s="641"/>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row>
    <row r="202" spans="2:50" ht="14.25" customHeight="1" x14ac:dyDescent="0.25">
      <c r="B202" s="641"/>
      <c r="C202" s="641"/>
      <c r="D202" s="641"/>
      <c r="E202" s="641"/>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row>
    <row r="203" spans="2:50" ht="14.25" customHeight="1" x14ac:dyDescent="0.25">
      <c r="B203" s="641"/>
      <c r="C203" s="641"/>
      <c r="D203" s="641"/>
      <c r="E203" s="641"/>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row>
    <row r="204" spans="2:50" ht="14.25" customHeight="1" x14ac:dyDescent="0.25">
      <c r="B204" s="641"/>
      <c r="C204" s="641"/>
      <c r="D204" s="641"/>
      <c r="E204" s="641"/>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row>
    <row r="205" spans="2:50" ht="14.25" customHeight="1" x14ac:dyDescent="0.25">
      <c r="B205" s="641"/>
      <c r="C205" s="641"/>
      <c r="D205" s="641"/>
      <c r="E205" s="641"/>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row>
    <row r="206" spans="2:50" ht="14.25" customHeight="1" x14ac:dyDescent="0.25">
      <c r="B206" s="641"/>
      <c r="C206" s="641"/>
      <c r="D206" s="641"/>
      <c r="E206" s="641"/>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row>
    <row r="207" spans="2:50" ht="14.25" customHeight="1" x14ac:dyDescent="0.25">
      <c r="B207" s="641"/>
      <c r="C207" s="641"/>
      <c r="D207" s="641"/>
      <c r="E207" s="641"/>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row>
    <row r="208" spans="2:50" ht="14.25" customHeight="1" x14ac:dyDescent="0.25">
      <c r="B208" s="641"/>
      <c r="C208" s="641"/>
      <c r="D208" s="641"/>
      <c r="E208" s="641"/>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row>
    <row r="209" spans="2:50" ht="14.25" customHeight="1" x14ac:dyDescent="0.25">
      <c r="B209" s="641"/>
      <c r="C209" s="641"/>
      <c r="D209" s="641"/>
      <c r="E209" s="641"/>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row>
    <row r="210" spans="2:50" ht="14.25" customHeight="1" x14ac:dyDescent="0.25">
      <c r="B210" s="641"/>
      <c r="C210" s="641"/>
      <c r="D210" s="641"/>
      <c r="E210" s="641"/>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row>
    <row r="211" spans="2:50" ht="14.25" customHeight="1" x14ac:dyDescent="0.25">
      <c r="B211" s="641"/>
      <c r="C211" s="641"/>
      <c r="D211" s="641"/>
      <c r="E211" s="641"/>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row>
    <row r="212" spans="2:50" ht="14.25" customHeight="1" x14ac:dyDescent="0.25">
      <c r="B212" s="641"/>
      <c r="C212" s="641"/>
      <c r="D212" s="641"/>
      <c r="E212" s="641"/>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row>
    <row r="213" spans="2:50" ht="14.25" customHeight="1" x14ac:dyDescent="0.25">
      <c r="B213" s="641"/>
      <c r="C213" s="641"/>
      <c r="D213" s="641"/>
      <c r="E213" s="641"/>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row>
    <row r="214" spans="2:50" ht="14.25" customHeight="1" x14ac:dyDescent="0.25">
      <c r="B214" s="641"/>
      <c r="C214" s="641"/>
      <c r="D214" s="641"/>
      <c r="E214" s="641"/>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row>
    <row r="215" spans="2:50" ht="14.25" customHeight="1" x14ac:dyDescent="0.25">
      <c r="B215" s="641"/>
      <c r="C215" s="641"/>
      <c r="D215" s="641"/>
      <c r="E215" s="641"/>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row>
    <row r="216" spans="2:50" ht="14.25" customHeight="1" x14ac:dyDescent="0.25">
      <c r="B216" s="641"/>
      <c r="C216" s="641"/>
      <c r="D216" s="641"/>
      <c r="E216" s="641"/>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row>
    <row r="217" spans="2:50" ht="14.25" customHeight="1" x14ac:dyDescent="0.25">
      <c r="B217" s="641"/>
      <c r="C217" s="641"/>
      <c r="D217" s="641"/>
      <c r="E217" s="641"/>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row>
    <row r="218" spans="2:50" ht="14.25" customHeight="1" x14ac:dyDescent="0.25">
      <c r="B218" s="641"/>
      <c r="C218" s="641"/>
      <c r="D218" s="641"/>
      <c r="E218" s="641"/>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row>
    <row r="219" spans="2:50" ht="14.25" customHeight="1" x14ac:dyDescent="0.25">
      <c r="B219" s="641"/>
      <c r="C219" s="641"/>
      <c r="D219" s="641"/>
      <c r="E219" s="641"/>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row>
    <row r="220" spans="2:50" ht="14.25" customHeight="1" x14ac:dyDescent="0.25">
      <c r="B220" s="641"/>
      <c r="C220" s="641"/>
      <c r="D220" s="641"/>
      <c r="E220" s="641"/>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row>
    <row r="221" spans="2:50" ht="14.25" customHeight="1" x14ac:dyDescent="0.25">
      <c r="B221" s="641"/>
      <c r="C221" s="641"/>
      <c r="D221" s="641"/>
      <c r="E221" s="641"/>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row>
    <row r="222" spans="2:50" ht="14.25" customHeight="1" x14ac:dyDescent="0.25">
      <c r="B222" s="641"/>
      <c r="C222" s="641"/>
      <c r="D222" s="641"/>
      <c r="E222" s="641"/>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row>
    <row r="223" spans="2:50" ht="14.25" customHeight="1" x14ac:dyDescent="0.25">
      <c r="B223" s="641"/>
      <c r="C223" s="641"/>
      <c r="D223" s="641"/>
      <c r="E223" s="641"/>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row>
    <row r="224" spans="2:50" ht="14.25" customHeight="1" x14ac:dyDescent="0.25">
      <c r="B224" s="641"/>
      <c r="C224" s="641"/>
      <c r="D224" s="641"/>
      <c r="E224" s="641"/>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row>
    <row r="225" spans="2:50" ht="14.25" customHeight="1" x14ac:dyDescent="0.25">
      <c r="B225" s="641"/>
      <c r="C225" s="641"/>
      <c r="D225" s="641"/>
      <c r="E225" s="641"/>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row>
    <row r="226" spans="2:50" ht="14.25" customHeight="1" x14ac:dyDescent="0.25">
      <c r="B226" s="641"/>
      <c r="C226" s="641"/>
      <c r="D226" s="641"/>
      <c r="E226" s="641"/>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row>
    <row r="227" spans="2:50" ht="14.25" customHeight="1" x14ac:dyDescent="0.25">
      <c r="B227" s="641"/>
      <c r="C227" s="641"/>
      <c r="D227" s="641"/>
      <c r="E227" s="641"/>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row>
    <row r="228" spans="2:50" ht="14.25" customHeight="1" x14ac:dyDescent="0.25">
      <c r="B228" s="641"/>
      <c r="C228" s="641"/>
      <c r="D228" s="641"/>
      <c r="E228" s="641"/>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row>
    <row r="229" spans="2:50" ht="14.25" customHeight="1" x14ac:dyDescent="0.25">
      <c r="B229" s="641"/>
      <c r="C229" s="641"/>
      <c r="D229" s="641"/>
      <c r="E229" s="641"/>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row>
    <row r="230" spans="2:50" ht="14.25" customHeight="1" x14ac:dyDescent="0.25">
      <c r="B230" s="641"/>
      <c r="C230" s="641"/>
      <c r="D230" s="641"/>
      <c r="E230" s="641"/>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row>
    <row r="231" spans="2:50" ht="14.25" customHeight="1" x14ac:dyDescent="0.25">
      <c r="B231" s="641"/>
      <c r="C231" s="641"/>
      <c r="D231" s="641"/>
      <c r="E231" s="641"/>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row>
    <row r="232" spans="2:50" ht="14.25" customHeight="1" x14ac:dyDescent="0.25">
      <c r="B232" s="641"/>
      <c r="C232" s="641"/>
      <c r="D232" s="641"/>
      <c r="E232" s="641"/>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row>
    <row r="233" spans="2:50" ht="14.25" customHeight="1" x14ac:dyDescent="0.25">
      <c r="B233" s="641"/>
      <c r="C233" s="641"/>
      <c r="D233" s="641"/>
      <c r="E233" s="641"/>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row>
    <row r="234" spans="2:50" ht="14.25" customHeight="1" x14ac:dyDescent="0.25">
      <c r="B234" s="641"/>
      <c r="C234" s="641"/>
      <c r="D234" s="641"/>
      <c r="E234" s="641"/>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row>
    <row r="235" spans="2:50" ht="14.25" customHeight="1" x14ac:dyDescent="0.25">
      <c r="B235" s="641"/>
      <c r="C235" s="641"/>
      <c r="D235" s="641"/>
      <c r="E235" s="641"/>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row>
    <row r="236" spans="2:50" ht="14.25" customHeight="1" x14ac:dyDescent="0.25">
      <c r="B236" s="641"/>
      <c r="C236" s="641"/>
      <c r="D236" s="641"/>
      <c r="E236" s="641"/>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row>
    <row r="237" spans="2:50" ht="14.25" customHeight="1" x14ac:dyDescent="0.25">
      <c r="B237" s="641"/>
      <c r="C237" s="641"/>
      <c r="D237" s="641"/>
      <c r="E237" s="641"/>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row>
    <row r="238" spans="2:50" ht="14.25" customHeight="1" x14ac:dyDescent="0.25">
      <c r="B238" s="641"/>
      <c r="C238" s="641"/>
      <c r="D238" s="641"/>
      <c r="E238" s="641"/>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row>
    <row r="239" spans="2:50" ht="14.25" customHeight="1" x14ac:dyDescent="0.25">
      <c r="B239" s="641"/>
      <c r="C239" s="641"/>
      <c r="D239" s="641"/>
      <c r="E239" s="641"/>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row>
    <row r="240" spans="2:50" ht="14.25" customHeight="1" x14ac:dyDescent="0.25">
      <c r="B240" s="641"/>
      <c r="C240" s="641"/>
      <c r="D240" s="641"/>
      <c r="E240" s="641"/>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row>
    <row r="241" spans="2:50" ht="14.25" customHeight="1" x14ac:dyDescent="0.25">
      <c r="B241" s="641"/>
      <c r="C241" s="641"/>
      <c r="D241" s="641"/>
      <c r="E241" s="641"/>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row>
    <row r="242" spans="2:50" ht="14.25" customHeight="1" x14ac:dyDescent="0.25">
      <c r="B242" s="641"/>
      <c r="C242" s="641"/>
      <c r="D242" s="641"/>
      <c r="E242" s="641"/>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row>
    <row r="243" spans="2:50" ht="14.25" customHeight="1" x14ac:dyDescent="0.25">
      <c r="B243" s="641"/>
      <c r="C243" s="641"/>
      <c r="D243" s="641"/>
      <c r="E243" s="641"/>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row>
    <row r="244" spans="2:50" ht="14.25" customHeight="1" x14ac:dyDescent="0.25">
      <c r="B244" s="641"/>
      <c r="C244" s="641"/>
      <c r="D244" s="641"/>
      <c r="E244" s="641"/>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row>
    <row r="245" spans="2:50" ht="14.25" customHeight="1" x14ac:dyDescent="0.25">
      <c r="B245" s="641"/>
      <c r="C245" s="641"/>
      <c r="D245" s="641"/>
      <c r="E245" s="641"/>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row>
    <row r="246" spans="2:50" ht="14.25" customHeight="1" x14ac:dyDescent="0.25">
      <c r="B246" s="641"/>
      <c r="C246" s="641"/>
      <c r="D246" s="641"/>
      <c r="E246" s="641"/>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row>
    <row r="247" spans="2:50" ht="14.25" customHeight="1" x14ac:dyDescent="0.25">
      <c r="B247" s="641"/>
      <c r="C247" s="641"/>
      <c r="D247" s="641"/>
      <c r="E247" s="641"/>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row>
    <row r="248" spans="2:50" ht="14.25" customHeight="1" x14ac:dyDescent="0.25">
      <c r="B248" s="641"/>
      <c r="C248" s="641"/>
      <c r="D248" s="641"/>
      <c r="E248" s="641"/>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row>
    <row r="249" spans="2:50" ht="14.25" customHeight="1" x14ac:dyDescent="0.25">
      <c r="B249" s="641"/>
      <c r="C249" s="641"/>
      <c r="D249" s="641"/>
      <c r="E249" s="641"/>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row>
    <row r="250" spans="2:50" ht="14.25" customHeight="1" x14ac:dyDescent="0.25">
      <c r="B250" s="641"/>
      <c r="C250" s="641"/>
      <c r="D250" s="641"/>
      <c r="E250" s="641"/>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row>
    <row r="251" spans="2:50" ht="14.25" customHeight="1" x14ac:dyDescent="0.25">
      <c r="B251" s="641"/>
      <c r="C251" s="641"/>
      <c r="D251" s="641"/>
      <c r="E251" s="641"/>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row>
    <row r="252" spans="2:50" ht="14.25" customHeight="1" x14ac:dyDescent="0.25">
      <c r="B252" s="641"/>
      <c r="C252" s="641"/>
      <c r="D252" s="641"/>
      <c r="E252" s="641"/>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row>
    <row r="253" spans="2:50" ht="14.25" customHeight="1" x14ac:dyDescent="0.25">
      <c r="B253" s="641"/>
      <c r="C253" s="641"/>
      <c r="D253" s="641"/>
      <c r="E253" s="641"/>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row>
    <row r="254" spans="2:50" ht="14.25" customHeight="1" x14ac:dyDescent="0.25">
      <c r="B254" s="641"/>
      <c r="C254" s="641"/>
      <c r="D254" s="641"/>
      <c r="E254" s="641"/>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row>
    <row r="255" spans="2:50" ht="14.25" customHeight="1" x14ac:dyDescent="0.25">
      <c r="B255" s="641"/>
      <c r="C255" s="641"/>
      <c r="D255" s="641"/>
      <c r="E255" s="641"/>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row>
    <row r="256" spans="2:50" ht="14.25" customHeight="1" x14ac:dyDescent="0.25">
      <c r="B256" s="641"/>
      <c r="C256" s="641"/>
      <c r="D256" s="641"/>
      <c r="E256" s="641"/>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row>
    <row r="257" spans="2:50" ht="14.25" customHeight="1" x14ac:dyDescent="0.25">
      <c r="B257" s="641"/>
      <c r="C257" s="641"/>
      <c r="D257" s="641"/>
      <c r="E257" s="641"/>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row>
    <row r="258" spans="2:50" ht="14.25" customHeight="1" x14ac:dyDescent="0.25">
      <c r="B258" s="641"/>
      <c r="C258" s="641"/>
      <c r="D258" s="641"/>
      <c r="E258" s="641"/>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row>
    <row r="259" spans="2:50" ht="14.25" customHeight="1" x14ac:dyDescent="0.25">
      <c r="B259" s="641"/>
      <c r="C259" s="641"/>
      <c r="D259" s="641"/>
      <c r="E259" s="641"/>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row>
    <row r="260" spans="2:50" ht="14.25" customHeight="1" x14ac:dyDescent="0.25">
      <c r="B260" s="641"/>
      <c r="C260" s="641"/>
      <c r="D260" s="641"/>
      <c r="E260" s="641"/>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row>
    <row r="261" spans="2:50" ht="14.25" customHeight="1" x14ac:dyDescent="0.25">
      <c r="B261" s="641"/>
      <c r="C261" s="641"/>
      <c r="D261" s="641"/>
      <c r="E261" s="641"/>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row>
    <row r="262" spans="2:50" ht="14.25" customHeight="1" x14ac:dyDescent="0.25">
      <c r="B262" s="641"/>
      <c r="C262" s="641"/>
      <c r="D262" s="641"/>
      <c r="E262" s="641"/>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row>
    <row r="263" spans="2:50" ht="14.25" customHeight="1" x14ac:dyDescent="0.25">
      <c r="B263" s="641"/>
      <c r="C263" s="641"/>
      <c r="D263" s="641"/>
      <c r="E263" s="641"/>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row>
    <row r="264" spans="2:50" ht="14.25" customHeight="1" x14ac:dyDescent="0.25">
      <c r="B264" s="641"/>
      <c r="C264" s="641"/>
      <c r="D264" s="641"/>
      <c r="E264" s="641"/>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row>
    <row r="265" spans="2:50" ht="14.25" customHeight="1" x14ac:dyDescent="0.25">
      <c r="B265" s="641"/>
      <c r="C265" s="641"/>
      <c r="D265" s="641"/>
      <c r="E265" s="641"/>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row>
    <row r="266" spans="2:50" ht="14.25" customHeight="1" x14ac:dyDescent="0.25">
      <c r="B266" s="641"/>
      <c r="C266" s="641"/>
      <c r="D266" s="641"/>
      <c r="E266" s="641"/>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row>
    <row r="267" spans="2:50" ht="14.25" customHeight="1" x14ac:dyDescent="0.25">
      <c r="B267" s="641"/>
      <c r="C267" s="641"/>
      <c r="D267" s="641"/>
      <c r="E267" s="641"/>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row>
    <row r="268" spans="2:50" ht="14.25" customHeight="1" x14ac:dyDescent="0.25">
      <c r="B268" s="641"/>
      <c r="C268" s="641"/>
      <c r="D268" s="641"/>
      <c r="E268" s="641"/>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row>
    <row r="269" spans="2:50" ht="14.25" customHeight="1" x14ac:dyDescent="0.25">
      <c r="B269" s="641"/>
      <c r="C269" s="641"/>
      <c r="D269" s="641"/>
      <c r="E269" s="641"/>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row>
    <row r="270" spans="2:50" ht="14.25" customHeight="1" x14ac:dyDescent="0.25">
      <c r="B270" s="641"/>
      <c r="C270" s="641"/>
      <c r="D270" s="641"/>
      <c r="E270" s="641"/>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row>
    <row r="271" spans="2:50" ht="14.25" customHeight="1" x14ac:dyDescent="0.25">
      <c r="B271" s="641"/>
      <c r="C271" s="641"/>
      <c r="D271" s="641"/>
      <c r="E271" s="641"/>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row>
    <row r="272" spans="2:50" ht="14.25" customHeight="1" x14ac:dyDescent="0.25">
      <c r="B272" s="641"/>
      <c r="C272" s="641"/>
      <c r="D272" s="641"/>
      <c r="E272" s="641"/>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row>
    <row r="273" spans="2:50" ht="14.25" customHeight="1" x14ac:dyDescent="0.25">
      <c r="B273" s="641"/>
      <c r="C273" s="641"/>
      <c r="D273" s="641"/>
      <c r="E273" s="641"/>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row>
    <row r="274" spans="2:50" ht="14.25" customHeight="1" x14ac:dyDescent="0.25">
      <c r="B274" s="641"/>
      <c r="C274" s="641"/>
      <c r="D274" s="641"/>
      <c r="E274" s="641"/>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row>
    <row r="275" spans="2:50" ht="14.25" customHeight="1" x14ac:dyDescent="0.25">
      <c r="B275" s="641"/>
      <c r="C275" s="641"/>
      <c r="D275" s="641"/>
      <c r="E275" s="641"/>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row>
    <row r="276" spans="2:50" ht="14.25" customHeight="1" x14ac:dyDescent="0.25">
      <c r="B276" s="641"/>
      <c r="C276" s="641"/>
      <c r="D276" s="641"/>
      <c r="E276" s="641"/>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row>
    <row r="277" spans="2:50" ht="14.25" customHeight="1" x14ac:dyDescent="0.25">
      <c r="B277" s="641"/>
      <c r="C277" s="641"/>
      <c r="D277" s="641"/>
      <c r="E277" s="641"/>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row>
    <row r="278" spans="2:50" ht="14.25" customHeight="1" x14ac:dyDescent="0.25">
      <c r="B278" s="641"/>
      <c r="C278" s="641"/>
      <c r="D278" s="641"/>
      <c r="E278" s="641"/>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row>
    <row r="279" spans="2:50" ht="14.25" customHeight="1" x14ac:dyDescent="0.25">
      <c r="B279" s="641"/>
      <c r="C279" s="641"/>
      <c r="D279" s="641"/>
      <c r="E279" s="641"/>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row>
    <row r="280" spans="2:50" ht="14.25" customHeight="1" x14ac:dyDescent="0.25">
      <c r="B280" s="641"/>
      <c r="C280" s="641"/>
      <c r="D280" s="641"/>
      <c r="E280" s="641"/>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row>
    <row r="281" spans="2:50" ht="14.25" customHeight="1" x14ac:dyDescent="0.25">
      <c r="B281" s="641"/>
      <c r="C281" s="641"/>
      <c r="D281" s="641"/>
      <c r="E281" s="641"/>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row>
    <row r="282" spans="2:50" ht="14.25" customHeight="1" x14ac:dyDescent="0.25">
      <c r="B282" s="641"/>
      <c r="C282" s="641"/>
      <c r="D282" s="641"/>
      <c r="E282" s="641"/>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row>
    <row r="283" spans="2:50" ht="14.25" customHeight="1" x14ac:dyDescent="0.25">
      <c r="B283" s="641"/>
      <c r="C283" s="641"/>
      <c r="D283" s="641"/>
      <c r="E283" s="641"/>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row>
    <row r="284" spans="2:50" ht="14.25" customHeight="1" x14ac:dyDescent="0.25">
      <c r="B284" s="641"/>
      <c r="C284" s="641"/>
      <c r="D284" s="641"/>
      <c r="E284" s="641"/>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row>
    <row r="285" spans="2:50" ht="14.25" customHeight="1" x14ac:dyDescent="0.25">
      <c r="B285" s="641"/>
      <c r="C285" s="641"/>
      <c r="D285" s="641"/>
      <c r="E285" s="641"/>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row>
    <row r="286" spans="2:50" ht="14.25" customHeight="1" x14ac:dyDescent="0.25">
      <c r="B286" s="641"/>
      <c r="C286" s="641"/>
      <c r="D286" s="641"/>
      <c r="E286" s="641"/>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row>
    <row r="287" spans="2:50" ht="14.25" customHeight="1" x14ac:dyDescent="0.25">
      <c r="B287" s="641"/>
      <c r="C287" s="641"/>
      <c r="D287" s="641"/>
      <c r="E287" s="641"/>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row>
    <row r="288" spans="2:50" ht="14.25" customHeight="1" x14ac:dyDescent="0.25">
      <c r="B288" s="641"/>
      <c r="C288" s="641"/>
      <c r="D288" s="641"/>
      <c r="E288" s="641"/>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row>
    <row r="289" spans="2:50" ht="14.25" customHeight="1" x14ac:dyDescent="0.25">
      <c r="B289" s="641"/>
      <c r="C289" s="641"/>
      <c r="D289" s="641"/>
      <c r="E289" s="641"/>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row>
    <row r="290" spans="2:50" ht="14.25" customHeight="1" x14ac:dyDescent="0.25">
      <c r="B290" s="641"/>
      <c r="C290" s="641"/>
      <c r="D290" s="641"/>
      <c r="E290" s="641"/>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row>
    <row r="291" spans="2:50" ht="14.25" customHeight="1" x14ac:dyDescent="0.25">
      <c r="B291" s="641"/>
      <c r="C291" s="641"/>
      <c r="D291" s="641"/>
      <c r="E291" s="641"/>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row>
    <row r="292" spans="2:50" ht="14.25" customHeight="1" x14ac:dyDescent="0.25">
      <c r="B292" s="641"/>
      <c r="C292" s="641"/>
      <c r="D292" s="641"/>
      <c r="E292" s="641"/>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row>
    <row r="293" spans="2:50" ht="14.25" customHeight="1" x14ac:dyDescent="0.25">
      <c r="B293" s="641"/>
      <c r="C293" s="641"/>
      <c r="D293" s="641"/>
      <c r="E293" s="641"/>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row>
    <row r="294" spans="2:50" ht="14.25" customHeight="1" x14ac:dyDescent="0.25">
      <c r="B294" s="641"/>
      <c r="C294" s="641"/>
      <c r="D294" s="641"/>
      <c r="E294" s="641"/>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row>
    <row r="295" spans="2:50" ht="14.25" customHeight="1" x14ac:dyDescent="0.25">
      <c r="B295" s="641"/>
      <c r="C295" s="641"/>
      <c r="D295" s="641"/>
      <c r="E295" s="641"/>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row>
    <row r="296" spans="2:50" ht="14.25" customHeight="1" x14ac:dyDescent="0.25">
      <c r="B296" s="641"/>
      <c r="C296" s="641"/>
      <c r="D296" s="641"/>
      <c r="E296" s="641"/>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row>
    <row r="297" spans="2:50" ht="14.25" customHeight="1" x14ac:dyDescent="0.25">
      <c r="B297" s="641"/>
      <c r="C297" s="641"/>
      <c r="D297" s="641"/>
      <c r="E297" s="641"/>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row>
    <row r="298" spans="2:50" ht="14.25" customHeight="1" x14ac:dyDescent="0.25">
      <c r="B298" s="641"/>
      <c r="C298" s="641"/>
      <c r="D298" s="641"/>
      <c r="E298" s="641"/>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row>
    <row r="299" spans="2:50" ht="14.25" customHeight="1" x14ac:dyDescent="0.25">
      <c r="B299" s="641"/>
      <c r="C299" s="641"/>
      <c r="D299" s="641"/>
      <c r="E299" s="641"/>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row>
    <row r="300" spans="2:50" ht="14.25" customHeight="1" x14ac:dyDescent="0.25">
      <c r="B300" s="641"/>
      <c r="C300" s="641"/>
      <c r="D300" s="641"/>
      <c r="E300" s="641"/>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row>
    <row r="301" spans="2:50" ht="14.25" customHeight="1" x14ac:dyDescent="0.25">
      <c r="B301" s="641"/>
      <c r="C301" s="641"/>
      <c r="D301" s="641"/>
      <c r="E301" s="641"/>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row>
    <row r="302" spans="2:50" ht="14.25" customHeight="1" x14ac:dyDescent="0.25">
      <c r="B302" s="641"/>
      <c r="C302" s="641"/>
      <c r="D302" s="641"/>
      <c r="E302" s="641"/>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row>
    <row r="303" spans="2:50" ht="14.25" customHeight="1" x14ac:dyDescent="0.25">
      <c r="B303" s="641"/>
      <c r="C303" s="641"/>
      <c r="D303" s="641"/>
      <c r="E303" s="641"/>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row>
    <row r="304" spans="2:50" ht="14.25" customHeight="1" x14ac:dyDescent="0.25">
      <c r="B304" s="641"/>
      <c r="C304" s="641"/>
      <c r="D304" s="641"/>
      <c r="E304" s="641"/>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row>
    <row r="305" spans="2:50" ht="14.25" customHeight="1" x14ac:dyDescent="0.25">
      <c r="B305" s="641"/>
      <c r="C305" s="641"/>
      <c r="D305" s="641"/>
      <c r="E305" s="641"/>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row>
    <row r="306" spans="2:50" ht="14.25" customHeight="1" x14ac:dyDescent="0.25">
      <c r="B306" s="641"/>
      <c r="C306" s="641"/>
      <c r="D306" s="641"/>
      <c r="E306" s="641"/>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row>
    <row r="307" spans="2:50" ht="14.25" customHeight="1" x14ac:dyDescent="0.25">
      <c r="B307" s="641"/>
      <c r="C307" s="641"/>
      <c r="D307" s="641"/>
      <c r="E307" s="641"/>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row>
    <row r="308" spans="2:50" ht="14.25" customHeight="1" x14ac:dyDescent="0.25">
      <c r="B308" s="641"/>
      <c r="C308" s="641"/>
      <c r="D308" s="641"/>
      <c r="E308" s="641"/>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row>
    <row r="309" spans="2:50" ht="14.25" customHeight="1" x14ac:dyDescent="0.25">
      <c r="B309" s="641"/>
      <c r="C309" s="641"/>
      <c r="D309" s="641"/>
      <c r="E309" s="641"/>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row>
    <row r="310" spans="2:50" ht="14.25" customHeight="1" x14ac:dyDescent="0.25">
      <c r="B310" s="641"/>
      <c r="C310" s="641"/>
      <c r="D310" s="641"/>
      <c r="E310" s="641"/>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row>
    <row r="311" spans="2:50" ht="14.25" customHeight="1" x14ac:dyDescent="0.25">
      <c r="B311" s="641"/>
      <c r="C311" s="641"/>
      <c r="D311" s="641"/>
      <c r="E311" s="641"/>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row>
    <row r="312" spans="2:50" ht="14.25" customHeight="1" x14ac:dyDescent="0.25">
      <c r="B312" s="641"/>
      <c r="C312" s="641"/>
      <c r="D312" s="641"/>
      <c r="E312" s="641"/>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row>
    <row r="313" spans="2:50" ht="14.25" customHeight="1" x14ac:dyDescent="0.25">
      <c r="B313" s="641"/>
      <c r="C313" s="641"/>
      <c r="D313" s="641"/>
      <c r="E313" s="641"/>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row>
    <row r="314" spans="2:50" ht="14.25" customHeight="1" x14ac:dyDescent="0.25">
      <c r="B314" s="641"/>
      <c r="C314" s="641"/>
      <c r="D314" s="641"/>
      <c r="E314" s="641"/>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row>
    <row r="315" spans="2:50" ht="14.25" customHeight="1" x14ac:dyDescent="0.25">
      <c r="B315" s="641"/>
      <c r="C315" s="641"/>
      <c r="D315" s="641"/>
      <c r="E315" s="641"/>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row>
    <row r="316" spans="2:50" ht="14.25" customHeight="1" x14ac:dyDescent="0.25">
      <c r="B316" s="641"/>
      <c r="C316" s="641"/>
      <c r="D316" s="641"/>
      <c r="E316" s="641"/>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row>
    <row r="317" spans="2:50" ht="14.25" customHeight="1" x14ac:dyDescent="0.25">
      <c r="B317" s="641"/>
      <c r="C317" s="641"/>
      <c r="D317" s="641"/>
      <c r="E317" s="641"/>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row>
    <row r="318" spans="2:50" ht="14.25" customHeight="1" x14ac:dyDescent="0.25">
      <c r="B318" s="641"/>
      <c r="C318" s="641"/>
      <c r="D318" s="641"/>
      <c r="E318" s="641"/>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row>
    <row r="319" spans="2:50" ht="14.25" customHeight="1" x14ac:dyDescent="0.25">
      <c r="B319" s="641"/>
      <c r="C319" s="641"/>
      <c r="D319" s="641"/>
      <c r="E319" s="641"/>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row>
    <row r="320" spans="2:50" ht="14.25" customHeight="1" x14ac:dyDescent="0.25">
      <c r="B320" s="641"/>
      <c r="C320" s="641"/>
      <c r="D320" s="641"/>
      <c r="E320" s="641"/>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row>
    <row r="321" spans="2:50" ht="14.25" customHeight="1" x14ac:dyDescent="0.25">
      <c r="B321" s="641"/>
      <c r="C321" s="641"/>
      <c r="D321" s="641"/>
      <c r="E321" s="641"/>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row>
    <row r="322" spans="2:50" ht="14.25" customHeight="1" x14ac:dyDescent="0.25">
      <c r="B322" s="641"/>
      <c r="C322" s="641"/>
      <c r="D322" s="641"/>
      <c r="E322" s="641"/>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row>
    <row r="323" spans="2:50" ht="14.25" customHeight="1" x14ac:dyDescent="0.25">
      <c r="B323" s="641"/>
      <c r="C323" s="641"/>
      <c r="D323" s="641"/>
      <c r="E323" s="641"/>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row>
    <row r="324" spans="2:50" ht="14.25" customHeight="1" x14ac:dyDescent="0.25">
      <c r="B324" s="641"/>
      <c r="C324" s="641"/>
      <c r="D324" s="641"/>
      <c r="E324" s="641"/>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row>
    <row r="325" spans="2:50" ht="14.25" customHeight="1" x14ac:dyDescent="0.25">
      <c r="B325" s="641"/>
      <c r="C325" s="641"/>
      <c r="D325" s="641"/>
      <c r="E325" s="641"/>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row>
    <row r="326" spans="2:50" ht="14.25" customHeight="1" x14ac:dyDescent="0.25">
      <c r="B326" s="641"/>
      <c r="C326" s="641"/>
      <c r="D326" s="641"/>
      <c r="E326" s="641"/>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row>
    <row r="327" spans="2:50" ht="14.25" customHeight="1" x14ac:dyDescent="0.25">
      <c r="B327" s="641"/>
      <c r="C327" s="641"/>
      <c r="D327" s="641"/>
      <c r="E327" s="641"/>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row>
    <row r="328" spans="2:50" ht="14.25" customHeight="1" x14ac:dyDescent="0.25">
      <c r="B328" s="641"/>
      <c r="C328" s="641"/>
      <c r="D328" s="641"/>
      <c r="E328" s="641"/>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row>
    <row r="329" spans="2:50" ht="14.25" customHeight="1" x14ac:dyDescent="0.25">
      <c r="B329" s="641"/>
      <c r="C329" s="641"/>
      <c r="D329" s="641"/>
      <c r="E329" s="641"/>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row>
    <row r="330" spans="2:50" ht="14.25" customHeight="1" x14ac:dyDescent="0.25">
      <c r="B330" s="641"/>
      <c r="C330" s="641"/>
      <c r="D330" s="641"/>
      <c r="E330" s="641"/>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row>
    <row r="331" spans="2:50" ht="14.25" customHeight="1" x14ac:dyDescent="0.25">
      <c r="B331" s="641"/>
      <c r="C331" s="641"/>
      <c r="D331" s="641"/>
      <c r="E331" s="641"/>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row>
    <row r="332" spans="2:50" ht="14.25" customHeight="1" x14ac:dyDescent="0.25">
      <c r="B332" s="641"/>
      <c r="C332" s="641"/>
      <c r="D332" s="641"/>
      <c r="E332" s="641"/>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row>
    <row r="333" spans="2:50" ht="14.25" customHeight="1" x14ac:dyDescent="0.25">
      <c r="B333" s="641"/>
      <c r="C333" s="641"/>
      <c r="D333" s="641"/>
      <c r="E333" s="641"/>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row>
    <row r="334" spans="2:50" ht="14.25" customHeight="1" x14ac:dyDescent="0.25">
      <c r="B334" s="641"/>
      <c r="C334" s="641"/>
      <c r="D334" s="641"/>
      <c r="E334" s="641"/>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row>
    <row r="335" spans="2:50" ht="14.25" customHeight="1" x14ac:dyDescent="0.25">
      <c r="B335" s="641"/>
      <c r="C335" s="641"/>
      <c r="D335" s="641"/>
      <c r="E335" s="641"/>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row>
    <row r="336" spans="2:50" ht="14.25" customHeight="1" x14ac:dyDescent="0.25">
      <c r="B336" s="641"/>
      <c r="C336" s="641"/>
      <c r="D336" s="641"/>
      <c r="E336" s="641"/>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row>
    <row r="337" spans="2:50" ht="14.25" customHeight="1" x14ac:dyDescent="0.25">
      <c r="B337" s="641"/>
      <c r="C337" s="641"/>
      <c r="D337" s="641"/>
      <c r="E337" s="641"/>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row>
    <row r="338" spans="2:50" ht="14.25" customHeight="1" x14ac:dyDescent="0.25">
      <c r="B338" s="641"/>
      <c r="C338" s="641"/>
      <c r="D338" s="641"/>
      <c r="E338" s="641"/>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row>
    <row r="339" spans="2:50" ht="14.25" customHeight="1" x14ac:dyDescent="0.25">
      <c r="B339" s="641"/>
      <c r="C339" s="641"/>
      <c r="D339" s="641"/>
      <c r="E339" s="641"/>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row>
    <row r="340" spans="2:50" ht="14.25" customHeight="1" x14ac:dyDescent="0.25">
      <c r="B340" s="641"/>
      <c r="C340" s="641"/>
      <c r="D340" s="641"/>
      <c r="E340" s="641"/>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row>
    <row r="341" spans="2:50" ht="14.25" customHeight="1" x14ac:dyDescent="0.25">
      <c r="B341" s="641"/>
      <c r="C341" s="641"/>
      <c r="D341" s="641"/>
      <c r="E341" s="641"/>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row>
    <row r="342" spans="2:50" ht="14.25" customHeight="1" x14ac:dyDescent="0.25">
      <c r="B342" s="641"/>
      <c r="C342" s="641"/>
      <c r="D342" s="641"/>
      <c r="E342" s="641"/>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row>
    <row r="343" spans="2:50" ht="14.25" customHeight="1" x14ac:dyDescent="0.25">
      <c r="B343" s="641"/>
      <c r="C343" s="641"/>
      <c r="D343" s="641"/>
      <c r="E343" s="641"/>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row>
    <row r="344" spans="2:50" ht="14.25" customHeight="1" x14ac:dyDescent="0.25">
      <c r="B344" s="641"/>
      <c r="C344" s="641"/>
      <c r="D344" s="641"/>
      <c r="E344" s="641"/>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row>
    <row r="345" spans="2:50" ht="14.25" customHeight="1" x14ac:dyDescent="0.25">
      <c r="B345" s="641"/>
      <c r="C345" s="641"/>
      <c r="D345" s="641"/>
      <c r="E345" s="641"/>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row>
    <row r="346" spans="2:50" ht="14.25" customHeight="1" x14ac:dyDescent="0.25">
      <c r="B346" s="641"/>
      <c r="C346" s="641"/>
      <c r="D346" s="641"/>
      <c r="E346" s="641"/>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row>
    <row r="347" spans="2:50" ht="14.25" customHeight="1" x14ac:dyDescent="0.25">
      <c r="B347" s="641"/>
      <c r="C347" s="641"/>
      <c r="D347" s="641"/>
      <c r="E347" s="641"/>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row>
    <row r="348" spans="2:50" ht="14.25" customHeight="1" x14ac:dyDescent="0.25">
      <c r="B348" s="641"/>
      <c r="C348" s="641"/>
      <c r="D348" s="641"/>
      <c r="E348" s="641"/>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row>
    <row r="349" spans="2:50" ht="14.25" customHeight="1" x14ac:dyDescent="0.25">
      <c r="B349" s="641"/>
      <c r="C349" s="641"/>
      <c r="D349" s="641"/>
      <c r="E349" s="641"/>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row>
    <row r="350" spans="2:50" ht="14.25" customHeight="1" x14ac:dyDescent="0.25">
      <c r="B350" s="641"/>
      <c r="C350" s="641"/>
      <c r="D350" s="641"/>
      <c r="E350" s="641"/>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row>
    <row r="351" spans="2:50" ht="14.25" customHeight="1" x14ac:dyDescent="0.25">
      <c r="B351" s="641"/>
      <c r="C351" s="641"/>
      <c r="D351" s="641"/>
      <c r="E351" s="641"/>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row>
    <row r="352" spans="2:50" ht="14.25" customHeight="1" x14ac:dyDescent="0.25">
      <c r="B352" s="641"/>
      <c r="C352" s="641"/>
      <c r="D352" s="641"/>
      <c r="E352" s="641"/>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row>
    <row r="353" spans="2:50" ht="14.25" customHeight="1" x14ac:dyDescent="0.25">
      <c r="B353" s="641"/>
      <c r="C353" s="641"/>
      <c r="D353" s="641"/>
      <c r="E353" s="641"/>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row>
    <row r="354" spans="2:50" ht="14.25" customHeight="1" x14ac:dyDescent="0.25">
      <c r="B354" s="641"/>
      <c r="C354" s="641"/>
      <c r="D354" s="641"/>
      <c r="E354" s="641"/>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row>
    <row r="355" spans="2:50" ht="14.25" customHeight="1" x14ac:dyDescent="0.25">
      <c r="B355" s="641"/>
      <c r="C355" s="641"/>
      <c r="D355" s="641"/>
      <c r="E355" s="641"/>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row>
    <row r="356" spans="2:50" ht="14.25" customHeight="1" x14ac:dyDescent="0.25">
      <c r="B356" s="641"/>
      <c r="C356" s="641"/>
      <c r="D356" s="641"/>
      <c r="E356" s="641"/>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row>
    <row r="357" spans="2:50" ht="14.25" customHeight="1" x14ac:dyDescent="0.25">
      <c r="B357" s="641"/>
      <c r="C357" s="641"/>
      <c r="D357" s="641"/>
      <c r="E357" s="641"/>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row>
    <row r="358" spans="2:50" ht="14.25" customHeight="1" x14ac:dyDescent="0.25">
      <c r="B358" s="641"/>
      <c r="C358" s="641"/>
      <c r="D358" s="641"/>
      <c r="E358" s="641"/>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row>
    <row r="359" spans="2:50" ht="14.25" customHeight="1" x14ac:dyDescent="0.25">
      <c r="B359" s="641"/>
      <c r="C359" s="641"/>
      <c r="D359" s="641"/>
      <c r="E359" s="641"/>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row>
    <row r="360" spans="2:50" ht="14.25" customHeight="1" x14ac:dyDescent="0.25">
      <c r="B360" s="641"/>
      <c r="C360" s="641"/>
      <c r="D360" s="641"/>
      <c r="E360" s="641"/>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row>
    <row r="361" spans="2:50" ht="14.25" customHeight="1" x14ac:dyDescent="0.25">
      <c r="B361" s="641"/>
      <c r="C361" s="641"/>
      <c r="D361" s="641"/>
      <c r="E361" s="641"/>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row>
    <row r="362" spans="2:50" ht="14.25" customHeight="1" x14ac:dyDescent="0.25">
      <c r="B362" s="641"/>
      <c r="C362" s="641"/>
      <c r="D362" s="641"/>
      <c r="E362" s="641"/>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row>
    <row r="363" spans="2:50" ht="14.25" customHeight="1" x14ac:dyDescent="0.25">
      <c r="B363" s="641"/>
      <c r="C363" s="641"/>
      <c r="D363" s="641"/>
      <c r="E363" s="641"/>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row>
    <row r="364" spans="2:50" ht="14.25" customHeight="1" x14ac:dyDescent="0.25">
      <c r="B364" s="641"/>
      <c r="C364" s="641"/>
      <c r="D364" s="641"/>
      <c r="E364" s="641"/>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row>
    <row r="365" spans="2:50" ht="14.25" customHeight="1" x14ac:dyDescent="0.25">
      <c r="B365" s="641"/>
      <c r="C365" s="641"/>
      <c r="D365" s="641"/>
      <c r="E365" s="641"/>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row>
    <row r="366" spans="2:50" ht="14.25" customHeight="1" x14ac:dyDescent="0.25">
      <c r="B366" s="641"/>
      <c r="C366" s="641"/>
      <c r="D366" s="641"/>
      <c r="E366" s="641"/>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row>
    <row r="367" spans="2:50" ht="14.25" customHeight="1" x14ac:dyDescent="0.25">
      <c r="B367" s="641"/>
      <c r="C367" s="641"/>
      <c r="D367" s="641"/>
      <c r="E367" s="641"/>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row>
    <row r="368" spans="2:50" ht="14.25" customHeight="1" x14ac:dyDescent="0.25">
      <c r="B368" s="641"/>
      <c r="C368" s="641"/>
      <c r="D368" s="641"/>
      <c r="E368" s="641"/>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row>
    <row r="369" spans="2:5" ht="15.75" customHeight="1" x14ac:dyDescent="0.25">
      <c r="B369" s="641"/>
      <c r="C369" s="26"/>
      <c r="D369" s="26"/>
      <c r="E369" s="26"/>
    </row>
    <row r="370" spans="2:5" ht="15.75" customHeight="1" x14ac:dyDescent="0.25">
      <c r="B370" s="641"/>
      <c r="C370" s="26"/>
      <c r="D370" s="26"/>
      <c r="E370" s="26"/>
    </row>
    <row r="371" spans="2:5" ht="15.75" customHeight="1" x14ac:dyDescent="0.25">
      <c r="B371" s="641"/>
      <c r="C371" s="26"/>
      <c r="D371" s="26"/>
      <c r="E371" s="26"/>
    </row>
    <row r="372" spans="2:5" ht="15.75" customHeight="1" x14ac:dyDescent="0.25">
      <c r="B372" s="641"/>
      <c r="C372" s="26"/>
      <c r="D372" s="26"/>
      <c r="E372" s="26"/>
    </row>
    <row r="373" spans="2:5" ht="15.75" customHeight="1" x14ac:dyDescent="0.25">
      <c r="B373" s="641"/>
      <c r="C373" s="26"/>
      <c r="D373" s="26"/>
      <c r="E373" s="26"/>
    </row>
    <row r="374" spans="2:5" ht="15.75" customHeight="1" x14ac:dyDescent="0.25">
      <c r="B374" s="641"/>
      <c r="C374" s="26"/>
      <c r="D374" s="26"/>
      <c r="E374" s="26"/>
    </row>
    <row r="375" spans="2:5" ht="15.75" customHeight="1" x14ac:dyDescent="0.25">
      <c r="B375" s="641"/>
      <c r="C375" s="26"/>
      <c r="D375" s="26"/>
      <c r="E375" s="26"/>
    </row>
    <row r="376" spans="2:5" ht="15.75" customHeight="1" x14ac:dyDescent="0.25">
      <c r="B376" s="641"/>
      <c r="C376" s="26"/>
      <c r="D376" s="26"/>
      <c r="E376" s="26"/>
    </row>
    <row r="377" spans="2:5" ht="15.75" customHeight="1" x14ac:dyDescent="0.25">
      <c r="B377" s="641"/>
      <c r="C377" s="26"/>
      <c r="D377" s="26"/>
      <c r="E377" s="26"/>
    </row>
    <row r="378" spans="2:5" ht="15.75" customHeight="1" x14ac:dyDescent="0.25">
      <c r="B378" s="641"/>
      <c r="C378" s="26"/>
      <c r="D378" s="26"/>
      <c r="E378" s="26"/>
    </row>
    <row r="379" spans="2:5" ht="15.75" customHeight="1" x14ac:dyDescent="0.25">
      <c r="B379" s="641"/>
      <c r="C379" s="26"/>
      <c r="D379" s="26"/>
      <c r="E379" s="26"/>
    </row>
    <row r="380" spans="2:5" ht="15.75" customHeight="1" x14ac:dyDescent="0.25">
      <c r="B380" s="641"/>
      <c r="C380" s="26"/>
      <c r="D380" s="26"/>
      <c r="E380" s="26"/>
    </row>
    <row r="381" spans="2:5" ht="15.75" customHeight="1" x14ac:dyDescent="0.25">
      <c r="B381" s="641"/>
      <c r="C381" s="26"/>
      <c r="D381" s="26"/>
      <c r="E381" s="26"/>
    </row>
    <row r="382" spans="2:5" ht="15.75" customHeight="1" x14ac:dyDescent="0.25">
      <c r="B382" s="641"/>
      <c r="C382" s="26"/>
      <c r="D382" s="26"/>
      <c r="E382" s="26"/>
    </row>
    <row r="383" spans="2:5" ht="15.75" customHeight="1" x14ac:dyDescent="0.25">
      <c r="B383" s="641"/>
      <c r="C383" s="26"/>
      <c r="D383" s="26"/>
      <c r="E383" s="26"/>
    </row>
    <row r="384" spans="2:5" ht="15.75" customHeight="1" x14ac:dyDescent="0.25">
      <c r="B384" s="641"/>
      <c r="C384" s="26"/>
      <c r="D384" s="26"/>
      <c r="E384" s="26"/>
    </row>
    <row r="385" spans="2:5" ht="15.75" customHeight="1" x14ac:dyDescent="0.25">
      <c r="B385" s="641"/>
      <c r="C385" s="26"/>
      <c r="D385" s="26"/>
      <c r="E385" s="26"/>
    </row>
    <row r="386" spans="2:5" ht="15.75" customHeight="1" x14ac:dyDescent="0.25">
      <c r="B386" s="641"/>
      <c r="C386" s="26"/>
      <c r="D386" s="26"/>
      <c r="E386" s="26"/>
    </row>
    <row r="387" spans="2:5" ht="15.75" customHeight="1" x14ac:dyDescent="0.25">
      <c r="B387" s="641"/>
      <c r="C387" s="26"/>
      <c r="D387" s="26"/>
      <c r="E387" s="26"/>
    </row>
    <row r="388" spans="2:5" ht="15.75" customHeight="1" x14ac:dyDescent="0.25">
      <c r="B388" s="641"/>
      <c r="C388" s="26"/>
      <c r="D388" s="26"/>
      <c r="E388" s="26"/>
    </row>
    <row r="389" spans="2:5" ht="15.75" customHeight="1" x14ac:dyDescent="0.25">
      <c r="B389" s="641"/>
      <c r="C389" s="26"/>
      <c r="D389" s="26"/>
      <c r="E389" s="26"/>
    </row>
    <row r="390" spans="2:5" ht="15.75" customHeight="1" x14ac:dyDescent="0.25">
      <c r="B390" s="641"/>
      <c r="C390" s="26"/>
      <c r="D390" s="26"/>
      <c r="E390" s="26"/>
    </row>
    <row r="391" spans="2:5" ht="15.75" customHeight="1" x14ac:dyDescent="0.25">
      <c r="B391" s="641"/>
      <c r="C391" s="26"/>
      <c r="D391" s="26"/>
      <c r="E391" s="26"/>
    </row>
    <row r="392" spans="2:5" ht="15.75" customHeight="1" x14ac:dyDescent="0.25">
      <c r="B392" s="641"/>
      <c r="C392" s="26"/>
      <c r="D392" s="26"/>
      <c r="E392" s="26"/>
    </row>
    <row r="393" spans="2:5" ht="15.75" customHeight="1" x14ac:dyDescent="0.25">
      <c r="B393" s="641"/>
      <c r="C393" s="26"/>
      <c r="D393" s="26"/>
      <c r="E393" s="26"/>
    </row>
    <row r="394" spans="2:5" ht="15.75" customHeight="1" x14ac:dyDescent="0.25">
      <c r="B394" s="641"/>
      <c r="C394" s="26"/>
      <c r="D394" s="26"/>
      <c r="E394" s="26"/>
    </row>
    <row r="395" spans="2:5" ht="15.75" customHeight="1" x14ac:dyDescent="0.25">
      <c r="B395" s="641"/>
      <c r="C395" s="26"/>
      <c r="D395" s="26"/>
      <c r="E395" s="26"/>
    </row>
    <row r="396" spans="2:5" ht="15.75" customHeight="1" x14ac:dyDescent="0.25">
      <c r="B396" s="641"/>
      <c r="C396" s="26"/>
      <c r="D396" s="26"/>
      <c r="E396" s="26"/>
    </row>
    <row r="397" spans="2:5" ht="15.75" customHeight="1" x14ac:dyDescent="0.25">
      <c r="B397" s="641"/>
      <c r="C397" s="26"/>
      <c r="D397" s="26"/>
      <c r="E397" s="26"/>
    </row>
    <row r="398" spans="2:5" ht="15.75" customHeight="1" x14ac:dyDescent="0.25">
      <c r="B398" s="641"/>
      <c r="C398" s="26"/>
      <c r="D398" s="26"/>
      <c r="E398" s="26"/>
    </row>
    <row r="399" spans="2:5" ht="15.75" customHeight="1" x14ac:dyDescent="0.25">
      <c r="B399" s="641"/>
      <c r="C399" s="26"/>
      <c r="D399" s="26"/>
      <c r="E399" s="26"/>
    </row>
    <row r="400" spans="2:5" ht="15.75" customHeight="1" x14ac:dyDescent="0.25">
      <c r="B400" s="641"/>
      <c r="C400" s="26"/>
      <c r="D400" s="26"/>
      <c r="E400" s="26"/>
    </row>
    <row r="401" spans="2:5" ht="15.75" customHeight="1" x14ac:dyDescent="0.25">
      <c r="B401" s="641"/>
      <c r="C401" s="26"/>
      <c r="D401" s="26"/>
      <c r="E401" s="26"/>
    </row>
    <row r="402" spans="2:5" ht="15.75" customHeight="1" x14ac:dyDescent="0.25">
      <c r="B402" s="641"/>
      <c r="C402" s="26"/>
      <c r="D402" s="26"/>
      <c r="E402" s="26"/>
    </row>
    <row r="403" spans="2:5" ht="15.75" customHeight="1" x14ac:dyDescent="0.25">
      <c r="B403" s="641"/>
      <c r="C403" s="26"/>
      <c r="D403" s="26"/>
      <c r="E403" s="26"/>
    </row>
    <row r="404" spans="2:5" ht="15.75" customHeight="1" x14ac:dyDescent="0.25">
      <c r="B404" s="641"/>
      <c r="C404" s="26"/>
      <c r="D404" s="26"/>
      <c r="E404" s="26"/>
    </row>
    <row r="405" spans="2:5" ht="15.75" customHeight="1" x14ac:dyDescent="0.25">
      <c r="B405" s="641"/>
      <c r="C405" s="26"/>
      <c r="D405" s="26"/>
      <c r="E405" s="26"/>
    </row>
    <row r="406" spans="2:5" ht="15.75" customHeight="1" x14ac:dyDescent="0.25">
      <c r="B406" s="641"/>
      <c r="C406" s="26"/>
      <c r="D406" s="26"/>
      <c r="E406" s="26"/>
    </row>
    <row r="407" spans="2:5" ht="15.75" customHeight="1" x14ac:dyDescent="0.25">
      <c r="B407" s="641"/>
      <c r="C407" s="26"/>
      <c r="D407" s="26"/>
      <c r="E407" s="26"/>
    </row>
    <row r="408" spans="2:5" ht="15.75" customHeight="1" x14ac:dyDescent="0.25">
      <c r="B408" s="641"/>
      <c r="C408" s="26"/>
      <c r="D408" s="26"/>
      <c r="E408" s="26"/>
    </row>
    <row r="409" spans="2:5" ht="15.75" customHeight="1" x14ac:dyDescent="0.25">
      <c r="B409" s="641"/>
      <c r="C409" s="26"/>
      <c r="D409" s="26"/>
      <c r="E409" s="26"/>
    </row>
    <row r="410" spans="2:5" ht="15.75" customHeight="1" x14ac:dyDescent="0.25">
      <c r="B410" s="641"/>
      <c r="C410" s="26"/>
      <c r="D410" s="26"/>
      <c r="E410" s="26"/>
    </row>
    <row r="411" spans="2:5" ht="15.75" customHeight="1" x14ac:dyDescent="0.25">
      <c r="B411" s="641"/>
      <c r="C411" s="26"/>
      <c r="D411" s="26"/>
      <c r="E411" s="26"/>
    </row>
    <row r="412" spans="2:5" ht="15.75" customHeight="1" x14ac:dyDescent="0.25">
      <c r="B412" s="641"/>
      <c r="C412" s="26"/>
      <c r="D412" s="26"/>
      <c r="E412" s="26"/>
    </row>
    <row r="413" spans="2:5" ht="15.75" customHeight="1" x14ac:dyDescent="0.25">
      <c r="B413" s="641"/>
      <c r="C413" s="26"/>
      <c r="D413" s="26"/>
      <c r="E413" s="26"/>
    </row>
    <row r="414" spans="2:5" ht="15.75" customHeight="1" x14ac:dyDescent="0.25">
      <c r="B414" s="641"/>
      <c r="C414" s="26"/>
      <c r="D414" s="26"/>
      <c r="E414" s="26"/>
    </row>
    <row r="415" spans="2:5" ht="15.75" customHeight="1" x14ac:dyDescent="0.25">
      <c r="B415" s="641"/>
      <c r="C415" s="26"/>
      <c r="D415" s="26"/>
      <c r="E415" s="26"/>
    </row>
    <row r="416" spans="2:5" ht="15.75" customHeight="1" x14ac:dyDescent="0.25">
      <c r="B416" s="641"/>
      <c r="C416" s="26"/>
      <c r="D416" s="26"/>
      <c r="E416" s="26"/>
    </row>
    <row r="417" spans="2:5" ht="15.75" customHeight="1" x14ac:dyDescent="0.25">
      <c r="B417" s="641"/>
      <c r="C417" s="26"/>
      <c r="D417" s="26"/>
      <c r="E417" s="26"/>
    </row>
    <row r="418" spans="2:5" ht="15.75" customHeight="1" x14ac:dyDescent="0.25">
      <c r="B418" s="641"/>
      <c r="C418" s="26"/>
      <c r="D418" s="26"/>
      <c r="E418" s="26"/>
    </row>
    <row r="419" spans="2:5" ht="15.75" customHeight="1" x14ac:dyDescent="0.25">
      <c r="B419" s="641"/>
      <c r="C419" s="26"/>
      <c r="D419" s="26"/>
      <c r="E419" s="26"/>
    </row>
    <row r="420" spans="2:5" ht="15.75" customHeight="1" x14ac:dyDescent="0.25">
      <c r="B420" s="641"/>
      <c r="C420" s="26"/>
      <c r="D420" s="26"/>
      <c r="E420" s="26"/>
    </row>
    <row r="421" spans="2:5" ht="15.75" customHeight="1" x14ac:dyDescent="0.25">
      <c r="B421" s="641"/>
      <c r="C421" s="26"/>
      <c r="D421" s="26"/>
      <c r="E421" s="26"/>
    </row>
    <row r="422" spans="2:5" ht="15.75" customHeight="1" x14ac:dyDescent="0.25">
      <c r="B422" s="641"/>
      <c r="C422" s="26"/>
      <c r="D422" s="26"/>
      <c r="E422" s="26"/>
    </row>
    <row r="423" spans="2:5" ht="15.75" customHeight="1" x14ac:dyDescent="0.25">
      <c r="B423" s="641"/>
      <c r="C423" s="26"/>
      <c r="D423" s="26"/>
      <c r="E423" s="26"/>
    </row>
    <row r="424" spans="2:5" ht="15.75" customHeight="1" x14ac:dyDescent="0.25">
      <c r="B424" s="641"/>
      <c r="C424" s="26"/>
      <c r="D424" s="26"/>
      <c r="E424" s="26"/>
    </row>
    <row r="425" spans="2:5" ht="15.75" customHeight="1" x14ac:dyDescent="0.25">
      <c r="B425" s="641"/>
      <c r="C425" s="26"/>
      <c r="D425" s="26"/>
      <c r="E425" s="26"/>
    </row>
    <row r="426" spans="2:5" ht="15.75" customHeight="1" x14ac:dyDescent="0.25">
      <c r="B426" s="641"/>
      <c r="C426" s="26"/>
      <c r="D426" s="26"/>
      <c r="E426" s="26"/>
    </row>
    <row r="427" spans="2:5" ht="15.75" customHeight="1" x14ac:dyDescent="0.25">
      <c r="B427" s="641"/>
      <c r="C427" s="26"/>
      <c r="D427" s="26"/>
      <c r="E427" s="26"/>
    </row>
    <row r="428" spans="2:5" ht="15.75" customHeight="1" x14ac:dyDescent="0.25">
      <c r="B428" s="641"/>
      <c r="C428" s="26"/>
      <c r="D428" s="26"/>
      <c r="E428" s="26"/>
    </row>
    <row r="429" spans="2:5" ht="15.75" customHeight="1" x14ac:dyDescent="0.25">
      <c r="B429" s="641"/>
      <c r="C429" s="26"/>
      <c r="D429" s="26"/>
      <c r="E429" s="26"/>
    </row>
    <row r="430" spans="2:5" ht="15.75" customHeight="1" x14ac:dyDescent="0.25">
      <c r="B430" s="641"/>
      <c r="C430" s="26"/>
      <c r="D430" s="26"/>
      <c r="E430" s="26"/>
    </row>
    <row r="431" spans="2:5" ht="15.75" customHeight="1" x14ac:dyDescent="0.25">
      <c r="B431" s="641"/>
      <c r="C431" s="26"/>
      <c r="D431" s="26"/>
      <c r="E431" s="26"/>
    </row>
    <row r="432" spans="2:5" ht="15.75" customHeight="1" x14ac:dyDescent="0.25">
      <c r="B432" s="641"/>
      <c r="C432" s="26"/>
      <c r="D432" s="26"/>
      <c r="E432" s="26"/>
    </row>
    <row r="433" spans="2:5" ht="15.75" customHeight="1" x14ac:dyDescent="0.25">
      <c r="B433" s="641"/>
      <c r="C433" s="26"/>
      <c r="D433" s="26"/>
      <c r="E433" s="26"/>
    </row>
    <row r="434" spans="2:5" ht="15.75" customHeight="1" x14ac:dyDescent="0.25">
      <c r="B434" s="641"/>
      <c r="C434" s="26"/>
      <c r="D434" s="26"/>
      <c r="E434" s="26"/>
    </row>
    <row r="435" spans="2:5" ht="15.75" customHeight="1" x14ac:dyDescent="0.25">
      <c r="B435" s="641"/>
      <c r="C435" s="26"/>
      <c r="D435" s="26"/>
      <c r="E435" s="26"/>
    </row>
    <row r="436" spans="2:5" ht="15.75" customHeight="1" x14ac:dyDescent="0.25">
      <c r="B436" s="641"/>
      <c r="C436" s="26"/>
      <c r="D436" s="26"/>
      <c r="E436" s="26"/>
    </row>
    <row r="437" spans="2:5" ht="15.75" customHeight="1" x14ac:dyDescent="0.25">
      <c r="B437" s="641"/>
      <c r="C437" s="26"/>
      <c r="D437" s="26"/>
      <c r="E437" s="26"/>
    </row>
    <row r="438" spans="2:5" ht="15.75" customHeight="1" x14ac:dyDescent="0.25">
      <c r="B438" s="641"/>
      <c r="C438" s="26"/>
      <c r="D438" s="26"/>
      <c r="E438" s="26"/>
    </row>
    <row r="439" spans="2:5" ht="15.75" customHeight="1" x14ac:dyDescent="0.25">
      <c r="B439" s="641"/>
      <c r="C439" s="26"/>
      <c r="D439" s="26"/>
      <c r="E439" s="26"/>
    </row>
    <row r="440" spans="2:5" ht="15.75" customHeight="1" x14ac:dyDescent="0.25">
      <c r="B440" s="641"/>
      <c r="C440" s="26"/>
      <c r="D440" s="26"/>
      <c r="E440" s="26"/>
    </row>
    <row r="441" spans="2:5" ht="15.75" customHeight="1" x14ac:dyDescent="0.25">
      <c r="B441" s="641"/>
      <c r="C441" s="26"/>
      <c r="D441" s="26"/>
      <c r="E441" s="26"/>
    </row>
    <row r="442" spans="2:5" ht="15.75" customHeight="1" x14ac:dyDescent="0.25">
      <c r="B442" s="641"/>
      <c r="C442" s="26"/>
      <c r="D442" s="26"/>
      <c r="E442" s="26"/>
    </row>
    <row r="443" spans="2:5" ht="15.75" customHeight="1" x14ac:dyDescent="0.25">
      <c r="B443" s="641"/>
      <c r="C443" s="26"/>
      <c r="D443" s="26"/>
      <c r="E443" s="26"/>
    </row>
    <row r="444" spans="2:5" ht="15.75" customHeight="1" x14ac:dyDescent="0.25">
      <c r="B444" s="641"/>
      <c r="C444" s="26"/>
      <c r="D444" s="26"/>
      <c r="E444" s="26"/>
    </row>
    <row r="445" spans="2:5" ht="15.75" customHeight="1" x14ac:dyDescent="0.25">
      <c r="B445" s="641"/>
      <c r="C445" s="26"/>
      <c r="D445" s="26"/>
      <c r="E445" s="26"/>
    </row>
    <row r="446" spans="2:5" ht="15.75" customHeight="1" x14ac:dyDescent="0.25">
      <c r="B446" s="641"/>
      <c r="C446" s="26"/>
      <c r="D446" s="26"/>
      <c r="E446" s="26"/>
    </row>
    <row r="447" spans="2:5" ht="15.75" customHeight="1" x14ac:dyDescent="0.25">
      <c r="B447" s="641"/>
      <c r="C447" s="26"/>
      <c r="D447" s="26"/>
      <c r="E447" s="26"/>
    </row>
    <row r="448" spans="2:5" ht="15.75" customHeight="1" x14ac:dyDescent="0.25">
      <c r="B448" s="641"/>
      <c r="C448" s="26"/>
      <c r="D448" s="26"/>
      <c r="E448" s="26"/>
    </row>
    <row r="449" spans="2:5" ht="15.75" customHeight="1" x14ac:dyDescent="0.25">
      <c r="B449" s="641"/>
      <c r="C449" s="26"/>
      <c r="D449" s="26"/>
      <c r="E449" s="26"/>
    </row>
    <row r="450" spans="2:5" ht="15.75" customHeight="1" x14ac:dyDescent="0.25">
      <c r="B450" s="641"/>
      <c r="C450" s="26"/>
      <c r="D450" s="26"/>
      <c r="E450" s="26"/>
    </row>
    <row r="451" spans="2:5" ht="15.75" customHeight="1" x14ac:dyDescent="0.25">
      <c r="B451" s="641"/>
      <c r="C451" s="26"/>
      <c r="D451" s="26"/>
      <c r="E451" s="26"/>
    </row>
    <row r="452" spans="2:5" ht="15.75" customHeight="1" x14ac:dyDescent="0.25">
      <c r="B452" s="641"/>
      <c r="C452" s="26"/>
      <c r="D452" s="26"/>
      <c r="E452" s="26"/>
    </row>
    <row r="453" spans="2:5" ht="15.75" customHeight="1" x14ac:dyDescent="0.25">
      <c r="B453" s="641"/>
      <c r="C453" s="26"/>
      <c r="D453" s="26"/>
      <c r="E453" s="26"/>
    </row>
    <row r="454" spans="2:5" ht="15.75" customHeight="1" x14ac:dyDescent="0.25">
      <c r="B454" s="641"/>
      <c r="C454" s="26"/>
      <c r="D454" s="26"/>
      <c r="E454" s="26"/>
    </row>
    <row r="455" spans="2:5" ht="15.75" customHeight="1" x14ac:dyDescent="0.25">
      <c r="B455" s="641"/>
      <c r="C455" s="26"/>
      <c r="D455" s="26"/>
      <c r="E455" s="26"/>
    </row>
    <row r="456" spans="2:5" ht="15.75" customHeight="1" x14ac:dyDescent="0.25">
      <c r="B456" s="641"/>
      <c r="C456" s="26"/>
      <c r="D456" s="26"/>
      <c r="E456" s="26"/>
    </row>
    <row r="457" spans="2:5" ht="15.75" customHeight="1" x14ac:dyDescent="0.25">
      <c r="B457" s="641"/>
      <c r="C457" s="26"/>
      <c r="D457" s="26"/>
      <c r="E457" s="26"/>
    </row>
    <row r="458" spans="2:5" ht="15.75" customHeight="1" x14ac:dyDescent="0.25">
      <c r="B458" s="641"/>
      <c r="C458" s="26"/>
      <c r="D458" s="26"/>
      <c r="E458" s="26"/>
    </row>
    <row r="459" spans="2:5" ht="15.75" customHeight="1" x14ac:dyDescent="0.25">
      <c r="B459" s="641"/>
      <c r="C459" s="26"/>
      <c r="D459" s="26"/>
      <c r="E459" s="26"/>
    </row>
    <row r="460" spans="2:5" ht="15.75" customHeight="1" x14ac:dyDescent="0.25">
      <c r="B460" s="641"/>
      <c r="C460" s="26"/>
      <c r="D460" s="26"/>
      <c r="E460" s="26"/>
    </row>
    <row r="461" spans="2:5" ht="15.75" customHeight="1" x14ac:dyDescent="0.25">
      <c r="B461" s="641"/>
      <c r="C461" s="26"/>
      <c r="D461" s="26"/>
      <c r="E461" s="26"/>
    </row>
    <row r="462" spans="2:5" ht="15.75" customHeight="1" x14ac:dyDescent="0.25">
      <c r="B462" s="641"/>
      <c r="C462" s="26"/>
      <c r="D462" s="26"/>
      <c r="E462" s="26"/>
    </row>
    <row r="463" spans="2:5" ht="15.75" customHeight="1" x14ac:dyDescent="0.25">
      <c r="B463" s="641"/>
      <c r="C463" s="26"/>
      <c r="D463" s="26"/>
      <c r="E463" s="26"/>
    </row>
    <row r="464" spans="2:5" ht="15.75" customHeight="1" x14ac:dyDescent="0.25">
      <c r="B464" s="641"/>
      <c r="C464" s="26"/>
      <c r="D464" s="26"/>
      <c r="E464" s="26"/>
    </row>
    <row r="465" spans="2:5" ht="15.75" customHeight="1" x14ac:dyDescent="0.25">
      <c r="B465" s="641"/>
      <c r="C465" s="26"/>
      <c r="D465" s="26"/>
      <c r="E465" s="26"/>
    </row>
    <row r="466" spans="2:5" ht="15.75" customHeight="1" x14ac:dyDescent="0.25">
      <c r="B466" s="641"/>
      <c r="C466" s="26"/>
      <c r="D466" s="26"/>
      <c r="E466" s="26"/>
    </row>
    <row r="467" spans="2:5" ht="15.75" customHeight="1" x14ac:dyDescent="0.25">
      <c r="B467" s="641"/>
      <c r="C467" s="26"/>
      <c r="D467" s="26"/>
      <c r="E467" s="26"/>
    </row>
    <row r="468" spans="2:5" ht="15.75" customHeight="1" x14ac:dyDescent="0.25">
      <c r="B468" s="641"/>
      <c r="C468" s="26"/>
      <c r="D468" s="26"/>
      <c r="E468" s="26"/>
    </row>
    <row r="469" spans="2:5" ht="15.75" customHeight="1" x14ac:dyDescent="0.25">
      <c r="B469" s="641"/>
      <c r="C469" s="26"/>
      <c r="D469" s="26"/>
      <c r="E469" s="26"/>
    </row>
    <row r="470" spans="2:5" ht="15.75" customHeight="1" x14ac:dyDescent="0.25">
      <c r="B470" s="641"/>
      <c r="C470" s="26"/>
      <c r="D470" s="26"/>
      <c r="E470" s="26"/>
    </row>
    <row r="471" spans="2:5" ht="15.75" customHeight="1" x14ac:dyDescent="0.25">
      <c r="B471" s="641"/>
      <c r="C471" s="26"/>
      <c r="D471" s="26"/>
      <c r="E471" s="26"/>
    </row>
    <row r="472" spans="2:5" ht="15.75" customHeight="1" x14ac:dyDescent="0.25">
      <c r="B472" s="641"/>
      <c r="C472" s="26"/>
      <c r="D472" s="26"/>
      <c r="E472" s="26"/>
    </row>
    <row r="473" spans="2:5" ht="15.75" customHeight="1" x14ac:dyDescent="0.25">
      <c r="B473" s="641"/>
      <c r="C473" s="26"/>
      <c r="D473" s="26"/>
      <c r="E473" s="26"/>
    </row>
    <row r="474" spans="2:5" ht="15.75" customHeight="1" x14ac:dyDescent="0.25">
      <c r="B474" s="641"/>
      <c r="C474" s="26"/>
      <c r="D474" s="26"/>
      <c r="E474" s="26"/>
    </row>
    <row r="475" spans="2:5" ht="15.75" customHeight="1" x14ac:dyDescent="0.25">
      <c r="B475" s="641"/>
      <c r="C475" s="26"/>
      <c r="D475" s="26"/>
      <c r="E475" s="26"/>
    </row>
    <row r="476" spans="2:5" ht="15.75" customHeight="1" x14ac:dyDescent="0.25">
      <c r="B476" s="641"/>
      <c r="C476" s="26"/>
      <c r="D476" s="26"/>
      <c r="E476" s="26"/>
    </row>
    <row r="477" spans="2:5" ht="15.75" customHeight="1" x14ac:dyDescent="0.25">
      <c r="B477" s="641"/>
      <c r="C477" s="26"/>
      <c r="D477" s="26"/>
      <c r="E477" s="26"/>
    </row>
    <row r="478" spans="2:5" ht="15.75" customHeight="1" x14ac:dyDescent="0.25">
      <c r="B478" s="641"/>
      <c r="C478" s="26"/>
      <c r="D478" s="26"/>
      <c r="E478" s="26"/>
    </row>
    <row r="479" spans="2:5" ht="15.75" customHeight="1" x14ac:dyDescent="0.25">
      <c r="B479" s="641"/>
      <c r="C479" s="26"/>
      <c r="D479" s="26"/>
      <c r="E479" s="26"/>
    </row>
    <row r="480" spans="2:5" ht="15.75" customHeight="1" x14ac:dyDescent="0.25">
      <c r="B480" s="641"/>
      <c r="C480" s="26"/>
      <c r="D480" s="26"/>
      <c r="E480" s="26"/>
    </row>
    <row r="481" spans="2:5" ht="15.75" customHeight="1" x14ac:dyDescent="0.25">
      <c r="B481" s="641"/>
      <c r="C481" s="26"/>
      <c r="D481" s="26"/>
      <c r="E481" s="26"/>
    </row>
    <row r="482" spans="2:5" ht="15.75" customHeight="1" x14ac:dyDescent="0.25">
      <c r="B482" s="641"/>
      <c r="C482" s="26"/>
      <c r="D482" s="26"/>
      <c r="E482" s="26"/>
    </row>
    <row r="483" spans="2:5" ht="15.75" customHeight="1" x14ac:dyDescent="0.25">
      <c r="B483" s="641"/>
      <c r="C483" s="26"/>
      <c r="D483" s="26"/>
      <c r="E483" s="26"/>
    </row>
    <row r="484" spans="2:5" ht="15.75" customHeight="1" x14ac:dyDescent="0.25">
      <c r="B484" s="641"/>
      <c r="C484" s="26"/>
      <c r="D484" s="26"/>
      <c r="E484" s="26"/>
    </row>
    <row r="485" spans="2:5" ht="15.75" customHeight="1" x14ac:dyDescent="0.25">
      <c r="B485" s="641"/>
      <c r="C485" s="26"/>
      <c r="D485" s="26"/>
      <c r="E485" s="26"/>
    </row>
    <row r="486" spans="2:5" ht="15.75" customHeight="1" x14ac:dyDescent="0.25">
      <c r="B486" s="641"/>
      <c r="C486" s="26"/>
      <c r="D486" s="26"/>
      <c r="E486" s="26"/>
    </row>
    <row r="487" spans="2:5" ht="15.75" customHeight="1" x14ac:dyDescent="0.25">
      <c r="B487" s="641"/>
      <c r="C487" s="26"/>
      <c r="D487" s="26"/>
      <c r="E487" s="26"/>
    </row>
    <row r="488" spans="2:5" ht="15.75" customHeight="1" x14ac:dyDescent="0.25">
      <c r="B488" s="641"/>
      <c r="C488" s="26"/>
      <c r="D488" s="26"/>
      <c r="E488" s="26"/>
    </row>
    <row r="489" spans="2:5" ht="15.75" customHeight="1" x14ac:dyDescent="0.25">
      <c r="B489" s="641"/>
      <c r="C489" s="26"/>
      <c r="D489" s="26"/>
      <c r="E489" s="26"/>
    </row>
    <row r="490" spans="2:5" ht="15.75" customHeight="1" x14ac:dyDescent="0.25">
      <c r="B490" s="641"/>
      <c r="C490" s="26"/>
      <c r="D490" s="26"/>
      <c r="E490" s="26"/>
    </row>
    <row r="491" spans="2:5" ht="15.75" customHeight="1" x14ac:dyDescent="0.25">
      <c r="B491" s="641"/>
      <c r="C491" s="26"/>
      <c r="D491" s="26"/>
      <c r="E491" s="26"/>
    </row>
    <row r="492" spans="2:5" ht="15.75" customHeight="1" x14ac:dyDescent="0.25">
      <c r="B492" s="641"/>
      <c r="C492" s="26"/>
      <c r="D492" s="26"/>
      <c r="E492" s="26"/>
    </row>
    <row r="493" spans="2:5" ht="15.75" customHeight="1" x14ac:dyDescent="0.25">
      <c r="B493" s="641"/>
      <c r="C493" s="26"/>
      <c r="D493" s="26"/>
      <c r="E493" s="26"/>
    </row>
    <row r="494" spans="2:5" ht="15.75" customHeight="1" x14ac:dyDescent="0.25">
      <c r="B494" s="641"/>
      <c r="C494" s="26"/>
      <c r="D494" s="26"/>
      <c r="E494" s="26"/>
    </row>
    <row r="495" spans="2:5" ht="15.75" customHeight="1" x14ac:dyDescent="0.25">
      <c r="B495" s="641"/>
      <c r="C495" s="26"/>
      <c r="D495" s="26"/>
      <c r="E495" s="26"/>
    </row>
    <row r="496" spans="2:5" ht="15.75" customHeight="1" x14ac:dyDescent="0.25">
      <c r="B496" s="641"/>
      <c r="C496" s="26"/>
      <c r="D496" s="26"/>
      <c r="E496" s="26"/>
    </row>
    <row r="497" spans="2:5" ht="15.75" customHeight="1" x14ac:dyDescent="0.25">
      <c r="B497" s="641"/>
      <c r="C497" s="26"/>
      <c r="D497" s="26"/>
      <c r="E497" s="26"/>
    </row>
    <row r="498" spans="2:5" ht="15.75" customHeight="1" x14ac:dyDescent="0.25">
      <c r="B498" s="641"/>
      <c r="C498" s="26"/>
      <c r="D498" s="26"/>
      <c r="E498" s="26"/>
    </row>
    <row r="499" spans="2:5" ht="15.75" customHeight="1" x14ac:dyDescent="0.25">
      <c r="B499" s="641"/>
      <c r="C499" s="26"/>
      <c r="D499" s="26"/>
      <c r="E499" s="26"/>
    </row>
    <row r="500" spans="2:5" ht="15.75" customHeight="1" x14ac:dyDescent="0.25">
      <c r="B500" s="641"/>
      <c r="C500" s="26"/>
      <c r="D500" s="26"/>
      <c r="E500" s="26"/>
    </row>
    <row r="501" spans="2:5" ht="15.75" customHeight="1" x14ac:dyDescent="0.25">
      <c r="B501" s="641"/>
      <c r="C501" s="26"/>
      <c r="D501" s="26"/>
      <c r="E501" s="26"/>
    </row>
    <row r="502" spans="2:5" ht="15.75" customHeight="1" x14ac:dyDescent="0.25">
      <c r="B502" s="641"/>
      <c r="C502" s="26"/>
      <c r="D502" s="26"/>
      <c r="E502" s="26"/>
    </row>
    <row r="503" spans="2:5" ht="15.75" customHeight="1" x14ac:dyDescent="0.25">
      <c r="B503" s="641"/>
      <c r="C503" s="26"/>
      <c r="D503" s="26"/>
      <c r="E503" s="26"/>
    </row>
    <row r="504" spans="2:5" ht="15.75" customHeight="1" x14ac:dyDescent="0.25">
      <c r="B504" s="641"/>
      <c r="C504" s="26"/>
      <c r="D504" s="26"/>
      <c r="E504" s="26"/>
    </row>
    <row r="505" spans="2:5" ht="15.75" customHeight="1" x14ac:dyDescent="0.25">
      <c r="B505" s="641"/>
      <c r="C505" s="26"/>
      <c r="D505" s="26"/>
      <c r="E505" s="26"/>
    </row>
    <row r="506" spans="2:5" ht="15.75" customHeight="1" x14ac:dyDescent="0.25">
      <c r="B506" s="641"/>
      <c r="C506" s="26"/>
      <c r="D506" s="26"/>
      <c r="E506" s="26"/>
    </row>
    <row r="507" spans="2:5" ht="15.75" customHeight="1" x14ac:dyDescent="0.25">
      <c r="B507" s="641"/>
      <c r="C507" s="26"/>
      <c r="D507" s="26"/>
      <c r="E507" s="26"/>
    </row>
    <row r="508" spans="2:5" ht="15.75" customHeight="1" x14ac:dyDescent="0.25">
      <c r="B508" s="641"/>
      <c r="C508" s="26"/>
      <c r="D508" s="26"/>
      <c r="E508" s="26"/>
    </row>
    <row r="509" spans="2:5" ht="15.75" customHeight="1" x14ac:dyDescent="0.25">
      <c r="B509" s="641"/>
      <c r="C509" s="26"/>
      <c r="D509" s="26"/>
      <c r="E509" s="26"/>
    </row>
    <row r="510" spans="2:5" ht="15.75" customHeight="1" x14ac:dyDescent="0.25">
      <c r="B510" s="641"/>
      <c r="C510" s="26"/>
      <c r="D510" s="26"/>
      <c r="E510" s="26"/>
    </row>
    <row r="511" spans="2:5" ht="15.75" customHeight="1" x14ac:dyDescent="0.25">
      <c r="B511" s="641"/>
      <c r="C511" s="26"/>
      <c r="D511" s="26"/>
      <c r="E511" s="26"/>
    </row>
    <row r="512" spans="2:5" ht="15.75" customHeight="1" x14ac:dyDescent="0.25">
      <c r="B512" s="641"/>
      <c r="C512" s="26"/>
      <c r="D512" s="26"/>
      <c r="E512" s="26"/>
    </row>
    <row r="513" spans="2:5" ht="15.75" customHeight="1" x14ac:dyDescent="0.25">
      <c r="B513" s="641"/>
      <c r="C513" s="26"/>
      <c r="D513" s="26"/>
      <c r="E513" s="26"/>
    </row>
    <row r="514" spans="2:5" ht="15.75" customHeight="1" x14ac:dyDescent="0.25">
      <c r="B514" s="641"/>
      <c r="C514" s="26"/>
      <c r="D514" s="26"/>
      <c r="E514" s="26"/>
    </row>
    <row r="515" spans="2:5" ht="15.75" customHeight="1" x14ac:dyDescent="0.25">
      <c r="B515" s="641"/>
      <c r="C515" s="26"/>
      <c r="D515" s="26"/>
      <c r="E515" s="26"/>
    </row>
    <row r="516" spans="2:5" ht="15.75" customHeight="1" x14ac:dyDescent="0.25">
      <c r="B516" s="641"/>
      <c r="C516" s="26"/>
      <c r="D516" s="26"/>
      <c r="E516" s="26"/>
    </row>
    <row r="517" spans="2:5" ht="15.75" customHeight="1" x14ac:dyDescent="0.25">
      <c r="B517" s="641"/>
      <c r="C517" s="26"/>
      <c r="D517" s="26"/>
      <c r="E517" s="26"/>
    </row>
    <row r="518" spans="2:5" ht="15.75" customHeight="1" x14ac:dyDescent="0.25">
      <c r="B518" s="641"/>
      <c r="C518" s="26"/>
      <c r="D518" s="26"/>
      <c r="E518" s="26"/>
    </row>
    <row r="519" spans="2:5" ht="15.75" customHeight="1" x14ac:dyDescent="0.25">
      <c r="B519" s="641"/>
      <c r="C519" s="26"/>
      <c r="D519" s="26"/>
      <c r="E519" s="26"/>
    </row>
    <row r="520" spans="2:5" ht="15.75" customHeight="1" x14ac:dyDescent="0.25">
      <c r="B520" s="641"/>
      <c r="C520" s="26"/>
      <c r="D520" s="26"/>
      <c r="E520" s="26"/>
    </row>
    <row r="521" spans="2:5" ht="15.75" customHeight="1" x14ac:dyDescent="0.25">
      <c r="B521" s="641"/>
      <c r="C521" s="26"/>
      <c r="D521" s="26"/>
      <c r="E521" s="26"/>
    </row>
    <row r="522" spans="2:5" ht="15.75" customHeight="1" x14ac:dyDescent="0.25">
      <c r="B522" s="641"/>
      <c r="C522" s="26"/>
      <c r="D522" s="26"/>
      <c r="E522" s="26"/>
    </row>
    <row r="523" spans="2:5" ht="15.75" customHeight="1" x14ac:dyDescent="0.25">
      <c r="B523" s="641"/>
      <c r="C523" s="26"/>
      <c r="D523" s="26"/>
      <c r="E523" s="26"/>
    </row>
    <row r="524" spans="2:5" ht="15.75" customHeight="1" x14ac:dyDescent="0.25">
      <c r="B524" s="641"/>
      <c r="C524" s="26"/>
      <c r="D524" s="26"/>
      <c r="E524" s="26"/>
    </row>
    <row r="525" spans="2:5" ht="15.75" customHeight="1" x14ac:dyDescent="0.25">
      <c r="B525" s="641"/>
      <c r="C525" s="26"/>
      <c r="D525" s="26"/>
      <c r="E525" s="26"/>
    </row>
    <row r="526" spans="2:5" ht="15.75" customHeight="1" x14ac:dyDescent="0.25">
      <c r="B526" s="641"/>
      <c r="C526" s="26"/>
      <c r="D526" s="26"/>
      <c r="E526" s="26"/>
    </row>
    <row r="527" spans="2:5" ht="15.75" customHeight="1" x14ac:dyDescent="0.25">
      <c r="B527" s="641"/>
      <c r="C527" s="26"/>
      <c r="D527" s="26"/>
      <c r="E527" s="26"/>
    </row>
    <row r="528" spans="2:5" ht="15.75" customHeight="1" x14ac:dyDescent="0.25">
      <c r="B528" s="641"/>
      <c r="C528" s="26"/>
      <c r="D528" s="26"/>
      <c r="E528" s="26"/>
    </row>
    <row r="529" spans="2:5" ht="15.75" customHeight="1" x14ac:dyDescent="0.25">
      <c r="B529" s="641"/>
      <c r="C529" s="26"/>
      <c r="D529" s="26"/>
      <c r="E529" s="26"/>
    </row>
    <row r="530" spans="2:5" ht="15.75" customHeight="1" x14ac:dyDescent="0.25">
      <c r="B530" s="641"/>
      <c r="C530" s="26"/>
      <c r="D530" s="26"/>
      <c r="E530" s="26"/>
    </row>
    <row r="531" spans="2:5" ht="15.75" customHeight="1" x14ac:dyDescent="0.25">
      <c r="B531" s="641"/>
      <c r="C531" s="26"/>
      <c r="D531" s="26"/>
      <c r="E531" s="26"/>
    </row>
    <row r="532" spans="2:5" ht="15.75" customHeight="1" x14ac:dyDescent="0.25">
      <c r="B532" s="641"/>
      <c r="C532" s="26"/>
      <c r="D532" s="26"/>
      <c r="E532" s="26"/>
    </row>
    <row r="533" spans="2:5" ht="15.75" customHeight="1" x14ac:dyDescent="0.25">
      <c r="B533" s="641"/>
      <c r="C533" s="26"/>
      <c r="D533" s="26"/>
      <c r="E533" s="26"/>
    </row>
    <row r="534" spans="2:5" ht="15.75" customHeight="1" x14ac:dyDescent="0.25">
      <c r="B534" s="641"/>
      <c r="C534" s="26"/>
      <c r="D534" s="26"/>
      <c r="E534" s="26"/>
    </row>
    <row r="535" spans="2:5" ht="15.75" customHeight="1" x14ac:dyDescent="0.25">
      <c r="B535" s="641"/>
      <c r="C535" s="26"/>
      <c r="D535" s="26"/>
      <c r="E535" s="26"/>
    </row>
    <row r="536" spans="2:5" ht="15.75" customHeight="1" x14ac:dyDescent="0.25">
      <c r="B536" s="641"/>
      <c r="C536" s="26"/>
      <c r="D536" s="26"/>
      <c r="E536" s="26"/>
    </row>
    <row r="537" spans="2:5" ht="15.75" customHeight="1" x14ac:dyDescent="0.25">
      <c r="B537" s="641"/>
      <c r="C537" s="26"/>
      <c r="D537" s="26"/>
      <c r="E537" s="26"/>
    </row>
    <row r="538" spans="2:5" ht="15.75" customHeight="1" x14ac:dyDescent="0.25">
      <c r="B538" s="641"/>
      <c r="C538" s="26"/>
      <c r="D538" s="26"/>
      <c r="E538" s="26"/>
    </row>
    <row r="539" spans="2:5" ht="15.75" customHeight="1" x14ac:dyDescent="0.25">
      <c r="B539" s="641"/>
      <c r="C539" s="26"/>
      <c r="D539" s="26"/>
      <c r="E539" s="26"/>
    </row>
    <row r="540" spans="2:5" ht="15.75" customHeight="1" x14ac:dyDescent="0.25">
      <c r="B540" s="641"/>
      <c r="C540" s="26"/>
      <c r="D540" s="26"/>
      <c r="E540" s="26"/>
    </row>
    <row r="541" spans="2:5" ht="15.75" customHeight="1" x14ac:dyDescent="0.25">
      <c r="B541" s="641"/>
      <c r="C541" s="26"/>
      <c r="D541" s="26"/>
      <c r="E541" s="26"/>
    </row>
    <row r="542" spans="2:5" ht="15.75" customHeight="1" x14ac:dyDescent="0.25">
      <c r="B542" s="641"/>
      <c r="C542" s="26"/>
      <c r="D542" s="26"/>
      <c r="E542" s="26"/>
    </row>
    <row r="543" spans="2:5" ht="15.75" customHeight="1" x14ac:dyDescent="0.25">
      <c r="B543" s="641"/>
      <c r="C543" s="26"/>
      <c r="D543" s="26"/>
      <c r="E543" s="26"/>
    </row>
    <row r="544" spans="2:5" ht="15.75" customHeight="1" x14ac:dyDescent="0.25">
      <c r="B544" s="641"/>
      <c r="C544" s="26"/>
      <c r="D544" s="26"/>
      <c r="E544" s="26"/>
    </row>
    <row r="545" spans="2:5" ht="15.75" customHeight="1" x14ac:dyDescent="0.25">
      <c r="B545" s="641"/>
      <c r="C545" s="26"/>
      <c r="D545" s="26"/>
      <c r="E545" s="26"/>
    </row>
    <row r="546" spans="2:5" ht="15.75" customHeight="1" x14ac:dyDescent="0.25">
      <c r="B546" s="641"/>
      <c r="C546" s="26"/>
      <c r="D546" s="26"/>
      <c r="E546" s="26"/>
    </row>
    <row r="547" spans="2:5" ht="15.75" customHeight="1" x14ac:dyDescent="0.25">
      <c r="B547" s="641"/>
      <c r="C547" s="26"/>
      <c r="D547" s="26"/>
      <c r="E547" s="26"/>
    </row>
    <row r="548" spans="2:5" ht="15.75" customHeight="1" x14ac:dyDescent="0.25">
      <c r="B548" s="641"/>
      <c r="C548" s="26"/>
      <c r="D548" s="26"/>
      <c r="E548" s="26"/>
    </row>
    <row r="549" spans="2:5" ht="15.75" customHeight="1" x14ac:dyDescent="0.25">
      <c r="B549" s="641"/>
      <c r="C549" s="26"/>
      <c r="D549" s="26"/>
      <c r="E549" s="26"/>
    </row>
    <row r="550" spans="2:5" ht="15.75" customHeight="1" x14ac:dyDescent="0.25">
      <c r="B550" s="641"/>
      <c r="C550" s="26"/>
      <c r="D550" s="26"/>
      <c r="E550" s="26"/>
    </row>
    <row r="551" spans="2:5" ht="15.75" customHeight="1" x14ac:dyDescent="0.25">
      <c r="B551" s="641"/>
      <c r="C551" s="26"/>
      <c r="D551" s="26"/>
      <c r="E551" s="26"/>
    </row>
    <row r="552" spans="2:5" ht="15.75" customHeight="1" x14ac:dyDescent="0.25">
      <c r="B552" s="641"/>
      <c r="C552" s="26"/>
      <c r="D552" s="26"/>
      <c r="E552" s="26"/>
    </row>
    <row r="553" spans="2:5" ht="15.75" customHeight="1" x14ac:dyDescent="0.25">
      <c r="B553" s="641"/>
      <c r="C553" s="26"/>
      <c r="D553" s="26"/>
      <c r="E553" s="26"/>
    </row>
    <row r="554" spans="2:5" ht="15.75" customHeight="1" x14ac:dyDescent="0.25">
      <c r="B554" s="641"/>
      <c r="C554" s="26"/>
      <c r="D554" s="26"/>
      <c r="E554" s="26"/>
    </row>
    <row r="555" spans="2:5" ht="15.75" customHeight="1" x14ac:dyDescent="0.25">
      <c r="B555" s="641"/>
      <c r="C555" s="26"/>
      <c r="D555" s="26"/>
      <c r="E555" s="26"/>
    </row>
    <row r="556" spans="2:5" ht="15.75" customHeight="1" x14ac:dyDescent="0.25">
      <c r="B556" s="641"/>
      <c r="C556" s="26"/>
      <c r="D556" s="26"/>
      <c r="E556" s="26"/>
    </row>
    <row r="557" spans="2:5" ht="15.75" customHeight="1" x14ac:dyDescent="0.25">
      <c r="B557" s="641"/>
      <c r="C557" s="26"/>
      <c r="D557" s="26"/>
      <c r="E557" s="26"/>
    </row>
    <row r="558" spans="2:5" ht="15.75" customHeight="1" x14ac:dyDescent="0.25">
      <c r="B558" s="641"/>
      <c r="C558" s="26"/>
      <c r="D558" s="26"/>
      <c r="E558" s="26"/>
    </row>
    <row r="559" spans="2:5" ht="15.75" customHeight="1" x14ac:dyDescent="0.25">
      <c r="B559" s="641"/>
      <c r="C559" s="26"/>
      <c r="D559" s="26"/>
      <c r="E559" s="26"/>
    </row>
    <row r="560" spans="2:5" ht="15.75" customHeight="1" x14ac:dyDescent="0.25">
      <c r="B560" s="641"/>
      <c r="C560" s="26"/>
      <c r="D560" s="26"/>
      <c r="E560" s="26"/>
    </row>
    <row r="561" spans="2:5" ht="15.75" customHeight="1" x14ac:dyDescent="0.25">
      <c r="B561" s="641"/>
      <c r="C561" s="26"/>
      <c r="D561" s="26"/>
      <c r="E561" s="26"/>
    </row>
    <row r="562" spans="2:5" ht="15.75" customHeight="1" x14ac:dyDescent="0.25">
      <c r="B562" s="641"/>
      <c r="C562" s="26"/>
      <c r="D562" s="26"/>
      <c r="E562" s="26"/>
    </row>
    <row r="563" spans="2:5" ht="15.75" customHeight="1" x14ac:dyDescent="0.25">
      <c r="B563" s="641"/>
      <c r="C563" s="26"/>
      <c r="D563" s="26"/>
      <c r="E563" s="26"/>
    </row>
    <row r="564" spans="2:5" ht="15.75" customHeight="1" x14ac:dyDescent="0.25">
      <c r="B564" s="641"/>
      <c r="C564" s="26"/>
      <c r="D564" s="26"/>
      <c r="E564" s="26"/>
    </row>
    <row r="565" spans="2:5" ht="15.75" customHeight="1" x14ac:dyDescent="0.25">
      <c r="B565" s="641"/>
      <c r="C565" s="26"/>
      <c r="D565" s="26"/>
      <c r="E565" s="26"/>
    </row>
    <row r="566" spans="2:5" ht="15.75" customHeight="1" x14ac:dyDescent="0.25">
      <c r="B566" s="641"/>
      <c r="C566" s="26"/>
      <c r="D566" s="26"/>
      <c r="E566" s="26"/>
    </row>
    <row r="567" spans="2:5" ht="15.75" customHeight="1" x14ac:dyDescent="0.25">
      <c r="B567" s="641"/>
      <c r="C567" s="26"/>
      <c r="D567" s="26"/>
      <c r="E567" s="26"/>
    </row>
    <row r="568" spans="2:5" ht="15.75" customHeight="1" x14ac:dyDescent="0.25">
      <c r="B568" s="641"/>
      <c r="C568" s="26"/>
      <c r="D568" s="26"/>
      <c r="E568" s="26"/>
    </row>
    <row r="569" spans="2:5" ht="15.75" customHeight="1" x14ac:dyDescent="0.25">
      <c r="B569" s="641"/>
      <c r="C569" s="26"/>
      <c r="D569" s="26"/>
      <c r="E569" s="26"/>
    </row>
    <row r="570" spans="2:5" ht="15.75" customHeight="1" x14ac:dyDescent="0.25">
      <c r="B570" s="641"/>
      <c r="C570" s="26"/>
      <c r="D570" s="26"/>
      <c r="E570" s="26"/>
    </row>
    <row r="571" spans="2:5" ht="15.75" customHeight="1" x14ac:dyDescent="0.25">
      <c r="B571" s="641"/>
      <c r="C571" s="26"/>
      <c r="D571" s="26"/>
      <c r="E571" s="26"/>
    </row>
    <row r="572" spans="2:5" ht="15.75" customHeight="1" x14ac:dyDescent="0.25">
      <c r="B572" s="641"/>
      <c r="C572" s="26"/>
      <c r="D572" s="26"/>
      <c r="E572" s="26"/>
    </row>
    <row r="573" spans="2:5" ht="15.75" customHeight="1" x14ac:dyDescent="0.25">
      <c r="B573" s="641"/>
      <c r="C573" s="26"/>
      <c r="D573" s="26"/>
      <c r="E573" s="26"/>
    </row>
    <row r="574" spans="2:5" ht="15.75" customHeight="1" x14ac:dyDescent="0.25">
      <c r="B574" s="641"/>
      <c r="C574" s="26"/>
      <c r="D574" s="26"/>
      <c r="E574" s="26"/>
    </row>
    <row r="575" spans="2:5" ht="15.75" customHeight="1" x14ac:dyDescent="0.25">
      <c r="B575" s="641"/>
      <c r="C575" s="26"/>
      <c r="D575" s="26"/>
      <c r="E575" s="26"/>
    </row>
    <row r="576" spans="2:5" ht="15.75" customHeight="1" x14ac:dyDescent="0.25">
      <c r="B576" s="641"/>
      <c r="C576" s="26"/>
      <c r="D576" s="26"/>
      <c r="E576" s="26"/>
    </row>
    <row r="577" spans="2:5" ht="15.75" customHeight="1" x14ac:dyDescent="0.25">
      <c r="B577" s="641"/>
      <c r="C577" s="26"/>
      <c r="D577" s="26"/>
      <c r="E577" s="26"/>
    </row>
    <row r="578" spans="2:5" ht="15.75" customHeight="1" x14ac:dyDescent="0.25">
      <c r="B578" s="641"/>
      <c r="C578" s="26"/>
      <c r="D578" s="26"/>
      <c r="E578" s="26"/>
    </row>
    <row r="579" spans="2:5" ht="15.75" customHeight="1" x14ac:dyDescent="0.25">
      <c r="B579" s="641"/>
      <c r="C579" s="26"/>
      <c r="D579" s="26"/>
      <c r="E579" s="26"/>
    </row>
    <row r="580" spans="2:5" ht="15.75" customHeight="1" x14ac:dyDescent="0.25">
      <c r="B580" s="641"/>
      <c r="C580" s="26"/>
      <c r="D580" s="26"/>
      <c r="E580" s="26"/>
    </row>
    <row r="581" spans="2:5" ht="15.75" customHeight="1" x14ac:dyDescent="0.25">
      <c r="B581" s="641"/>
      <c r="C581" s="26"/>
      <c r="D581" s="26"/>
      <c r="E581" s="26"/>
    </row>
    <row r="582" spans="2:5" ht="15.75" customHeight="1" x14ac:dyDescent="0.25">
      <c r="B582" s="641"/>
      <c r="C582" s="26"/>
      <c r="D582" s="26"/>
      <c r="E582" s="26"/>
    </row>
    <row r="583" spans="2:5" ht="15.75" customHeight="1" x14ac:dyDescent="0.25">
      <c r="B583" s="641"/>
      <c r="C583" s="26"/>
      <c r="D583" s="26"/>
      <c r="E583" s="26"/>
    </row>
    <row r="584" spans="2:5" ht="15.75" customHeight="1" x14ac:dyDescent="0.25">
      <c r="B584" s="641"/>
      <c r="C584" s="26"/>
      <c r="D584" s="26"/>
      <c r="E584" s="26"/>
    </row>
    <row r="585" spans="2:5" ht="15.75" customHeight="1" x14ac:dyDescent="0.25">
      <c r="B585" s="641"/>
      <c r="C585" s="26"/>
      <c r="D585" s="26"/>
      <c r="E585" s="26"/>
    </row>
    <row r="586" spans="2:5" ht="15.75" customHeight="1" x14ac:dyDescent="0.25">
      <c r="B586" s="641"/>
      <c r="C586" s="26"/>
      <c r="D586" s="26"/>
      <c r="E586" s="26"/>
    </row>
    <row r="587" spans="2:5" ht="15.75" customHeight="1" x14ac:dyDescent="0.25">
      <c r="B587" s="641"/>
      <c r="C587" s="26"/>
      <c r="D587" s="26"/>
      <c r="E587" s="26"/>
    </row>
    <row r="588" spans="2:5" ht="15.75" customHeight="1" x14ac:dyDescent="0.25">
      <c r="B588" s="641"/>
      <c r="C588" s="26"/>
      <c r="D588" s="26"/>
      <c r="E588" s="26"/>
    </row>
    <row r="589" spans="2:5" ht="15.75" customHeight="1" x14ac:dyDescent="0.25">
      <c r="B589" s="641"/>
      <c r="C589" s="26"/>
      <c r="D589" s="26"/>
      <c r="E589" s="26"/>
    </row>
    <row r="590" spans="2:5" ht="15.75" customHeight="1" x14ac:dyDescent="0.25">
      <c r="B590" s="641"/>
      <c r="C590" s="26"/>
      <c r="D590" s="26"/>
      <c r="E590" s="26"/>
    </row>
    <row r="591" spans="2:5" ht="15.75" customHeight="1" x14ac:dyDescent="0.25">
      <c r="B591" s="641"/>
      <c r="C591" s="26"/>
      <c r="D591" s="26"/>
      <c r="E591" s="26"/>
    </row>
    <row r="592" spans="2:5" ht="15.75" customHeight="1" x14ac:dyDescent="0.25">
      <c r="B592" s="641"/>
      <c r="C592" s="26"/>
      <c r="D592" s="26"/>
      <c r="E592" s="26"/>
    </row>
    <row r="593" spans="2:5" ht="15.75" customHeight="1" x14ac:dyDescent="0.25">
      <c r="B593" s="641"/>
      <c r="C593" s="26"/>
      <c r="D593" s="26"/>
      <c r="E593" s="26"/>
    </row>
    <row r="594" spans="2:5" ht="15.75" customHeight="1" x14ac:dyDescent="0.25">
      <c r="B594" s="641"/>
      <c r="C594" s="26"/>
      <c r="D594" s="26"/>
      <c r="E594" s="26"/>
    </row>
    <row r="595" spans="2:5" ht="15.75" customHeight="1" x14ac:dyDescent="0.25">
      <c r="B595" s="641"/>
      <c r="C595" s="26"/>
      <c r="D595" s="26"/>
      <c r="E595" s="26"/>
    </row>
    <row r="596" spans="2:5" ht="15.75" customHeight="1" x14ac:dyDescent="0.25">
      <c r="B596" s="641"/>
      <c r="C596" s="26"/>
      <c r="D596" s="26"/>
      <c r="E596" s="26"/>
    </row>
    <row r="597" spans="2:5" ht="15.75" customHeight="1" x14ac:dyDescent="0.25">
      <c r="B597" s="641"/>
      <c r="C597" s="26"/>
      <c r="D597" s="26"/>
      <c r="E597" s="26"/>
    </row>
    <row r="598" spans="2:5" ht="15.75" customHeight="1" x14ac:dyDescent="0.25">
      <c r="B598" s="641"/>
      <c r="C598" s="26"/>
      <c r="D598" s="26"/>
      <c r="E598" s="26"/>
    </row>
    <row r="599" spans="2:5" ht="15.75" customHeight="1" x14ac:dyDescent="0.25">
      <c r="B599" s="641"/>
      <c r="C599" s="26"/>
      <c r="D599" s="26"/>
      <c r="E599" s="26"/>
    </row>
    <row r="600" spans="2:5" ht="15.75" customHeight="1" x14ac:dyDescent="0.25">
      <c r="B600" s="641"/>
      <c r="C600" s="26"/>
      <c r="D600" s="26"/>
      <c r="E600" s="26"/>
    </row>
    <row r="601" spans="2:5" ht="15.75" customHeight="1" x14ac:dyDescent="0.25">
      <c r="B601" s="641"/>
      <c r="C601" s="26"/>
      <c r="D601" s="26"/>
      <c r="E601" s="26"/>
    </row>
    <row r="602" spans="2:5" ht="15.75" customHeight="1" x14ac:dyDescent="0.25">
      <c r="B602" s="641"/>
      <c r="C602" s="26"/>
      <c r="D602" s="26"/>
      <c r="E602" s="26"/>
    </row>
    <row r="603" spans="2:5" ht="15.75" customHeight="1" x14ac:dyDescent="0.25">
      <c r="B603" s="641"/>
      <c r="C603" s="26"/>
      <c r="D603" s="26"/>
      <c r="E603" s="26"/>
    </row>
    <row r="604" spans="2:5" ht="15.75" customHeight="1" x14ac:dyDescent="0.25">
      <c r="B604" s="641"/>
      <c r="C604" s="26"/>
      <c r="D604" s="26"/>
      <c r="E604" s="26"/>
    </row>
    <row r="605" spans="2:5" ht="15.75" customHeight="1" x14ac:dyDescent="0.25">
      <c r="B605" s="641"/>
      <c r="C605" s="26"/>
      <c r="D605" s="26"/>
      <c r="E605" s="26"/>
    </row>
    <row r="606" spans="2:5" ht="15.75" customHeight="1" x14ac:dyDescent="0.25">
      <c r="B606" s="641"/>
      <c r="C606" s="26"/>
      <c r="D606" s="26"/>
      <c r="E606" s="26"/>
    </row>
    <row r="607" spans="2:5" ht="15.75" customHeight="1" x14ac:dyDescent="0.25">
      <c r="B607" s="641"/>
      <c r="C607" s="26"/>
      <c r="D607" s="26"/>
      <c r="E607" s="26"/>
    </row>
    <row r="608" spans="2:5" ht="15.75" customHeight="1" x14ac:dyDescent="0.25">
      <c r="B608" s="641"/>
      <c r="C608" s="26"/>
      <c r="D608" s="26"/>
      <c r="E608" s="26"/>
    </row>
    <row r="609" spans="2:5" ht="15.75" customHeight="1" x14ac:dyDescent="0.25">
      <c r="B609" s="641"/>
      <c r="C609" s="26"/>
      <c r="D609" s="26"/>
      <c r="E609" s="26"/>
    </row>
    <row r="610" spans="2:5" ht="15.75" customHeight="1" x14ac:dyDescent="0.25">
      <c r="B610" s="641"/>
      <c r="C610" s="26"/>
      <c r="D610" s="26"/>
      <c r="E610" s="26"/>
    </row>
    <row r="611" spans="2:5" ht="15.75" customHeight="1" x14ac:dyDescent="0.25">
      <c r="B611" s="641"/>
      <c r="C611" s="26"/>
      <c r="D611" s="26"/>
      <c r="E611" s="26"/>
    </row>
    <row r="612" spans="2:5" ht="15.75" customHeight="1" x14ac:dyDescent="0.25">
      <c r="B612" s="641"/>
      <c r="C612" s="26"/>
      <c r="D612" s="26"/>
      <c r="E612" s="26"/>
    </row>
    <row r="613" spans="2:5" ht="15.75" customHeight="1" x14ac:dyDescent="0.25">
      <c r="B613" s="641"/>
      <c r="C613" s="26"/>
      <c r="D613" s="26"/>
      <c r="E613" s="26"/>
    </row>
    <row r="614" spans="2:5" ht="15.75" customHeight="1" x14ac:dyDescent="0.25">
      <c r="B614" s="641"/>
      <c r="C614" s="26"/>
      <c r="D614" s="26"/>
      <c r="E614" s="26"/>
    </row>
    <row r="615" spans="2:5" ht="15.75" customHeight="1" x14ac:dyDescent="0.25">
      <c r="B615" s="641"/>
      <c r="C615" s="26"/>
      <c r="D615" s="26"/>
      <c r="E615" s="26"/>
    </row>
    <row r="616" spans="2:5" ht="15.75" customHeight="1" x14ac:dyDescent="0.25">
      <c r="B616" s="641"/>
      <c r="C616" s="26"/>
      <c r="D616" s="26"/>
      <c r="E616" s="26"/>
    </row>
    <row r="617" spans="2:5" ht="15.75" customHeight="1" x14ac:dyDescent="0.25">
      <c r="B617" s="641"/>
      <c r="C617" s="26"/>
      <c r="D617" s="26"/>
      <c r="E617" s="26"/>
    </row>
    <row r="618" spans="2:5" ht="15.75" customHeight="1" x14ac:dyDescent="0.25">
      <c r="B618" s="641"/>
      <c r="C618" s="26"/>
      <c r="D618" s="26"/>
      <c r="E618" s="26"/>
    </row>
    <row r="619" spans="2:5" ht="15.75" customHeight="1" x14ac:dyDescent="0.25">
      <c r="B619" s="641"/>
      <c r="C619" s="26"/>
      <c r="D619" s="26"/>
      <c r="E619" s="26"/>
    </row>
    <row r="620" spans="2:5" ht="15.75" customHeight="1" x14ac:dyDescent="0.25">
      <c r="B620" s="641"/>
      <c r="C620" s="26"/>
      <c r="D620" s="26"/>
      <c r="E620" s="26"/>
    </row>
    <row r="621" spans="2:5" ht="15.75" customHeight="1" x14ac:dyDescent="0.25">
      <c r="B621" s="641"/>
      <c r="C621" s="26"/>
      <c r="D621" s="26"/>
      <c r="E621" s="26"/>
    </row>
    <row r="622" spans="2:5" ht="15.75" customHeight="1" x14ac:dyDescent="0.25">
      <c r="B622" s="641"/>
      <c r="C622" s="26"/>
      <c r="D622" s="26"/>
      <c r="E622" s="26"/>
    </row>
    <row r="623" spans="2:5" ht="15.75" customHeight="1" x14ac:dyDescent="0.25">
      <c r="B623" s="641"/>
      <c r="C623" s="26"/>
      <c r="D623" s="26"/>
      <c r="E623" s="26"/>
    </row>
    <row r="624" spans="2:5" ht="15.75" customHeight="1" x14ac:dyDescent="0.25">
      <c r="B624" s="641"/>
      <c r="C624" s="26"/>
      <c r="D624" s="26"/>
      <c r="E624" s="26"/>
    </row>
    <row r="625" spans="2:5" ht="15.75" customHeight="1" x14ac:dyDescent="0.25">
      <c r="B625" s="641"/>
      <c r="C625" s="26"/>
      <c r="D625" s="26"/>
      <c r="E625" s="26"/>
    </row>
    <row r="626" spans="2:5" ht="15.75" customHeight="1" x14ac:dyDescent="0.25">
      <c r="B626" s="641"/>
      <c r="C626" s="26"/>
      <c r="D626" s="26"/>
      <c r="E626" s="26"/>
    </row>
    <row r="627" spans="2:5" ht="15.75" customHeight="1" x14ac:dyDescent="0.25">
      <c r="B627" s="641"/>
      <c r="C627" s="26"/>
      <c r="D627" s="26"/>
      <c r="E627" s="26"/>
    </row>
    <row r="628" spans="2:5" ht="15.75" customHeight="1" x14ac:dyDescent="0.25">
      <c r="B628" s="641"/>
      <c r="C628" s="26"/>
      <c r="D628" s="26"/>
      <c r="E628" s="26"/>
    </row>
    <row r="629" spans="2:5" ht="15.75" customHeight="1" x14ac:dyDescent="0.25">
      <c r="B629" s="641"/>
      <c r="C629" s="26"/>
      <c r="D629" s="26"/>
      <c r="E629" s="26"/>
    </row>
    <row r="630" spans="2:5" ht="15.75" customHeight="1" x14ac:dyDescent="0.25">
      <c r="B630" s="641"/>
      <c r="C630" s="26"/>
      <c r="D630" s="26"/>
      <c r="E630" s="26"/>
    </row>
    <row r="631" spans="2:5" ht="15.75" customHeight="1" x14ac:dyDescent="0.25">
      <c r="B631" s="641"/>
      <c r="C631" s="26"/>
      <c r="D631" s="26"/>
      <c r="E631" s="26"/>
    </row>
    <row r="632" spans="2:5" ht="15.75" customHeight="1" x14ac:dyDescent="0.25">
      <c r="B632" s="641"/>
      <c r="C632" s="26"/>
      <c r="D632" s="26"/>
      <c r="E632" s="26"/>
    </row>
    <row r="633" spans="2:5" ht="15.75" customHeight="1" x14ac:dyDescent="0.25">
      <c r="B633" s="641"/>
      <c r="C633" s="26"/>
      <c r="D633" s="26"/>
      <c r="E633" s="26"/>
    </row>
    <row r="634" spans="2:5" ht="15.75" customHeight="1" x14ac:dyDescent="0.25">
      <c r="B634" s="641"/>
      <c r="C634" s="26"/>
      <c r="D634" s="26"/>
      <c r="E634" s="26"/>
    </row>
    <row r="635" spans="2:5" ht="15.75" customHeight="1" x14ac:dyDescent="0.25">
      <c r="B635" s="641"/>
      <c r="C635" s="26"/>
      <c r="D635" s="26"/>
      <c r="E635" s="26"/>
    </row>
    <row r="636" spans="2:5" ht="15.75" customHeight="1" x14ac:dyDescent="0.25">
      <c r="B636" s="641"/>
      <c r="C636" s="26"/>
      <c r="D636" s="26"/>
      <c r="E636" s="26"/>
    </row>
    <row r="637" spans="2:5" ht="15.75" customHeight="1" x14ac:dyDescent="0.25">
      <c r="B637" s="641"/>
      <c r="C637" s="26"/>
      <c r="D637" s="26"/>
      <c r="E637" s="26"/>
    </row>
    <row r="638" spans="2:5" ht="15.75" customHeight="1" x14ac:dyDescent="0.25">
      <c r="B638" s="641"/>
      <c r="C638" s="26"/>
      <c r="D638" s="26"/>
      <c r="E638" s="26"/>
    </row>
    <row r="639" spans="2:5" ht="15.75" customHeight="1" x14ac:dyDescent="0.25">
      <c r="B639" s="641"/>
      <c r="C639" s="26"/>
      <c r="D639" s="26"/>
      <c r="E639" s="26"/>
    </row>
    <row r="640" spans="2:5" ht="15.75" customHeight="1" x14ac:dyDescent="0.25">
      <c r="B640" s="641"/>
      <c r="C640" s="26"/>
      <c r="D640" s="26"/>
      <c r="E640" s="26"/>
    </row>
    <row r="641" spans="2:5" ht="15.75" customHeight="1" x14ac:dyDescent="0.25">
      <c r="B641" s="641"/>
      <c r="C641" s="26"/>
      <c r="D641" s="26"/>
      <c r="E641" s="26"/>
    </row>
    <row r="642" spans="2:5" ht="15.75" customHeight="1" x14ac:dyDescent="0.25">
      <c r="B642" s="641"/>
      <c r="C642" s="26"/>
      <c r="D642" s="26"/>
      <c r="E642" s="26"/>
    </row>
    <row r="643" spans="2:5" ht="15.75" customHeight="1" x14ac:dyDescent="0.25">
      <c r="B643" s="641"/>
      <c r="C643" s="26"/>
      <c r="D643" s="26"/>
      <c r="E643" s="26"/>
    </row>
    <row r="644" spans="2:5" ht="15.75" customHeight="1" x14ac:dyDescent="0.25">
      <c r="B644" s="641"/>
      <c r="C644" s="26"/>
      <c r="D644" s="26"/>
      <c r="E644" s="26"/>
    </row>
    <row r="645" spans="2:5" ht="15.75" customHeight="1" x14ac:dyDescent="0.25">
      <c r="B645" s="641"/>
      <c r="C645" s="26"/>
      <c r="D645" s="26"/>
      <c r="E645" s="26"/>
    </row>
    <row r="646" spans="2:5" ht="15.75" customHeight="1" x14ac:dyDescent="0.25">
      <c r="B646" s="641"/>
      <c r="C646" s="26"/>
      <c r="D646" s="26"/>
      <c r="E646" s="26"/>
    </row>
    <row r="647" spans="2:5" ht="15.75" customHeight="1" x14ac:dyDescent="0.25">
      <c r="B647" s="641"/>
      <c r="C647" s="26"/>
      <c r="D647" s="26"/>
      <c r="E647" s="26"/>
    </row>
    <row r="648" spans="2:5" ht="15.75" customHeight="1" x14ac:dyDescent="0.25">
      <c r="B648" s="641"/>
      <c r="C648" s="26"/>
      <c r="D648" s="26"/>
      <c r="E648" s="26"/>
    </row>
    <row r="649" spans="2:5" ht="15.75" customHeight="1" x14ac:dyDescent="0.25">
      <c r="B649" s="641"/>
      <c r="C649" s="26"/>
      <c r="D649" s="26"/>
      <c r="E649" s="26"/>
    </row>
    <row r="650" spans="2:5" ht="15.75" customHeight="1" x14ac:dyDescent="0.25">
      <c r="B650" s="641"/>
      <c r="C650" s="26"/>
      <c r="D650" s="26"/>
      <c r="E650" s="26"/>
    </row>
    <row r="651" spans="2:5" ht="15.75" customHeight="1" x14ac:dyDescent="0.25">
      <c r="B651" s="641"/>
      <c r="C651" s="26"/>
      <c r="D651" s="26"/>
      <c r="E651" s="26"/>
    </row>
    <row r="652" spans="2:5" ht="15.75" customHeight="1" x14ac:dyDescent="0.25">
      <c r="B652" s="641"/>
      <c r="C652" s="26"/>
      <c r="D652" s="26"/>
      <c r="E652" s="26"/>
    </row>
    <row r="653" spans="2:5" ht="15.75" customHeight="1" x14ac:dyDescent="0.25">
      <c r="B653" s="641"/>
      <c r="C653" s="26"/>
      <c r="D653" s="26"/>
      <c r="E653" s="26"/>
    </row>
    <row r="654" spans="2:5" ht="15.75" customHeight="1" x14ac:dyDescent="0.25">
      <c r="B654" s="641"/>
      <c r="C654" s="26"/>
      <c r="D654" s="26"/>
      <c r="E654" s="26"/>
    </row>
    <row r="655" spans="2:5" ht="15.75" customHeight="1" x14ac:dyDescent="0.25">
      <c r="B655" s="641"/>
      <c r="C655" s="26"/>
      <c r="D655" s="26"/>
      <c r="E655" s="26"/>
    </row>
    <row r="656" spans="2:5" ht="15.75" customHeight="1" x14ac:dyDescent="0.25">
      <c r="B656" s="641"/>
      <c r="C656" s="26"/>
      <c r="D656" s="26"/>
      <c r="E656" s="26"/>
    </row>
    <row r="657" spans="2:5" ht="15.75" customHeight="1" x14ac:dyDescent="0.25">
      <c r="B657" s="641"/>
      <c r="C657" s="26"/>
      <c r="D657" s="26"/>
      <c r="E657" s="26"/>
    </row>
    <row r="658" spans="2:5" ht="15.75" customHeight="1" x14ac:dyDescent="0.25">
      <c r="B658" s="641"/>
      <c r="C658" s="26"/>
      <c r="D658" s="26"/>
      <c r="E658" s="26"/>
    </row>
    <row r="659" spans="2:5" ht="15.75" customHeight="1" x14ac:dyDescent="0.25">
      <c r="B659" s="641"/>
      <c r="C659" s="26"/>
      <c r="D659" s="26"/>
      <c r="E659" s="26"/>
    </row>
    <row r="660" spans="2:5" ht="15.75" customHeight="1" x14ac:dyDescent="0.25">
      <c r="B660" s="641"/>
      <c r="C660" s="26"/>
      <c r="D660" s="26"/>
      <c r="E660" s="26"/>
    </row>
    <row r="661" spans="2:5" ht="15.75" customHeight="1" x14ac:dyDescent="0.25">
      <c r="B661" s="641"/>
      <c r="C661" s="26"/>
      <c r="D661" s="26"/>
      <c r="E661" s="26"/>
    </row>
    <row r="662" spans="2:5" ht="15.75" customHeight="1" x14ac:dyDescent="0.25">
      <c r="B662" s="641"/>
      <c r="C662" s="26"/>
      <c r="D662" s="26"/>
      <c r="E662" s="26"/>
    </row>
    <row r="663" spans="2:5" ht="15.75" customHeight="1" x14ac:dyDescent="0.25">
      <c r="B663" s="641"/>
      <c r="C663" s="26"/>
      <c r="D663" s="26"/>
      <c r="E663" s="26"/>
    </row>
    <row r="664" spans="2:5" ht="15.75" customHeight="1" x14ac:dyDescent="0.25">
      <c r="B664" s="641"/>
      <c r="C664" s="26"/>
      <c r="D664" s="26"/>
      <c r="E664" s="26"/>
    </row>
    <row r="665" spans="2:5" ht="15.75" customHeight="1" x14ac:dyDescent="0.25">
      <c r="B665" s="641"/>
      <c r="C665" s="26"/>
      <c r="D665" s="26"/>
      <c r="E665" s="26"/>
    </row>
    <row r="666" spans="2:5" ht="15.75" customHeight="1" x14ac:dyDescent="0.25">
      <c r="B666" s="641"/>
      <c r="C666" s="26"/>
      <c r="D666" s="26"/>
      <c r="E666" s="26"/>
    </row>
    <row r="667" spans="2:5" ht="15.75" customHeight="1" x14ac:dyDescent="0.25">
      <c r="B667" s="641"/>
      <c r="C667" s="26"/>
      <c r="D667" s="26"/>
      <c r="E667" s="26"/>
    </row>
    <row r="668" spans="2:5" ht="15.75" customHeight="1" x14ac:dyDescent="0.25">
      <c r="B668" s="641"/>
      <c r="C668" s="26"/>
      <c r="D668" s="26"/>
      <c r="E668" s="26"/>
    </row>
    <row r="669" spans="2:5" ht="15.75" customHeight="1" x14ac:dyDescent="0.25">
      <c r="B669" s="641"/>
      <c r="C669" s="26"/>
      <c r="D669" s="26"/>
      <c r="E669" s="26"/>
    </row>
    <row r="670" spans="2:5" ht="15.75" customHeight="1" x14ac:dyDescent="0.25">
      <c r="B670" s="641"/>
      <c r="C670" s="26"/>
      <c r="D670" s="26"/>
      <c r="E670" s="26"/>
    </row>
    <row r="671" spans="2:5" ht="15.75" customHeight="1" x14ac:dyDescent="0.25">
      <c r="B671" s="641"/>
      <c r="C671" s="26"/>
      <c r="D671" s="26"/>
      <c r="E671" s="26"/>
    </row>
    <row r="672" spans="2:5" ht="15.75" customHeight="1" x14ac:dyDescent="0.25">
      <c r="B672" s="641"/>
      <c r="C672" s="26"/>
      <c r="D672" s="26"/>
      <c r="E672" s="26"/>
    </row>
    <row r="673" spans="2:5" ht="15.75" customHeight="1" x14ac:dyDescent="0.25">
      <c r="B673" s="641"/>
      <c r="C673" s="26"/>
      <c r="D673" s="26"/>
      <c r="E673" s="26"/>
    </row>
    <row r="674" spans="2:5" ht="15.75" customHeight="1" x14ac:dyDescent="0.25">
      <c r="B674" s="641"/>
      <c r="C674" s="26"/>
      <c r="D674" s="26"/>
      <c r="E674" s="26"/>
    </row>
    <row r="675" spans="2:5" ht="15.75" customHeight="1" x14ac:dyDescent="0.25">
      <c r="B675" s="641"/>
      <c r="C675" s="26"/>
      <c r="D675" s="26"/>
      <c r="E675" s="26"/>
    </row>
    <row r="676" spans="2:5" ht="15.75" customHeight="1" x14ac:dyDescent="0.25">
      <c r="B676" s="641"/>
      <c r="C676" s="26"/>
      <c r="D676" s="26"/>
      <c r="E676" s="26"/>
    </row>
    <row r="677" spans="2:5" ht="15.75" customHeight="1" x14ac:dyDescent="0.25">
      <c r="B677" s="641"/>
      <c r="C677" s="26"/>
      <c r="D677" s="26"/>
      <c r="E677" s="26"/>
    </row>
    <row r="678" spans="2:5" ht="15.75" customHeight="1" x14ac:dyDescent="0.25">
      <c r="B678" s="641"/>
      <c r="C678" s="26"/>
      <c r="D678" s="26"/>
      <c r="E678" s="26"/>
    </row>
    <row r="679" spans="2:5" ht="15.75" customHeight="1" x14ac:dyDescent="0.25">
      <c r="B679" s="641"/>
      <c r="C679" s="26"/>
      <c r="D679" s="26"/>
      <c r="E679" s="26"/>
    </row>
    <row r="680" spans="2:5" ht="15.75" customHeight="1" x14ac:dyDescent="0.25">
      <c r="B680" s="641"/>
      <c r="C680" s="26"/>
      <c r="D680" s="26"/>
      <c r="E680" s="26"/>
    </row>
    <row r="681" spans="2:5" ht="15.75" customHeight="1" x14ac:dyDescent="0.25">
      <c r="B681" s="641"/>
      <c r="C681" s="26"/>
      <c r="D681" s="26"/>
      <c r="E681" s="26"/>
    </row>
    <row r="682" spans="2:5" ht="15.75" customHeight="1" x14ac:dyDescent="0.25">
      <c r="B682" s="641"/>
      <c r="C682" s="26"/>
      <c r="D682" s="26"/>
      <c r="E682" s="26"/>
    </row>
    <row r="683" spans="2:5" ht="15.75" customHeight="1" x14ac:dyDescent="0.25">
      <c r="B683" s="641"/>
      <c r="C683" s="26"/>
      <c r="D683" s="26"/>
      <c r="E683" s="26"/>
    </row>
    <row r="684" spans="2:5" ht="15.75" customHeight="1" x14ac:dyDescent="0.25">
      <c r="B684" s="641"/>
      <c r="C684" s="26"/>
      <c r="D684" s="26"/>
      <c r="E684" s="26"/>
    </row>
    <row r="685" spans="2:5" ht="15.75" customHeight="1" x14ac:dyDescent="0.25">
      <c r="B685" s="641"/>
      <c r="C685" s="26"/>
      <c r="D685" s="26"/>
      <c r="E685" s="26"/>
    </row>
    <row r="686" spans="2:5" ht="15.75" customHeight="1" x14ac:dyDescent="0.25">
      <c r="B686" s="641"/>
      <c r="C686" s="26"/>
      <c r="D686" s="26"/>
      <c r="E686" s="26"/>
    </row>
    <row r="687" spans="2:5" ht="15.75" customHeight="1" x14ac:dyDescent="0.25">
      <c r="B687" s="641"/>
      <c r="C687" s="26"/>
      <c r="D687" s="26"/>
      <c r="E687" s="26"/>
    </row>
    <row r="688" spans="2:5" ht="15.75" customHeight="1" x14ac:dyDescent="0.25">
      <c r="B688" s="641"/>
      <c r="C688" s="26"/>
      <c r="D688" s="26"/>
      <c r="E688" s="26"/>
    </row>
    <row r="689" spans="2:5" ht="15.75" customHeight="1" x14ac:dyDescent="0.25">
      <c r="B689" s="641"/>
      <c r="C689" s="26"/>
      <c r="D689" s="26"/>
      <c r="E689" s="26"/>
    </row>
    <row r="690" spans="2:5" ht="15.75" customHeight="1" x14ac:dyDescent="0.25">
      <c r="B690" s="641"/>
      <c r="C690" s="26"/>
      <c r="D690" s="26"/>
      <c r="E690" s="26"/>
    </row>
    <row r="691" spans="2:5" ht="15.75" customHeight="1" x14ac:dyDescent="0.25">
      <c r="B691" s="641"/>
      <c r="C691" s="26"/>
      <c r="D691" s="26"/>
      <c r="E691" s="26"/>
    </row>
    <row r="692" spans="2:5" ht="15.75" customHeight="1" x14ac:dyDescent="0.25">
      <c r="B692" s="641"/>
      <c r="C692" s="26"/>
      <c r="D692" s="26"/>
      <c r="E692" s="26"/>
    </row>
    <row r="693" spans="2:5" ht="15.75" customHeight="1" x14ac:dyDescent="0.25">
      <c r="B693" s="641"/>
      <c r="C693" s="26"/>
      <c r="D693" s="26"/>
      <c r="E693" s="26"/>
    </row>
    <row r="694" spans="2:5" ht="15.75" customHeight="1" x14ac:dyDescent="0.25">
      <c r="B694" s="641"/>
      <c r="C694" s="26"/>
      <c r="D694" s="26"/>
      <c r="E694" s="26"/>
    </row>
    <row r="695" spans="2:5" ht="15.75" customHeight="1" x14ac:dyDescent="0.25">
      <c r="B695" s="641"/>
      <c r="C695" s="26"/>
      <c r="D695" s="26"/>
      <c r="E695" s="26"/>
    </row>
    <row r="696" spans="2:5" ht="15.75" customHeight="1" x14ac:dyDescent="0.25">
      <c r="B696" s="641"/>
      <c r="C696" s="26"/>
      <c r="D696" s="26"/>
      <c r="E696" s="26"/>
    </row>
    <row r="697" spans="2:5" ht="15.75" customHeight="1" x14ac:dyDescent="0.25">
      <c r="B697" s="641"/>
      <c r="C697" s="26"/>
      <c r="D697" s="26"/>
      <c r="E697" s="26"/>
    </row>
    <row r="698" spans="2:5" ht="15.75" customHeight="1" x14ac:dyDescent="0.25">
      <c r="B698" s="641"/>
      <c r="C698" s="26"/>
      <c r="D698" s="26"/>
      <c r="E698" s="26"/>
    </row>
    <row r="699" spans="2:5" ht="15.75" customHeight="1" x14ac:dyDescent="0.25">
      <c r="B699" s="641"/>
      <c r="C699" s="26"/>
      <c r="D699" s="26"/>
      <c r="E699" s="26"/>
    </row>
    <row r="700" spans="2:5" ht="15.75" customHeight="1" x14ac:dyDescent="0.25">
      <c r="B700" s="641"/>
      <c r="C700" s="26"/>
      <c r="D700" s="26"/>
      <c r="E700" s="26"/>
    </row>
    <row r="701" spans="2:5" ht="15.75" customHeight="1" x14ac:dyDescent="0.25">
      <c r="B701" s="641"/>
      <c r="C701" s="26"/>
      <c r="D701" s="26"/>
      <c r="E701" s="26"/>
    </row>
    <row r="702" spans="2:5" ht="15.75" customHeight="1" x14ac:dyDescent="0.25">
      <c r="B702" s="641"/>
      <c r="C702" s="26"/>
      <c r="D702" s="26"/>
      <c r="E702" s="26"/>
    </row>
    <row r="703" spans="2:5" ht="15.75" customHeight="1" x14ac:dyDescent="0.25">
      <c r="B703" s="641"/>
      <c r="C703" s="26"/>
      <c r="D703" s="26"/>
      <c r="E703" s="26"/>
    </row>
    <row r="704" spans="2:5" ht="15.75" customHeight="1" x14ac:dyDescent="0.25">
      <c r="B704" s="641"/>
      <c r="C704" s="26"/>
      <c r="D704" s="26"/>
      <c r="E704" s="26"/>
    </row>
    <row r="705" spans="2:5" ht="15.75" customHeight="1" x14ac:dyDescent="0.25">
      <c r="B705" s="641"/>
      <c r="C705" s="26"/>
      <c r="D705" s="26"/>
      <c r="E705" s="26"/>
    </row>
    <row r="706" spans="2:5" ht="15.75" customHeight="1" x14ac:dyDescent="0.25">
      <c r="B706" s="641"/>
      <c r="C706" s="26"/>
      <c r="D706" s="26"/>
      <c r="E706" s="26"/>
    </row>
    <row r="707" spans="2:5" ht="15.75" customHeight="1" x14ac:dyDescent="0.25">
      <c r="B707" s="641"/>
      <c r="C707" s="26"/>
      <c r="D707" s="26"/>
      <c r="E707" s="26"/>
    </row>
    <row r="708" spans="2:5" ht="15.75" customHeight="1" x14ac:dyDescent="0.25">
      <c r="B708" s="641"/>
      <c r="C708" s="26"/>
      <c r="D708" s="26"/>
      <c r="E708" s="26"/>
    </row>
    <row r="709" spans="2:5" ht="15.75" customHeight="1" x14ac:dyDescent="0.25">
      <c r="B709" s="641"/>
      <c r="C709" s="26"/>
      <c r="D709" s="26"/>
      <c r="E709" s="26"/>
    </row>
    <row r="710" spans="2:5" ht="15.75" customHeight="1" x14ac:dyDescent="0.25">
      <c r="B710" s="641"/>
      <c r="C710" s="26"/>
      <c r="D710" s="26"/>
      <c r="E710" s="26"/>
    </row>
    <row r="711" spans="2:5" ht="15.75" customHeight="1" x14ac:dyDescent="0.25">
      <c r="B711" s="641"/>
      <c r="C711" s="26"/>
      <c r="D711" s="26"/>
      <c r="E711" s="26"/>
    </row>
    <row r="712" spans="2:5" ht="15.75" customHeight="1" x14ac:dyDescent="0.25">
      <c r="B712" s="641"/>
      <c r="C712" s="26"/>
      <c r="D712" s="26"/>
      <c r="E712" s="26"/>
    </row>
    <row r="713" spans="2:5" ht="15.75" customHeight="1" x14ac:dyDescent="0.25">
      <c r="B713" s="641"/>
      <c r="C713" s="26"/>
      <c r="D713" s="26"/>
      <c r="E713" s="26"/>
    </row>
    <row r="714" spans="2:5" ht="15.75" customHeight="1" x14ac:dyDescent="0.25">
      <c r="B714" s="641"/>
      <c r="C714" s="26"/>
      <c r="D714" s="26"/>
      <c r="E714" s="26"/>
    </row>
    <row r="715" spans="2:5" ht="15.75" customHeight="1" x14ac:dyDescent="0.25">
      <c r="B715" s="641"/>
      <c r="C715" s="26"/>
      <c r="D715" s="26"/>
      <c r="E715" s="26"/>
    </row>
    <row r="716" spans="2:5" ht="15.75" customHeight="1" x14ac:dyDescent="0.25">
      <c r="B716" s="641"/>
      <c r="C716" s="26"/>
      <c r="D716" s="26"/>
      <c r="E716" s="26"/>
    </row>
    <row r="717" spans="2:5" ht="15.75" customHeight="1" x14ac:dyDescent="0.25">
      <c r="B717" s="641"/>
      <c r="C717" s="26"/>
      <c r="D717" s="26"/>
      <c r="E717" s="26"/>
    </row>
    <row r="718" spans="2:5" ht="15.75" customHeight="1" x14ac:dyDescent="0.25">
      <c r="B718" s="641"/>
      <c r="C718" s="26"/>
      <c r="D718" s="26"/>
      <c r="E718" s="26"/>
    </row>
    <row r="719" spans="2:5" ht="15.75" customHeight="1" x14ac:dyDescent="0.25">
      <c r="B719" s="641"/>
      <c r="C719" s="26"/>
      <c r="D719" s="26"/>
      <c r="E719" s="26"/>
    </row>
    <row r="720" spans="2:5" ht="15.75" customHeight="1" x14ac:dyDescent="0.25">
      <c r="B720" s="641"/>
      <c r="C720" s="26"/>
      <c r="D720" s="26"/>
      <c r="E720" s="26"/>
    </row>
    <row r="721" spans="2:5" ht="15.75" customHeight="1" x14ac:dyDescent="0.25">
      <c r="B721" s="641"/>
      <c r="C721" s="26"/>
      <c r="D721" s="26"/>
      <c r="E721" s="26"/>
    </row>
    <row r="722" spans="2:5" ht="15.75" customHeight="1" x14ac:dyDescent="0.25">
      <c r="B722" s="641"/>
      <c r="C722" s="26"/>
      <c r="D722" s="26"/>
      <c r="E722" s="26"/>
    </row>
    <row r="723" spans="2:5" ht="15.75" customHeight="1" x14ac:dyDescent="0.25">
      <c r="B723" s="641"/>
      <c r="C723" s="26"/>
      <c r="D723" s="26"/>
      <c r="E723" s="26"/>
    </row>
    <row r="724" spans="2:5" ht="15.75" customHeight="1" x14ac:dyDescent="0.25">
      <c r="B724" s="641"/>
      <c r="C724" s="26"/>
      <c r="D724" s="26"/>
      <c r="E724" s="26"/>
    </row>
    <row r="725" spans="2:5" ht="15.75" customHeight="1" x14ac:dyDescent="0.25">
      <c r="B725" s="641"/>
      <c r="C725" s="26"/>
      <c r="D725" s="26"/>
      <c r="E725" s="26"/>
    </row>
    <row r="726" spans="2:5" ht="15.75" customHeight="1" x14ac:dyDescent="0.25">
      <c r="B726" s="641"/>
      <c r="C726" s="26"/>
      <c r="D726" s="26"/>
      <c r="E726" s="26"/>
    </row>
    <row r="727" spans="2:5" ht="15.75" customHeight="1" x14ac:dyDescent="0.25">
      <c r="B727" s="641"/>
      <c r="C727" s="26"/>
      <c r="D727" s="26"/>
      <c r="E727" s="26"/>
    </row>
    <row r="728" spans="2:5" ht="15.75" customHeight="1" x14ac:dyDescent="0.25">
      <c r="B728" s="641"/>
      <c r="C728" s="26"/>
      <c r="D728" s="26"/>
      <c r="E728" s="26"/>
    </row>
    <row r="729" spans="2:5" ht="15.75" customHeight="1" x14ac:dyDescent="0.25">
      <c r="B729" s="641"/>
      <c r="C729" s="26"/>
      <c r="D729" s="26"/>
      <c r="E729" s="26"/>
    </row>
    <row r="730" spans="2:5" ht="15.75" customHeight="1" x14ac:dyDescent="0.25">
      <c r="B730" s="641"/>
      <c r="C730" s="26"/>
      <c r="D730" s="26"/>
      <c r="E730" s="26"/>
    </row>
    <row r="731" spans="2:5" ht="15.75" customHeight="1" x14ac:dyDescent="0.25">
      <c r="B731" s="641"/>
      <c r="C731" s="26"/>
      <c r="D731" s="26"/>
      <c r="E731" s="26"/>
    </row>
    <row r="732" spans="2:5" ht="15.75" customHeight="1" x14ac:dyDescent="0.25">
      <c r="B732" s="641"/>
      <c r="C732" s="26"/>
      <c r="D732" s="26"/>
      <c r="E732" s="26"/>
    </row>
    <row r="733" spans="2:5" ht="15.75" customHeight="1" x14ac:dyDescent="0.25">
      <c r="B733" s="641"/>
      <c r="C733" s="26"/>
      <c r="D733" s="26"/>
      <c r="E733" s="26"/>
    </row>
    <row r="734" spans="2:5" ht="15.75" customHeight="1" x14ac:dyDescent="0.25">
      <c r="B734" s="641"/>
      <c r="C734" s="26"/>
      <c r="D734" s="26"/>
      <c r="E734" s="26"/>
    </row>
    <row r="735" spans="2:5" ht="15.75" customHeight="1" x14ac:dyDescent="0.25">
      <c r="B735" s="641"/>
      <c r="C735" s="26"/>
      <c r="D735" s="26"/>
      <c r="E735" s="26"/>
    </row>
    <row r="736" spans="2:5" ht="15.75" customHeight="1" x14ac:dyDescent="0.25">
      <c r="B736" s="641"/>
      <c r="C736" s="26"/>
      <c r="D736" s="26"/>
      <c r="E736" s="26"/>
    </row>
    <row r="737" spans="2:5" ht="15.75" customHeight="1" x14ac:dyDescent="0.25">
      <c r="B737" s="641"/>
      <c r="C737" s="26"/>
      <c r="D737" s="26"/>
      <c r="E737" s="26"/>
    </row>
    <row r="738" spans="2:5" ht="15.75" customHeight="1" x14ac:dyDescent="0.25">
      <c r="B738" s="641"/>
      <c r="C738" s="26"/>
      <c r="D738" s="26"/>
      <c r="E738" s="26"/>
    </row>
    <row r="739" spans="2:5" ht="15.75" customHeight="1" x14ac:dyDescent="0.25">
      <c r="B739" s="641"/>
      <c r="C739" s="26"/>
      <c r="D739" s="26"/>
      <c r="E739" s="26"/>
    </row>
    <row r="740" spans="2:5" ht="15.75" customHeight="1" x14ac:dyDescent="0.25">
      <c r="B740" s="641"/>
      <c r="C740" s="26"/>
      <c r="D740" s="26"/>
      <c r="E740" s="26"/>
    </row>
    <row r="741" spans="2:5" ht="15.75" customHeight="1" x14ac:dyDescent="0.25">
      <c r="B741" s="641"/>
      <c r="C741" s="26"/>
      <c r="D741" s="26"/>
      <c r="E741" s="26"/>
    </row>
    <row r="742" spans="2:5" ht="15.75" customHeight="1" x14ac:dyDescent="0.25">
      <c r="B742" s="641"/>
      <c r="C742" s="26"/>
      <c r="D742" s="26"/>
      <c r="E742" s="26"/>
    </row>
    <row r="743" spans="2:5" ht="15.75" customHeight="1" x14ac:dyDescent="0.25">
      <c r="B743" s="641"/>
      <c r="C743" s="26"/>
      <c r="D743" s="26"/>
      <c r="E743" s="26"/>
    </row>
    <row r="744" spans="2:5" ht="15.75" customHeight="1" x14ac:dyDescent="0.25">
      <c r="B744" s="641"/>
      <c r="C744" s="26"/>
      <c r="D744" s="26"/>
      <c r="E744" s="26"/>
    </row>
    <row r="745" spans="2:5" ht="15.75" customHeight="1" x14ac:dyDescent="0.25">
      <c r="B745" s="641"/>
      <c r="C745" s="26"/>
      <c r="D745" s="26"/>
      <c r="E745" s="26"/>
    </row>
    <row r="746" spans="2:5" ht="15.75" customHeight="1" x14ac:dyDescent="0.25">
      <c r="B746" s="641"/>
      <c r="C746" s="26"/>
      <c r="D746" s="26"/>
      <c r="E746" s="26"/>
    </row>
    <row r="747" spans="2:5" ht="15.75" customHeight="1" x14ac:dyDescent="0.25">
      <c r="B747" s="641"/>
      <c r="C747" s="26"/>
      <c r="D747" s="26"/>
      <c r="E747" s="26"/>
    </row>
    <row r="748" spans="2:5" ht="15.75" customHeight="1" x14ac:dyDescent="0.25">
      <c r="B748" s="641"/>
      <c r="C748" s="26"/>
      <c r="D748" s="26"/>
      <c r="E748" s="26"/>
    </row>
    <row r="749" spans="2:5" ht="15.75" customHeight="1" x14ac:dyDescent="0.25">
      <c r="B749" s="641"/>
      <c r="C749" s="26"/>
      <c r="D749" s="26"/>
      <c r="E749" s="26"/>
    </row>
    <row r="750" spans="2:5" ht="15.75" customHeight="1" x14ac:dyDescent="0.25">
      <c r="B750" s="641"/>
      <c r="C750" s="26"/>
      <c r="D750" s="26"/>
      <c r="E750" s="26"/>
    </row>
    <row r="751" spans="2:5" ht="15.75" customHeight="1" x14ac:dyDescent="0.25">
      <c r="B751" s="641"/>
      <c r="C751" s="26"/>
      <c r="D751" s="26"/>
      <c r="E751" s="26"/>
    </row>
    <row r="752" spans="2:5" ht="15.75" customHeight="1" x14ac:dyDescent="0.25">
      <c r="B752" s="641"/>
      <c r="C752" s="26"/>
      <c r="D752" s="26"/>
      <c r="E752" s="26"/>
    </row>
    <row r="753" spans="2:5" ht="15.75" customHeight="1" x14ac:dyDescent="0.25">
      <c r="B753" s="641"/>
      <c r="C753" s="26"/>
      <c r="D753" s="26"/>
      <c r="E753" s="26"/>
    </row>
    <row r="754" spans="2:5" ht="15.75" customHeight="1" x14ac:dyDescent="0.25">
      <c r="B754" s="641"/>
      <c r="C754" s="26"/>
      <c r="D754" s="26"/>
      <c r="E754" s="26"/>
    </row>
    <row r="755" spans="2:5" ht="15.75" customHeight="1" x14ac:dyDescent="0.25">
      <c r="B755" s="641"/>
      <c r="C755" s="26"/>
      <c r="D755" s="26"/>
      <c r="E755" s="26"/>
    </row>
    <row r="756" spans="2:5" ht="15.75" customHeight="1" x14ac:dyDescent="0.25">
      <c r="B756" s="641"/>
      <c r="C756" s="26"/>
      <c r="D756" s="26"/>
      <c r="E756" s="26"/>
    </row>
    <row r="757" spans="2:5" ht="15.75" customHeight="1" x14ac:dyDescent="0.25">
      <c r="B757" s="641"/>
      <c r="C757" s="26"/>
      <c r="D757" s="26"/>
      <c r="E757" s="26"/>
    </row>
    <row r="758" spans="2:5" ht="15.75" customHeight="1" x14ac:dyDescent="0.25">
      <c r="B758" s="641"/>
      <c r="C758" s="26"/>
      <c r="D758" s="26"/>
      <c r="E758" s="26"/>
    </row>
    <row r="759" spans="2:5" ht="15.75" customHeight="1" x14ac:dyDescent="0.25">
      <c r="B759" s="641"/>
      <c r="C759" s="26"/>
      <c r="D759" s="26"/>
      <c r="E759" s="26"/>
    </row>
    <row r="760" spans="2:5" ht="15.75" customHeight="1" x14ac:dyDescent="0.25">
      <c r="B760" s="641"/>
      <c r="C760" s="26"/>
      <c r="D760" s="26"/>
      <c r="E760" s="26"/>
    </row>
    <row r="761" spans="2:5" ht="15.75" customHeight="1" x14ac:dyDescent="0.25">
      <c r="B761" s="641"/>
      <c r="C761" s="26"/>
      <c r="D761" s="26"/>
      <c r="E761" s="26"/>
    </row>
    <row r="762" spans="2:5" ht="15.75" customHeight="1" x14ac:dyDescent="0.25">
      <c r="B762" s="641"/>
      <c r="C762" s="26"/>
      <c r="D762" s="26"/>
      <c r="E762" s="26"/>
    </row>
    <row r="763" spans="2:5" ht="15.75" customHeight="1" x14ac:dyDescent="0.25">
      <c r="B763" s="641"/>
      <c r="C763" s="26"/>
      <c r="D763" s="26"/>
      <c r="E763" s="26"/>
    </row>
    <row r="764" spans="2:5" ht="15.75" customHeight="1" x14ac:dyDescent="0.25">
      <c r="B764" s="641"/>
      <c r="C764" s="26"/>
      <c r="D764" s="26"/>
      <c r="E764" s="26"/>
    </row>
    <row r="765" spans="2:5" ht="15.75" customHeight="1" x14ac:dyDescent="0.25">
      <c r="B765" s="641"/>
      <c r="C765" s="26"/>
      <c r="D765" s="26"/>
      <c r="E765" s="26"/>
    </row>
    <row r="766" spans="2:5" ht="15.75" customHeight="1" x14ac:dyDescent="0.25">
      <c r="B766" s="641"/>
      <c r="C766" s="26"/>
      <c r="D766" s="26"/>
      <c r="E766" s="26"/>
    </row>
    <row r="767" spans="2:5" ht="15.75" customHeight="1" x14ac:dyDescent="0.25">
      <c r="B767" s="641"/>
      <c r="C767" s="26"/>
      <c r="D767" s="26"/>
      <c r="E767" s="26"/>
    </row>
    <row r="768" spans="2:5" ht="15.75" customHeight="1" x14ac:dyDescent="0.25">
      <c r="B768" s="641"/>
      <c r="C768" s="26"/>
      <c r="D768" s="26"/>
      <c r="E768" s="26"/>
    </row>
    <row r="769" spans="2:5" ht="15.75" customHeight="1" x14ac:dyDescent="0.25">
      <c r="B769" s="641"/>
      <c r="C769" s="26"/>
      <c r="D769" s="26"/>
      <c r="E769" s="26"/>
    </row>
    <row r="770" spans="2:5" ht="15.75" customHeight="1" x14ac:dyDescent="0.25">
      <c r="B770" s="641"/>
      <c r="C770" s="26"/>
      <c r="D770" s="26"/>
      <c r="E770" s="26"/>
    </row>
    <row r="771" spans="2:5" ht="15.75" customHeight="1" x14ac:dyDescent="0.25">
      <c r="B771" s="641"/>
      <c r="C771" s="26"/>
      <c r="D771" s="26"/>
      <c r="E771" s="26"/>
    </row>
    <row r="772" spans="2:5" ht="15.75" customHeight="1" x14ac:dyDescent="0.25">
      <c r="B772" s="641"/>
      <c r="C772" s="26"/>
      <c r="D772" s="26"/>
      <c r="E772" s="26"/>
    </row>
    <row r="773" spans="2:5" ht="15.75" customHeight="1" x14ac:dyDescent="0.25">
      <c r="B773" s="641"/>
      <c r="C773" s="26"/>
      <c r="D773" s="26"/>
      <c r="E773" s="26"/>
    </row>
    <row r="774" spans="2:5" ht="15.75" customHeight="1" x14ac:dyDescent="0.25">
      <c r="B774" s="641"/>
      <c r="C774" s="26"/>
      <c r="D774" s="26"/>
      <c r="E774" s="26"/>
    </row>
    <row r="775" spans="2:5" ht="15.75" customHeight="1" x14ac:dyDescent="0.25">
      <c r="B775" s="641"/>
      <c r="C775" s="26"/>
      <c r="D775" s="26"/>
      <c r="E775" s="26"/>
    </row>
    <row r="776" spans="2:5" ht="15.75" customHeight="1" x14ac:dyDescent="0.25">
      <c r="B776" s="641"/>
      <c r="C776" s="26"/>
      <c r="D776" s="26"/>
      <c r="E776" s="26"/>
    </row>
    <row r="777" spans="2:5" ht="15.75" customHeight="1" x14ac:dyDescent="0.25">
      <c r="B777" s="641"/>
      <c r="C777" s="26"/>
      <c r="D777" s="26"/>
      <c r="E777" s="26"/>
    </row>
    <row r="778" spans="2:5" ht="15.75" customHeight="1" x14ac:dyDescent="0.25">
      <c r="B778" s="641"/>
      <c r="C778" s="26"/>
      <c r="D778" s="26"/>
      <c r="E778" s="26"/>
    </row>
    <row r="779" spans="2:5" ht="15.75" customHeight="1" x14ac:dyDescent="0.25">
      <c r="B779" s="641"/>
      <c r="C779" s="26"/>
      <c r="D779" s="26"/>
      <c r="E779" s="26"/>
    </row>
    <row r="780" spans="2:5" ht="15.75" customHeight="1" x14ac:dyDescent="0.25">
      <c r="B780" s="641"/>
      <c r="C780" s="26"/>
      <c r="D780" s="26"/>
      <c r="E780" s="26"/>
    </row>
    <row r="781" spans="2:5" ht="15.75" customHeight="1" x14ac:dyDescent="0.25">
      <c r="B781" s="641"/>
      <c r="C781" s="26"/>
      <c r="D781" s="26"/>
      <c r="E781" s="26"/>
    </row>
    <row r="782" spans="2:5" ht="15.75" customHeight="1" x14ac:dyDescent="0.25">
      <c r="B782" s="641"/>
      <c r="C782" s="26"/>
      <c r="D782" s="26"/>
      <c r="E782" s="26"/>
    </row>
    <row r="783" spans="2:5" ht="15.75" customHeight="1" x14ac:dyDescent="0.25">
      <c r="B783" s="641"/>
      <c r="C783" s="26"/>
      <c r="D783" s="26"/>
      <c r="E783" s="26"/>
    </row>
    <row r="784" spans="2:5" ht="15.75" customHeight="1" x14ac:dyDescent="0.25">
      <c r="B784" s="641"/>
      <c r="C784" s="26"/>
      <c r="D784" s="26"/>
      <c r="E784" s="26"/>
    </row>
    <row r="785" spans="2:5" ht="15.75" customHeight="1" x14ac:dyDescent="0.25">
      <c r="B785" s="641"/>
      <c r="C785" s="26"/>
      <c r="D785" s="26"/>
      <c r="E785" s="26"/>
    </row>
    <row r="786" spans="2:5" ht="15.75" customHeight="1" x14ac:dyDescent="0.25">
      <c r="B786" s="641"/>
      <c r="C786" s="26"/>
      <c r="D786" s="26"/>
      <c r="E786" s="26"/>
    </row>
    <row r="787" spans="2:5" ht="15.75" customHeight="1" x14ac:dyDescent="0.25">
      <c r="B787" s="641"/>
      <c r="C787" s="26"/>
      <c r="D787" s="26"/>
      <c r="E787" s="26"/>
    </row>
    <row r="788" spans="2:5" ht="15.75" customHeight="1" x14ac:dyDescent="0.25">
      <c r="B788" s="641"/>
      <c r="C788" s="26"/>
      <c r="D788" s="26"/>
      <c r="E788" s="26"/>
    </row>
    <row r="789" spans="2:5" ht="15.75" customHeight="1" x14ac:dyDescent="0.25">
      <c r="B789" s="641"/>
      <c r="C789" s="26"/>
      <c r="D789" s="26"/>
      <c r="E789" s="26"/>
    </row>
    <row r="790" spans="2:5" ht="15.75" customHeight="1" x14ac:dyDescent="0.25">
      <c r="B790" s="641"/>
      <c r="C790" s="26"/>
      <c r="D790" s="26"/>
      <c r="E790" s="26"/>
    </row>
    <row r="791" spans="2:5" ht="15.75" customHeight="1" x14ac:dyDescent="0.25">
      <c r="B791" s="641"/>
      <c r="C791" s="26"/>
      <c r="D791" s="26"/>
      <c r="E791" s="26"/>
    </row>
    <row r="792" spans="2:5" ht="15.75" customHeight="1" x14ac:dyDescent="0.25">
      <c r="B792" s="641"/>
      <c r="C792" s="26"/>
      <c r="D792" s="26"/>
      <c r="E792" s="26"/>
    </row>
    <row r="793" spans="2:5" ht="15.75" customHeight="1" x14ac:dyDescent="0.25">
      <c r="B793" s="641"/>
      <c r="C793" s="26"/>
      <c r="D793" s="26"/>
      <c r="E793" s="26"/>
    </row>
    <row r="794" spans="2:5" ht="15.75" customHeight="1" x14ac:dyDescent="0.25">
      <c r="B794" s="641"/>
      <c r="C794" s="26"/>
      <c r="D794" s="26"/>
      <c r="E794" s="26"/>
    </row>
    <row r="795" spans="2:5" ht="15.75" customHeight="1" x14ac:dyDescent="0.25">
      <c r="B795" s="641"/>
      <c r="C795" s="26"/>
      <c r="D795" s="26"/>
      <c r="E795" s="26"/>
    </row>
    <row r="796" spans="2:5" ht="15.75" customHeight="1" x14ac:dyDescent="0.25">
      <c r="B796" s="641"/>
      <c r="C796" s="26"/>
      <c r="D796" s="26"/>
      <c r="E796" s="26"/>
    </row>
    <row r="797" spans="2:5" ht="15.75" customHeight="1" x14ac:dyDescent="0.25">
      <c r="B797" s="641"/>
      <c r="C797" s="26"/>
      <c r="D797" s="26"/>
      <c r="E797" s="26"/>
    </row>
    <row r="798" spans="2:5" ht="15.75" customHeight="1" x14ac:dyDescent="0.25">
      <c r="B798" s="641"/>
      <c r="C798" s="26"/>
      <c r="D798" s="26"/>
      <c r="E798" s="26"/>
    </row>
    <row r="799" spans="2:5" ht="15.75" customHeight="1" x14ac:dyDescent="0.25">
      <c r="B799" s="641"/>
      <c r="C799" s="26"/>
      <c r="D799" s="26"/>
      <c r="E799" s="26"/>
    </row>
    <row r="800" spans="2:5" ht="15.75" customHeight="1" x14ac:dyDescent="0.25">
      <c r="B800" s="641"/>
      <c r="C800" s="26"/>
      <c r="D800" s="26"/>
      <c r="E800" s="26"/>
    </row>
    <row r="801" spans="2:5" ht="15.75" customHeight="1" x14ac:dyDescent="0.25">
      <c r="B801" s="641"/>
      <c r="C801" s="26"/>
      <c r="D801" s="26"/>
      <c r="E801" s="26"/>
    </row>
    <row r="802" spans="2:5" ht="15.75" customHeight="1" x14ac:dyDescent="0.25">
      <c r="B802" s="641"/>
      <c r="C802" s="26"/>
      <c r="D802" s="26"/>
      <c r="E802" s="26"/>
    </row>
    <row r="803" spans="2:5" ht="15.75" customHeight="1" x14ac:dyDescent="0.25">
      <c r="B803" s="641"/>
      <c r="C803" s="26"/>
      <c r="D803" s="26"/>
      <c r="E803" s="26"/>
    </row>
    <row r="804" spans="2:5" ht="15.75" customHeight="1" x14ac:dyDescent="0.25">
      <c r="B804" s="641"/>
      <c r="C804" s="26"/>
      <c r="D804" s="26"/>
      <c r="E804" s="26"/>
    </row>
    <row r="805" spans="2:5" ht="15.75" customHeight="1" x14ac:dyDescent="0.25">
      <c r="B805" s="641"/>
      <c r="C805" s="26"/>
      <c r="D805" s="26"/>
      <c r="E805" s="26"/>
    </row>
    <row r="806" spans="2:5" ht="15.75" customHeight="1" x14ac:dyDescent="0.25">
      <c r="B806" s="641"/>
      <c r="C806" s="26"/>
      <c r="D806" s="26"/>
      <c r="E806" s="26"/>
    </row>
    <row r="807" spans="2:5" ht="15.75" customHeight="1" x14ac:dyDescent="0.25">
      <c r="B807" s="641"/>
      <c r="C807" s="26"/>
      <c r="D807" s="26"/>
      <c r="E807" s="26"/>
    </row>
    <row r="808" spans="2:5" ht="15.75" customHeight="1" x14ac:dyDescent="0.25">
      <c r="B808" s="641"/>
      <c r="C808" s="26"/>
      <c r="D808" s="26"/>
      <c r="E808" s="26"/>
    </row>
    <row r="809" spans="2:5" ht="15.75" customHeight="1" x14ac:dyDescent="0.25">
      <c r="B809" s="641"/>
      <c r="C809" s="26"/>
      <c r="D809" s="26"/>
      <c r="E809" s="26"/>
    </row>
    <row r="810" spans="2:5" ht="15.75" customHeight="1" x14ac:dyDescent="0.25">
      <c r="B810" s="641"/>
      <c r="C810" s="26"/>
      <c r="D810" s="26"/>
      <c r="E810" s="26"/>
    </row>
    <row r="811" spans="2:5" ht="15.75" customHeight="1" x14ac:dyDescent="0.25">
      <c r="B811" s="641"/>
      <c r="C811" s="26"/>
      <c r="D811" s="26"/>
      <c r="E811" s="26"/>
    </row>
    <row r="812" spans="2:5" ht="15.75" customHeight="1" x14ac:dyDescent="0.25">
      <c r="B812" s="641"/>
      <c r="C812" s="26"/>
      <c r="D812" s="26"/>
      <c r="E812" s="26"/>
    </row>
    <row r="813" spans="2:5" ht="15.75" customHeight="1" x14ac:dyDescent="0.25">
      <c r="B813" s="641"/>
      <c r="C813" s="26"/>
      <c r="D813" s="26"/>
      <c r="E813" s="26"/>
    </row>
    <row r="814" spans="2:5" ht="15.75" customHeight="1" x14ac:dyDescent="0.25">
      <c r="B814" s="641"/>
      <c r="C814" s="26"/>
      <c r="D814" s="26"/>
      <c r="E814" s="26"/>
    </row>
    <row r="815" spans="2:5" ht="15.75" customHeight="1" x14ac:dyDescent="0.25">
      <c r="B815" s="641"/>
      <c r="C815" s="26"/>
      <c r="D815" s="26"/>
      <c r="E815" s="26"/>
    </row>
    <row r="816" spans="2:5" ht="15.75" customHeight="1" x14ac:dyDescent="0.25">
      <c r="B816" s="641"/>
      <c r="C816" s="26"/>
      <c r="D816" s="26"/>
      <c r="E816" s="26"/>
    </row>
    <row r="817" spans="2:5" ht="15.75" customHeight="1" x14ac:dyDescent="0.25">
      <c r="B817" s="641"/>
      <c r="C817" s="26"/>
      <c r="D817" s="26"/>
      <c r="E817" s="26"/>
    </row>
    <row r="818" spans="2:5" ht="15.75" customHeight="1" x14ac:dyDescent="0.25">
      <c r="B818" s="641"/>
      <c r="C818" s="26"/>
      <c r="D818" s="26"/>
      <c r="E818" s="26"/>
    </row>
    <row r="819" spans="2:5" ht="15.75" customHeight="1" x14ac:dyDescent="0.25">
      <c r="B819" s="641"/>
      <c r="C819" s="26"/>
      <c r="D819" s="26"/>
      <c r="E819" s="26"/>
    </row>
    <row r="820" spans="2:5" ht="15.75" customHeight="1" x14ac:dyDescent="0.25">
      <c r="B820" s="641"/>
      <c r="C820" s="26"/>
      <c r="D820" s="26"/>
      <c r="E820" s="26"/>
    </row>
    <row r="821" spans="2:5" ht="15.75" customHeight="1" x14ac:dyDescent="0.25">
      <c r="B821" s="641"/>
      <c r="C821" s="26"/>
      <c r="D821" s="26"/>
      <c r="E821" s="26"/>
    </row>
    <row r="822" spans="2:5" ht="15.75" customHeight="1" x14ac:dyDescent="0.25">
      <c r="B822" s="641"/>
      <c r="C822" s="26"/>
      <c r="D822" s="26"/>
      <c r="E822" s="26"/>
    </row>
    <row r="823" spans="2:5" ht="15.75" customHeight="1" x14ac:dyDescent="0.25">
      <c r="B823" s="641"/>
      <c r="C823" s="26"/>
      <c r="D823" s="26"/>
      <c r="E823" s="26"/>
    </row>
    <row r="824" spans="2:5" ht="15.75" customHeight="1" x14ac:dyDescent="0.25">
      <c r="B824" s="641"/>
      <c r="C824" s="26"/>
      <c r="D824" s="26"/>
      <c r="E824" s="26"/>
    </row>
    <row r="825" spans="2:5" ht="15.75" customHeight="1" x14ac:dyDescent="0.25">
      <c r="B825" s="641"/>
      <c r="C825" s="26"/>
      <c r="D825" s="26"/>
      <c r="E825" s="26"/>
    </row>
    <row r="826" spans="2:5" ht="15.75" customHeight="1" x14ac:dyDescent="0.25">
      <c r="B826" s="641"/>
      <c r="C826" s="26"/>
      <c r="D826" s="26"/>
      <c r="E826" s="26"/>
    </row>
    <row r="827" spans="2:5" ht="15.75" customHeight="1" x14ac:dyDescent="0.25">
      <c r="B827" s="641"/>
      <c r="C827" s="26"/>
      <c r="D827" s="26"/>
      <c r="E827" s="26"/>
    </row>
    <row r="828" spans="2:5" ht="15.75" customHeight="1" x14ac:dyDescent="0.25">
      <c r="B828" s="641"/>
      <c r="C828" s="26"/>
      <c r="D828" s="26"/>
      <c r="E828" s="26"/>
    </row>
    <row r="829" spans="2:5" ht="15.75" customHeight="1" x14ac:dyDescent="0.25">
      <c r="B829" s="641"/>
      <c r="C829" s="26"/>
      <c r="D829" s="26"/>
      <c r="E829" s="26"/>
    </row>
    <row r="830" spans="2:5" ht="15.75" customHeight="1" x14ac:dyDescent="0.25">
      <c r="B830" s="641"/>
      <c r="C830" s="26"/>
      <c r="D830" s="26"/>
      <c r="E830" s="26"/>
    </row>
    <row r="831" spans="2:5" ht="15.75" customHeight="1" x14ac:dyDescent="0.25">
      <c r="B831" s="641"/>
      <c r="C831" s="26"/>
      <c r="D831" s="26"/>
      <c r="E831" s="26"/>
    </row>
    <row r="832" spans="2:5" ht="15.75" customHeight="1" x14ac:dyDescent="0.25">
      <c r="B832" s="641"/>
      <c r="C832" s="26"/>
      <c r="D832" s="26"/>
      <c r="E832" s="26"/>
    </row>
    <row r="833" spans="2:5" ht="15.75" customHeight="1" x14ac:dyDescent="0.25">
      <c r="B833" s="641"/>
      <c r="C833" s="26"/>
      <c r="D833" s="26"/>
      <c r="E833" s="26"/>
    </row>
    <row r="834" spans="2:5" ht="15.75" customHeight="1" x14ac:dyDescent="0.25">
      <c r="B834" s="641"/>
      <c r="C834" s="26"/>
      <c r="D834" s="26"/>
      <c r="E834" s="26"/>
    </row>
    <row r="835" spans="2:5" ht="15.75" customHeight="1" x14ac:dyDescent="0.25">
      <c r="B835" s="641"/>
      <c r="C835" s="26"/>
      <c r="D835" s="26"/>
      <c r="E835" s="26"/>
    </row>
    <row r="836" spans="2:5" ht="15.75" customHeight="1" x14ac:dyDescent="0.25">
      <c r="B836" s="641"/>
      <c r="C836" s="26"/>
      <c r="D836" s="26"/>
      <c r="E836" s="26"/>
    </row>
    <row r="837" spans="2:5" ht="15.75" customHeight="1" x14ac:dyDescent="0.25">
      <c r="B837" s="641"/>
      <c r="C837" s="26"/>
      <c r="D837" s="26"/>
      <c r="E837" s="26"/>
    </row>
    <row r="838" spans="2:5" ht="15.75" customHeight="1" x14ac:dyDescent="0.25">
      <c r="B838" s="641"/>
      <c r="C838" s="26"/>
      <c r="D838" s="26"/>
      <c r="E838" s="26"/>
    </row>
    <row r="839" spans="2:5" ht="15.75" customHeight="1" x14ac:dyDescent="0.25">
      <c r="B839" s="641"/>
      <c r="C839" s="26"/>
      <c r="D839" s="26"/>
      <c r="E839" s="26"/>
    </row>
    <row r="840" spans="2:5" ht="15.75" customHeight="1" x14ac:dyDescent="0.25">
      <c r="B840" s="641"/>
      <c r="C840" s="26"/>
      <c r="D840" s="26"/>
      <c r="E840" s="26"/>
    </row>
    <row r="841" spans="2:5" ht="15.75" customHeight="1" x14ac:dyDescent="0.25">
      <c r="B841" s="641"/>
      <c r="C841" s="26"/>
      <c r="D841" s="26"/>
      <c r="E841" s="26"/>
    </row>
    <row r="842" spans="2:5" ht="15.75" customHeight="1" x14ac:dyDescent="0.25">
      <c r="B842" s="641"/>
      <c r="C842" s="26"/>
      <c r="D842" s="26"/>
      <c r="E842" s="26"/>
    </row>
    <row r="843" spans="2:5" ht="15.75" customHeight="1" x14ac:dyDescent="0.25">
      <c r="B843" s="641"/>
      <c r="C843" s="26"/>
      <c r="D843" s="26"/>
      <c r="E843" s="26"/>
    </row>
    <row r="844" spans="2:5" ht="15.75" customHeight="1" x14ac:dyDescent="0.25">
      <c r="B844" s="641"/>
      <c r="C844" s="26"/>
      <c r="D844" s="26"/>
      <c r="E844" s="26"/>
    </row>
    <row r="845" spans="2:5" ht="15.75" customHeight="1" x14ac:dyDescent="0.25">
      <c r="B845" s="641"/>
      <c r="C845" s="26"/>
      <c r="D845" s="26"/>
      <c r="E845" s="26"/>
    </row>
    <row r="846" spans="2:5" ht="15.75" customHeight="1" x14ac:dyDescent="0.25">
      <c r="B846" s="641"/>
      <c r="C846" s="26"/>
      <c r="D846" s="26"/>
      <c r="E846" s="26"/>
    </row>
    <row r="847" spans="2:5" ht="15.75" customHeight="1" x14ac:dyDescent="0.25">
      <c r="B847" s="641"/>
      <c r="C847" s="26"/>
      <c r="D847" s="26"/>
      <c r="E847" s="26"/>
    </row>
    <row r="848" spans="2:5" ht="15.75" customHeight="1" x14ac:dyDescent="0.25">
      <c r="B848" s="641"/>
      <c r="C848" s="26"/>
      <c r="D848" s="26"/>
      <c r="E848" s="26"/>
    </row>
    <row r="849" spans="2:5" ht="15.75" customHeight="1" x14ac:dyDescent="0.25">
      <c r="B849" s="641"/>
      <c r="C849" s="26"/>
      <c r="D849" s="26"/>
      <c r="E849" s="26"/>
    </row>
    <row r="850" spans="2:5" ht="15.75" customHeight="1" x14ac:dyDescent="0.25">
      <c r="B850" s="641"/>
      <c r="C850" s="26"/>
      <c r="D850" s="26"/>
      <c r="E850" s="26"/>
    </row>
    <row r="851" spans="2:5" ht="15.75" customHeight="1" x14ac:dyDescent="0.25">
      <c r="B851" s="641"/>
      <c r="C851" s="26"/>
      <c r="D851" s="26"/>
      <c r="E851" s="26"/>
    </row>
    <row r="852" spans="2:5" ht="15.75" customHeight="1" x14ac:dyDescent="0.25">
      <c r="B852" s="641"/>
      <c r="C852" s="26"/>
      <c r="D852" s="26"/>
      <c r="E852" s="26"/>
    </row>
    <row r="853" spans="2:5" ht="15.75" customHeight="1" x14ac:dyDescent="0.25">
      <c r="B853" s="641"/>
      <c r="C853" s="26"/>
      <c r="D853" s="26"/>
      <c r="E853" s="26"/>
    </row>
    <row r="854" spans="2:5" ht="15.75" customHeight="1" x14ac:dyDescent="0.25">
      <c r="B854" s="641"/>
      <c r="C854" s="26"/>
      <c r="D854" s="26"/>
      <c r="E854" s="26"/>
    </row>
    <row r="855" spans="2:5" ht="15.75" customHeight="1" x14ac:dyDescent="0.25">
      <c r="B855" s="641"/>
      <c r="C855" s="26"/>
      <c r="D855" s="26"/>
      <c r="E855" s="26"/>
    </row>
    <row r="856" spans="2:5" ht="15.75" customHeight="1" x14ac:dyDescent="0.25">
      <c r="B856" s="641"/>
      <c r="C856" s="26"/>
      <c r="D856" s="26"/>
      <c r="E856" s="26"/>
    </row>
    <row r="857" spans="2:5" ht="15.75" customHeight="1" x14ac:dyDescent="0.25">
      <c r="B857" s="641"/>
      <c r="C857" s="26"/>
      <c r="D857" s="26"/>
      <c r="E857" s="26"/>
    </row>
    <row r="858" spans="2:5" ht="15.75" customHeight="1" x14ac:dyDescent="0.25">
      <c r="B858" s="641"/>
      <c r="C858" s="26"/>
      <c r="D858" s="26"/>
      <c r="E858" s="26"/>
    </row>
    <row r="859" spans="2:5" ht="15.75" customHeight="1" x14ac:dyDescent="0.25">
      <c r="B859" s="641"/>
      <c r="C859" s="26"/>
      <c r="D859" s="26"/>
      <c r="E859" s="26"/>
    </row>
    <row r="860" spans="2:5" ht="15.75" customHeight="1" x14ac:dyDescent="0.25">
      <c r="B860" s="641"/>
      <c r="C860" s="26"/>
      <c r="D860" s="26"/>
      <c r="E860" s="26"/>
    </row>
    <row r="861" spans="2:5" ht="15.75" customHeight="1" x14ac:dyDescent="0.25">
      <c r="B861" s="641"/>
      <c r="C861" s="26"/>
      <c r="D861" s="26"/>
      <c r="E861" s="26"/>
    </row>
    <row r="862" spans="2:5" ht="15.75" customHeight="1" x14ac:dyDescent="0.25">
      <c r="B862" s="641"/>
      <c r="C862" s="26"/>
      <c r="D862" s="26"/>
      <c r="E862" s="26"/>
    </row>
    <row r="863" spans="2:5" ht="15.75" customHeight="1" x14ac:dyDescent="0.25">
      <c r="B863" s="641"/>
      <c r="C863" s="26"/>
      <c r="D863" s="26"/>
      <c r="E863" s="26"/>
    </row>
    <row r="864" spans="2:5" ht="15.75" customHeight="1" x14ac:dyDescent="0.25">
      <c r="B864" s="641"/>
      <c r="C864" s="26"/>
      <c r="D864" s="26"/>
      <c r="E864" s="26"/>
    </row>
    <row r="865" spans="2:5" ht="15.75" customHeight="1" x14ac:dyDescent="0.25">
      <c r="B865" s="641"/>
      <c r="C865" s="26"/>
      <c r="D865" s="26"/>
      <c r="E865" s="26"/>
    </row>
    <row r="866" spans="2:5" ht="15.75" customHeight="1" x14ac:dyDescent="0.25">
      <c r="B866" s="641"/>
      <c r="C866" s="26"/>
      <c r="D866" s="26"/>
      <c r="E866" s="26"/>
    </row>
    <row r="867" spans="2:5" ht="15.75" customHeight="1" x14ac:dyDescent="0.25">
      <c r="B867" s="641"/>
      <c r="C867" s="26"/>
      <c r="D867" s="26"/>
      <c r="E867" s="26"/>
    </row>
    <row r="868" spans="2:5" ht="15.75" customHeight="1" x14ac:dyDescent="0.25">
      <c r="B868" s="641"/>
      <c r="C868" s="26"/>
      <c r="D868" s="26"/>
      <c r="E868" s="26"/>
    </row>
    <row r="869" spans="2:5" ht="15.75" customHeight="1" x14ac:dyDescent="0.25">
      <c r="B869" s="641"/>
      <c r="C869" s="26"/>
      <c r="D869" s="26"/>
      <c r="E869" s="26"/>
    </row>
    <row r="870" spans="2:5" ht="15.75" customHeight="1" x14ac:dyDescent="0.25">
      <c r="B870" s="641"/>
      <c r="C870" s="26"/>
      <c r="D870" s="26"/>
      <c r="E870" s="26"/>
    </row>
    <row r="871" spans="2:5" ht="15.75" customHeight="1" x14ac:dyDescent="0.25">
      <c r="B871" s="641"/>
      <c r="C871" s="26"/>
      <c r="D871" s="26"/>
      <c r="E871" s="26"/>
    </row>
    <row r="872" spans="2:5" ht="15.75" customHeight="1" x14ac:dyDescent="0.25">
      <c r="B872" s="641"/>
      <c r="C872" s="26"/>
      <c r="D872" s="26"/>
      <c r="E872" s="26"/>
    </row>
    <row r="873" spans="2:5" ht="15.75" customHeight="1" x14ac:dyDescent="0.25">
      <c r="B873" s="641"/>
      <c r="C873" s="26"/>
      <c r="D873" s="26"/>
      <c r="E873" s="26"/>
    </row>
    <row r="874" spans="2:5" ht="15.75" customHeight="1" x14ac:dyDescent="0.25">
      <c r="B874" s="641"/>
      <c r="C874" s="26"/>
      <c r="D874" s="26"/>
      <c r="E874" s="26"/>
    </row>
    <row r="875" spans="2:5" ht="15.75" customHeight="1" x14ac:dyDescent="0.25">
      <c r="B875" s="641"/>
      <c r="C875" s="26"/>
      <c r="D875" s="26"/>
      <c r="E875" s="26"/>
    </row>
    <row r="876" spans="2:5" ht="15.75" customHeight="1" x14ac:dyDescent="0.25">
      <c r="B876" s="641"/>
      <c r="C876" s="26"/>
      <c r="D876" s="26"/>
      <c r="E876" s="26"/>
    </row>
    <row r="877" spans="2:5" ht="15.75" customHeight="1" x14ac:dyDescent="0.25">
      <c r="B877" s="641"/>
      <c r="C877" s="26"/>
      <c r="D877" s="26"/>
      <c r="E877" s="26"/>
    </row>
    <row r="878" spans="2:5" ht="15.75" customHeight="1" x14ac:dyDescent="0.25">
      <c r="B878" s="641"/>
      <c r="C878" s="26"/>
      <c r="D878" s="26"/>
      <c r="E878" s="26"/>
    </row>
    <row r="879" spans="2:5" ht="15.75" customHeight="1" x14ac:dyDescent="0.25">
      <c r="B879" s="641"/>
      <c r="C879" s="26"/>
      <c r="D879" s="26"/>
      <c r="E879" s="26"/>
    </row>
    <row r="880" spans="2:5" ht="15.75" customHeight="1" x14ac:dyDescent="0.25">
      <c r="B880" s="641"/>
      <c r="C880" s="26"/>
      <c r="D880" s="26"/>
      <c r="E880" s="26"/>
    </row>
    <row r="881" spans="2:5" ht="15.75" customHeight="1" x14ac:dyDescent="0.25">
      <c r="B881" s="641"/>
      <c r="C881" s="26"/>
      <c r="D881" s="26"/>
      <c r="E881" s="26"/>
    </row>
    <row r="882" spans="2:5" ht="15.75" customHeight="1" x14ac:dyDescent="0.25">
      <c r="B882" s="641"/>
      <c r="C882" s="26"/>
      <c r="D882" s="26"/>
      <c r="E882" s="26"/>
    </row>
    <row r="883" spans="2:5" ht="15.75" customHeight="1" x14ac:dyDescent="0.25">
      <c r="B883" s="641"/>
      <c r="C883" s="26"/>
      <c r="D883" s="26"/>
      <c r="E883" s="26"/>
    </row>
    <row r="884" spans="2:5" ht="15.75" customHeight="1" x14ac:dyDescent="0.25">
      <c r="B884" s="641"/>
      <c r="C884" s="26"/>
      <c r="D884" s="26"/>
      <c r="E884" s="26"/>
    </row>
    <row r="885" spans="2:5" ht="15.75" customHeight="1" x14ac:dyDescent="0.25">
      <c r="B885" s="641"/>
      <c r="C885" s="26"/>
      <c r="D885" s="26"/>
      <c r="E885" s="26"/>
    </row>
    <row r="886" spans="2:5" ht="15.75" customHeight="1" x14ac:dyDescent="0.25">
      <c r="B886" s="641"/>
      <c r="C886" s="26"/>
      <c r="D886" s="26"/>
      <c r="E886" s="26"/>
    </row>
    <row r="887" spans="2:5" ht="15.75" customHeight="1" x14ac:dyDescent="0.25">
      <c r="B887" s="641"/>
      <c r="C887" s="26"/>
      <c r="D887" s="26"/>
      <c r="E887" s="26"/>
    </row>
    <row r="888" spans="2:5" ht="15.75" customHeight="1" x14ac:dyDescent="0.25">
      <c r="B888" s="641"/>
      <c r="C888" s="26"/>
      <c r="D888" s="26"/>
      <c r="E888" s="26"/>
    </row>
    <row r="889" spans="2:5" ht="15.75" customHeight="1" x14ac:dyDescent="0.25">
      <c r="B889" s="641"/>
      <c r="C889" s="26"/>
      <c r="D889" s="26"/>
      <c r="E889" s="26"/>
    </row>
    <row r="890" spans="2:5" ht="15.75" customHeight="1" x14ac:dyDescent="0.25">
      <c r="B890" s="641"/>
      <c r="C890" s="26"/>
      <c r="D890" s="26"/>
      <c r="E890" s="26"/>
    </row>
    <row r="891" spans="2:5" ht="15.75" customHeight="1" x14ac:dyDescent="0.25">
      <c r="B891" s="641"/>
      <c r="C891" s="26"/>
      <c r="D891" s="26"/>
      <c r="E891" s="26"/>
    </row>
    <row r="892" spans="2:5" ht="15.75" customHeight="1" x14ac:dyDescent="0.25">
      <c r="B892" s="641"/>
      <c r="C892" s="26"/>
      <c r="D892" s="26"/>
      <c r="E892" s="26"/>
    </row>
    <row r="893" spans="2:5" ht="15.75" customHeight="1" x14ac:dyDescent="0.25">
      <c r="B893" s="641"/>
      <c r="C893" s="26"/>
      <c r="D893" s="26"/>
      <c r="E893" s="26"/>
    </row>
    <row r="894" spans="2:5" ht="15.75" customHeight="1" x14ac:dyDescent="0.25">
      <c r="B894" s="641"/>
      <c r="C894" s="26"/>
      <c r="D894" s="26"/>
      <c r="E894" s="26"/>
    </row>
    <row r="895" spans="2:5" ht="15.75" customHeight="1" x14ac:dyDescent="0.25">
      <c r="B895" s="641"/>
      <c r="C895" s="26"/>
      <c r="D895" s="26"/>
      <c r="E895" s="26"/>
    </row>
    <row r="896" spans="2:5" ht="15.75" customHeight="1" x14ac:dyDescent="0.25">
      <c r="B896" s="641"/>
      <c r="C896" s="26"/>
      <c r="D896" s="26"/>
      <c r="E896" s="26"/>
    </row>
    <row r="897" spans="2:5" ht="15.75" customHeight="1" x14ac:dyDescent="0.25">
      <c r="B897" s="641"/>
      <c r="C897" s="26"/>
      <c r="D897" s="26"/>
      <c r="E897" s="26"/>
    </row>
    <row r="898" spans="2:5" ht="15.75" customHeight="1" x14ac:dyDescent="0.25">
      <c r="B898" s="641"/>
      <c r="C898" s="26"/>
      <c r="D898" s="26"/>
      <c r="E898" s="26"/>
    </row>
    <row r="899" spans="2:5" ht="15.75" customHeight="1" x14ac:dyDescent="0.25">
      <c r="B899" s="641"/>
      <c r="C899" s="26"/>
      <c r="D899" s="26"/>
      <c r="E899" s="26"/>
    </row>
    <row r="900" spans="2:5" ht="15.75" customHeight="1" x14ac:dyDescent="0.25">
      <c r="B900" s="641"/>
      <c r="C900" s="26"/>
      <c r="D900" s="26"/>
      <c r="E900" s="26"/>
    </row>
    <row r="901" spans="2:5" ht="15.75" customHeight="1" x14ac:dyDescent="0.25">
      <c r="B901" s="641"/>
      <c r="C901" s="26"/>
      <c r="D901" s="26"/>
      <c r="E901" s="26"/>
    </row>
    <row r="902" spans="2:5" ht="15.75" customHeight="1" x14ac:dyDescent="0.25">
      <c r="B902" s="641"/>
      <c r="C902" s="26"/>
      <c r="D902" s="26"/>
      <c r="E902" s="26"/>
    </row>
    <row r="903" spans="2:5" ht="15.75" customHeight="1" x14ac:dyDescent="0.25">
      <c r="B903" s="641"/>
      <c r="C903" s="26"/>
      <c r="D903" s="26"/>
      <c r="E903" s="26"/>
    </row>
    <row r="904" spans="2:5" ht="15.75" customHeight="1" x14ac:dyDescent="0.25">
      <c r="B904" s="641"/>
      <c r="C904" s="26"/>
      <c r="D904" s="26"/>
      <c r="E904" s="26"/>
    </row>
    <row r="905" spans="2:5" ht="15.75" customHeight="1" x14ac:dyDescent="0.25">
      <c r="B905" s="641"/>
      <c r="C905" s="26"/>
      <c r="D905" s="26"/>
      <c r="E905" s="26"/>
    </row>
    <row r="906" spans="2:5" ht="15.75" customHeight="1" x14ac:dyDescent="0.25">
      <c r="B906" s="641"/>
      <c r="C906" s="26"/>
      <c r="D906" s="26"/>
      <c r="E906" s="26"/>
    </row>
    <row r="907" spans="2:5" ht="15.75" customHeight="1" x14ac:dyDescent="0.25">
      <c r="B907" s="641"/>
      <c r="C907" s="26"/>
      <c r="D907" s="26"/>
      <c r="E907" s="26"/>
    </row>
    <row r="908" spans="2:5" ht="15.75" customHeight="1" x14ac:dyDescent="0.25">
      <c r="B908" s="641"/>
      <c r="C908" s="26"/>
      <c r="D908" s="26"/>
      <c r="E908" s="26"/>
    </row>
    <row r="909" spans="2:5" ht="15.75" customHeight="1" x14ac:dyDescent="0.25">
      <c r="B909" s="641"/>
      <c r="C909" s="26"/>
      <c r="D909" s="26"/>
      <c r="E909" s="26"/>
    </row>
    <row r="910" spans="2:5" ht="15.75" customHeight="1" x14ac:dyDescent="0.25">
      <c r="B910" s="641"/>
      <c r="C910" s="26"/>
      <c r="D910" s="26"/>
      <c r="E910" s="26"/>
    </row>
    <row r="911" spans="2:5" ht="15.75" customHeight="1" x14ac:dyDescent="0.25">
      <c r="B911" s="641"/>
      <c r="C911" s="26"/>
      <c r="D911" s="26"/>
      <c r="E911" s="26"/>
    </row>
    <row r="912" spans="2:5" ht="15.75" customHeight="1" x14ac:dyDescent="0.25">
      <c r="B912" s="641"/>
      <c r="C912" s="26"/>
      <c r="D912" s="26"/>
      <c r="E912" s="26"/>
    </row>
    <row r="913" spans="2:5" ht="15.75" customHeight="1" x14ac:dyDescent="0.25">
      <c r="B913" s="641"/>
      <c r="C913" s="26"/>
      <c r="D913" s="26"/>
      <c r="E913" s="26"/>
    </row>
    <row r="914" spans="2:5" ht="15.75" customHeight="1" x14ac:dyDescent="0.25">
      <c r="B914" s="641"/>
      <c r="C914" s="26"/>
      <c r="D914" s="26"/>
      <c r="E914" s="26"/>
    </row>
    <row r="915" spans="2:5" ht="15.75" customHeight="1" x14ac:dyDescent="0.25">
      <c r="B915" s="641"/>
      <c r="C915" s="26"/>
      <c r="D915" s="26"/>
      <c r="E915" s="26"/>
    </row>
    <row r="916" spans="2:5" ht="15.75" customHeight="1" x14ac:dyDescent="0.25">
      <c r="B916" s="641"/>
      <c r="C916" s="26"/>
      <c r="D916" s="26"/>
      <c r="E916" s="26"/>
    </row>
    <row r="917" spans="2:5" ht="15.75" customHeight="1" x14ac:dyDescent="0.25">
      <c r="B917" s="641"/>
      <c r="C917" s="26"/>
      <c r="D917" s="26"/>
      <c r="E917" s="26"/>
    </row>
    <row r="918" spans="2:5" ht="15.75" customHeight="1" x14ac:dyDescent="0.25">
      <c r="B918" s="641"/>
      <c r="C918" s="26"/>
      <c r="D918" s="26"/>
      <c r="E918" s="26"/>
    </row>
    <row r="919" spans="2:5" ht="15.75" customHeight="1" x14ac:dyDescent="0.25">
      <c r="B919" s="641"/>
      <c r="C919" s="26"/>
      <c r="D919" s="26"/>
      <c r="E919" s="26"/>
    </row>
    <row r="920" spans="2:5" ht="15.75" customHeight="1" x14ac:dyDescent="0.25">
      <c r="B920" s="641"/>
      <c r="C920" s="26"/>
      <c r="D920" s="26"/>
      <c r="E920" s="26"/>
    </row>
    <row r="921" spans="2:5" ht="15.75" customHeight="1" x14ac:dyDescent="0.25">
      <c r="B921" s="641"/>
      <c r="C921" s="26"/>
      <c r="D921" s="26"/>
      <c r="E921" s="26"/>
    </row>
    <row r="922" spans="2:5" ht="15.75" customHeight="1" x14ac:dyDescent="0.25">
      <c r="B922" s="641"/>
      <c r="C922" s="26"/>
      <c r="D922" s="26"/>
      <c r="E922" s="26"/>
    </row>
    <row r="923" spans="2:5" ht="15.75" customHeight="1" x14ac:dyDescent="0.25">
      <c r="B923" s="641"/>
      <c r="C923" s="26"/>
      <c r="D923" s="26"/>
      <c r="E923" s="26"/>
    </row>
    <row r="924" spans="2:5" ht="15.75" customHeight="1" x14ac:dyDescent="0.25">
      <c r="B924" s="641"/>
      <c r="C924" s="26"/>
      <c r="D924" s="26"/>
      <c r="E924" s="26"/>
    </row>
    <row r="925" spans="2:5" ht="15.75" customHeight="1" x14ac:dyDescent="0.25">
      <c r="B925" s="641"/>
      <c r="C925" s="26"/>
      <c r="D925" s="26"/>
      <c r="E925" s="26"/>
    </row>
    <row r="926" spans="2:5" ht="15.75" customHeight="1" x14ac:dyDescent="0.25">
      <c r="B926" s="641"/>
      <c r="C926" s="26"/>
      <c r="D926" s="26"/>
      <c r="E926" s="26"/>
    </row>
    <row r="927" spans="2:5" ht="15.75" customHeight="1" x14ac:dyDescent="0.25">
      <c r="B927" s="641"/>
      <c r="C927" s="26"/>
      <c r="D927" s="26"/>
      <c r="E927" s="26"/>
    </row>
    <row r="928" spans="2:5" ht="15.75" customHeight="1" x14ac:dyDescent="0.25">
      <c r="B928" s="641"/>
      <c r="C928" s="26"/>
      <c r="D928" s="26"/>
      <c r="E928" s="26"/>
    </row>
    <row r="929" spans="2:5" ht="15.75" customHeight="1" x14ac:dyDescent="0.25">
      <c r="B929" s="641"/>
      <c r="C929" s="26"/>
      <c r="D929" s="26"/>
      <c r="E929" s="26"/>
    </row>
    <row r="930" spans="2:5" ht="15.75" customHeight="1" x14ac:dyDescent="0.25">
      <c r="B930" s="641"/>
      <c r="C930" s="26"/>
      <c r="D930" s="26"/>
      <c r="E930" s="26"/>
    </row>
    <row r="931" spans="2:5" ht="15.75" customHeight="1" x14ac:dyDescent="0.25">
      <c r="B931" s="641"/>
      <c r="C931" s="26"/>
      <c r="D931" s="26"/>
      <c r="E931" s="26"/>
    </row>
    <row r="932" spans="2:5" ht="15.75" customHeight="1" x14ac:dyDescent="0.25">
      <c r="B932" s="641"/>
      <c r="C932" s="26"/>
      <c r="D932" s="26"/>
      <c r="E932" s="26"/>
    </row>
    <row r="933" spans="2:5" ht="15.75" customHeight="1" x14ac:dyDescent="0.25">
      <c r="B933" s="641"/>
      <c r="C933" s="26"/>
      <c r="D933" s="26"/>
      <c r="E933" s="26"/>
    </row>
    <row r="934" spans="2:5" ht="15.75" customHeight="1" x14ac:dyDescent="0.25">
      <c r="B934" s="641"/>
      <c r="C934" s="26"/>
      <c r="D934" s="26"/>
      <c r="E934" s="26"/>
    </row>
    <row r="935" spans="2:5" ht="15.75" customHeight="1" x14ac:dyDescent="0.25">
      <c r="B935" s="641"/>
      <c r="C935" s="26"/>
      <c r="D935" s="26"/>
      <c r="E935" s="26"/>
    </row>
    <row r="936" spans="2:5" ht="15.75" customHeight="1" x14ac:dyDescent="0.25">
      <c r="B936" s="641"/>
      <c r="C936" s="26"/>
      <c r="D936" s="26"/>
      <c r="E936" s="26"/>
    </row>
    <row r="937" spans="2:5" ht="15.75" customHeight="1" x14ac:dyDescent="0.25">
      <c r="B937" s="641"/>
      <c r="C937" s="26"/>
      <c r="D937" s="26"/>
      <c r="E937" s="26"/>
    </row>
    <row r="938" spans="2:5" ht="15.75" customHeight="1" x14ac:dyDescent="0.25">
      <c r="B938" s="641"/>
      <c r="C938" s="26"/>
      <c r="D938" s="26"/>
      <c r="E938" s="26"/>
    </row>
    <row r="939" spans="2:5" ht="15.75" customHeight="1" x14ac:dyDescent="0.25">
      <c r="B939" s="641"/>
      <c r="C939" s="26"/>
      <c r="D939" s="26"/>
      <c r="E939" s="26"/>
    </row>
    <row r="940" spans="2:5" ht="15.75" customHeight="1" x14ac:dyDescent="0.25">
      <c r="B940" s="641"/>
      <c r="C940" s="26"/>
      <c r="D940" s="26"/>
      <c r="E940" s="26"/>
    </row>
    <row r="941" spans="2:5" ht="15.75" customHeight="1" x14ac:dyDescent="0.25">
      <c r="B941" s="641"/>
      <c r="C941" s="26"/>
      <c r="D941" s="26"/>
      <c r="E941" s="26"/>
    </row>
    <row r="942" spans="2:5" ht="15.75" customHeight="1" x14ac:dyDescent="0.25">
      <c r="B942" s="641"/>
      <c r="C942" s="26"/>
      <c r="D942" s="26"/>
      <c r="E942" s="26"/>
    </row>
    <row r="943" spans="2:5" ht="15.75" customHeight="1" x14ac:dyDescent="0.25">
      <c r="B943" s="641"/>
      <c r="C943" s="26"/>
      <c r="D943" s="26"/>
      <c r="E943" s="26"/>
    </row>
    <row r="944" spans="2:5" ht="15.75" customHeight="1" x14ac:dyDescent="0.25">
      <c r="B944" s="641"/>
      <c r="C944" s="26"/>
      <c r="D944" s="26"/>
      <c r="E944" s="26"/>
    </row>
    <row r="945" spans="2:5" ht="15.75" customHeight="1" x14ac:dyDescent="0.25">
      <c r="B945" s="641"/>
      <c r="C945" s="26"/>
      <c r="D945" s="26"/>
      <c r="E945" s="26"/>
    </row>
    <row r="946" spans="2:5" ht="15.75" customHeight="1" x14ac:dyDescent="0.25">
      <c r="B946" s="641"/>
      <c r="C946" s="26"/>
      <c r="D946" s="26"/>
      <c r="E946" s="26"/>
    </row>
    <row r="947" spans="2:5" ht="15.75" customHeight="1" x14ac:dyDescent="0.25">
      <c r="B947" s="641"/>
      <c r="C947" s="26"/>
      <c r="D947" s="26"/>
      <c r="E947" s="26"/>
    </row>
    <row r="948" spans="2:5" ht="15.75" customHeight="1" x14ac:dyDescent="0.25">
      <c r="B948" s="641"/>
      <c r="C948" s="26"/>
      <c r="D948" s="26"/>
      <c r="E948" s="26"/>
    </row>
    <row r="949" spans="2:5" ht="15.75" customHeight="1" x14ac:dyDescent="0.25">
      <c r="B949" s="641"/>
      <c r="C949" s="26"/>
      <c r="D949" s="26"/>
      <c r="E949" s="26"/>
    </row>
    <row r="950" spans="2:5" ht="15.75" customHeight="1" x14ac:dyDescent="0.25">
      <c r="B950" s="641"/>
      <c r="C950" s="26"/>
      <c r="D950" s="26"/>
      <c r="E950" s="26"/>
    </row>
    <row r="951" spans="2:5" ht="15.75" customHeight="1" x14ac:dyDescent="0.25">
      <c r="B951" s="641"/>
      <c r="C951" s="26"/>
      <c r="D951" s="26"/>
      <c r="E951" s="26"/>
    </row>
    <row r="952" spans="2:5" ht="15.75" customHeight="1" x14ac:dyDescent="0.25">
      <c r="B952" s="641"/>
      <c r="C952" s="26"/>
      <c r="D952" s="26"/>
      <c r="E952" s="26"/>
    </row>
    <row r="953" spans="2:5" ht="15.75" customHeight="1" x14ac:dyDescent="0.25">
      <c r="B953" s="641"/>
      <c r="C953" s="26"/>
      <c r="D953" s="26"/>
      <c r="E953" s="26"/>
    </row>
    <row r="954" spans="2:5" ht="15.75" customHeight="1" x14ac:dyDescent="0.25">
      <c r="B954" s="641"/>
      <c r="C954" s="26"/>
      <c r="D954" s="26"/>
      <c r="E954" s="26"/>
    </row>
    <row r="955" spans="2:5" ht="15.75" customHeight="1" x14ac:dyDescent="0.25">
      <c r="B955" s="641"/>
      <c r="C955" s="26"/>
      <c r="D955" s="26"/>
      <c r="E955" s="26"/>
    </row>
    <row r="956" spans="2:5" ht="15.75" customHeight="1" x14ac:dyDescent="0.25">
      <c r="B956" s="641"/>
      <c r="C956" s="26"/>
      <c r="D956" s="26"/>
      <c r="E956" s="26"/>
    </row>
    <row r="957" spans="2:5" ht="15.75" customHeight="1" x14ac:dyDescent="0.25">
      <c r="B957" s="641"/>
      <c r="C957" s="26"/>
      <c r="D957" s="26"/>
      <c r="E957" s="26"/>
    </row>
    <row r="958" spans="2:5" ht="15.75" customHeight="1" x14ac:dyDescent="0.25">
      <c r="B958" s="641"/>
      <c r="C958" s="26"/>
      <c r="D958" s="26"/>
      <c r="E958" s="26"/>
    </row>
    <row r="959" spans="2:5" ht="15.75" customHeight="1" x14ac:dyDescent="0.25">
      <c r="B959" s="641"/>
      <c r="C959" s="26"/>
      <c r="D959" s="26"/>
      <c r="E959" s="26"/>
    </row>
    <row r="960" spans="2:5" ht="15.75" customHeight="1" x14ac:dyDescent="0.25">
      <c r="B960" s="641"/>
      <c r="C960" s="26"/>
      <c r="D960" s="26"/>
      <c r="E960" s="26"/>
    </row>
    <row r="961" spans="2:5" ht="15.75" customHeight="1" x14ac:dyDescent="0.25">
      <c r="B961" s="641"/>
      <c r="C961" s="26"/>
      <c r="D961" s="26"/>
      <c r="E961" s="26"/>
    </row>
    <row r="962" spans="2:5" ht="15.75" customHeight="1" x14ac:dyDescent="0.25">
      <c r="B962" s="641"/>
      <c r="C962" s="26"/>
      <c r="D962" s="26"/>
      <c r="E962" s="26"/>
    </row>
    <row r="963" spans="2:5" ht="15.75" customHeight="1" x14ac:dyDescent="0.25">
      <c r="B963" s="641"/>
      <c r="C963" s="26"/>
      <c r="D963" s="26"/>
      <c r="E963" s="26"/>
    </row>
    <row r="964" spans="2:5" ht="15.75" customHeight="1" x14ac:dyDescent="0.25">
      <c r="B964" s="641"/>
      <c r="C964" s="26"/>
      <c r="D964" s="26"/>
      <c r="E964" s="26"/>
    </row>
    <row r="965" spans="2:5" ht="15.75" customHeight="1" x14ac:dyDescent="0.25">
      <c r="B965" s="641"/>
      <c r="C965" s="26"/>
      <c r="D965" s="26"/>
      <c r="E965" s="26"/>
    </row>
    <row r="966" spans="2:5" ht="15.75" customHeight="1" x14ac:dyDescent="0.25">
      <c r="B966" s="641"/>
      <c r="C966" s="26"/>
      <c r="D966" s="26"/>
      <c r="E966" s="26"/>
    </row>
    <row r="967" spans="2:5" ht="15.75" customHeight="1" x14ac:dyDescent="0.25">
      <c r="B967" s="641"/>
      <c r="C967" s="26"/>
      <c r="D967" s="26"/>
      <c r="E967" s="26"/>
    </row>
    <row r="968" spans="2:5" ht="15.75" customHeight="1" x14ac:dyDescent="0.25">
      <c r="B968" s="641"/>
      <c r="C968" s="26"/>
      <c r="D968" s="26"/>
      <c r="E968" s="26"/>
    </row>
    <row r="969" spans="2:5" ht="15.75" customHeight="1" x14ac:dyDescent="0.25">
      <c r="B969" s="641"/>
      <c r="C969" s="26"/>
      <c r="D969" s="26"/>
      <c r="E969" s="26"/>
    </row>
    <row r="970" spans="2:5" ht="15.75" customHeight="1" x14ac:dyDescent="0.25">
      <c r="B970" s="641"/>
      <c r="C970" s="26"/>
      <c r="D970" s="26"/>
      <c r="E970" s="26"/>
    </row>
    <row r="971" spans="2:5" ht="15.75" customHeight="1" x14ac:dyDescent="0.25">
      <c r="B971" s="641"/>
      <c r="C971" s="26"/>
      <c r="D971" s="26"/>
      <c r="E971" s="26"/>
    </row>
    <row r="972" spans="2:5" ht="15.75" customHeight="1" x14ac:dyDescent="0.25">
      <c r="B972" s="641"/>
      <c r="C972" s="26"/>
      <c r="D972" s="26"/>
      <c r="E972" s="26"/>
    </row>
    <row r="973" spans="2:5" ht="15.75" customHeight="1" x14ac:dyDescent="0.25">
      <c r="B973" s="641"/>
      <c r="C973" s="26"/>
      <c r="D973" s="26"/>
      <c r="E973" s="26"/>
    </row>
    <row r="974" spans="2:5" ht="15.75" customHeight="1" x14ac:dyDescent="0.25">
      <c r="B974" s="641"/>
      <c r="C974" s="26"/>
      <c r="D974" s="26"/>
      <c r="E974" s="26"/>
    </row>
    <row r="975" spans="2:5" ht="15.75" customHeight="1" x14ac:dyDescent="0.25">
      <c r="B975" s="641"/>
      <c r="C975" s="26"/>
      <c r="D975" s="26"/>
      <c r="E975" s="26"/>
    </row>
    <row r="976" spans="2:5" ht="15.75" customHeight="1" x14ac:dyDescent="0.25">
      <c r="B976" s="641"/>
      <c r="C976" s="26"/>
      <c r="D976" s="26"/>
      <c r="E976" s="26"/>
    </row>
    <row r="977" spans="2:5" ht="15.75" customHeight="1" x14ac:dyDescent="0.25">
      <c r="B977" s="641"/>
      <c r="C977" s="26"/>
      <c r="D977" s="26"/>
      <c r="E977" s="26"/>
    </row>
    <row r="978" spans="2:5" ht="15.75" customHeight="1" x14ac:dyDescent="0.25">
      <c r="B978" s="641"/>
      <c r="C978" s="26"/>
      <c r="D978" s="26"/>
      <c r="E978" s="26"/>
    </row>
    <row r="979" spans="2:5" ht="15.75" customHeight="1" x14ac:dyDescent="0.25">
      <c r="B979" s="641"/>
      <c r="C979" s="26"/>
      <c r="D979" s="26"/>
      <c r="E979" s="26"/>
    </row>
    <row r="980" spans="2:5" ht="15.75" customHeight="1" x14ac:dyDescent="0.25">
      <c r="B980" s="641"/>
      <c r="C980" s="26"/>
      <c r="D980" s="26"/>
      <c r="E980" s="26"/>
    </row>
    <row r="981" spans="2:5" ht="15.75" customHeight="1" x14ac:dyDescent="0.25">
      <c r="B981" s="641"/>
      <c r="C981" s="26"/>
      <c r="D981" s="26"/>
      <c r="E981" s="26"/>
    </row>
    <row r="982" spans="2:5" ht="15.75" customHeight="1" x14ac:dyDescent="0.25">
      <c r="B982" s="641"/>
      <c r="C982" s="26"/>
      <c r="D982" s="26"/>
      <c r="E982" s="26"/>
    </row>
    <row r="983" spans="2:5" ht="15.75" customHeight="1" x14ac:dyDescent="0.25">
      <c r="B983" s="641"/>
      <c r="C983" s="26"/>
      <c r="D983" s="26"/>
      <c r="E983" s="26"/>
    </row>
    <row r="984" spans="2:5" ht="15.75" customHeight="1" x14ac:dyDescent="0.25">
      <c r="B984" s="641"/>
      <c r="C984" s="26"/>
      <c r="D984" s="26"/>
      <c r="E984" s="26"/>
    </row>
    <row r="985" spans="2:5" ht="15.75" customHeight="1" x14ac:dyDescent="0.25">
      <c r="B985" s="641"/>
      <c r="C985" s="26"/>
      <c r="D985" s="26"/>
      <c r="E985" s="26"/>
    </row>
    <row r="986" spans="2:5" ht="15.75" customHeight="1" x14ac:dyDescent="0.25">
      <c r="B986" s="641"/>
      <c r="C986" s="26"/>
      <c r="D986" s="26"/>
      <c r="E986" s="26"/>
    </row>
    <row r="987" spans="2:5" ht="15.75" customHeight="1" x14ac:dyDescent="0.25">
      <c r="B987" s="641"/>
      <c r="C987" s="26"/>
      <c r="D987" s="26"/>
      <c r="E987" s="26"/>
    </row>
    <row r="988" spans="2:5" ht="15.75" customHeight="1" x14ac:dyDescent="0.25">
      <c r="B988" s="641"/>
      <c r="C988" s="26"/>
      <c r="D988" s="26"/>
      <c r="E988" s="26"/>
    </row>
    <row r="989" spans="2:5" ht="15.75" customHeight="1" x14ac:dyDescent="0.25">
      <c r="B989" s="641"/>
      <c r="C989" s="26"/>
      <c r="D989" s="26"/>
      <c r="E989" s="26"/>
    </row>
    <row r="990" spans="2:5" ht="15.75" customHeight="1" x14ac:dyDescent="0.25">
      <c r="B990" s="641"/>
      <c r="C990" s="26"/>
      <c r="D990" s="26"/>
      <c r="E990" s="26"/>
    </row>
    <row r="991" spans="2:5" ht="15.75" customHeight="1" x14ac:dyDescent="0.25">
      <c r="B991" s="641"/>
      <c r="C991" s="26"/>
      <c r="D991" s="26"/>
      <c r="E991" s="26"/>
    </row>
    <row r="992" spans="2:5" ht="15.75" customHeight="1" x14ac:dyDescent="0.25">
      <c r="B992" s="641"/>
      <c r="C992" s="26"/>
      <c r="D992" s="26"/>
      <c r="E992" s="26"/>
    </row>
    <row r="993" spans="2:5" ht="15.75" customHeight="1" x14ac:dyDescent="0.25">
      <c r="B993" s="641"/>
      <c r="C993" s="26"/>
      <c r="D993" s="26"/>
      <c r="E993" s="26"/>
    </row>
    <row r="994" spans="2:5" ht="15.75" customHeight="1" x14ac:dyDescent="0.25">
      <c r="B994" s="641"/>
      <c r="C994" s="26"/>
      <c r="D994" s="26"/>
      <c r="E994" s="26"/>
    </row>
    <row r="995" spans="2:5" ht="15.75" customHeight="1" x14ac:dyDescent="0.25">
      <c r="B995" s="641"/>
      <c r="C995" s="26"/>
      <c r="D995" s="26"/>
      <c r="E995" s="26"/>
    </row>
    <row r="996" spans="2:5" ht="15.75" customHeight="1" x14ac:dyDescent="0.25">
      <c r="B996" s="641"/>
      <c r="C996" s="26"/>
      <c r="D996" s="26"/>
      <c r="E996" s="26"/>
    </row>
    <row r="997" spans="2:5" ht="15.75" customHeight="1" x14ac:dyDescent="0.25">
      <c r="B997" s="641"/>
      <c r="C997" s="26"/>
      <c r="D997" s="26"/>
      <c r="E997" s="26"/>
    </row>
    <row r="998" spans="2:5" ht="15.75" customHeight="1" x14ac:dyDescent="0.25">
      <c r="B998" s="641"/>
      <c r="C998" s="26"/>
      <c r="D998" s="26"/>
      <c r="E998" s="26"/>
    </row>
    <row r="999" spans="2:5" ht="15.75" customHeight="1" x14ac:dyDescent="0.25">
      <c r="B999" s="641"/>
      <c r="C999" s="26"/>
      <c r="D999" s="26"/>
      <c r="E999" s="26"/>
    </row>
    <row r="1000" spans="2:5" ht="15.75" customHeight="1" x14ac:dyDescent="0.25">
      <c r="B1000" s="641"/>
      <c r="C1000" s="26"/>
      <c r="D1000" s="26"/>
      <c r="E1000" s="26"/>
    </row>
  </sheetData>
  <mergeCells count="100">
    <mergeCell ref="A66:A69"/>
    <mergeCell ref="D51:E53"/>
    <mergeCell ref="D54:E55"/>
    <mergeCell ref="D3:F3"/>
    <mergeCell ref="B8:B15"/>
    <mergeCell ref="B17:B24"/>
    <mergeCell ref="D28:F28"/>
    <mergeCell ref="B33:B36"/>
    <mergeCell ref="D39:F39"/>
    <mergeCell ref="B44:B60"/>
    <mergeCell ref="C41:C43"/>
    <mergeCell ref="D44:E45"/>
    <mergeCell ref="C46:C50"/>
    <mergeCell ref="D46:E50"/>
    <mergeCell ref="D56:E57"/>
    <mergeCell ref="D58:E60"/>
    <mergeCell ref="F66:F69"/>
    <mergeCell ref="G66:G69"/>
    <mergeCell ref="M66:M69"/>
    <mergeCell ref="O66:O69"/>
    <mergeCell ref="Q46:Q50"/>
    <mergeCell ref="O46:O50"/>
    <mergeCell ref="C71:C73"/>
    <mergeCell ref="D71:E73"/>
    <mergeCell ref="F71:F73"/>
    <mergeCell ref="G71:G73"/>
    <mergeCell ref="M71:M73"/>
    <mergeCell ref="Q78:Q80"/>
    <mergeCell ref="Q74:Q75"/>
    <mergeCell ref="M76:M77"/>
    <mergeCell ref="Q76:Q77"/>
    <mergeCell ref="Q66:Q69"/>
    <mergeCell ref="O71:O73"/>
    <mergeCell ref="Q71:Q73"/>
    <mergeCell ref="M74:M75"/>
    <mergeCell ref="O74:O75"/>
    <mergeCell ref="O76:O77"/>
    <mergeCell ref="M78:M80"/>
    <mergeCell ref="O78:O80"/>
    <mergeCell ref="D138:E138"/>
    <mergeCell ref="D139:E139"/>
    <mergeCell ref="C76:C77"/>
    <mergeCell ref="D76:E77"/>
    <mergeCell ref="D126:E126"/>
    <mergeCell ref="D127:E127"/>
    <mergeCell ref="D128:E128"/>
    <mergeCell ref="D129:E129"/>
    <mergeCell ref="D135:E135"/>
    <mergeCell ref="D117:E117"/>
    <mergeCell ref="D118:E118"/>
    <mergeCell ref="D119:E119"/>
    <mergeCell ref="D120:E120"/>
    <mergeCell ref="D125:E125"/>
    <mergeCell ref="D63:E63"/>
    <mergeCell ref="D136:E136"/>
    <mergeCell ref="D137:E137"/>
    <mergeCell ref="D74:E75"/>
    <mergeCell ref="D66:E70"/>
    <mergeCell ref="F78:F80"/>
    <mergeCell ref="G78:G80"/>
    <mergeCell ref="D86:F86"/>
    <mergeCell ref="B87:B89"/>
    <mergeCell ref="D87:E87"/>
    <mergeCell ref="B64:B80"/>
    <mergeCell ref="C64:C65"/>
    <mergeCell ref="D64:E65"/>
    <mergeCell ref="C66:C70"/>
    <mergeCell ref="C78:C80"/>
    <mergeCell ref="D78:E80"/>
    <mergeCell ref="F76:F77"/>
    <mergeCell ref="G76:G77"/>
    <mergeCell ref="C74:C75"/>
    <mergeCell ref="F74:F75"/>
    <mergeCell ref="G74:G75"/>
    <mergeCell ref="B95:B98"/>
    <mergeCell ref="B106:B111"/>
    <mergeCell ref="B116:B120"/>
    <mergeCell ref="B125:B129"/>
    <mergeCell ref="B134:B139"/>
    <mergeCell ref="B144:B148"/>
    <mergeCell ref="D88:E88"/>
    <mergeCell ref="D89:E89"/>
    <mergeCell ref="D94:F94"/>
    <mergeCell ref="D95:E95"/>
    <mergeCell ref="D96:E96"/>
    <mergeCell ref="D97:E97"/>
    <mergeCell ref="D101:F101"/>
    <mergeCell ref="D106:E106"/>
    <mergeCell ref="D107:E107"/>
    <mergeCell ref="D108:E108"/>
    <mergeCell ref="D109:E109"/>
    <mergeCell ref="D110:E110"/>
    <mergeCell ref="D111:E111"/>
    <mergeCell ref="D116:E116"/>
    <mergeCell ref="D144:E144"/>
    <mergeCell ref="D145:E145"/>
    <mergeCell ref="D146:E146"/>
    <mergeCell ref="D147:E147"/>
    <mergeCell ref="D148:E148"/>
    <mergeCell ref="D149:E149"/>
  </mergeCells>
  <hyperlinks>
    <hyperlink ref="E6" location="Gráficos UTCUTS-OseMOSYS!A1" display="GRÁFICO UTCUTS-1" xr:uid="{00000000-0004-0000-0000-000000000000}"/>
    <hyperlink ref="E31" location="Gráficos UTCUTS-OseMOSYS!A1" display="GRÁFICO UTCUTS-1" xr:uid="{00000000-0004-0000-0000-000001000000}"/>
    <hyperlink ref="E42" location="Gráficos UTCUTS-OseMOSYS!A1" display="GRÁFICO UTCUTS-1" xr:uid="{00000000-0004-0000-0000-000002000000}"/>
    <hyperlink ref="E104" location="Gráficos UTCUTS-OseMOSYS!A1" display="GRÁFICO UTCUTS-1" xr:uid="{00000000-0004-0000-0000-000003000000}"/>
    <hyperlink ref="E114" location="Gráficos UTCUTS-OseMOSYS!A1" display="GRÁFICO UTCUTS-1" xr:uid="{00000000-0004-0000-0000-000004000000}"/>
    <hyperlink ref="E123" location="Gráficos UTCUTS-OseMOSYS!A1" display="GRÁFICO UTCUTS-1" xr:uid="{00000000-0004-0000-0000-000005000000}"/>
    <hyperlink ref="E132" location="Gráficos UTCUTS-OseMOSYS!A1" display="GRÁFICO UTCUTS-1" xr:uid="{00000000-0004-0000-0000-000006000000}"/>
    <hyperlink ref="E142" location="Gráficos UTCUTS-OseMOSYS!A1" display="GRÁFICO UTCUTS-1" xr:uid="{00000000-0004-0000-0000-000007000000}"/>
  </hyperlink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F8B2-AD5A-4458-852C-6D0E616FD6B6}">
  <dimension ref="A1:BB827"/>
  <sheetViews>
    <sheetView workbookViewId="0">
      <pane xSplit="6" ySplit="1" topLeftCell="R2" activePane="bottomRight" state="frozen"/>
      <selection pane="topRight" activeCell="G1" sqref="G1"/>
      <selection pane="bottomLeft" activeCell="A2" sqref="A2"/>
      <selection pane="bottomRight" activeCell="G2" sqref="G2"/>
    </sheetView>
  </sheetViews>
  <sheetFormatPr defaultColWidth="8.69921875" defaultRowHeight="13.8" x14ac:dyDescent="0.25"/>
  <cols>
    <col min="1" max="1" width="28.8984375" customWidth="1"/>
    <col min="2" max="2" width="13.19921875" style="260" bestFit="1" customWidth="1"/>
    <col min="3" max="3" width="15.09765625" style="257" customWidth="1"/>
    <col min="4" max="4" width="3.69921875" style="257" customWidth="1"/>
    <col min="5" max="5" width="20.09765625" style="257" customWidth="1"/>
    <col min="6" max="6" width="46.19921875" customWidth="1"/>
    <col min="7" max="7" width="9" bestFit="1" customWidth="1"/>
    <col min="8" max="8" width="11" customWidth="1"/>
    <col min="9" max="9" width="10" customWidth="1"/>
    <col min="10" max="10" width="11.69921875" customWidth="1"/>
    <col min="11" max="11" width="10.59765625" bestFit="1" customWidth="1"/>
    <col min="12" max="12" width="10.3984375" bestFit="1" customWidth="1"/>
    <col min="13" max="13" width="12.69921875" bestFit="1" customWidth="1"/>
    <col min="14" max="14" width="9.69921875" customWidth="1"/>
    <col min="15" max="15" width="11.8984375" bestFit="1" customWidth="1"/>
    <col min="16" max="16" width="10.3984375" bestFit="1" customWidth="1"/>
    <col min="17" max="20" width="11" bestFit="1" customWidth="1"/>
    <col min="21" max="21" width="10.3984375" customWidth="1"/>
    <col min="22" max="22" width="13.19921875" customWidth="1"/>
    <col min="23" max="49" width="10.3984375" customWidth="1"/>
    <col min="50" max="50" width="3" customWidth="1"/>
    <col min="51" max="51" width="21.19921875" bestFit="1" customWidth="1"/>
    <col min="52" max="54" width="13.59765625" customWidth="1"/>
  </cols>
  <sheetData>
    <row r="1" spans="1:54" ht="18" x14ac:dyDescent="0.3">
      <c r="A1" s="7"/>
      <c r="B1" s="259" t="s">
        <v>0</v>
      </c>
      <c r="C1" s="1"/>
      <c r="D1" s="2"/>
      <c r="E1" s="3"/>
      <c r="F1" s="4" t="s">
        <v>1</v>
      </c>
      <c r="G1" s="92">
        <v>2008</v>
      </c>
      <c r="H1" s="92">
        <v>2009</v>
      </c>
      <c r="I1" s="92">
        <v>2010</v>
      </c>
      <c r="J1" s="92">
        <v>2011</v>
      </c>
      <c r="K1" s="93">
        <v>2012</v>
      </c>
      <c r="L1" s="93">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row>
    <row r="2" spans="1:54" ht="14.4" x14ac:dyDescent="0.25">
      <c r="B2" s="644"/>
      <c r="C2" s="641"/>
      <c r="D2" s="641"/>
      <c r="E2" s="641"/>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c r="AU2" s="44"/>
      <c r="AV2" s="44"/>
      <c r="AW2" s="44"/>
      <c r="AX2" s="44"/>
    </row>
    <row r="3" spans="1:54" ht="25.8" x14ac:dyDescent="0.25">
      <c r="B3" s="644"/>
      <c r="C3" s="641"/>
      <c r="D3" s="666" t="s">
        <v>2</v>
      </c>
      <c r="E3" s="666"/>
      <c r="F3" s="666"/>
      <c r="G3" s="44"/>
      <c r="H3" s="44"/>
      <c r="I3" s="44"/>
      <c r="J3" s="44"/>
      <c r="K3" s="44"/>
      <c r="L3" s="44"/>
      <c r="M3" s="44"/>
      <c r="N3" s="44"/>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row>
    <row r="4" spans="1:54" ht="14.4" x14ac:dyDescent="0.25">
      <c r="B4" s="644"/>
      <c r="C4" s="641"/>
      <c r="D4" s="641"/>
      <c r="E4" s="641"/>
      <c r="F4" s="44"/>
      <c r="G4" s="44"/>
      <c r="H4" s="44"/>
      <c r="I4" s="8"/>
      <c r="J4" s="8"/>
      <c r="K4" s="8"/>
      <c r="L4" s="8"/>
      <c r="M4" s="8"/>
      <c r="N4" s="8"/>
      <c r="O4" s="8"/>
      <c r="P4" s="8"/>
      <c r="Q4" s="8"/>
      <c r="R4" s="8"/>
      <c r="S4" s="8"/>
      <c r="T4" s="8"/>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row>
    <row r="5" spans="1:54" ht="14.4" x14ac:dyDescent="0.25">
      <c r="B5" s="644"/>
      <c r="C5" s="641"/>
      <c r="D5" s="279"/>
      <c r="E5" s="280"/>
      <c r="F5" s="281"/>
      <c r="G5" s="281"/>
      <c r="H5" s="281"/>
      <c r="I5" s="281"/>
      <c r="J5" s="281"/>
      <c r="K5" s="281"/>
      <c r="L5" s="281"/>
      <c r="M5" s="281"/>
      <c r="N5" s="281"/>
      <c r="O5" s="281"/>
      <c r="P5" s="281"/>
      <c r="Q5" s="281"/>
      <c r="R5" s="281"/>
      <c r="S5" s="281"/>
      <c r="T5" s="281"/>
      <c r="U5" s="281"/>
      <c r="V5" s="281"/>
      <c r="W5" s="281"/>
      <c r="X5" s="281"/>
      <c r="Y5" s="281"/>
      <c r="Z5" s="281"/>
      <c r="AA5" s="281"/>
      <c r="AB5" s="281"/>
      <c r="AC5" s="281"/>
      <c r="AD5" s="281"/>
      <c r="AE5" s="281"/>
      <c r="AF5" s="281"/>
      <c r="AG5" s="281"/>
      <c r="AH5" s="281"/>
      <c r="AI5" s="281"/>
      <c r="AJ5" s="281"/>
      <c r="AK5" s="281"/>
      <c r="AL5" s="281"/>
      <c r="AM5" s="281"/>
      <c r="AN5" s="281"/>
      <c r="AO5" s="281"/>
      <c r="AP5" s="281"/>
      <c r="AQ5" s="281"/>
      <c r="AR5" s="281"/>
      <c r="AS5" s="281"/>
      <c r="AT5" s="281"/>
      <c r="AU5" s="281"/>
      <c r="AV5" s="281"/>
      <c r="AW5" s="281"/>
      <c r="AX5" s="282"/>
    </row>
    <row r="6" spans="1:54" ht="15.6" x14ac:dyDescent="0.25">
      <c r="B6" s="644"/>
      <c r="C6" s="641"/>
      <c r="D6" s="283"/>
      <c r="E6" s="261" t="s">
        <v>3</v>
      </c>
      <c r="F6" s="284" t="s">
        <v>4</v>
      </c>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6"/>
    </row>
    <row r="7" spans="1:54" ht="15.6" x14ac:dyDescent="0.25">
      <c r="B7" s="644"/>
      <c r="C7" s="641"/>
      <c r="D7" s="283"/>
      <c r="E7" s="287"/>
      <c r="F7" s="288" t="s">
        <v>5</v>
      </c>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285"/>
      <c r="AL7" s="285"/>
      <c r="AM7" s="285"/>
      <c r="AN7" s="285"/>
      <c r="AO7" s="285"/>
      <c r="AP7" s="285"/>
      <c r="AQ7" s="285"/>
      <c r="AR7" s="285"/>
      <c r="AS7" s="285"/>
      <c r="AT7" s="285"/>
      <c r="AU7" s="285"/>
      <c r="AV7" s="285"/>
      <c r="AW7" s="285"/>
      <c r="AX7" s="286"/>
    </row>
    <row r="8" spans="1:54" x14ac:dyDescent="0.25">
      <c r="A8" s="561"/>
      <c r="B8" s="704" t="s">
        <v>6</v>
      </c>
      <c r="C8" s="644"/>
      <c r="D8" s="576"/>
      <c r="E8" s="577"/>
      <c r="F8" s="578" t="s">
        <v>7</v>
      </c>
      <c r="G8" s="578"/>
      <c r="H8" s="578"/>
      <c r="I8" s="579">
        <v>3504127</v>
      </c>
      <c r="J8" s="580">
        <v>3536454</v>
      </c>
      <c r="K8" s="580">
        <v>3583056</v>
      </c>
      <c r="L8" s="580">
        <v>3538424</v>
      </c>
      <c r="M8" s="580">
        <v>5758859</v>
      </c>
      <c r="N8" s="581">
        <v>5729799</v>
      </c>
      <c r="O8" s="581">
        <v>5773290</v>
      </c>
      <c r="P8" s="581">
        <v>5675402</v>
      </c>
      <c r="Q8" s="582">
        <v>5740641</v>
      </c>
      <c r="R8" s="582">
        <v>6040896</v>
      </c>
      <c r="S8" s="582">
        <v>6112324</v>
      </c>
      <c r="T8" s="582">
        <v>5900560</v>
      </c>
      <c r="U8" s="583">
        <v>5900560</v>
      </c>
      <c r="V8" s="583">
        <v>5900560</v>
      </c>
      <c r="W8" s="583">
        <v>5900560</v>
      </c>
      <c r="X8" s="583">
        <v>5900560</v>
      </c>
      <c r="Y8" s="583">
        <v>5900560</v>
      </c>
      <c r="Z8" s="583">
        <v>5900560</v>
      </c>
      <c r="AA8" s="583">
        <v>5900560</v>
      </c>
      <c r="AB8" s="583">
        <v>5900560</v>
      </c>
      <c r="AC8" s="583">
        <v>5900560</v>
      </c>
      <c r="AD8" s="583">
        <v>5900560</v>
      </c>
      <c r="AE8" s="583">
        <v>5900560</v>
      </c>
      <c r="AF8" s="583">
        <v>5900560</v>
      </c>
      <c r="AG8" s="583">
        <v>5900560</v>
      </c>
      <c r="AH8" s="583">
        <v>5900560</v>
      </c>
      <c r="AI8" s="583">
        <v>5900560</v>
      </c>
      <c r="AJ8" s="583">
        <v>5900560</v>
      </c>
      <c r="AK8" s="583">
        <v>5900560</v>
      </c>
      <c r="AL8" s="583">
        <v>5900560</v>
      </c>
      <c r="AM8" s="583">
        <v>5900560</v>
      </c>
      <c r="AN8" s="583">
        <v>5900560</v>
      </c>
      <c r="AO8" s="583">
        <v>5900560</v>
      </c>
      <c r="AP8" s="583">
        <v>5900560</v>
      </c>
      <c r="AQ8" s="583">
        <v>5900560</v>
      </c>
      <c r="AR8" s="583">
        <v>5900560</v>
      </c>
      <c r="AS8" s="583">
        <v>5900560</v>
      </c>
      <c r="AT8" s="583">
        <v>5900560</v>
      </c>
      <c r="AU8" s="583">
        <v>5900560</v>
      </c>
      <c r="AV8" s="583">
        <v>5900560</v>
      </c>
      <c r="AW8" s="583">
        <v>5900560</v>
      </c>
      <c r="AX8" s="584"/>
      <c r="AY8" s="561"/>
      <c r="AZ8" s="561"/>
      <c r="BA8" s="561"/>
      <c r="BB8" s="561"/>
    </row>
    <row r="9" spans="1:54" x14ac:dyDescent="0.25">
      <c r="A9" s="561"/>
      <c r="B9" s="704"/>
      <c r="C9" s="644"/>
      <c r="D9" s="576"/>
      <c r="E9" s="577"/>
      <c r="F9" s="578" t="s">
        <v>8</v>
      </c>
      <c r="G9" s="578"/>
      <c r="H9" s="578"/>
      <c r="I9" s="579">
        <v>1391379</v>
      </c>
      <c r="J9" s="580">
        <v>1379473</v>
      </c>
      <c r="K9" s="580">
        <v>1382918</v>
      </c>
      <c r="L9" s="580">
        <v>1469363</v>
      </c>
      <c r="M9" s="580">
        <v>1417104</v>
      </c>
      <c r="N9" s="581">
        <v>1483366</v>
      </c>
      <c r="O9" s="581">
        <v>1439117</v>
      </c>
      <c r="P9" s="581">
        <v>1430497</v>
      </c>
      <c r="Q9" s="582">
        <v>1385805</v>
      </c>
      <c r="R9" s="582">
        <v>1439504</v>
      </c>
      <c r="S9" s="582">
        <v>1442973</v>
      </c>
      <c r="T9" s="582">
        <v>1423372</v>
      </c>
      <c r="U9" s="583">
        <v>1423372</v>
      </c>
      <c r="V9" s="583">
        <v>1423372</v>
      </c>
      <c r="W9" s="583">
        <v>1423372</v>
      </c>
      <c r="X9" s="583">
        <v>1423372</v>
      </c>
      <c r="Y9" s="583">
        <v>1423372</v>
      </c>
      <c r="Z9" s="583">
        <v>1423372</v>
      </c>
      <c r="AA9" s="583">
        <v>1423372</v>
      </c>
      <c r="AB9" s="583">
        <v>1423372</v>
      </c>
      <c r="AC9" s="583">
        <v>1423372</v>
      </c>
      <c r="AD9" s="583">
        <v>1423372</v>
      </c>
      <c r="AE9" s="583">
        <v>1423372</v>
      </c>
      <c r="AF9" s="583">
        <v>1423372</v>
      </c>
      <c r="AG9" s="583">
        <v>1423372</v>
      </c>
      <c r="AH9" s="583">
        <v>1423372</v>
      </c>
      <c r="AI9" s="583">
        <v>1423372</v>
      </c>
      <c r="AJ9" s="583">
        <v>1423372</v>
      </c>
      <c r="AK9" s="583">
        <v>1423372</v>
      </c>
      <c r="AL9" s="583">
        <v>1423372</v>
      </c>
      <c r="AM9" s="583">
        <v>1423372</v>
      </c>
      <c r="AN9" s="583">
        <v>1423372</v>
      </c>
      <c r="AO9" s="583">
        <v>1423372</v>
      </c>
      <c r="AP9" s="583">
        <v>1423372</v>
      </c>
      <c r="AQ9" s="583">
        <v>1423372</v>
      </c>
      <c r="AR9" s="583">
        <v>1423372</v>
      </c>
      <c r="AS9" s="583">
        <v>1423372</v>
      </c>
      <c r="AT9" s="583">
        <v>1423372</v>
      </c>
      <c r="AU9" s="583">
        <v>1423372</v>
      </c>
      <c r="AV9" s="583">
        <v>1423372</v>
      </c>
      <c r="AW9" s="583">
        <v>1423372</v>
      </c>
      <c r="AX9" s="584"/>
      <c r="AY9" s="561"/>
      <c r="AZ9" s="561"/>
      <c r="BA9" s="561"/>
      <c r="BB9" s="561"/>
    </row>
    <row r="10" spans="1:54" ht="14.4" x14ac:dyDescent="0.25">
      <c r="B10" s="704"/>
      <c r="C10" s="641"/>
      <c r="D10" s="283"/>
      <c r="E10" s="287"/>
      <c r="F10" s="289" t="s">
        <v>9</v>
      </c>
      <c r="G10" s="289"/>
      <c r="H10" s="289"/>
      <c r="I10" s="646">
        <v>992369</v>
      </c>
      <c r="J10" s="646">
        <v>982312</v>
      </c>
      <c r="K10" s="646">
        <v>1020870</v>
      </c>
      <c r="L10" s="646">
        <v>1003271</v>
      </c>
      <c r="M10" s="646">
        <v>876498</v>
      </c>
      <c r="N10" s="646">
        <v>950649</v>
      </c>
      <c r="O10" s="646">
        <v>849685</v>
      </c>
      <c r="P10" s="646">
        <v>904224</v>
      </c>
      <c r="Q10" s="646">
        <v>799494</v>
      </c>
      <c r="R10" s="646">
        <v>769708</v>
      </c>
      <c r="S10" s="646">
        <v>822516</v>
      </c>
      <c r="T10" s="646">
        <v>841994</v>
      </c>
      <c r="U10" s="290">
        <v>841994</v>
      </c>
      <c r="V10" s="290">
        <v>841994</v>
      </c>
      <c r="W10" s="290">
        <v>841994</v>
      </c>
      <c r="X10" s="290">
        <v>841994</v>
      </c>
      <c r="Y10" s="290">
        <v>841994</v>
      </c>
      <c r="Z10" s="290">
        <v>841994</v>
      </c>
      <c r="AA10" s="290">
        <v>841994</v>
      </c>
      <c r="AB10" s="290">
        <v>841994</v>
      </c>
      <c r="AC10" s="290">
        <v>841994</v>
      </c>
      <c r="AD10" s="290">
        <v>841994</v>
      </c>
      <c r="AE10" s="290">
        <v>841994</v>
      </c>
      <c r="AF10" s="290">
        <v>841994</v>
      </c>
      <c r="AG10" s="290">
        <v>841994</v>
      </c>
      <c r="AH10" s="290">
        <v>841994</v>
      </c>
      <c r="AI10" s="290">
        <v>841994</v>
      </c>
      <c r="AJ10" s="290">
        <v>841994</v>
      </c>
      <c r="AK10" s="290">
        <v>841994</v>
      </c>
      <c r="AL10" s="290">
        <v>841994</v>
      </c>
      <c r="AM10" s="290">
        <v>841994</v>
      </c>
      <c r="AN10" s="290">
        <v>841994</v>
      </c>
      <c r="AO10" s="290">
        <v>841994</v>
      </c>
      <c r="AP10" s="290">
        <v>841994</v>
      </c>
      <c r="AQ10" s="290">
        <v>841994</v>
      </c>
      <c r="AR10" s="290">
        <v>841994</v>
      </c>
      <c r="AS10" s="290">
        <v>841994</v>
      </c>
      <c r="AT10" s="290">
        <v>841994</v>
      </c>
      <c r="AU10" s="290">
        <v>841994</v>
      </c>
      <c r="AV10" s="290">
        <v>841994</v>
      </c>
      <c r="AW10" s="290">
        <v>841994</v>
      </c>
      <c r="AX10" s="286"/>
    </row>
    <row r="11" spans="1:54" ht="14.4" x14ac:dyDescent="0.25">
      <c r="B11" s="704"/>
      <c r="C11" s="641"/>
      <c r="D11" s="283"/>
      <c r="E11" s="287"/>
      <c r="F11" s="289" t="s">
        <v>10</v>
      </c>
      <c r="G11" s="289"/>
      <c r="H11" s="289"/>
      <c r="I11" s="646">
        <v>193957</v>
      </c>
      <c r="J11" s="291">
        <v>173442</v>
      </c>
      <c r="K11" s="291">
        <v>126982</v>
      </c>
      <c r="L11" s="291">
        <v>191159</v>
      </c>
      <c r="M11" s="291">
        <v>93574</v>
      </c>
      <c r="N11" s="291">
        <v>117390</v>
      </c>
      <c r="O11" s="291">
        <v>125946</v>
      </c>
      <c r="P11" s="291">
        <v>129268</v>
      </c>
      <c r="Q11" s="646">
        <v>168446</v>
      </c>
      <c r="R11" s="646">
        <v>219492</v>
      </c>
      <c r="S11" s="646">
        <v>215014</v>
      </c>
      <c r="T11" s="646">
        <v>163017</v>
      </c>
      <c r="U11" s="290">
        <v>163017</v>
      </c>
      <c r="V11" s="290">
        <v>163017</v>
      </c>
      <c r="W11" s="290">
        <v>163017</v>
      </c>
      <c r="X11" s="290">
        <v>163017</v>
      </c>
      <c r="Y11" s="290">
        <v>163017</v>
      </c>
      <c r="Z11" s="290">
        <v>163017</v>
      </c>
      <c r="AA11" s="290">
        <v>163017</v>
      </c>
      <c r="AB11" s="290">
        <v>163017</v>
      </c>
      <c r="AC11" s="290">
        <v>163017</v>
      </c>
      <c r="AD11" s="290">
        <v>163017</v>
      </c>
      <c r="AE11" s="290">
        <v>163017</v>
      </c>
      <c r="AF11" s="290">
        <v>163017</v>
      </c>
      <c r="AG11" s="290">
        <v>163017</v>
      </c>
      <c r="AH11" s="290">
        <v>163017</v>
      </c>
      <c r="AI11" s="290">
        <v>163017</v>
      </c>
      <c r="AJ11" s="290">
        <v>163017</v>
      </c>
      <c r="AK11" s="290">
        <v>163017</v>
      </c>
      <c r="AL11" s="290">
        <v>163017</v>
      </c>
      <c r="AM11" s="290">
        <v>163017</v>
      </c>
      <c r="AN11" s="290">
        <v>163017</v>
      </c>
      <c r="AO11" s="290">
        <v>163017</v>
      </c>
      <c r="AP11" s="290">
        <v>163017</v>
      </c>
      <c r="AQ11" s="290">
        <v>163017</v>
      </c>
      <c r="AR11" s="290">
        <v>163017</v>
      </c>
      <c r="AS11" s="290">
        <v>163017</v>
      </c>
      <c r="AT11" s="290">
        <v>163017</v>
      </c>
      <c r="AU11" s="290">
        <v>163017</v>
      </c>
      <c r="AV11" s="290">
        <v>163017</v>
      </c>
      <c r="AW11" s="290">
        <v>163017</v>
      </c>
      <c r="AX11" s="286"/>
    </row>
    <row r="12" spans="1:54" ht="14.4" x14ac:dyDescent="0.25">
      <c r="B12" s="704"/>
      <c r="C12" s="641"/>
      <c r="D12" s="283"/>
      <c r="E12" s="287"/>
      <c r="F12" s="289" t="s">
        <v>11</v>
      </c>
      <c r="G12" s="289"/>
      <c r="H12" s="289"/>
      <c r="I12" s="646">
        <v>217058</v>
      </c>
      <c r="J12" s="291">
        <v>210584</v>
      </c>
      <c r="K12" s="291">
        <v>205657</v>
      </c>
      <c r="L12" s="291">
        <v>216225</v>
      </c>
      <c r="M12" s="291">
        <v>468180</v>
      </c>
      <c r="N12" s="291">
        <v>612090</v>
      </c>
      <c r="O12" s="291">
        <v>719109</v>
      </c>
      <c r="P12" s="291">
        <v>757791</v>
      </c>
      <c r="Q12" s="646">
        <v>796518</v>
      </c>
      <c r="R12" s="646">
        <v>662305</v>
      </c>
      <c r="S12" s="646">
        <v>681476</v>
      </c>
      <c r="T12" s="646">
        <v>712757</v>
      </c>
      <c r="U12" s="290">
        <v>712757</v>
      </c>
      <c r="V12" s="290">
        <v>712757</v>
      </c>
      <c r="W12" s="290">
        <v>712757</v>
      </c>
      <c r="X12" s="290">
        <v>712757</v>
      </c>
      <c r="Y12" s="290">
        <v>712757</v>
      </c>
      <c r="Z12" s="290">
        <v>712757</v>
      </c>
      <c r="AA12" s="290">
        <v>712757</v>
      </c>
      <c r="AB12" s="290">
        <v>712757</v>
      </c>
      <c r="AC12" s="290">
        <v>712757</v>
      </c>
      <c r="AD12" s="290">
        <v>712757</v>
      </c>
      <c r="AE12" s="290">
        <v>712757</v>
      </c>
      <c r="AF12" s="290">
        <v>712757</v>
      </c>
      <c r="AG12" s="290">
        <v>712757</v>
      </c>
      <c r="AH12" s="290">
        <v>712757</v>
      </c>
      <c r="AI12" s="290">
        <v>712757</v>
      </c>
      <c r="AJ12" s="290">
        <v>712757</v>
      </c>
      <c r="AK12" s="290">
        <v>712757</v>
      </c>
      <c r="AL12" s="290">
        <v>712757</v>
      </c>
      <c r="AM12" s="290">
        <v>712757</v>
      </c>
      <c r="AN12" s="290">
        <v>712757</v>
      </c>
      <c r="AO12" s="290">
        <v>712757</v>
      </c>
      <c r="AP12" s="290">
        <v>712757</v>
      </c>
      <c r="AQ12" s="290">
        <v>712757</v>
      </c>
      <c r="AR12" s="290">
        <v>712757</v>
      </c>
      <c r="AS12" s="290">
        <v>712757</v>
      </c>
      <c r="AT12" s="290">
        <v>712757</v>
      </c>
      <c r="AU12" s="290">
        <v>712757</v>
      </c>
      <c r="AV12" s="290">
        <v>712757</v>
      </c>
      <c r="AW12" s="290">
        <v>712757</v>
      </c>
      <c r="AX12" s="286"/>
      <c r="AY12" s="262"/>
      <c r="AZ12" s="262"/>
      <c r="BA12" s="262"/>
      <c r="BB12" s="262"/>
    </row>
    <row r="13" spans="1:54" ht="14.4" x14ac:dyDescent="0.3">
      <c r="B13" s="704"/>
      <c r="C13" s="641"/>
      <c r="D13" s="283"/>
      <c r="E13" s="287"/>
      <c r="F13" s="289" t="s">
        <v>12</v>
      </c>
      <c r="G13" s="289"/>
      <c r="H13" s="289"/>
      <c r="I13" s="291">
        <v>539475</v>
      </c>
      <c r="J13" s="291">
        <v>565857</v>
      </c>
      <c r="K13" s="291">
        <v>608272</v>
      </c>
      <c r="L13" s="291">
        <v>491891</v>
      </c>
      <c r="M13" s="291">
        <v>499258</v>
      </c>
      <c r="N13" s="291">
        <v>454347</v>
      </c>
      <c r="O13" s="292">
        <v>377791</v>
      </c>
      <c r="P13" s="291">
        <v>332418</v>
      </c>
      <c r="Q13" s="646">
        <v>252612</v>
      </c>
      <c r="R13" s="646">
        <v>270986</v>
      </c>
      <c r="S13" s="646">
        <v>249139</v>
      </c>
      <c r="T13" s="646">
        <v>233074</v>
      </c>
      <c r="U13" s="290">
        <v>233074</v>
      </c>
      <c r="V13" s="290">
        <v>233074</v>
      </c>
      <c r="W13" s="290">
        <v>233074</v>
      </c>
      <c r="X13" s="290">
        <v>233074</v>
      </c>
      <c r="Y13" s="290">
        <v>233074</v>
      </c>
      <c r="Z13" s="290">
        <v>233074</v>
      </c>
      <c r="AA13" s="290">
        <v>233074</v>
      </c>
      <c r="AB13" s="290">
        <v>233074</v>
      </c>
      <c r="AC13" s="290">
        <v>233074</v>
      </c>
      <c r="AD13" s="290">
        <v>233074</v>
      </c>
      <c r="AE13" s="290">
        <v>233074</v>
      </c>
      <c r="AF13" s="290">
        <v>233074</v>
      </c>
      <c r="AG13" s="290">
        <v>233074</v>
      </c>
      <c r="AH13" s="290">
        <v>233074</v>
      </c>
      <c r="AI13" s="290">
        <v>233074</v>
      </c>
      <c r="AJ13" s="290">
        <v>233074</v>
      </c>
      <c r="AK13" s="290">
        <v>233074</v>
      </c>
      <c r="AL13" s="290">
        <v>233074</v>
      </c>
      <c r="AM13" s="290">
        <v>233074</v>
      </c>
      <c r="AN13" s="290">
        <v>233074</v>
      </c>
      <c r="AO13" s="290">
        <v>233074</v>
      </c>
      <c r="AP13" s="290">
        <v>233074</v>
      </c>
      <c r="AQ13" s="290">
        <v>233074</v>
      </c>
      <c r="AR13" s="290">
        <v>233074</v>
      </c>
      <c r="AS13" s="290">
        <v>233074</v>
      </c>
      <c r="AT13" s="290">
        <v>233074</v>
      </c>
      <c r="AU13" s="290">
        <v>233074</v>
      </c>
      <c r="AV13" s="290">
        <v>233074</v>
      </c>
      <c r="AW13" s="290">
        <v>233074</v>
      </c>
      <c r="AX13" s="286"/>
    </row>
    <row r="14" spans="1:54" ht="14.4" x14ac:dyDescent="0.25">
      <c r="B14" s="704"/>
      <c r="C14" s="641"/>
      <c r="D14" s="283"/>
      <c r="E14" s="287"/>
      <c r="F14" s="289" t="s">
        <v>13</v>
      </c>
      <c r="G14" s="289"/>
      <c r="H14" s="289"/>
      <c r="I14" s="646">
        <v>3409952</v>
      </c>
      <c r="J14" s="646">
        <v>3425412</v>
      </c>
      <c r="K14" s="646">
        <v>3553008</v>
      </c>
      <c r="L14" s="646">
        <v>3227321</v>
      </c>
      <c r="M14" s="646">
        <v>2259447</v>
      </c>
      <c r="N14" s="646">
        <v>2531442</v>
      </c>
      <c r="O14" s="646">
        <v>2300539</v>
      </c>
      <c r="P14" s="646">
        <v>2447634</v>
      </c>
      <c r="Q14" s="646">
        <v>2379042</v>
      </c>
      <c r="R14" s="646">
        <v>1985494</v>
      </c>
      <c r="S14" s="646">
        <v>2067795</v>
      </c>
      <c r="T14" s="646">
        <v>2376551</v>
      </c>
      <c r="U14" s="290">
        <v>2376551</v>
      </c>
      <c r="V14" s="290">
        <v>2376551</v>
      </c>
      <c r="W14" s="290">
        <v>2376551</v>
      </c>
      <c r="X14" s="290">
        <v>2376551</v>
      </c>
      <c r="Y14" s="290">
        <v>2376551</v>
      </c>
      <c r="Z14" s="290">
        <v>2376551</v>
      </c>
      <c r="AA14" s="290">
        <v>2376551</v>
      </c>
      <c r="AB14" s="290">
        <v>2376551</v>
      </c>
      <c r="AC14" s="290">
        <v>2376551</v>
      </c>
      <c r="AD14" s="290">
        <v>2376551</v>
      </c>
      <c r="AE14" s="290">
        <v>2376551</v>
      </c>
      <c r="AF14" s="290">
        <v>2376551</v>
      </c>
      <c r="AG14" s="290">
        <v>2376551</v>
      </c>
      <c r="AH14" s="290">
        <v>2376551</v>
      </c>
      <c r="AI14" s="290">
        <v>2376551</v>
      </c>
      <c r="AJ14" s="290">
        <v>2376551</v>
      </c>
      <c r="AK14" s="290">
        <v>2376551</v>
      </c>
      <c r="AL14" s="290">
        <v>2376551</v>
      </c>
      <c r="AM14" s="290">
        <v>2376551</v>
      </c>
      <c r="AN14" s="290">
        <v>2376551</v>
      </c>
      <c r="AO14" s="290">
        <v>2376551</v>
      </c>
      <c r="AP14" s="290">
        <v>2376551</v>
      </c>
      <c r="AQ14" s="290">
        <v>2376551</v>
      </c>
      <c r="AR14" s="290">
        <v>2376551</v>
      </c>
      <c r="AS14" s="290">
        <v>2376551</v>
      </c>
      <c r="AT14" s="290">
        <v>2376551</v>
      </c>
      <c r="AU14" s="290">
        <v>2376551</v>
      </c>
      <c r="AV14" s="290">
        <v>2376551</v>
      </c>
      <c r="AW14" s="290">
        <v>2376551</v>
      </c>
      <c r="AX14" s="286"/>
    </row>
    <row r="15" spans="1:54" ht="14.4" x14ac:dyDescent="0.25">
      <c r="B15" s="704"/>
      <c r="C15" s="641"/>
      <c r="D15" s="283"/>
      <c r="E15" s="287"/>
      <c r="F15" s="289" t="s">
        <v>14</v>
      </c>
      <c r="G15" s="289"/>
      <c r="H15" s="289"/>
      <c r="I15" s="646">
        <v>1509972</v>
      </c>
      <c r="J15" s="646">
        <v>1385547</v>
      </c>
      <c r="K15" s="646">
        <v>1423114</v>
      </c>
      <c r="L15" s="646">
        <v>1623359</v>
      </c>
      <c r="M15" s="646">
        <v>828333</v>
      </c>
      <c r="N15" s="646">
        <v>706777</v>
      </c>
      <c r="O15" s="646">
        <v>800496</v>
      </c>
      <c r="P15" s="646">
        <v>677911</v>
      </c>
      <c r="Q15" s="646">
        <v>715273</v>
      </c>
      <c r="R15" s="646">
        <v>915843</v>
      </c>
      <c r="S15" s="646">
        <v>841320</v>
      </c>
      <c r="T15" s="646">
        <v>646139</v>
      </c>
      <c r="U15" s="290">
        <v>646139</v>
      </c>
      <c r="V15" s="290">
        <v>646139</v>
      </c>
      <c r="W15" s="290">
        <v>646139</v>
      </c>
      <c r="X15" s="290">
        <v>646139</v>
      </c>
      <c r="Y15" s="290">
        <v>646139</v>
      </c>
      <c r="Z15" s="290">
        <v>646139</v>
      </c>
      <c r="AA15" s="290">
        <v>646139</v>
      </c>
      <c r="AB15" s="290">
        <v>646139</v>
      </c>
      <c r="AC15" s="290">
        <v>646139</v>
      </c>
      <c r="AD15" s="290">
        <v>646139</v>
      </c>
      <c r="AE15" s="290">
        <v>646139</v>
      </c>
      <c r="AF15" s="290">
        <v>646139</v>
      </c>
      <c r="AG15" s="290">
        <v>646139</v>
      </c>
      <c r="AH15" s="290">
        <v>646139</v>
      </c>
      <c r="AI15" s="290">
        <v>646139</v>
      </c>
      <c r="AJ15" s="290">
        <v>646139</v>
      </c>
      <c r="AK15" s="290">
        <v>646139</v>
      </c>
      <c r="AL15" s="290">
        <v>646139</v>
      </c>
      <c r="AM15" s="290">
        <v>646139</v>
      </c>
      <c r="AN15" s="290">
        <v>646139</v>
      </c>
      <c r="AO15" s="290">
        <v>646139</v>
      </c>
      <c r="AP15" s="290">
        <v>646139</v>
      </c>
      <c r="AQ15" s="290">
        <v>646139</v>
      </c>
      <c r="AR15" s="290">
        <v>646139</v>
      </c>
      <c r="AS15" s="290">
        <v>646139</v>
      </c>
      <c r="AT15" s="290">
        <v>646139</v>
      </c>
      <c r="AU15" s="290">
        <v>646139</v>
      </c>
      <c r="AV15" s="290">
        <v>646139</v>
      </c>
      <c r="AW15" s="290">
        <v>646139</v>
      </c>
      <c r="AX15" s="286"/>
    </row>
    <row r="16" spans="1:54" ht="15.6" x14ac:dyDescent="0.25">
      <c r="B16" s="644"/>
      <c r="C16" s="641"/>
      <c r="D16" s="283"/>
      <c r="E16" s="287"/>
      <c r="F16" s="288" t="s">
        <v>15</v>
      </c>
      <c r="G16" s="285"/>
      <c r="H16" s="285"/>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6"/>
    </row>
    <row r="17" spans="1:54" x14ac:dyDescent="0.25">
      <c r="A17" s="561"/>
      <c r="B17" s="704" t="s">
        <v>6</v>
      </c>
      <c r="C17" s="644"/>
      <c r="D17" s="576"/>
      <c r="E17" s="577"/>
      <c r="F17" s="578" t="s">
        <v>16</v>
      </c>
      <c r="G17" s="578"/>
      <c r="H17" s="578"/>
      <c r="I17" s="585">
        <f t="shared" ref="I17:AW23" si="0">I8/1000000</f>
        <v>3.504127</v>
      </c>
      <c r="J17" s="585">
        <f t="shared" si="0"/>
        <v>3.536454</v>
      </c>
      <c r="K17" s="585">
        <f t="shared" si="0"/>
        <v>3.583056</v>
      </c>
      <c r="L17" s="585">
        <f t="shared" si="0"/>
        <v>3.538424</v>
      </c>
      <c r="M17" s="585">
        <f t="shared" si="0"/>
        <v>5.7588590000000002</v>
      </c>
      <c r="N17" s="585">
        <f t="shared" si="0"/>
        <v>5.7297989999999999</v>
      </c>
      <c r="O17" s="585">
        <f t="shared" si="0"/>
        <v>5.7732900000000003</v>
      </c>
      <c r="P17" s="585">
        <f t="shared" si="0"/>
        <v>5.6754020000000001</v>
      </c>
      <c r="Q17" s="585">
        <f t="shared" si="0"/>
        <v>5.7406410000000001</v>
      </c>
      <c r="R17" s="585">
        <f t="shared" si="0"/>
        <v>6.040896</v>
      </c>
      <c r="S17" s="585">
        <f t="shared" si="0"/>
        <v>6.1123240000000001</v>
      </c>
      <c r="T17" s="585">
        <f t="shared" si="0"/>
        <v>5.9005599999999996</v>
      </c>
      <c r="U17" s="586">
        <f t="shared" si="0"/>
        <v>5.9005599999999996</v>
      </c>
      <c r="V17" s="586">
        <f t="shared" si="0"/>
        <v>5.9005599999999996</v>
      </c>
      <c r="W17" s="586">
        <f t="shared" si="0"/>
        <v>5.9005599999999996</v>
      </c>
      <c r="X17" s="586">
        <f t="shared" si="0"/>
        <v>5.9005599999999996</v>
      </c>
      <c r="Y17" s="586">
        <f t="shared" si="0"/>
        <v>5.9005599999999996</v>
      </c>
      <c r="Z17" s="586">
        <f t="shared" si="0"/>
        <v>5.9005599999999996</v>
      </c>
      <c r="AA17" s="586">
        <f t="shared" si="0"/>
        <v>5.9005599999999996</v>
      </c>
      <c r="AB17" s="586">
        <f t="shared" si="0"/>
        <v>5.9005599999999996</v>
      </c>
      <c r="AC17" s="586">
        <f t="shared" si="0"/>
        <v>5.9005599999999996</v>
      </c>
      <c r="AD17" s="586">
        <f t="shared" si="0"/>
        <v>5.9005599999999996</v>
      </c>
      <c r="AE17" s="586">
        <f t="shared" si="0"/>
        <v>5.9005599999999996</v>
      </c>
      <c r="AF17" s="586">
        <f t="shared" si="0"/>
        <v>5.9005599999999996</v>
      </c>
      <c r="AG17" s="586">
        <f t="shared" si="0"/>
        <v>5.9005599999999996</v>
      </c>
      <c r="AH17" s="586">
        <f t="shared" si="0"/>
        <v>5.9005599999999996</v>
      </c>
      <c r="AI17" s="586">
        <f t="shared" si="0"/>
        <v>5.9005599999999996</v>
      </c>
      <c r="AJ17" s="586">
        <f t="shared" si="0"/>
        <v>5.9005599999999996</v>
      </c>
      <c r="AK17" s="586">
        <f t="shared" si="0"/>
        <v>5.9005599999999996</v>
      </c>
      <c r="AL17" s="586">
        <f t="shared" si="0"/>
        <v>5.9005599999999996</v>
      </c>
      <c r="AM17" s="586">
        <f t="shared" si="0"/>
        <v>5.9005599999999996</v>
      </c>
      <c r="AN17" s="586">
        <f t="shared" si="0"/>
        <v>5.9005599999999996</v>
      </c>
      <c r="AO17" s="586">
        <f t="shared" si="0"/>
        <v>5.9005599999999996</v>
      </c>
      <c r="AP17" s="586">
        <f t="shared" si="0"/>
        <v>5.9005599999999996</v>
      </c>
      <c r="AQ17" s="586">
        <f t="shared" si="0"/>
        <v>5.9005599999999996</v>
      </c>
      <c r="AR17" s="586">
        <f t="shared" si="0"/>
        <v>5.9005599999999996</v>
      </c>
      <c r="AS17" s="586">
        <f t="shared" si="0"/>
        <v>5.9005599999999996</v>
      </c>
      <c r="AT17" s="586">
        <f t="shared" si="0"/>
        <v>5.9005599999999996</v>
      </c>
      <c r="AU17" s="586">
        <f t="shared" si="0"/>
        <v>5.9005599999999996</v>
      </c>
      <c r="AV17" s="586">
        <f t="shared" si="0"/>
        <v>5.9005599999999996</v>
      </c>
      <c r="AW17" s="586">
        <f t="shared" si="0"/>
        <v>5.9005599999999996</v>
      </c>
      <c r="AX17" s="584"/>
      <c r="AY17" s="561"/>
      <c r="AZ17" s="561"/>
      <c r="BA17" s="561"/>
      <c r="BB17" s="561"/>
    </row>
    <row r="18" spans="1:54" x14ac:dyDescent="0.25">
      <c r="A18" s="561"/>
      <c r="B18" s="704"/>
      <c r="C18" s="644"/>
      <c r="D18" s="576"/>
      <c r="E18" s="577"/>
      <c r="F18" s="578" t="s">
        <v>17</v>
      </c>
      <c r="G18" s="578"/>
      <c r="H18" s="578"/>
      <c r="I18" s="585">
        <f t="shared" si="0"/>
        <v>1.3913789999999999</v>
      </c>
      <c r="J18" s="585">
        <f t="shared" si="0"/>
        <v>1.3794729999999999</v>
      </c>
      <c r="K18" s="585">
        <f t="shared" si="0"/>
        <v>1.3829180000000001</v>
      </c>
      <c r="L18" s="585">
        <f t="shared" si="0"/>
        <v>1.469363</v>
      </c>
      <c r="M18" s="585">
        <f t="shared" si="0"/>
        <v>1.4171039999999999</v>
      </c>
      <c r="N18" s="585">
        <f t="shared" si="0"/>
        <v>1.483366</v>
      </c>
      <c r="O18" s="585">
        <f t="shared" si="0"/>
        <v>1.439117</v>
      </c>
      <c r="P18" s="585">
        <f t="shared" si="0"/>
        <v>1.4304969999999999</v>
      </c>
      <c r="Q18" s="585">
        <f t="shared" si="0"/>
        <v>1.385805</v>
      </c>
      <c r="R18" s="585">
        <f t="shared" si="0"/>
        <v>1.4395039999999999</v>
      </c>
      <c r="S18" s="585">
        <f t="shared" si="0"/>
        <v>1.4429730000000001</v>
      </c>
      <c r="T18" s="585">
        <f t="shared" si="0"/>
        <v>1.4233720000000001</v>
      </c>
      <c r="U18" s="586">
        <f t="shared" si="0"/>
        <v>1.4233720000000001</v>
      </c>
      <c r="V18" s="586">
        <f t="shared" si="0"/>
        <v>1.4233720000000001</v>
      </c>
      <c r="W18" s="586">
        <f t="shared" si="0"/>
        <v>1.4233720000000001</v>
      </c>
      <c r="X18" s="586">
        <f t="shared" si="0"/>
        <v>1.4233720000000001</v>
      </c>
      <c r="Y18" s="586">
        <f t="shared" si="0"/>
        <v>1.4233720000000001</v>
      </c>
      <c r="Z18" s="586">
        <f t="shared" si="0"/>
        <v>1.4233720000000001</v>
      </c>
      <c r="AA18" s="586">
        <f t="shared" si="0"/>
        <v>1.4233720000000001</v>
      </c>
      <c r="AB18" s="586">
        <f t="shared" si="0"/>
        <v>1.4233720000000001</v>
      </c>
      <c r="AC18" s="586">
        <f t="shared" si="0"/>
        <v>1.4233720000000001</v>
      </c>
      <c r="AD18" s="586">
        <f t="shared" si="0"/>
        <v>1.4233720000000001</v>
      </c>
      <c r="AE18" s="586">
        <f t="shared" si="0"/>
        <v>1.4233720000000001</v>
      </c>
      <c r="AF18" s="586">
        <f t="shared" si="0"/>
        <v>1.4233720000000001</v>
      </c>
      <c r="AG18" s="586">
        <f t="shared" si="0"/>
        <v>1.4233720000000001</v>
      </c>
      <c r="AH18" s="586">
        <f t="shared" si="0"/>
        <v>1.4233720000000001</v>
      </c>
      <c r="AI18" s="586">
        <f t="shared" si="0"/>
        <v>1.4233720000000001</v>
      </c>
      <c r="AJ18" s="586">
        <f t="shared" si="0"/>
        <v>1.4233720000000001</v>
      </c>
      <c r="AK18" s="586">
        <f t="shared" si="0"/>
        <v>1.4233720000000001</v>
      </c>
      <c r="AL18" s="586">
        <f t="shared" si="0"/>
        <v>1.4233720000000001</v>
      </c>
      <c r="AM18" s="586">
        <f t="shared" si="0"/>
        <v>1.4233720000000001</v>
      </c>
      <c r="AN18" s="586">
        <f t="shared" si="0"/>
        <v>1.4233720000000001</v>
      </c>
      <c r="AO18" s="586">
        <f t="shared" si="0"/>
        <v>1.4233720000000001</v>
      </c>
      <c r="AP18" s="586">
        <f t="shared" si="0"/>
        <v>1.4233720000000001</v>
      </c>
      <c r="AQ18" s="586">
        <f t="shared" si="0"/>
        <v>1.4233720000000001</v>
      </c>
      <c r="AR18" s="586">
        <f t="shared" si="0"/>
        <v>1.4233720000000001</v>
      </c>
      <c r="AS18" s="586">
        <f t="shared" si="0"/>
        <v>1.4233720000000001</v>
      </c>
      <c r="AT18" s="586">
        <f t="shared" si="0"/>
        <v>1.4233720000000001</v>
      </c>
      <c r="AU18" s="586">
        <f t="shared" si="0"/>
        <v>1.4233720000000001</v>
      </c>
      <c r="AV18" s="586">
        <f t="shared" si="0"/>
        <v>1.4233720000000001</v>
      </c>
      <c r="AW18" s="586">
        <f t="shared" si="0"/>
        <v>1.4233720000000001</v>
      </c>
      <c r="AX18" s="584"/>
      <c r="AY18" s="561"/>
      <c r="AZ18" s="561"/>
      <c r="BA18" s="561"/>
      <c r="BB18" s="561"/>
    </row>
    <row r="19" spans="1:54" ht="14.4" x14ac:dyDescent="0.25">
      <c r="B19" s="704"/>
      <c r="C19" s="641"/>
      <c r="D19" s="283"/>
      <c r="E19" s="287"/>
      <c r="F19" s="289" t="s">
        <v>18</v>
      </c>
      <c r="G19" s="289"/>
      <c r="H19" s="289"/>
      <c r="I19" s="585">
        <f t="shared" si="0"/>
        <v>0.99236899999999995</v>
      </c>
      <c r="J19" s="585">
        <f t="shared" si="0"/>
        <v>0.98231199999999996</v>
      </c>
      <c r="K19" s="585">
        <f t="shared" si="0"/>
        <v>1.0208699999999999</v>
      </c>
      <c r="L19" s="585">
        <f t="shared" si="0"/>
        <v>1.003271</v>
      </c>
      <c r="M19" s="585">
        <f t="shared" si="0"/>
        <v>0.876498</v>
      </c>
      <c r="N19" s="585">
        <f t="shared" si="0"/>
        <v>0.95064899999999997</v>
      </c>
      <c r="O19" s="585">
        <f t="shared" si="0"/>
        <v>0.84968500000000002</v>
      </c>
      <c r="P19" s="585">
        <f t="shared" si="0"/>
        <v>0.90422400000000003</v>
      </c>
      <c r="Q19" s="585">
        <f t="shared" si="0"/>
        <v>0.79949400000000004</v>
      </c>
      <c r="R19" s="585">
        <f t="shared" si="0"/>
        <v>0.76970799999999995</v>
      </c>
      <c r="S19" s="585">
        <f t="shared" si="0"/>
        <v>0.82251600000000002</v>
      </c>
      <c r="T19" s="585">
        <f t="shared" si="0"/>
        <v>0.84199400000000002</v>
      </c>
      <c r="U19" s="586">
        <f t="shared" si="0"/>
        <v>0.84199400000000002</v>
      </c>
      <c r="V19" s="586">
        <f t="shared" si="0"/>
        <v>0.84199400000000002</v>
      </c>
      <c r="W19" s="586">
        <f t="shared" si="0"/>
        <v>0.84199400000000002</v>
      </c>
      <c r="X19" s="586">
        <f t="shared" si="0"/>
        <v>0.84199400000000002</v>
      </c>
      <c r="Y19" s="586">
        <f t="shared" si="0"/>
        <v>0.84199400000000002</v>
      </c>
      <c r="Z19" s="586">
        <f t="shared" si="0"/>
        <v>0.84199400000000002</v>
      </c>
      <c r="AA19" s="586">
        <f t="shared" si="0"/>
        <v>0.84199400000000002</v>
      </c>
      <c r="AB19" s="586">
        <f t="shared" si="0"/>
        <v>0.84199400000000002</v>
      </c>
      <c r="AC19" s="586">
        <f t="shared" si="0"/>
        <v>0.84199400000000002</v>
      </c>
      <c r="AD19" s="586">
        <f t="shared" si="0"/>
        <v>0.84199400000000002</v>
      </c>
      <c r="AE19" s="586">
        <f t="shared" si="0"/>
        <v>0.84199400000000002</v>
      </c>
      <c r="AF19" s="586">
        <f t="shared" si="0"/>
        <v>0.84199400000000002</v>
      </c>
      <c r="AG19" s="586">
        <f t="shared" si="0"/>
        <v>0.84199400000000002</v>
      </c>
      <c r="AH19" s="586">
        <f t="shared" si="0"/>
        <v>0.84199400000000002</v>
      </c>
      <c r="AI19" s="586">
        <f t="shared" si="0"/>
        <v>0.84199400000000002</v>
      </c>
      <c r="AJ19" s="586">
        <f t="shared" si="0"/>
        <v>0.84199400000000002</v>
      </c>
      <c r="AK19" s="586">
        <f t="shared" si="0"/>
        <v>0.84199400000000002</v>
      </c>
      <c r="AL19" s="586">
        <f t="shared" si="0"/>
        <v>0.84199400000000002</v>
      </c>
      <c r="AM19" s="586">
        <f t="shared" si="0"/>
        <v>0.84199400000000002</v>
      </c>
      <c r="AN19" s="586">
        <f t="shared" si="0"/>
        <v>0.84199400000000002</v>
      </c>
      <c r="AO19" s="586">
        <f t="shared" si="0"/>
        <v>0.84199400000000002</v>
      </c>
      <c r="AP19" s="586">
        <f t="shared" si="0"/>
        <v>0.84199400000000002</v>
      </c>
      <c r="AQ19" s="586">
        <f t="shared" si="0"/>
        <v>0.84199400000000002</v>
      </c>
      <c r="AR19" s="586">
        <f t="shared" si="0"/>
        <v>0.84199400000000002</v>
      </c>
      <c r="AS19" s="586">
        <f t="shared" si="0"/>
        <v>0.84199400000000002</v>
      </c>
      <c r="AT19" s="586">
        <f t="shared" si="0"/>
        <v>0.84199400000000002</v>
      </c>
      <c r="AU19" s="586">
        <f t="shared" si="0"/>
        <v>0.84199400000000002</v>
      </c>
      <c r="AV19" s="586">
        <f t="shared" si="0"/>
        <v>0.84199400000000002</v>
      </c>
      <c r="AW19" s="586">
        <f t="shared" si="0"/>
        <v>0.84199400000000002</v>
      </c>
      <c r="AX19" s="286"/>
    </row>
    <row r="20" spans="1:54" ht="14.4" x14ac:dyDescent="0.25">
      <c r="B20" s="704"/>
      <c r="C20" s="641"/>
      <c r="D20" s="283"/>
      <c r="E20" s="287"/>
      <c r="F20" s="289" t="s">
        <v>19</v>
      </c>
      <c r="G20" s="289"/>
      <c r="H20" s="289"/>
      <c r="I20" s="585">
        <f t="shared" si="0"/>
        <v>0.19395699999999999</v>
      </c>
      <c r="J20" s="585">
        <f t="shared" si="0"/>
        <v>0.17344200000000001</v>
      </c>
      <c r="K20" s="585">
        <f t="shared" si="0"/>
        <v>0.12698200000000001</v>
      </c>
      <c r="L20" s="585">
        <f t="shared" si="0"/>
        <v>0.191159</v>
      </c>
      <c r="M20" s="585">
        <f t="shared" si="0"/>
        <v>9.3574000000000004E-2</v>
      </c>
      <c r="N20" s="585">
        <f t="shared" si="0"/>
        <v>0.11738999999999999</v>
      </c>
      <c r="O20" s="585">
        <f t="shared" si="0"/>
        <v>0.125946</v>
      </c>
      <c r="P20" s="585">
        <f t="shared" si="0"/>
        <v>0.12926799999999999</v>
      </c>
      <c r="Q20" s="585">
        <f t="shared" si="0"/>
        <v>0.16844600000000001</v>
      </c>
      <c r="R20" s="585">
        <f t="shared" si="0"/>
        <v>0.21949199999999999</v>
      </c>
      <c r="S20" s="585">
        <f t="shared" si="0"/>
        <v>0.21501400000000001</v>
      </c>
      <c r="T20" s="585">
        <f t="shared" si="0"/>
        <v>0.163017</v>
      </c>
      <c r="U20" s="586">
        <f t="shared" si="0"/>
        <v>0.163017</v>
      </c>
      <c r="V20" s="586">
        <f t="shared" si="0"/>
        <v>0.163017</v>
      </c>
      <c r="W20" s="586">
        <f t="shared" si="0"/>
        <v>0.163017</v>
      </c>
      <c r="X20" s="586">
        <f t="shared" si="0"/>
        <v>0.163017</v>
      </c>
      <c r="Y20" s="586">
        <f t="shared" si="0"/>
        <v>0.163017</v>
      </c>
      <c r="Z20" s="586">
        <f t="shared" si="0"/>
        <v>0.163017</v>
      </c>
      <c r="AA20" s="586">
        <f t="shared" si="0"/>
        <v>0.163017</v>
      </c>
      <c r="AB20" s="586">
        <f t="shared" si="0"/>
        <v>0.163017</v>
      </c>
      <c r="AC20" s="586">
        <f t="shared" si="0"/>
        <v>0.163017</v>
      </c>
      <c r="AD20" s="586">
        <f t="shared" si="0"/>
        <v>0.163017</v>
      </c>
      <c r="AE20" s="586">
        <f t="shared" si="0"/>
        <v>0.163017</v>
      </c>
      <c r="AF20" s="586">
        <f t="shared" si="0"/>
        <v>0.163017</v>
      </c>
      <c r="AG20" s="586">
        <f t="shared" si="0"/>
        <v>0.163017</v>
      </c>
      <c r="AH20" s="586">
        <f t="shared" si="0"/>
        <v>0.163017</v>
      </c>
      <c r="AI20" s="586">
        <f t="shared" si="0"/>
        <v>0.163017</v>
      </c>
      <c r="AJ20" s="586">
        <f t="shared" si="0"/>
        <v>0.163017</v>
      </c>
      <c r="AK20" s="586">
        <f t="shared" si="0"/>
        <v>0.163017</v>
      </c>
      <c r="AL20" s="586">
        <f t="shared" si="0"/>
        <v>0.163017</v>
      </c>
      <c r="AM20" s="586">
        <f t="shared" si="0"/>
        <v>0.163017</v>
      </c>
      <c r="AN20" s="586">
        <f t="shared" si="0"/>
        <v>0.163017</v>
      </c>
      <c r="AO20" s="586">
        <f t="shared" si="0"/>
        <v>0.163017</v>
      </c>
      <c r="AP20" s="586">
        <f t="shared" si="0"/>
        <v>0.163017</v>
      </c>
      <c r="AQ20" s="586">
        <f t="shared" si="0"/>
        <v>0.163017</v>
      </c>
      <c r="AR20" s="586">
        <f t="shared" si="0"/>
        <v>0.163017</v>
      </c>
      <c r="AS20" s="586">
        <f t="shared" si="0"/>
        <v>0.163017</v>
      </c>
      <c r="AT20" s="586">
        <f t="shared" si="0"/>
        <v>0.163017</v>
      </c>
      <c r="AU20" s="586">
        <f t="shared" si="0"/>
        <v>0.163017</v>
      </c>
      <c r="AV20" s="586">
        <f t="shared" si="0"/>
        <v>0.163017</v>
      </c>
      <c r="AW20" s="586">
        <f t="shared" si="0"/>
        <v>0.163017</v>
      </c>
      <c r="AX20" s="286"/>
    </row>
    <row r="21" spans="1:54" ht="14.4" x14ac:dyDescent="0.25">
      <c r="B21" s="704"/>
      <c r="C21" s="641"/>
      <c r="D21" s="283"/>
      <c r="E21" s="287"/>
      <c r="F21" s="289" t="s">
        <v>20</v>
      </c>
      <c r="G21" s="289"/>
      <c r="H21" s="289"/>
      <c r="I21" s="585">
        <f t="shared" si="0"/>
        <v>0.217058</v>
      </c>
      <c r="J21" s="585">
        <f t="shared" si="0"/>
        <v>0.21058399999999999</v>
      </c>
      <c r="K21" s="585">
        <f t="shared" si="0"/>
        <v>0.20565700000000001</v>
      </c>
      <c r="L21" s="585">
        <f t="shared" si="0"/>
        <v>0.216225</v>
      </c>
      <c r="M21" s="585">
        <f t="shared" si="0"/>
        <v>0.46817999999999999</v>
      </c>
      <c r="N21" s="585">
        <f t="shared" si="0"/>
        <v>0.61209000000000002</v>
      </c>
      <c r="O21" s="585">
        <f t="shared" si="0"/>
        <v>0.719109</v>
      </c>
      <c r="P21" s="585">
        <f t="shared" si="0"/>
        <v>0.75779099999999999</v>
      </c>
      <c r="Q21" s="585">
        <f t="shared" si="0"/>
        <v>0.79651799999999995</v>
      </c>
      <c r="R21" s="585">
        <f t="shared" si="0"/>
        <v>0.66230500000000003</v>
      </c>
      <c r="S21" s="585">
        <f t="shared" si="0"/>
        <v>0.68147599999999997</v>
      </c>
      <c r="T21" s="585">
        <f t="shared" si="0"/>
        <v>0.71275699999999997</v>
      </c>
      <c r="U21" s="586">
        <f t="shared" si="0"/>
        <v>0.71275699999999997</v>
      </c>
      <c r="V21" s="586">
        <f t="shared" si="0"/>
        <v>0.71275699999999997</v>
      </c>
      <c r="W21" s="586">
        <f t="shared" si="0"/>
        <v>0.71275699999999997</v>
      </c>
      <c r="X21" s="586">
        <f t="shared" si="0"/>
        <v>0.71275699999999997</v>
      </c>
      <c r="Y21" s="586">
        <f t="shared" si="0"/>
        <v>0.71275699999999997</v>
      </c>
      <c r="Z21" s="586">
        <f t="shared" si="0"/>
        <v>0.71275699999999997</v>
      </c>
      <c r="AA21" s="586">
        <f t="shared" si="0"/>
        <v>0.71275699999999997</v>
      </c>
      <c r="AB21" s="586">
        <f t="shared" si="0"/>
        <v>0.71275699999999997</v>
      </c>
      <c r="AC21" s="586">
        <f t="shared" si="0"/>
        <v>0.71275699999999997</v>
      </c>
      <c r="AD21" s="586">
        <f t="shared" si="0"/>
        <v>0.71275699999999997</v>
      </c>
      <c r="AE21" s="586">
        <f t="shared" si="0"/>
        <v>0.71275699999999997</v>
      </c>
      <c r="AF21" s="586">
        <f t="shared" si="0"/>
        <v>0.71275699999999997</v>
      </c>
      <c r="AG21" s="586">
        <f t="shared" si="0"/>
        <v>0.71275699999999997</v>
      </c>
      <c r="AH21" s="586">
        <f t="shared" si="0"/>
        <v>0.71275699999999997</v>
      </c>
      <c r="AI21" s="586">
        <f t="shared" si="0"/>
        <v>0.71275699999999997</v>
      </c>
      <c r="AJ21" s="586">
        <f t="shared" si="0"/>
        <v>0.71275699999999997</v>
      </c>
      <c r="AK21" s="586">
        <f t="shared" si="0"/>
        <v>0.71275699999999997</v>
      </c>
      <c r="AL21" s="586">
        <f t="shared" si="0"/>
        <v>0.71275699999999997</v>
      </c>
      <c r="AM21" s="586">
        <f t="shared" si="0"/>
        <v>0.71275699999999997</v>
      </c>
      <c r="AN21" s="586">
        <f t="shared" si="0"/>
        <v>0.71275699999999997</v>
      </c>
      <c r="AO21" s="586">
        <f t="shared" si="0"/>
        <v>0.71275699999999997</v>
      </c>
      <c r="AP21" s="586">
        <f t="shared" si="0"/>
        <v>0.71275699999999997</v>
      </c>
      <c r="AQ21" s="586">
        <f t="shared" si="0"/>
        <v>0.71275699999999997</v>
      </c>
      <c r="AR21" s="586">
        <f t="shared" si="0"/>
        <v>0.71275699999999997</v>
      </c>
      <c r="AS21" s="586">
        <f t="shared" si="0"/>
        <v>0.71275699999999997</v>
      </c>
      <c r="AT21" s="586">
        <f t="shared" si="0"/>
        <v>0.71275699999999997</v>
      </c>
      <c r="AU21" s="586">
        <f t="shared" si="0"/>
        <v>0.71275699999999997</v>
      </c>
      <c r="AV21" s="586">
        <f t="shared" si="0"/>
        <v>0.71275699999999997</v>
      </c>
      <c r="AW21" s="586">
        <f t="shared" si="0"/>
        <v>0.71275699999999997</v>
      </c>
      <c r="AX21" s="286"/>
      <c r="AY21" s="262"/>
      <c r="AZ21" s="262"/>
      <c r="BA21" s="262"/>
      <c r="BB21" s="262"/>
    </row>
    <row r="22" spans="1:54" ht="14.4" x14ac:dyDescent="0.25">
      <c r="B22" s="704"/>
      <c r="C22" s="641"/>
      <c r="D22" s="283"/>
      <c r="E22" s="287"/>
      <c r="F22" s="289" t="s">
        <v>21</v>
      </c>
      <c r="G22" s="289"/>
      <c r="H22" s="289"/>
      <c r="I22" s="585">
        <f t="shared" si="0"/>
        <v>0.53947500000000004</v>
      </c>
      <c r="J22" s="585">
        <f t="shared" si="0"/>
        <v>0.56585700000000005</v>
      </c>
      <c r="K22" s="585">
        <f t="shared" si="0"/>
        <v>0.60827200000000003</v>
      </c>
      <c r="L22" s="585">
        <f t="shared" si="0"/>
        <v>0.49189100000000002</v>
      </c>
      <c r="M22" s="585">
        <f t="shared" si="0"/>
        <v>0.49925799999999998</v>
      </c>
      <c r="N22" s="585">
        <f t="shared" si="0"/>
        <v>0.454347</v>
      </c>
      <c r="O22" s="585">
        <f t="shared" si="0"/>
        <v>0.37779099999999999</v>
      </c>
      <c r="P22" s="585">
        <f t="shared" si="0"/>
        <v>0.33241799999999999</v>
      </c>
      <c r="Q22" s="585">
        <f t="shared" si="0"/>
        <v>0.252612</v>
      </c>
      <c r="R22" s="585">
        <f t="shared" si="0"/>
        <v>0.270986</v>
      </c>
      <c r="S22" s="585">
        <f t="shared" si="0"/>
        <v>0.249139</v>
      </c>
      <c r="T22" s="585">
        <f t="shared" si="0"/>
        <v>0.233074</v>
      </c>
      <c r="U22" s="586">
        <f t="shared" si="0"/>
        <v>0.233074</v>
      </c>
      <c r="V22" s="586">
        <f t="shared" si="0"/>
        <v>0.233074</v>
      </c>
      <c r="W22" s="586">
        <f t="shared" si="0"/>
        <v>0.233074</v>
      </c>
      <c r="X22" s="586">
        <f t="shared" si="0"/>
        <v>0.233074</v>
      </c>
      <c r="Y22" s="586">
        <f t="shared" si="0"/>
        <v>0.233074</v>
      </c>
      <c r="Z22" s="586">
        <f t="shared" si="0"/>
        <v>0.233074</v>
      </c>
      <c r="AA22" s="586">
        <f t="shared" si="0"/>
        <v>0.233074</v>
      </c>
      <c r="AB22" s="586">
        <f t="shared" si="0"/>
        <v>0.233074</v>
      </c>
      <c r="AC22" s="586">
        <f t="shared" si="0"/>
        <v>0.233074</v>
      </c>
      <c r="AD22" s="586">
        <f t="shared" si="0"/>
        <v>0.233074</v>
      </c>
      <c r="AE22" s="586">
        <f t="shared" si="0"/>
        <v>0.233074</v>
      </c>
      <c r="AF22" s="586">
        <f t="shared" si="0"/>
        <v>0.233074</v>
      </c>
      <c r="AG22" s="586">
        <f t="shared" si="0"/>
        <v>0.233074</v>
      </c>
      <c r="AH22" s="586">
        <f t="shared" si="0"/>
        <v>0.233074</v>
      </c>
      <c r="AI22" s="586">
        <f t="shared" si="0"/>
        <v>0.233074</v>
      </c>
      <c r="AJ22" s="586">
        <f t="shared" si="0"/>
        <v>0.233074</v>
      </c>
      <c r="AK22" s="586">
        <f t="shared" si="0"/>
        <v>0.233074</v>
      </c>
      <c r="AL22" s="586">
        <f t="shared" si="0"/>
        <v>0.233074</v>
      </c>
      <c r="AM22" s="586">
        <f t="shared" si="0"/>
        <v>0.233074</v>
      </c>
      <c r="AN22" s="586">
        <f t="shared" si="0"/>
        <v>0.233074</v>
      </c>
      <c r="AO22" s="586">
        <f t="shared" si="0"/>
        <v>0.233074</v>
      </c>
      <c r="AP22" s="586">
        <f t="shared" si="0"/>
        <v>0.233074</v>
      </c>
      <c r="AQ22" s="586">
        <f t="shared" si="0"/>
        <v>0.233074</v>
      </c>
      <c r="AR22" s="586">
        <f t="shared" si="0"/>
        <v>0.233074</v>
      </c>
      <c r="AS22" s="586">
        <f t="shared" si="0"/>
        <v>0.233074</v>
      </c>
      <c r="AT22" s="586">
        <f t="shared" si="0"/>
        <v>0.233074</v>
      </c>
      <c r="AU22" s="586">
        <f t="shared" si="0"/>
        <v>0.233074</v>
      </c>
      <c r="AV22" s="586">
        <f t="shared" si="0"/>
        <v>0.233074</v>
      </c>
      <c r="AW22" s="586">
        <f t="shared" si="0"/>
        <v>0.233074</v>
      </c>
      <c r="AX22" s="286"/>
    </row>
    <row r="23" spans="1:54" ht="14.4" x14ac:dyDescent="0.25">
      <c r="B23" s="704"/>
      <c r="C23" s="641"/>
      <c r="D23" s="283"/>
      <c r="E23" s="287"/>
      <c r="F23" s="289" t="s">
        <v>22</v>
      </c>
      <c r="G23" s="289"/>
      <c r="H23" s="289"/>
      <c r="I23" s="585">
        <f t="shared" si="0"/>
        <v>3.4099520000000001</v>
      </c>
      <c r="J23" s="585">
        <f t="shared" si="0"/>
        <v>3.4254120000000001</v>
      </c>
      <c r="K23" s="585">
        <f t="shared" si="0"/>
        <v>3.5530080000000002</v>
      </c>
      <c r="L23" s="585">
        <f t="shared" si="0"/>
        <v>3.2273209999999999</v>
      </c>
      <c r="M23" s="585">
        <f t="shared" si="0"/>
        <v>2.2594470000000002</v>
      </c>
      <c r="N23" s="585">
        <f t="shared" si="0"/>
        <v>2.5314420000000002</v>
      </c>
      <c r="O23" s="585">
        <f t="shared" si="0"/>
        <v>2.3005390000000001</v>
      </c>
      <c r="P23" s="585">
        <f t="shared" si="0"/>
        <v>2.4476339999999999</v>
      </c>
      <c r="Q23" s="585">
        <f t="shared" si="0"/>
        <v>2.3790420000000001</v>
      </c>
      <c r="R23" s="585">
        <f t="shared" ref="R23:AW23" si="1">R14/1000000</f>
        <v>1.9854940000000001</v>
      </c>
      <c r="S23" s="585">
        <f t="shared" si="1"/>
        <v>2.0677949999999998</v>
      </c>
      <c r="T23" s="585">
        <f t="shared" si="1"/>
        <v>2.3765510000000001</v>
      </c>
      <c r="U23" s="586">
        <f t="shared" si="1"/>
        <v>2.3765510000000001</v>
      </c>
      <c r="V23" s="586">
        <f t="shared" si="1"/>
        <v>2.3765510000000001</v>
      </c>
      <c r="W23" s="586">
        <f t="shared" si="1"/>
        <v>2.3765510000000001</v>
      </c>
      <c r="X23" s="586">
        <f t="shared" si="1"/>
        <v>2.3765510000000001</v>
      </c>
      <c r="Y23" s="586">
        <f t="shared" si="1"/>
        <v>2.3765510000000001</v>
      </c>
      <c r="Z23" s="586">
        <f t="shared" si="1"/>
        <v>2.3765510000000001</v>
      </c>
      <c r="AA23" s="586">
        <f t="shared" si="1"/>
        <v>2.3765510000000001</v>
      </c>
      <c r="AB23" s="586">
        <f t="shared" si="1"/>
        <v>2.3765510000000001</v>
      </c>
      <c r="AC23" s="586">
        <f t="shared" si="1"/>
        <v>2.3765510000000001</v>
      </c>
      <c r="AD23" s="586">
        <f t="shared" si="1"/>
        <v>2.3765510000000001</v>
      </c>
      <c r="AE23" s="586">
        <f t="shared" si="1"/>
        <v>2.3765510000000001</v>
      </c>
      <c r="AF23" s="586">
        <f t="shared" si="1"/>
        <v>2.3765510000000001</v>
      </c>
      <c r="AG23" s="586">
        <f t="shared" si="1"/>
        <v>2.3765510000000001</v>
      </c>
      <c r="AH23" s="586">
        <f t="shared" si="1"/>
        <v>2.3765510000000001</v>
      </c>
      <c r="AI23" s="586">
        <f t="shared" si="1"/>
        <v>2.3765510000000001</v>
      </c>
      <c r="AJ23" s="586">
        <f t="shared" si="1"/>
        <v>2.3765510000000001</v>
      </c>
      <c r="AK23" s="586">
        <f t="shared" si="1"/>
        <v>2.3765510000000001</v>
      </c>
      <c r="AL23" s="586">
        <f t="shared" si="1"/>
        <v>2.3765510000000001</v>
      </c>
      <c r="AM23" s="586">
        <f t="shared" si="1"/>
        <v>2.3765510000000001</v>
      </c>
      <c r="AN23" s="586">
        <f t="shared" si="1"/>
        <v>2.3765510000000001</v>
      </c>
      <c r="AO23" s="586">
        <f t="shared" si="1"/>
        <v>2.3765510000000001</v>
      </c>
      <c r="AP23" s="586">
        <f t="shared" si="1"/>
        <v>2.3765510000000001</v>
      </c>
      <c r="AQ23" s="586">
        <f t="shared" si="1"/>
        <v>2.3765510000000001</v>
      </c>
      <c r="AR23" s="586">
        <f t="shared" si="1"/>
        <v>2.3765510000000001</v>
      </c>
      <c r="AS23" s="586">
        <f t="shared" si="1"/>
        <v>2.3765510000000001</v>
      </c>
      <c r="AT23" s="586">
        <f t="shared" si="1"/>
        <v>2.3765510000000001</v>
      </c>
      <c r="AU23" s="586">
        <f t="shared" si="1"/>
        <v>2.3765510000000001</v>
      </c>
      <c r="AV23" s="586">
        <f t="shared" si="1"/>
        <v>2.3765510000000001</v>
      </c>
      <c r="AW23" s="586">
        <f t="shared" si="1"/>
        <v>2.3765510000000001</v>
      </c>
      <c r="AX23" s="286"/>
    </row>
    <row r="24" spans="1:54" ht="14.4" x14ac:dyDescent="0.25">
      <c r="B24" s="704"/>
      <c r="C24" s="641"/>
      <c r="D24" s="283"/>
      <c r="E24" s="287"/>
      <c r="F24" s="289" t="s">
        <v>23</v>
      </c>
      <c r="G24" s="289"/>
      <c r="H24" s="289"/>
      <c r="I24" s="585">
        <f t="shared" ref="I24:AW24" si="2">I15/1000000</f>
        <v>1.5099720000000001</v>
      </c>
      <c r="J24" s="585">
        <f t="shared" si="2"/>
        <v>1.3855470000000001</v>
      </c>
      <c r="K24" s="585">
        <f t="shared" si="2"/>
        <v>1.423114</v>
      </c>
      <c r="L24" s="585">
        <f t="shared" si="2"/>
        <v>1.623359</v>
      </c>
      <c r="M24" s="585">
        <f t="shared" si="2"/>
        <v>0.82833299999999999</v>
      </c>
      <c r="N24" s="585">
        <f t="shared" si="2"/>
        <v>0.70677699999999999</v>
      </c>
      <c r="O24" s="585">
        <f t="shared" si="2"/>
        <v>0.80049599999999999</v>
      </c>
      <c r="P24" s="585">
        <f t="shared" si="2"/>
        <v>0.67791100000000004</v>
      </c>
      <c r="Q24" s="585">
        <f t="shared" si="2"/>
        <v>0.71527300000000005</v>
      </c>
      <c r="R24" s="585">
        <f t="shared" si="2"/>
        <v>0.91584299999999996</v>
      </c>
      <c r="S24" s="585">
        <f t="shared" si="2"/>
        <v>0.84131999999999996</v>
      </c>
      <c r="T24" s="585">
        <f t="shared" si="2"/>
        <v>0.64613900000000002</v>
      </c>
      <c r="U24" s="586">
        <f t="shared" si="2"/>
        <v>0.64613900000000002</v>
      </c>
      <c r="V24" s="586">
        <f t="shared" si="2"/>
        <v>0.64613900000000002</v>
      </c>
      <c r="W24" s="586">
        <f t="shared" si="2"/>
        <v>0.64613900000000002</v>
      </c>
      <c r="X24" s="586">
        <f t="shared" si="2"/>
        <v>0.64613900000000002</v>
      </c>
      <c r="Y24" s="586">
        <f t="shared" si="2"/>
        <v>0.64613900000000002</v>
      </c>
      <c r="Z24" s="586">
        <f t="shared" si="2"/>
        <v>0.64613900000000002</v>
      </c>
      <c r="AA24" s="586">
        <f t="shared" si="2"/>
        <v>0.64613900000000002</v>
      </c>
      <c r="AB24" s="586">
        <f t="shared" si="2"/>
        <v>0.64613900000000002</v>
      </c>
      <c r="AC24" s="586">
        <f t="shared" si="2"/>
        <v>0.64613900000000002</v>
      </c>
      <c r="AD24" s="586">
        <f t="shared" si="2"/>
        <v>0.64613900000000002</v>
      </c>
      <c r="AE24" s="586">
        <f t="shared" si="2"/>
        <v>0.64613900000000002</v>
      </c>
      <c r="AF24" s="586">
        <f t="shared" si="2"/>
        <v>0.64613900000000002</v>
      </c>
      <c r="AG24" s="586">
        <f t="shared" si="2"/>
        <v>0.64613900000000002</v>
      </c>
      <c r="AH24" s="586">
        <f t="shared" si="2"/>
        <v>0.64613900000000002</v>
      </c>
      <c r="AI24" s="586">
        <f t="shared" si="2"/>
        <v>0.64613900000000002</v>
      </c>
      <c r="AJ24" s="586">
        <f t="shared" si="2"/>
        <v>0.64613900000000002</v>
      </c>
      <c r="AK24" s="586">
        <f t="shared" si="2"/>
        <v>0.64613900000000002</v>
      </c>
      <c r="AL24" s="586">
        <f t="shared" si="2"/>
        <v>0.64613900000000002</v>
      </c>
      <c r="AM24" s="586">
        <f t="shared" si="2"/>
        <v>0.64613900000000002</v>
      </c>
      <c r="AN24" s="586">
        <f t="shared" si="2"/>
        <v>0.64613900000000002</v>
      </c>
      <c r="AO24" s="586">
        <f t="shared" si="2"/>
        <v>0.64613900000000002</v>
      </c>
      <c r="AP24" s="586">
        <f t="shared" si="2"/>
        <v>0.64613900000000002</v>
      </c>
      <c r="AQ24" s="586">
        <f t="shared" si="2"/>
        <v>0.64613900000000002</v>
      </c>
      <c r="AR24" s="586">
        <f t="shared" si="2"/>
        <v>0.64613900000000002</v>
      </c>
      <c r="AS24" s="586">
        <f t="shared" si="2"/>
        <v>0.64613900000000002</v>
      </c>
      <c r="AT24" s="586">
        <f t="shared" si="2"/>
        <v>0.64613900000000002</v>
      </c>
      <c r="AU24" s="586">
        <f t="shared" si="2"/>
        <v>0.64613900000000002</v>
      </c>
      <c r="AV24" s="586">
        <f t="shared" si="2"/>
        <v>0.64613900000000002</v>
      </c>
      <c r="AW24" s="586">
        <f t="shared" si="2"/>
        <v>0.64613900000000002</v>
      </c>
      <c r="AX24" s="286"/>
    </row>
    <row r="25" spans="1:54" ht="14.4" x14ac:dyDescent="0.25">
      <c r="A25" s="14"/>
      <c r="B25" s="263"/>
      <c r="C25" s="13"/>
      <c r="D25" s="293"/>
      <c r="E25" s="294"/>
      <c r="F25" s="295" t="s">
        <v>24</v>
      </c>
      <c r="G25" s="295"/>
      <c r="H25" s="295"/>
      <c r="I25" s="296">
        <f t="shared" ref="I25:AW25" si="3">SUM(I17:I24)</f>
        <v>11.758289</v>
      </c>
      <c r="J25" s="296">
        <f t="shared" si="3"/>
        <v>11.659081</v>
      </c>
      <c r="K25" s="296">
        <f t="shared" si="3"/>
        <v>11.903877</v>
      </c>
      <c r="L25" s="296">
        <f t="shared" si="3"/>
        <v>11.761013</v>
      </c>
      <c r="M25" s="296">
        <f t="shared" si="3"/>
        <v>12.201253000000001</v>
      </c>
      <c r="N25" s="296">
        <f t="shared" si="3"/>
        <v>12.585860000000002</v>
      </c>
      <c r="O25" s="296">
        <f t="shared" si="3"/>
        <v>12.385973000000002</v>
      </c>
      <c r="P25" s="296">
        <f t="shared" si="3"/>
        <v>12.355144999999998</v>
      </c>
      <c r="Q25" s="296">
        <f t="shared" si="3"/>
        <v>12.237831</v>
      </c>
      <c r="R25" s="296">
        <f t="shared" si="3"/>
        <v>12.304228</v>
      </c>
      <c r="S25" s="296">
        <f t="shared" si="3"/>
        <v>12.432556999999999</v>
      </c>
      <c r="T25" s="296">
        <f t="shared" si="3"/>
        <v>12.297464</v>
      </c>
      <c r="U25" s="297">
        <f t="shared" si="3"/>
        <v>12.297464</v>
      </c>
      <c r="V25" s="297">
        <f t="shared" si="3"/>
        <v>12.297464</v>
      </c>
      <c r="W25" s="297">
        <f t="shared" si="3"/>
        <v>12.297464</v>
      </c>
      <c r="X25" s="297">
        <f t="shared" si="3"/>
        <v>12.297464</v>
      </c>
      <c r="Y25" s="297">
        <f t="shared" si="3"/>
        <v>12.297464</v>
      </c>
      <c r="Z25" s="297">
        <f t="shared" si="3"/>
        <v>12.297464</v>
      </c>
      <c r="AA25" s="297">
        <f t="shared" si="3"/>
        <v>12.297464</v>
      </c>
      <c r="AB25" s="297">
        <f t="shared" si="3"/>
        <v>12.297464</v>
      </c>
      <c r="AC25" s="297">
        <f t="shared" si="3"/>
        <v>12.297464</v>
      </c>
      <c r="AD25" s="297">
        <f t="shared" si="3"/>
        <v>12.297464</v>
      </c>
      <c r="AE25" s="297">
        <f t="shared" si="3"/>
        <v>12.297464</v>
      </c>
      <c r="AF25" s="297">
        <f t="shared" si="3"/>
        <v>12.297464</v>
      </c>
      <c r="AG25" s="297">
        <f t="shared" si="3"/>
        <v>12.297464</v>
      </c>
      <c r="AH25" s="297">
        <f t="shared" si="3"/>
        <v>12.297464</v>
      </c>
      <c r="AI25" s="297">
        <f t="shared" si="3"/>
        <v>12.297464</v>
      </c>
      <c r="AJ25" s="297">
        <f t="shared" si="3"/>
        <v>12.297464</v>
      </c>
      <c r="AK25" s="297">
        <f t="shared" si="3"/>
        <v>12.297464</v>
      </c>
      <c r="AL25" s="297">
        <f t="shared" si="3"/>
        <v>12.297464</v>
      </c>
      <c r="AM25" s="297">
        <f t="shared" si="3"/>
        <v>12.297464</v>
      </c>
      <c r="AN25" s="297">
        <f t="shared" si="3"/>
        <v>12.297464</v>
      </c>
      <c r="AO25" s="297">
        <f t="shared" si="3"/>
        <v>12.297464</v>
      </c>
      <c r="AP25" s="297">
        <f t="shared" si="3"/>
        <v>12.297464</v>
      </c>
      <c r="AQ25" s="297">
        <f t="shared" si="3"/>
        <v>12.297464</v>
      </c>
      <c r="AR25" s="297">
        <f t="shared" si="3"/>
        <v>12.297464</v>
      </c>
      <c r="AS25" s="297">
        <f t="shared" si="3"/>
        <v>12.297464</v>
      </c>
      <c r="AT25" s="297">
        <f t="shared" si="3"/>
        <v>12.297464</v>
      </c>
      <c r="AU25" s="297">
        <f t="shared" si="3"/>
        <v>12.297464</v>
      </c>
      <c r="AV25" s="297">
        <f t="shared" si="3"/>
        <v>12.297464</v>
      </c>
      <c r="AW25" s="297">
        <f t="shared" si="3"/>
        <v>12.297464</v>
      </c>
      <c r="AX25" s="298"/>
      <c r="AY25" s="14"/>
      <c r="AZ25" s="14"/>
      <c r="BA25" s="14"/>
      <c r="BB25" s="14"/>
    </row>
    <row r="26" spans="1:54" ht="14.4" x14ac:dyDescent="0.25">
      <c r="B26" s="644"/>
      <c r="C26" s="641"/>
      <c r="D26" s="299"/>
      <c r="E26" s="300"/>
      <c r="F26" s="301"/>
      <c r="G26" s="301"/>
      <c r="H26" s="301"/>
      <c r="I26" s="301"/>
      <c r="J26" s="301"/>
      <c r="K26" s="301"/>
      <c r="L26" s="301"/>
      <c r="M26" s="301"/>
      <c r="N26" s="301"/>
      <c r="O26" s="301"/>
      <c r="P26" s="301"/>
      <c r="Q26" s="301"/>
      <c r="R26" s="301"/>
      <c r="S26" s="301"/>
      <c r="T26" s="301"/>
      <c r="U26" s="301"/>
      <c r="V26" s="301"/>
      <c r="W26" s="301"/>
      <c r="X26" s="301"/>
      <c r="Y26" s="301"/>
      <c r="Z26" s="301"/>
      <c r="AA26" s="301"/>
      <c r="AB26" s="301"/>
      <c r="AC26" s="301"/>
      <c r="AD26" s="301"/>
      <c r="AE26" s="301"/>
      <c r="AF26" s="301"/>
      <c r="AG26" s="301"/>
      <c r="AH26" s="301"/>
      <c r="AI26" s="301"/>
      <c r="AJ26" s="301"/>
      <c r="AK26" s="301"/>
      <c r="AL26" s="301"/>
      <c r="AM26" s="301"/>
      <c r="AN26" s="301"/>
      <c r="AO26" s="301"/>
      <c r="AP26" s="301"/>
      <c r="AQ26" s="301"/>
      <c r="AR26" s="301"/>
      <c r="AS26" s="301"/>
      <c r="AT26" s="301"/>
      <c r="AU26" s="301"/>
      <c r="AV26" s="301"/>
      <c r="AW26" s="301"/>
      <c r="AX26" s="302"/>
    </row>
    <row r="27" spans="1:54" ht="14.4" x14ac:dyDescent="0.25">
      <c r="B27" s="644"/>
      <c r="C27" s="641"/>
      <c r="D27" s="641"/>
      <c r="E27" s="641"/>
      <c r="F27" s="44"/>
      <c r="G27" s="44"/>
      <c r="H27" s="44"/>
      <c r="I27" s="8"/>
      <c r="J27" s="8"/>
      <c r="K27" s="8"/>
      <c r="L27" s="8"/>
      <c r="M27" s="8"/>
      <c r="N27" s="8"/>
      <c r="O27" s="8"/>
      <c r="P27" s="8"/>
      <c r="Q27" s="8"/>
      <c r="R27" s="8"/>
      <c r="S27" s="8"/>
      <c r="T27" s="8"/>
      <c r="U27" s="44"/>
      <c r="V27" s="44"/>
      <c r="W27" s="44"/>
      <c r="X27" s="44"/>
      <c r="Y27" s="44"/>
      <c r="Z27" s="44"/>
      <c r="AA27" s="44"/>
      <c r="AB27" s="44"/>
      <c r="AC27" s="44"/>
      <c r="AD27" s="44"/>
      <c r="AE27" s="44"/>
      <c r="AF27" s="44"/>
      <c r="AG27" s="44"/>
      <c r="AH27" s="44"/>
      <c r="AI27" s="44"/>
      <c r="AJ27" s="44"/>
      <c r="AK27" s="44"/>
      <c r="AL27" s="44"/>
      <c r="AM27" s="44"/>
      <c r="AN27" s="44"/>
      <c r="AO27" s="44"/>
      <c r="AP27" s="44"/>
      <c r="AQ27" s="44"/>
      <c r="AR27" s="44"/>
      <c r="AS27" s="44"/>
      <c r="AT27" s="44"/>
      <c r="AU27" s="44"/>
      <c r="AV27" s="44"/>
      <c r="AW27" s="44"/>
      <c r="AX27" s="44"/>
    </row>
    <row r="28" spans="1:54" ht="25.8" x14ac:dyDescent="0.25">
      <c r="B28" s="644"/>
      <c r="C28" s="641"/>
      <c r="D28" s="666" t="s">
        <v>25</v>
      </c>
      <c r="E28" s="666"/>
      <c r="F28" s="666"/>
      <c r="G28" s="44"/>
      <c r="H28" s="44"/>
      <c r="I28" s="44"/>
      <c r="J28" s="44"/>
      <c r="K28" s="44"/>
      <c r="L28" s="44"/>
      <c r="M28" s="44"/>
      <c r="N28" s="44"/>
      <c r="O28" s="44"/>
      <c r="P28" s="44"/>
      <c r="Q28" s="44"/>
      <c r="R28" s="44"/>
      <c r="S28" s="44"/>
      <c r="T28" s="44"/>
      <c r="U28" s="44"/>
      <c r="V28" s="44"/>
      <c r="W28" s="44"/>
      <c r="X28" s="44"/>
      <c r="Y28" s="44"/>
      <c r="Z28" s="44"/>
      <c r="AA28" s="44"/>
      <c r="AB28" s="44"/>
      <c r="AC28" s="44"/>
      <c r="AD28" s="44"/>
      <c r="AE28" s="44"/>
      <c r="AF28" s="44"/>
      <c r="AG28" s="44"/>
      <c r="AH28" s="44"/>
      <c r="AI28" s="44"/>
      <c r="AJ28" s="44"/>
      <c r="AK28" s="44"/>
      <c r="AL28" s="44"/>
      <c r="AM28" s="44"/>
      <c r="AN28" s="44"/>
      <c r="AO28" s="44"/>
      <c r="AP28" s="44"/>
      <c r="AQ28" s="44"/>
      <c r="AR28" s="44"/>
      <c r="AS28" s="44"/>
      <c r="AT28" s="44"/>
      <c r="AU28" s="44"/>
      <c r="AV28" s="44"/>
      <c r="AW28" s="44"/>
      <c r="AX28" s="44"/>
    </row>
    <row r="29" spans="1:54" ht="14.4" x14ac:dyDescent="0.25">
      <c r="B29" s="644"/>
      <c r="C29" s="641"/>
      <c r="D29" s="303"/>
      <c r="E29" s="303"/>
      <c r="F29" s="304"/>
      <c r="G29" s="44"/>
      <c r="H29" s="44"/>
      <c r="I29" s="8"/>
      <c r="J29" s="8"/>
      <c r="K29" s="8"/>
      <c r="L29" s="8"/>
      <c r="M29" s="8"/>
      <c r="N29" s="8"/>
      <c r="O29" s="8"/>
      <c r="P29" s="8"/>
      <c r="Q29" s="8"/>
      <c r="R29" s="8"/>
      <c r="S29" s="8"/>
      <c r="T29" s="8"/>
      <c r="U29" s="44"/>
      <c r="V29" s="44"/>
      <c r="W29" s="44"/>
      <c r="X29" s="44"/>
      <c r="Y29" s="44"/>
      <c r="Z29" s="44"/>
      <c r="AA29" s="44"/>
      <c r="AB29" s="44"/>
      <c r="AC29" s="44"/>
      <c r="AD29" s="44"/>
      <c r="AE29" s="44"/>
      <c r="AF29" s="44"/>
      <c r="AG29" s="44"/>
      <c r="AH29" s="44"/>
      <c r="AI29" s="44"/>
      <c r="AJ29" s="44"/>
      <c r="AK29" s="44"/>
      <c r="AL29" s="44"/>
      <c r="AM29" s="44"/>
      <c r="AN29" s="44"/>
      <c r="AO29" s="44"/>
      <c r="AP29" s="44"/>
      <c r="AQ29" s="44"/>
      <c r="AR29" s="44"/>
      <c r="AS29" s="44"/>
      <c r="AT29" s="44"/>
      <c r="AU29" s="44"/>
      <c r="AV29" s="44"/>
      <c r="AW29" s="44"/>
      <c r="AX29" s="44"/>
    </row>
    <row r="30" spans="1:54" ht="14.4" x14ac:dyDescent="0.25">
      <c r="B30" s="644"/>
      <c r="C30" s="641"/>
      <c r="D30" s="279"/>
      <c r="E30" s="280"/>
      <c r="F30" s="281"/>
      <c r="G30" s="281"/>
      <c r="H30" s="281"/>
      <c r="I30" s="281"/>
      <c r="J30" s="281"/>
      <c r="K30" s="281"/>
      <c r="L30" s="281"/>
      <c r="M30" s="281"/>
      <c r="N30" s="281"/>
      <c r="O30" s="281"/>
      <c r="P30" s="281"/>
      <c r="Q30" s="281"/>
      <c r="R30" s="281"/>
      <c r="S30" s="281"/>
      <c r="T30" s="281"/>
      <c r="U30" s="281"/>
      <c r="V30" s="281"/>
      <c r="W30" s="281"/>
      <c r="X30" s="281"/>
      <c r="Y30" s="281"/>
      <c r="Z30" s="281"/>
      <c r="AA30" s="281"/>
      <c r="AB30" s="281"/>
      <c r="AC30" s="281"/>
      <c r="AD30" s="281"/>
      <c r="AE30" s="281"/>
      <c r="AF30" s="281"/>
      <c r="AG30" s="281"/>
      <c r="AH30" s="281"/>
      <c r="AI30" s="281"/>
      <c r="AJ30" s="281"/>
      <c r="AK30" s="281"/>
      <c r="AL30" s="281"/>
      <c r="AM30" s="281"/>
      <c r="AN30" s="281"/>
      <c r="AO30" s="281"/>
      <c r="AP30" s="281"/>
      <c r="AQ30" s="281"/>
      <c r="AR30" s="281"/>
      <c r="AS30" s="281"/>
      <c r="AT30" s="281"/>
      <c r="AU30" s="281"/>
      <c r="AV30" s="281"/>
      <c r="AW30" s="281"/>
      <c r="AX30" s="282"/>
    </row>
    <row r="31" spans="1:54" ht="15.6" x14ac:dyDescent="0.25">
      <c r="B31" s="644"/>
      <c r="C31" s="641"/>
      <c r="D31" s="283"/>
      <c r="E31" s="261" t="s">
        <v>123</v>
      </c>
      <c r="F31" s="284" t="s">
        <v>26</v>
      </c>
      <c r="G31" s="285"/>
      <c r="H31" s="285"/>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285"/>
      <c r="AL31" s="285"/>
      <c r="AM31" s="285"/>
      <c r="AN31" s="285"/>
      <c r="AO31" s="285"/>
      <c r="AP31" s="285"/>
      <c r="AQ31" s="285"/>
      <c r="AR31" s="285"/>
      <c r="AS31" s="285"/>
      <c r="AT31" s="285"/>
      <c r="AU31" s="285"/>
      <c r="AV31" s="285"/>
      <c r="AW31" s="285"/>
      <c r="AX31" s="286"/>
    </row>
    <row r="32" spans="1:54" ht="15.6" x14ac:dyDescent="0.25">
      <c r="B32" s="644"/>
      <c r="C32" s="641"/>
      <c r="D32" s="283"/>
      <c r="E32" s="287"/>
      <c r="F32" s="288" t="s">
        <v>27</v>
      </c>
      <c r="G32" s="285"/>
      <c r="H32" s="285"/>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285"/>
      <c r="AL32" s="285"/>
      <c r="AM32" s="285"/>
      <c r="AN32" s="285"/>
      <c r="AO32" s="285"/>
      <c r="AP32" s="285"/>
      <c r="AQ32" s="285"/>
      <c r="AR32" s="285"/>
      <c r="AS32" s="285"/>
      <c r="AT32" s="285"/>
      <c r="AU32" s="285"/>
      <c r="AV32" s="285"/>
      <c r="AW32" s="285"/>
      <c r="AX32" s="286"/>
    </row>
    <row r="33" spans="1:54" ht="14.4" x14ac:dyDescent="0.25">
      <c r="B33" s="704" t="s">
        <v>28</v>
      </c>
      <c r="C33" s="641"/>
      <c r="D33" s="283"/>
      <c r="E33" s="287"/>
      <c r="F33" s="289" t="s">
        <v>29</v>
      </c>
      <c r="G33" s="289"/>
      <c r="H33" s="289"/>
      <c r="I33" s="305">
        <v>0.79579217000000002</v>
      </c>
      <c r="J33" s="305">
        <v>0.79579217000000002</v>
      </c>
      <c r="K33" s="305">
        <v>0.79579217000000002</v>
      </c>
      <c r="L33" s="305">
        <v>0.79579217000000002</v>
      </c>
      <c r="M33" s="305">
        <v>0.79579217000000002</v>
      </c>
      <c r="N33" s="305">
        <v>0.79579217000000002</v>
      </c>
      <c r="O33" s="305">
        <v>0.79579217000000002</v>
      </c>
      <c r="P33" s="305">
        <v>0.79579217000000002</v>
      </c>
      <c r="Q33" s="305">
        <v>0.79579217000000002</v>
      </c>
      <c r="R33" s="305">
        <v>0.79579217000000002</v>
      </c>
      <c r="S33" s="305">
        <v>0.79579217000000002</v>
      </c>
      <c r="T33" s="305">
        <v>0.79579217000000002</v>
      </c>
      <c r="U33" s="306">
        <v>0.79579217000000002</v>
      </c>
      <c r="V33" s="306">
        <v>0.79579217000000002</v>
      </c>
      <c r="W33" s="306">
        <v>0.79579217000000002</v>
      </c>
      <c r="X33" s="306">
        <v>0.79579217000000002</v>
      </c>
      <c r="Y33" s="306">
        <v>0.79579217000000002</v>
      </c>
      <c r="Z33" s="306">
        <v>0.79579217000000002</v>
      </c>
      <c r="AA33" s="306">
        <v>0.79579217000000002</v>
      </c>
      <c r="AB33" s="306">
        <v>0.79579217000000002</v>
      </c>
      <c r="AC33" s="306">
        <v>0.79579217000000002</v>
      </c>
      <c r="AD33" s="306">
        <v>0.79579217000000002</v>
      </c>
      <c r="AE33" s="306">
        <v>0.79579217000000002</v>
      </c>
      <c r="AF33" s="306">
        <v>0.79579217000000002</v>
      </c>
      <c r="AG33" s="306">
        <v>0.79579217000000002</v>
      </c>
      <c r="AH33" s="306">
        <v>0.79579217000000002</v>
      </c>
      <c r="AI33" s="306">
        <v>0.79579217000000002</v>
      </c>
      <c r="AJ33" s="306">
        <v>0.79579217000000002</v>
      </c>
      <c r="AK33" s="306">
        <v>0.79579217000000002</v>
      </c>
      <c r="AL33" s="306">
        <v>0.79579217000000002</v>
      </c>
      <c r="AM33" s="306">
        <v>0.79579217000000002</v>
      </c>
      <c r="AN33" s="306">
        <v>0.79579217000000002</v>
      </c>
      <c r="AO33" s="306">
        <v>0.79579217000000002</v>
      </c>
      <c r="AP33" s="306">
        <v>0.79579217000000002</v>
      </c>
      <c r="AQ33" s="306">
        <v>0.79579217000000002</v>
      </c>
      <c r="AR33" s="306">
        <v>0.79579217000000002</v>
      </c>
      <c r="AS33" s="306">
        <v>0.79579217000000002</v>
      </c>
      <c r="AT33" s="306">
        <v>0.79579217000000002</v>
      </c>
      <c r="AU33" s="306">
        <v>0.79579217000000002</v>
      </c>
      <c r="AV33" s="306">
        <v>0.79579217000000002</v>
      </c>
      <c r="AW33" s="306">
        <v>0.79579217000000002</v>
      </c>
      <c r="AX33" s="286"/>
    </row>
    <row r="34" spans="1:54" ht="14.4" x14ac:dyDescent="0.25">
      <c r="B34" s="704"/>
      <c r="C34" s="641"/>
      <c r="D34" s="283"/>
      <c r="E34" s="287"/>
      <c r="F34" s="289" t="s">
        <v>30</v>
      </c>
      <c r="G34" s="289"/>
      <c r="H34" s="289"/>
      <c r="I34" s="305">
        <v>2.2633933100000001</v>
      </c>
      <c r="J34" s="305">
        <v>2.2794223700000003</v>
      </c>
      <c r="K34" s="305">
        <v>2.2794223700000003</v>
      </c>
      <c r="L34" s="305">
        <v>2.2794223700000003</v>
      </c>
      <c r="M34" s="305">
        <v>2.3725856800000003</v>
      </c>
      <c r="N34" s="305">
        <v>2.3725856800000003</v>
      </c>
      <c r="O34" s="305">
        <v>2.37473125</v>
      </c>
      <c r="P34" s="305">
        <v>2.37473125</v>
      </c>
      <c r="Q34" s="305">
        <v>2.4084734000000001</v>
      </c>
      <c r="R34" s="305">
        <v>2.40882109</v>
      </c>
      <c r="S34" s="305">
        <v>2.40882109</v>
      </c>
      <c r="T34" s="305">
        <v>2.4117234999999999</v>
      </c>
      <c r="U34" s="306">
        <v>2.4117234999999999</v>
      </c>
      <c r="V34" s="306">
        <v>2.4117234999999999</v>
      </c>
      <c r="W34" s="306">
        <v>2.4117234999999999</v>
      </c>
      <c r="X34" s="306">
        <v>2.4117234999999999</v>
      </c>
      <c r="Y34" s="306">
        <v>2.4117234999999999</v>
      </c>
      <c r="Z34" s="306">
        <v>2.4117234999999999</v>
      </c>
      <c r="AA34" s="306">
        <v>2.4117234999999999</v>
      </c>
      <c r="AB34" s="306">
        <v>2.4117234999999999</v>
      </c>
      <c r="AC34" s="306">
        <v>2.4117234999999999</v>
      </c>
      <c r="AD34" s="306">
        <v>2.4117234999999999</v>
      </c>
      <c r="AE34" s="306">
        <v>2.4117234999999999</v>
      </c>
      <c r="AF34" s="306">
        <v>2.4117234999999999</v>
      </c>
      <c r="AG34" s="306">
        <v>2.4117234999999999</v>
      </c>
      <c r="AH34" s="306">
        <v>2.4117234999999999</v>
      </c>
      <c r="AI34" s="306">
        <v>2.4117234999999999</v>
      </c>
      <c r="AJ34" s="306">
        <v>2.4117234999999999</v>
      </c>
      <c r="AK34" s="306">
        <v>2.4117234999999999</v>
      </c>
      <c r="AL34" s="306">
        <v>2.4117234999999999</v>
      </c>
      <c r="AM34" s="306">
        <v>2.4117234999999999</v>
      </c>
      <c r="AN34" s="306">
        <v>2.4117234999999999</v>
      </c>
      <c r="AO34" s="306">
        <v>2.4117234999999999</v>
      </c>
      <c r="AP34" s="306">
        <v>2.4117234999999999</v>
      </c>
      <c r="AQ34" s="306">
        <v>2.4117234999999999</v>
      </c>
      <c r="AR34" s="306">
        <v>2.4117234999999999</v>
      </c>
      <c r="AS34" s="306">
        <v>2.4117234999999999</v>
      </c>
      <c r="AT34" s="306">
        <v>2.4117234999999999</v>
      </c>
      <c r="AU34" s="306">
        <v>2.4117234999999999</v>
      </c>
      <c r="AV34" s="306">
        <v>2.4117234999999999</v>
      </c>
      <c r="AW34" s="306">
        <v>2.4117234999999999</v>
      </c>
      <c r="AX34" s="286"/>
    </row>
    <row r="35" spans="1:54" ht="14.4" x14ac:dyDescent="0.25">
      <c r="B35" s="704"/>
      <c r="C35" s="641"/>
      <c r="D35" s="283"/>
      <c r="E35" s="287"/>
      <c r="F35" s="289" t="s">
        <v>31</v>
      </c>
      <c r="G35" s="289"/>
      <c r="H35" s="289"/>
      <c r="I35" s="305">
        <v>1.8351788900000003</v>
      </c>
      <c r="J35" s="305">
        <v>1.8351788900000003</v>
      </c>
      <c r="K35" s="305">
        <v>1.8383960400000003</v>
      </c>
      <c r="L35" s="305">
        <v>1.8383960400000003</v>
      </c>
      <c r="M35" s="305">
        <v>1.8383960400000003</v>
      </c>
      <c r="N35" s="305">
        <v>1.8383960400000003</v>
      </c>
      <c r="O35" s="305">
        <v>1.8383960400000003</v>
      </c>
      <c r="P35" s="305">
        <v>1.8914898600000003</v>
      </c>
      <c r="Q35" s="305">
        <v>1.8934445100000001</v>
      </c>
      <c r="R35" s="305">
        <v>1.9224890200000002</v>
      </c>
      <c r="S35" s="305">
        <v>1.9272791500000002</v>
      </c>
      <c r="T35" s="305">
        <v>1.95791001</v>
      </c>
      <c r="U35" s="306">
        <v>1.95791001</v>
      </c>
      <c r="V35" s="306">
        <v>1.95791001</v>
      </c>
      <c r="W35" s="306">
        <v>1.95791001</v>
      </c>
      <c r="X35" s="306">
        <v>1.95791001</v>
      </c>
      <c r="Y35" s="306">
        <v>1.95791001</v>
      </c>
      <c r="Z35" s="306">
        <v>1.95791001</v>
      </c>
      <c r="AA35" s="306">
        <v>1.95791001</v>
      </c>
      <c r="AB35" s="306">
        <v>1.95791001</v>
      </c>
      <c r="AC35" s="306">
        <v>1.95791001</v>
      </c>
      <c r="AD35" s="306">
        <v>1.95791001</v>
      </c>
      <c r="AE35" s="306">
        <v>1.95791001</v>
      </c>
      <c r="AF35" s="306">
        <v>1.95791001</v>
      </c>
      <c r="AG35" s="306">
        <v>1.95791001</v>
      </c>
      <c r="AH35" s="306">
        <v>1.95791001</v>
      </c>
      <c r="AI35" s="306">
        <v>1.95791001</v>
      </c>
      <c r="AJ35" s="306">
        <v>1.95791001</v>
      </c>
      <c r="AK35" s="306">
        <v>1.95791001</v>
      </c>
      <c r="AL35" s="306">
        <v>1.95791001</v>
      </c>
      <c r="AM35" s="306">
        <v>1.95791001</v>
      </c>
      <c r="AN35" s="306">
        <v>1.95791001</v>
      </c>
      <c r="AO35" s="306">
        <v>1.95791001</v>
      </c>
      <c r="AP35" s="306">
        <v>1.95791001</v>
      </c>
      <c r="AQ35" s="306">
        <v>1.95791001</v>
      </c>
      <c r="AR35" s="306">
        <v>1.95791001</v>
      </c>
      <c r="AS35" s="306">
        <v>1.95791001</v>
      </c>
      <c r="AT35" s="306">
        <v>1.95791001</v>
      </c>
      <c r="AU35" s="306">
        <v>1.95791001</v>
      </c>
      <c r="AV35" s="306">
        <v>1.95791001</v>
      </c>
      <c r="AW35" s="306">
        <v>1.95791001</v>
      </c>
      <c r="AX35" s="286"/>
    </row>
    <row r="36" spans="1:54" ht="14.4" x14ac:dyDescent="0.25">
      <c r="B36" s="704"/>
      <c r="C36" s="641"/>
      <c r="D36" s="283"/>
      <c r="E36" s="287"/>
      <c r="F36" s="289" t="s">
        <v>32</v>
      </c>
      <c r="G36" s="289"/>
      <c r="H36" s="289"/>
      <c r="I36" s="305">
        <v>0.37320953000000001</v>
      </c>
      <c r="J36" s="305">
        <v>0.37568765999999998</v>
      </c>
      <c r="K36" s="305">
        <v>0.38884295999999996</v>
      </c>
      <c r="L36" s="305">
        <v>0.38884295999999996</v>
      </c>
      <c r="M36" s="305">
        <v>0.38884295999999996</v>
      </c>
      <c r="N36" s="305">
        <v>0.53110941</v>
      </c>
      <c r="O36" s="305">
        <v>0.57106191000000006</v>
      </c>
      <c r="P36" s="305">
        <v>0.57106191000000006</v>
      </c>
      <c r="Q36" s="305">
        <v>0.57106191000000006</v>
      </c>
      <c r="R36" s="305">
        <v>0.57106191000000006</v>
      </c>
      <c r="S36" s="305">
        <v>0.57106191000000006</v>
      </c>
      <c r="T36" s="305">
        <v>0.57106191000000006</v>
      </c>
      <c r="U36" s="306">
        <v>0.57106191000000006</v>
      </c>
      <c r="V36" s="306">
        <v>0.57106191000000006</v>
      </c>
      <c r="W36" s="306">
        <v>0.57106191000000006</v>
      </c>
      <c r="X36" s="306">
        <v>0.57106191000000006</v>
      </c>
      <c r="Y36" s="306">
        <v>0.57106191000000006</v>
      </c>
      <c r="Z36" s="306">
        <v>0.57106191000000006</v>
      </c>
      <c r="AA36" s="306">
        <v>0.57106191000000006</v>
      </c>
      <c r="AB36" s="306">
        <v>0.57106191000000006</v>
      </c>
      <c r="AC36" s="306">
        <v>0.57106191000000006</v>
      </c>
      <c r="AD36" s="306">
        <v>0.57106191000000006</v>
      </c>
      <c r="AE36" s="306">
        <v>0.57106191000000006</v>
      </c>
      <c r="AF36" s="306">
        <v>0.57106191000000006</v>
      </c>
      <c r="AG36" s="306">
        <v>0.57106191000000006</v>
      </c>
      <c r="AH36" s="306">
        <v>0.57106191000000006</v>
      </c>
      <c r="AI36" s="306">
        <v>0.57106191000000006</v>
      </c>
      <c r="AJ36" s="306">
        <v>0.57106191000000006</v>
      </c>
      <c r="AK36" s="306">
        <v>0.57106191000000006</v>
      </c>
      <c r="AL36" s="306">
        <v>0.57106191000000006</v>
      </c>
      <c r="AM36" s="306">
        <v>0.57106191000000006</v>
      </c>
      <c r="AN36" s="306">
        <v>0.57106191000000006</v>
      </c>
      <c r="AO36" s="306">
        <v>0.57106191000000006</v>
      </c>
      <c r="AP36" s="306">
        <v>0.57106191000000006</v>
      </c>
      <c r="AQ36" s="306">
        <v>0.57106191000000006</v>
      </c>
      <c r="AR36" s="306">
        <v>0.57106191000000006</v>
      </c>
      <c r="AS36" s="306">
        <v>0.57106191000000006</v>
      </c>
      <c r="AT36" s="306">
        <v>0.57106191000000006</v>
      </c>
      <c r="AU36" s="306">
        <v>0.57106191000000006</v>
      </c>
      <c r="AV36" s="306">
        <v>0.57106191000000006</v>
      </c>
      <c r="AW36" s="306">
        <v>0.57106191000000006</v>
      </c>
      <c r="AX36" s="286"/>
    </row>
    <row r="37" spans="1:54" ht="14.4" x14ac:dyDescent="0.25">
      <c r="B37" s="644"/>
      <c r="C37" s="641"/>
      <c r="D37" s="299"/>
      <c r="E37" s="300"/>
      <c r="F37" s="301"/>
      <c r="G37" s="301"/>
      <c r="H37" s="301"/>
      <c r="I37" s="301"/>
      <c r="J37" s="301"/>
      <c r="K37" s="301"/>
      <c r="L37" s="301"/>
      <c r="M37" s="301"/>
      <c r="N37" s="301"/>
      <c r="O37" s="301"/>
      <c r="P37" s="301"/>
      <c r="Q37" s="301"/>
      <c r="R37" s="301"/>
      <c r="S37" s="301"/>
      <c r="T37" s="301"/>
      <c r="U37" s="301"/>
      <c r="V37" s="301"/>
      <c r="W37" s="301"/>
      <c r="X37" s="301"/>
      <c r="Y37" s="301"/>
      <c r="Z37" s="301"/>
      <c r="AA37" s="301"/>
      <c r="AB37" s="301"/>
      <c r="AC37" s="301"/>
      <c r="AD37" s="301"/>
      <c r="AE37" s="301"/>
      <c r="AF37" s="301"/>
      <c r="AG37" s="301"/>
      <c r="AH37" s="301"/>
      <c r="AI37" s="301"/>
      <c r="AJ37" s="301"/>
      <c r="AK37" s="301"/>
      <c r="AL37" s="301"/>
      <c r="AM37" s="301"/>
      <c r="AN37" s="301"/>
      <c r="AO37" s="301"/>
      <c r="AP37" s="301"/>
      <c r="AQ37" s="301"/>
      <c r="AR37" s="301"/>
      <c r="AS37" s="301"/>
      <c r="AT37" s="301"/>
      <c r="AU37" s="301"/>
      <c r="AV37" s="301"/>
      <c r="AW37" s="301"/>
      <c r="AX37" s="302"/>
    </row>
    <row r="38" spans="1:54" ht="14.4" x14ac:dyDescent="0.25">
      <c r="B38" s="644"/>
      <c r="C38" s="641"/>
      <c r="D38" s="641"/>
      <c r="E38" s="641"/>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c r="AF38" s="44"/>
      <c r="AG38" s="44"/>
      <c r="AH38" s="44"/>
      <c r="AI38" s="44"/>
      <c r="AJ38" s="44"/>
      <c r="AK38" s="44"/>
      <c r="AL38" s="44"/>
      <c r="AM38" s="44"/>
      <c r="AN38" s="44"/>
      <c r="AO38" s="44"/>
      <c r="AP38" s="44"/>
      <c r="AQ38" s="44"/>
      <c r="AR38" s="44"/>
      <c r="AS38" s="44"/>
      <c r="AT38" s="44"/>
      <c r="AU38" s="44"/>
      <c r="AV38" s="44"/>
      <c r="AW38" s="44"/>
      <c r="AX38" s="44"/>
    </row>
    <row r="39" spans="1:54" ht="25.8" x14ac:dyDescent="0.25">
      <c r="B39" s="644"/>
      <c r="C39" s="641"/>
      <c r="D39" s="666" t="s">
        <v>33</v>
      </c>
      <c r="E39" s="666"/>
      <c r="F39" s="666"/>
      <c r="G39" s="44"/>
      <c r="H39" s="44"/>
      <c r="I39" s="44"/>
      <c r="J39" s="44"/>
      <c r="K39" s="44"/>
      <c r="L39" s="44"/>
      <c r="M39" s="44"/>
      <c r="N39" s="44"/>
      <c r="O39" s="44"/>
      <c r="P39" s="44"/>
      <c r="Q39" s="44"/>
      <c r="R39" s="307"/>
      <c r="S39" s="44"/>
      <c r="T39" s="44"/>
      <c r="U39" s="44"/>
      <c r="V39" s="44"/>
      <c r="W39" s="44"/>
      <c r="X39" s="44"/>
      <c r="Y39" s="44"/>
      <c r="Z39" s="44"/>
      <c r="AA39" s="44"/>
      <c r="AB39" s="44"/>
      <c r="AC39" s="44"/>
      <c r="AD39" s="44"/>
      <c r="AE39" s="44"/>
      <c r="AF39" s="44"/>
      <c r="AG39" s="44"/>
      <c r="AH39" s="44"/>
      <c r="AI39" s="44"/>
      <c r="AJ39" s="44"/>
      <c r="AK39" s="44"/>
      <c r="AL39" s="44"/>
      <c r="AM39" s="44"/>
      <c r="AN39" s="44"/>
      <c r="AO39" s="44"/>
      <c r="AP39" s="44"/>
      <c r="AQ39" s="44"/>
      <c r="AR39" s="44"/>
      <c r="AS39" s="44"/>
      <c r="AT39" s="44"/>
      <c r="AU39" s="44"/>
      <c r="AV39" s="44"/>
      <c r="AW39" s="44"/>
      <c r="AX39" s="44"/>
    </row>
    <row r="40" spans="1:54" ht="14.4" x14ac:dyDescent="0.25">
      <c r="B40" s="644"/>
      <c r="C40" s="641"/>
      <c r="D40" s="303"/>
      <c r="E40" s="303"/>
      <c r="F40" s="304"/>
      <c r="G40" s="44"/>
      <c r="H40" s="44"/>
      <c r="I40" s="8"/>
      <c r="J40" s="8"/>
      <c r="K40" s="8"/>
      <c r="L40" s="8"/>
      <c r="M40" s="8"/>
      <c r="N40" s="8"/>
      <c r="O40" s="8"/>
      <c r="P40" s="8"/>
      <c r="Q40" s="8"/>
      <c r="R40" s="44"/>
      <c r="S40" s="8"/>
      <c r="T40" s="8"/>
      <c r="U40" s="8"/>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44"/>
      <c r="AU40" s="44"/>
      <c r="AV40" s="44"/>
      <c r="AW40" s="44"/>
      <c r="AX40" s="44"/>
    </row>
    <row r="41" spans="1:54" ht="14.4" x14ac:dyDescent="0.25">
      <c r="B41" s="644"/>
      <c r="C41" s="723"/>
      <c r="D41" s="280"/>
      <c r="E41" s="280"/>
      <c r="F41" s="281"/>
      <c r="G41" s="281"/>
      <c r="H41" s="281"/>
      <c r="I41" s="281"/>
      <c r="J41" s="281"/>
      <c r="K41" s="281"/>
      <c r="L41" s="281"/>
      <c r="M41" s="281"/>
      <c r="N41" s="281"/>
      <c r="O41" s="281"/>
      <c r="P41" s="281"/>
      <c r="Q41" s="281"/>
      <c r="R41" s="281"/>
      <c r="S41" s="281"/>
      <c r="T41" s="281"/>
      <c r="U41" s="281"/>
      <c r="V41" s="281"/>
      <c r="W41" s="281"/>
      <c r="X41" s="281"/>
      <c r="Y41" s="281"/>
      <c r="Z41" s="281"/>
      <c r="AA41" s="281"/>
      <c r="AB41" s="281"/>
      <c r="AC41" s="281"/>
      <c r="AD41" s="281"/>
      <c r="AE41" s="281"/>
      <c r="AF41" s="281"/>
      <c r="AG41" s="281"/>
      <c r="AH41" s="281"/>
      <c r="AI41" s="281"/>
      <c r="AJ41" s="281"/>
      <c r="AK41" s="281"/>
      <c r="AL41" s="281"/>
      <c r="AM41" s="281"/>
      <c r="AN41" s="281"/>
      <c r="AO41" s="281"/>
      <c r="AP41" s="281"/>
      <c r="AQ41" s="281"/>
      <c r="AR41" s="281"/>
      <c r="AS41" s="281"/>
      <c r="AT41" s="281"/>
      <c r="AU41" s="281"/>
      <c r="AV41" s="281"/>
      <c r="AW41" s="281"/>
      <c r="AX41" s="282"/>
    </row>
    <row r="42" spans="1:54" ht="15.6" x14ac:dyDescent="0.25">
      <c r="A42" s="284" t="s">
        <v>124</v>
      </c>
      <c r="B42" s="644"/>
      <c r="C42" s="724"/>
      <c r="D42" s="283"/>
      <c r="E42" s="261" t="s">
        <v>125</v>
      </c>
      <c r="F42" s="284" t="s">
        <v>35</v>
      </c>
      <c r="G42" s="285"/>
      <c r="H42" s="28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5"/>
      <c r="AR42" s="285"/>
      <c r="AS42" s="285"/>
      <c r="AT42" s="285"/>
      <c r="AU42" s="285"/>
      <c r="AV42" s="285"/>
      <c r="AW42" s="285"/>
      <c r="AX42" s="286"/>
    </row>
    <row r="43" spans="1:54" ht="15.6" x14ac:dyDescent="0.25">
      <c r="B43" s="644"/>
      <c r="C43" s="725"/>
      <c r="D43" s="283"/>
      <c r="E43" s="287"/>
      <c r="F43" s="288" t="s">
        <v>36</v>
      </c>
      <c r="G43" s="285"/>
      <c r="H43" s="285"/>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5"/>
      <c r="AR43" s="285"/>
      <c r="AS43" s="285"/>
      <c r="AT43" s="285"/>
      <c r="AU43" s="285"/>
      <c r="AV43" s="285"/>
      <c r="AW43" s="285"/>
      <c r="AX43" s="286"/>
    </row>
    <row r="44" spans="1:54" hidden="1" x14ac:dyDescent="0.25">
      <c r="A44" s="561"/>
      <c r="B44" s="726" t="s">
        <v>37</v>
      </c>
      <c r="C44" s="587"/>
      <c r="D44" s="727" t="s">
        <v>38</v>
      </c>
      <c r="E44" s="728"/>
      <c r="F44" s="578" t="s">
        <v>39</v>
      </c>
      <c r="G44" s="579">
        <v>13038367.32</v>
      </c>
      <c r="H44" s="578"/>
      <c r="I44" s="579"/>
      <c r="J44" s="580"/>
      <c r="K44" s="580"/>
      <c r="L44" s="580"/>
      <c r="M44" s="580">
        <v>12753386.910000002</v>
      </c>
      <c r="N44" s="581"/>
      <c r="O44" s="581">
        <v>12631197.689999999</v>
      </c>
      <c r="P44" s="581"/>
      <c r="Q44" s="582">
        <v>12514339.529999999</v>
      </c>
      <c r="R44" s="582"/>
      <c r="S44" s="582"/>
      <c r="T44" s="582"/>
      <c r="U44" s="588"/>
      <c r="V44" s="588"/>
      <c r="W44" s="588"/>
      <c r="X44" s="588"/>
      <c r="Y44" s="588"/>
      <c r="Z44" s="588"/>
      <c r="AA44" s="588"/>
      <c r="AB44" s="588"/>
      <c r="AC44" s="588"/>
      <c r="AD44" s="588"/>
      <c r="AE44" s="588"/>
      <c r="AF44" s="588"/>
      <c r="AG44" s="588"/>
      <c r="AH44" s="588"/>
      <c r="AI44" s="588"/>
      <c r="AJ44" s="588"/>
      <c r="AK44" s="588"/>
      <c r="AL44" s="588"/>
      <c r="AM44" s="588"/>
      <c r="AN44" s="588"/>
      <c r="AO44" s="588"/>
      <c r="AP44" s="588"/>
      <c r="AQ44" s="588"/>
      <c r="AR44" s="588"/>
      <c r="AS44" s="588"/>
      <c r="AT44" s="588"/>
      <c r="AU44" s="588"/>
      <c r="AV44" s="588"/>
      <c r="AW44" s="588"/>
      <c r="AX44" s="584"/>
      <c r="AY44" s="561"/>
      <c r="AZ44" s="561"/>
      <c r="BA44" s="561"/>
      <c r="BB44" s="561"/>
    </row>
    <row r="45" spans="1:54" hidden="1" x14ac:dyDescent="0.25">
      <c r="A45" s="561"/>
      <c r="B45" s="726"/>
      <c r="C45" s="589"/>
      <c r="D45" s="729"/>
      <c r="E45" s="730"/>
      <c r="F45" s="578" t="s">
        <v>40</v>
      </c>
      <c r="G45" s="579">
        <v>62196.93</v>
      </c>
      <c r="H45" s="578"/>
      <c r="I45" s="579"/>
      <c r="J45" s="580"/>
      <c r="K45" s="580"/>
      <c r="L45" s="580"/>
      <c r="M45" s="580">
        <v>130072.41000000002</v>
      </c>
      <c r="N45" s="581"/>
      <c r="O45" s="581">
        <v>123719.94</v>
      </c>
      <c r="P45" s="581"/>
      <c r="Q45" s="582">
        <v>121995.27</v>
      </c>
      <c r="R45" s="582"/>
      <c r="S45" s="582"/>
      <c r="T45" s="582"/>
      <c r="U45" s="588"/>
      <c r="V45" s="588"/>
      <c r="W45" s="588"/>
      <c r="X45" s="588"/>
      <c r="Y45" s="588"/>
      <c r="Z45" s="588"/>
      <c r="AA45" s="588"/>
      <c r="AB45" s="588"/>
      <c r="AC45" s="588"/>
      <c r="AD45" s="588"/>
      <c r="AE45" s="588"/>
      <c r="AF45" s="588"/>
      <c r="AG45" s="588"/>
      <c r="AH45" s="588"/>
      <c r="AI45" s="588"/>
      <c r="AJ45" s="588"/>
      <c r="AK45" s="588"/>
      <c r="AL45" s="588"/>
      <c r="AM45" s="588"/>
      <c r="AN45" s="588"/>
      <c r="AO45" s="588"/>
      <c r="AP45" s="588"/>
      <c r="AQ45" s="588"/>
      <c r="AR45" s="588"/>
      <c r="AS45" s="588"/>
      <c r="AT45" s="588"/>
      <c r="AU45" s="588"/>
      <c r="AV45" s="588"/>
      <c r="AW45" s="588"/>
      <c r="AX45" s="584"/>
      <c r="AY45" s="561"/>
      <c r="AZ45" s="561"/>
      <c r="BA45" s="561"/>
      <c r="BB45" s="561"/>
    </row>
    <row r="46" spans="1:54" ht="14.4" hidden="1" x14ac:dyDescent="0.25">
      <c r="B46" s="726"/>
      <c r="C46" s="703"/>
      <c r="D46" s="712" t="s">
        <v>41</v>
      </c>
      <c r="E46" s="713"/>
      <c r="F46" s="289" t="s">
        <v>42</v>
      </c>
      <c r="G46" s="308">
        <v>611941.94999999995</v>
      </c>
      <c r="H46" s="289"/>
      <c r="I46" s="308"/>
      <c r="J46" s="646"/>
      <c r="K46" s="646"/>
      <c r="L46" s="646"/>
      <c r="M46" s="308">
        <v>1094904.6299999997</v>
      </c>
      <c r="N46" s="646"/>
      <c r="O46" s="733">
        <v>8933864.4900000002</v>
      </c>
      <c r="P46" s="646"/>
      <c r="Q46" s="705">
        <v>8999553.2400000002</v>
      </c>
      <c r="R46" s="646"/>
      <c r="S46" s="646"/>
      <c r="T46" s="646"/>
      <c r="U46" s="305"/>
      <c r="V46" s="305"/>
      <c r="W46" s="305"/>
      <c r="X46" s="305"/>
      <c r="Y46" s="305"/>
      <c r="Z46" s="305"/>
      <c r="AA46" s="305"/>
      <c r="AB46" s="305"/>
      <c r="AC46" s="305"/>
      <c r="AD46" s="305"/>
      <c r="AE46" s="305"/>
      <c r="AF46" s="305"/>
      <c r="AG46" s="305"/>
      <c r="AH46" s="305"/>
      <c r="AI46" s="305"/>
      <c r="AJ46" s="305"/>
      <c r="AK46" s="305"/>
      <c r="AL46" s="305"/>
      <c r="AM46" s="305"/>
      <c r="AN46" s="305"/>
      <c r="AO46" s="305"/>
      <c r="AP46" s="305"/>
      <c r="AQ46" s="305"/>
      <c r="AR46" s="305"/>
      <c r="AS46" s="305"/>
      <c r="AT46" s="305"/>
      <c r="AU46" s="305"/>
      <c r="AV46" s="305"/>
      <c r="AW46" s="305"/>
      <c r="AX46" s="286"/>
    </row>
    <row r="47" spans="1:54" ht="14.4" hidden="1" x14ac:dyDescent="0.25">
      <c r="B47" s="726"/>
      <c r="C47" s="703"/>
      <c r="D47" s="731"/>
      <c r="E47" s="732"/>
      <c r="F47" s="289" t="s">
        <v>43</v>
      </c>
      <c r="G47" s="308">
        <v>260389.08</v>
      </c>
      <c r="H47" s="289"/>
      <c r="I47" s="308"/>
      <c r="J47" s="291"/>
      <c r="K47" s="291"/>
      <c r="L47" s="291"/>
      <c r="M47" s="309">
        <v>480131.91000000009</v>
      </c>
      <c r="N47" s="291"/>
      <c r="O47" s="733"/>
      <c r="P47" s="291"/>
      <c r="Q47" s="705"/>
      <c r="R47" s="646"/>
      <c r="S47" s="646"/>
      <c r="T47" s="646"/>
      <c r="U47" s="305"/>
      <c r="V47" s="305"/>
      <c r="W47" s="305"/>
      <c r="X47" s="305"/>
      <c r="Y47" s="305"/>
      <c r="Z47" s="305"/>
      <c r="AA47" s="305"/>
      <c r="AB47" s="305"/>
      <c r="AC47" s="305"/>
      <c r="AD47" s="305"/>
      <c r="AE47" s="305"/>
      <c r="AF47" s="305"/>
      <c r="AG47" s="305"/>
      <c r="AH47" s="305"/>
      <c r="AI47" s="305"/>
      <c r="AJ47" s="305"/>
      <c r="AK47" s="305"/>
      <c r="AL47" s="305"/>
      <c r="AM47" s="305"/>
      <c r="AN47" s="305"/>
      <c r="AO47" s="305"/>
      <c r="AP47" s="305"/>
      <c r="AQ47" s="305"/>
      <c r="AR47" s="305"/>
      <c r="AS47" s="305"/>
      <c r="AT47" s="305"/>
      <c r="AU47" s="305"/>
      <c r="AV47" s="305"/>
      <c r="AW47" s="305"/>
      <c r="AX47" s="286"/>
    </row>
    <row r="48" spans="1:54" ht="14.4" hidden="1" x14ac:dyDescent="0.25">
      <c r="B48" s="726"/>
      <c r="C48" s="703"/>
      <c r="D48" s="731"/>
      <c r="E48" s="732"/>
      <c r="F48" s="289" t="s">
        <v>44</v>
      </c>
      <c r="G48" s="308">
        <v>167305.59</v>
      </c>
      <c r="H48" s="289"/>
      <c r="I48" s="308"/>
      <c r="J48" s="291"/>
      <c r="K48" s="291"/>
      <c r="L48" s="291"/>
      <c r="M48" s="309">
        <v>917407.35000000009</v>
      </c>
      <c r="N48" s="291"/>
      <c r="O48" s="733"/>
      <c r="P48" s="291"/>
      <c r="Q48" s="705"/>
      <c r="R48" s="646"/>
      <c r="S48" s="646"/>
      <c r="T48" s="646"/>
      <c r="U48" s="305"/>
      <c r="V48" s="305"/>
      <c r="W48" s="305"/>
      <c r="X48" s="305"/>
      <c r="Y48" s="305"/>
      <c r="Z48" s="305"/>
      <c r="AA48" s="305"/>
      <c r="AB48" s="305"/>
      <c r="AC48" s="305"/>
      <c r="AD48" s="305"/>
      <c r="AE48" s="305"/>
      <c r="AF48" s="305"/>
      <c r="AG48" s="305"/>
      <c r="AH48" s="305"/>
      <c r="AI48" s="305"/>
      <c r="AJ48" s="305"/>
      <c r="AK48" s="305"/>
      <c r="AL48" s="305"/>
      <c r="AM48" s="305"/>
      <c r="AN48" s="305"/>
      <c r="AO48" s="305"/>
      <c r="AP48" s="305"/>
      <c r="AQ48" s="305"/>
      <c r="AR48" s="305"/>
      <c r="AS48" s="305"/>
      <c r="AT48" s="305"/>
      <c r="AU48" s="305"/>
      <c r="AV48" s="305"/>
      <c r="AW48" s="305"/>
      <c r="AX48" s="286"/>
      <c r="AY48" s="262"/>
      <c r="AZ48" s="262"/>
      <c r="BA48" s="262"/>
      <c r="BB48" s="262"/>
    </row>
    <row r="49" spans="1:54" ht="14.4" hidden="1" x14ac:dyDescent="0.25">
      <c r="B49" s="726"/>
      <c r="C49" s="703"/>
      <c r="D49" s="731"/>
      <c r="E49" s="732"/>
      <c r="F49" s="289" t="s">
        <v>45</v>
      </c>
      <c r="G49" s="309">
        <v>1454890.32</v>
      </c>
      <c r="H49" s="289"/>
      <c r="I49" s="309"/>
      <c r="J49" s="291"/>
      <c r="K49" s="291"/>
      <c r="L49" s="291"/>
      <c r="M49" s="309">
        <v>4959938.7</v>
      </c>
      <c r="N49" s="291"/>
      <c r="O49" s="733"/>
      <c r="P49" s="291"/>
      <c r="Q49" s="705"/>
      <c r="R49" s="646"/>
      <c r="S49" s="646"/>
      <c r="T49" s="646"/>
      <c r="U49" s="305"/>
      <c r="V49" s="305"/>
      <c r="W49" s="305"/>
      <c r="X49" s="305"/>
      <c r="Y49" s="305"/>
      <c r="Z49" s="305"/>
      <c r="AA49" s="305"/>
      <c r="AB49" s="305"/>
      <c r="AC49" s="305"/>
      <c r="AD49" s="305"/>
      <c r="AE49" s="305"/>
      <c r="AF49" s="305"/>
      <c r="AG49" s="305"/>
      <c r="AH49" s="305"/>
      <c r="AI49" s="305"/>
      <c r="AJ49" s="305"/>
      <c r="AK49" s="305"/>
      <c r="AL49" s="305"/>
      <c r="AM49" s="305"/>
      <c r="AN49" s="305"/>
      <c r="AO49" s="305"/>
      <c r="AP49" s="305"/>
      <c r="AQ49" s="305"/>
      <c r="AR49" s="305"/>
      <c r="AS49" s="305"/>
      <c r="AT49" s="305"/>
      <c r="AU49" s="305"/>
      <c r="AV49" s="305"/>
      <c r="AW49" s="305"/>
      <c r="AX49" s="286"/>
    </row>
    <row r="50" spans="1:54" hidden="1" x14ac:dyDescent="0.25">
      <c r="A50" s="561"/>
      <c r="B50" s="726"/>
      <c r="C50" s="703"/>
      <c r="D50" s="714"/>
      <c r="E50" s="715"/>
      <c r="F50" s="578" t="s">
        <v>46</v>
      </c>
      <c r="G50" s="579">
        <v>6337045.3499999996</v>
      </c>
      <c r="H50" s="578"/>
      <c r="I50" s="579"/>
      <c r="J50" s="580"/>
      <c r="K50" s="580"/>
      <c r="L50" s="580"/>
      <c r="M50" s="580">
        <v>1266774.3000000003</v>
      </c>
      <c r="N50" s="581"/>
      <c r="O50" s="733"/>
      <c r="P50" s="581"/>
      <c r="Q50" s="705"/>
      <c r="R50" s="582"/>
      <c r="S50" s="582"/>
      <c r="T50" s="582"/>
      <c r="U50" s="578"/>
      <c r="V50" s="588"/>
      <c r="W50" s="588"/>
      <c r="X50" s="588"/>
      <c r="Y50" s="588"/>
      <c r="Z50" s="588"/>
      <c r="AA50" s="588"/>
      <c r="AB50" s="588"/>
      <c r="AC50" s="588"/>
      <c r="AD50" s="588"/>
      <c r="AE50" s="588"/>
      <c r="AF50" s="588"/>
      <c r="AG50" s="588"/>
      <c r="AH50" s="588"/>
      <c r="AI50" s="588"/>
      <c r="AJ50" s="588"/>
      <c r="AK50" s="588"/>
      <c r="AL50" s="588"/>
      <c r="AM50" s="588"/>
      <c r="AN50" s="588"/>
      <c r="AO50" s="588"/>
      <c r="AP50" s="588"/>
      <c r="AQ50" s="588"/>
      <c r="AR50" s="588"/>
      <c r="AS50" s="588"/>
      <c r="AT50" s="588"/>
      <c r="AU50" s="588"/>
      <c r="AV50" s="588"/>
      <c r="AW50" s="588"/>
      <c r="AX50" s="584"/>
      <c r="AY50" s="561"/>
      <c r="AZ50" s="561"/>
      <c r="BA50" s="561"/>
      <c r="BB50" s="561"/>
    </row>
    <row r="51" spans="1:54" hidden="1" x14ac:dyDescent="0.25">
      <c r="A51" s="561"/>
      <c r="B51" s="726"/>
      <c r="C51" s="589"/>
      <c r="D51" s="706" t="s">
        <v>47</v>
      </c>
      <c r="E51" s="707"/>
      <c r="F51" s="578" t="s">
        <v>48</v>
      </c>
      <c r="G51" s="579">
        <v>587499.84</v>
      </c>
      <c r="H51" s="578"/>
      <c r="I51" s="579"/>
      <c r="J51" s="585"/>
      <c r="K51" s="585"/>
      <c r="L51" s="585"/>
      <c r="M51" s="579">
        <v>810626.93999999983</v>
      </c>
      <c r="N51" s="585"/>
      <c r="O51" s="582">
        <v>763180.11</v>
      </c>
      <c r="P51" s="585"/>
      <c r="Q51" s="582">
        <v>768908.61</v>
      </c>
      <c r="R51" s="585"/>
      <c r="S51" s="585"/>
      <c r="T51" s="585"/>
      <c r="U51" s="578"/>
      <c r="V51" s="578"/>
      <c r="W51" s="588"/>
      <c r="X51" s="588"/>
      <c r="Y51" s="588"/>
      <c r="Z51" s="588"/>
      <c r="AA51" s="588"/>
      <c r="AB51" s="588"/>
      <c r="AC51" s="588"/>
      <c r="AD51" s="588"/>
      <c r="AE51" s="588"/>
      <c r="AF51" s="588"/>
      <c r="AG51" s="588"/>
      <c r="AH51" s="588"/>
      <c r="AI51" s="588"/>
      <c r="AJ51" s="588"/>
      <c r="AK51" s="588"/>
      <c r="AL51" s="588"/>
      <c r="AM51" s="588"/>
      <c r="AN51" s="588"/>
      <c r="AO51" s="588"/>
      <c r="AP51" s="588"/>
      <c r="AQ51" s="588"/>
      <c r="AR51" s="588"/>
      <c r="AS51" s="588"/>
      <c r="AT51" s="588"/>
      <c r="AU51" s="588"/>
      <c r="AV51" s="588"/>
      <c r="AW51" s="588"/>
      <c r="AX51" s="584"/>
      <c r="AY51" s="561"/>
      <c r="AZ51" s="561"/>
      <c r="BA51" s="561"/>
      <c r="BB51" s="561"/>
    </row>
    <row r="52" spans="1:54" hidden="1" x14ac:dyDescent="0.25">
      <c r="A52" s="561"/>
      <c r="B52" s="726"/>
      <c r="C52" s="589"/>
      <c r="D52" s="708"/>
      <c r="E52" s="709"/>
      <c r="F52" s="578" t="s">
        <v>49</v>
      </c>
      <c r="G52" s="579">
        <v>109528.02</v>
      </c>
      <c r="H52" s="578"/>
      <c r="I52" s="579"/>
      <c r="J52" s="585"/>
      <c r="K52" s="585"/>
      <c r="L52" s="585"/>
      <c r="M52" s="579">
        <v>89167.14</v>
      </c>
      <c r="N52" s="585"/>
      <c r="O52" s="582">
        <v>83035.17</v>
      </c>
      <c r="P52" s="585"/>
      <c r="Q52" s="582">
        <v>85768.2</v>
      </c>
      <c r="R52" s="585"/>
      <c r="S52" s="585"/>
      <c r="T52" s="585"/>
      <c r="U52" s="588"/>
      <c r="V52" s="588"/>
      <c r="W52" s="588"/>
      <c r="X52" s="588"/>
      <c r="Y52" s="588"/>
      <c r="Z52" s="588"/>
      <c r="AA52" s="588"/>
      <c r="AB52" s="588"/>
      <c r="AC52" s="588"/>
      <c r="AD52" s="588"/>
      <c r="AE52" s="588"/>
      <c r="AF52" s="588"/>
      <c r="AG52" s="588"/>
      <c r="AH52" s="588"/>
      <c r="AI52" s="588"/>
      <c r="AJ52" s="588"/>
      <c r="AK52" s="588"/>
      <c r="AL52" s="588"/>
      <c r="AM52" s="588"/>
      <c r="AN52" s="588"/>
      <c r="AO52" s="588"/>
      <c r="AP52" s="588"/>
      <c r="AQ52" s="588"/>
      <c r="AR52" s="588"/>
      <c r="AS52" s="588"/>
      <c r="AT52" s="588"/>
      <c r="AU52" s="588"/>
      <c r="AV52" s="588"/>
      <c r="AW52" s="588"/>
      <c r="AX52" s="584"/>
      <c r="AY52" s="561"/>
      <c r="AZ52" s="561"/>
      <c r="BA52" s="561"/>
      <c r="BB52" s="561"/>
    </row>
    <row r="53" spans="1:54" ht="14.4" hidden="1" x14ac:dyDescent="0.25">
      <c r="B53" s="726"/>
      <c r="C53" s="643"/>
      <c r="D53" s="710"/>
      <c r="E53" s="711"/>
      <c r="F53" s="289" t="s">
        <v>50</v>
      </c>
      <c r="G53" s="579">
        <v>1465935.84</v>
      </c>
      <c r="H53" s="289"/>
      <c r="I53" s="579"/>
      <c r="J53" s="585"/>
      <c r="K53" s="585"/>
      <c r="L53" s="585"/>
      <c r="M53" s="579">
        <v>1523970.09</v>
      </c>
      <c r="N53" s="585"/>
      <c r="O53" s="582">
        <v>1515272.49</v>
      </c>
      <c r="P53" s="585"/>
      <c r="Q53" s="582">
        <v>1521159.66</v>
      </c>
      <c r="R53" s="585"/>
      <c r="S53" s="585"/>
      <c r="T53" s="58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286"/>
    </row>
    <row r="54" spans="1:54" ht="14.4" hidden="1" x14ac:dyDescent="0.25">
      <c r="B54" s="726"/>
      <c r="C54" s="643"/>
      <c r="D54" s="712" t="s">
        <v>51</v>
      </c>
      <c r="E54" s="713"/>
      <c r="F54" s="289" t="s">
        <v>52</v>
      </c>
      <c r="G54" s="579">
        <v>348472.62</v>
      </c>
      <c r="H54" s="289"/>
      <c r="I54" s="579"/>
      <c r="J54" s="585"/>
      <c r="K54" s="585"/>
      <c r="L54" s="585"/>
      <c r="M54" s="579">
        <v>305169.38999999996</v>
      </c>
      <c r="N54" s="585"/>
      <c r="O54" s="582">
        <v>295476.12</v>
      </c>
      <c r="P54" s="585"/>
      <c r="Q54" s="582">
        <v>291292.2</v>
      </c>
      <c r="R54" s="585"/>
      <c r="S54" s="585"/>
      <c r="T54" s="585"/>
      <c r="U54" s="305"/>
      <c r="V54" s="305"/>
      <c r="W54" s="305"/>
      <c r="X54" s="305"/>
      <c r="Y54" s="305"/>
      <c r="Z54" s="305"/>
      <c r="AA54" s="305"/>
      <c r="AB54" s="305"/>
      <c r="AC54" s="305"/>
      <c r="AD54" s="305"/>
      <c r="AE54" s="305"/>
      <c r="AF54" s="305"/>
      <c r="AG54" s="305"/>
      <c r="AH54" s="305"/>
      <c r="AI54" s="305"/>
      <c r="AJ54" s="305"/>
      <c r="AK54" s="305"/>
      <c r="AL54" s="305"/>
      <c r="AM54" s="305"/>
      <c r="AN54" s="305"/>
      <c r="AO54" s="305"/>
      <c r="AP54" s="305"/>
      <c r="AQ54" s="305"/>
      <c r="AR54" s="305"/>
      <c r="AS54" s="305"/>
      <c r="AT54" s="305"/>
      <c r="AU54" s="305"/>
      <c r="AV54" s="305"/>
      <c r="AW54" s="305"/>
      <c r="AX54" s="286"/>
    </row>
    <row r="55" spans="1:54" ht="14.4" hidden="1" x14ac:dyDescent="0.25">
      <c r="B55" s="726"/>
      <c r="C55" s="643"/>
      <c r="D55" s="714"/>
      <c r="E55" s="715"/>
      <c r="F55" s="289" t="s">
        <v>53</v>
      </c>
      <c r="G55" s="579">
        <v>157677.57</v>
      </c>
      <c r="H55" s="289"/>
      <c r="I55" s="579"/>
      <c r="J55" s="585"/>
      <c r="K55" s="585"/>
      <c r="L55" s="585"/>
      <c r="M55" s="579">
        <v>199934.1</v>
      </c>
      <c r="N55" s="585"/>
      <c r="O55" s="582">
        <v>199287.27</v>
      </c>
      <c r="P55" s="585"/>
      <c r="Q55" s="582">
        <v>200705.67</v>
      </c>
      <c r="R55" s="585"/>
      <c r="S55" s="585"/>
      <c r="T55" s="585"/>
      <c r="U55" s="305"/>
      <c r="V55" s="305"/>
      <c r="W55" s="305"/>
      <c r="X55" s="305"/>
      <c r="Y55" s="305"/>
      <c r="Z55" s="305"/>
      <c r="AA55" s="305"/>
      <c r="AB55" s="305"/>
      <c r="AC55" s="305"/>
      <c r="AD55" s="305"/>
      <c r="AE55" s="305"/>
      <c r="AF55" s="305"/>
      <c r="AG55" s="305"/>
      <c r="AH55" s="305"/>
      <c r="AI55" s="305"/>
      <c r="AJ55" s="305"/>
      <c r="AK55" s="305"/>
      <c r="AL55" s="305"/>
      <c r="AM55" s="305"/>
      <c r="AN55" s="305"/>
      <c r="AO55" s="305"/>
      <c r="AP55" s="305"/>
      <c r="AQ55" s="305"/>
      <c r="AR55" s="305"/>
      <c r="AS55" s="305"/>
      <c r="AT55" s="305"/>
      <c r="AU55" s="305"/>
      <c r="AV55" s="305"/>
      <c r="AW55" s="305"/>
      <c r="AX55" s="286"/>
      <c r="AY55" s="262"/>
      <c r="AZ55" s="262"/>
      <c r="BA55" s="262"/>
      <c r="BB55" s="262"/>
    </row>
    <row r="56" spans="1:54" ht="14.4" hidden="1" x14ac:dyDescent="0.25">
      <c r="B56" s="726"/>
      <c r="C56" s="643"/>
      <c r="D56" s="712" t="s">
        <v>54</v>
      </c>
      <c r="E56" s="713"/>
      <c r="F56" s="289" t="s">
        <v>55</v>
      </c>
      <c r="G56" s="579">
        <v>165538.44</v>
      </c>
      <c r="H56" s="289"/>
      <c r="I56" s="579"/>
      <c r="J56" s="585"/>
      <c r="K56" s="585"/>
      <c r="L56" s="585"/>
      <c r="M56" s="579">
        <v>224935.38000000003</v>
      </c>
      <c r="N56" s="585"/>
      <c r="O56" s="582">
        <v>229182.39</v>
      </c>
      <c r="P56" s="585"/>
      <c r="Q56" s="582">
        <v>255251.97</v>
      </c>
      <c r="R56" s="585"/>
      <c r="S56" s="585"/>
      <c r="T56" s="585"/>
      <c r="U56" s="305"/>
      <c r="V56" s="305"/>
      <c r="W56" s="305"/>
      <c r="X56" s="305"/>
      <c r="Y56" s="305"/>
      <c r="Z56" s="305"/>
      <c r="AA56" s="305"/>
      <c r="AB56" s="305"/>
      <c r="AC56" s="305"/>
      <c r="AD56" s="305"/>
      <c r="AE56" s="305"/>
      <c r="AF56" s="305"/>
      <c r="AG56" s="305"/>
      <c r="AH56" s="305"/>
      <c r="AI56" s="305"/>
      <c r="AJ56" s="305"/>
      <c r="AK56" s="305"/>
      <c r="AL56" s="305"/>
      <c r="AM56" s="305"/>
      <c r="AN56" s="305"/>
      <c r="AO56" s="305"/>
      <c r="AP56" s="305"/>
      <c r="AQ56" s="305"/>
      <c r="AR56" s="305"/>
      <c r="AS56" s="305"/>
      <c r="AT56" s="305"/>
      <c r="AU56" s="305"/>
      <c r="AV56" s="305"/>
      <c r="AW56" s="305"/>
      <c r="AX56" s="286"/>
    </row>
    <row r="57" spans="1:54" ht="14.4" hidden="1" x14ac:dyDescent="0.25">
      <c r="B57" s="726"/>
      <c r="C57" s="643"/>
      <c r="D57" s="714"/>
      <c r="E57" s="715"/>
      <c r="F57" s="289" t="s">
        <v>56</v>
      </c>
      <c r="G57" s="308">
        <v>11615.85</v>
      </c>
      <c r="H57" s="289"/>
      <c r="I57" s="308"/>
      <c r="J57" s="305"/>
      <c r="K57" s="305"/>
      <c r="L57" s="305"/>
      <c r="M57" s="308">
        <v>21206.79</v>
      </c>
      <c r="N57" s="305"/>
      <c r="O57" s="646">
        <v>23884.2</v>
      </c>
      <c r="P57" s="305"/>
      <c r="Q57" s="646">
        <v>30656.25</v>
      </c>
      <c r="R57" s="305"/>
      <c r="S57" s="305"/>
      <c r="T57" s="305"/>
      <c r="U57" s="305"/>
      <c r="V57" s="305"/>
      <c r="W57" s="305"/>
      <c r="X57" s="305"/>
      <c r="Y57" s="305"/>
      <c r="Z57" s="305"/>
      <c r="AA57" s="305"/>
      <c r="AB57" s="305"/>
      <c r="AC57" s="305"/>
      <c r="AD57" s="305"/>
      <c r="AE57" s="305"/>
      <c r="AF57" s="305"/>
      <c r="AG57" s="305"/>
      <c r="AH57" s="305"/>
      <c r="AI57" s="305"/>
      <c r="AJ57" s="305"/>
      <c r="AK57" s="305"/>
      <c r="AL57" s="305"/>
      <c r="AM57" s="305"/>
      <c r="AN57" s="305"/>
      <c r="AO57" s="305"/>
      <c r="AP57" s="305"/>
      <c r="AQ57" s="305"/>
      <c r="AR57" s="305"/>
      <c r="AS57" s="305"/>
      <c r="AT57" s="305"/>
      <c r="AU57" s="305"/>
      <c r="AV57" s="305"/>
      <c r="AW57" s="305"/>
      <c r="AX57" s="286"/>
    </row>
    <row r="58" spans="1:54" ht="14.4" hidden="1" x14ac:dyDescent="0.25">
      <c r="B58" s="726"/>
      <c r="C58" s="643"/>
      <c r="D58" s="716" t="s">
        <v>57</v>
      </c>
      <c r="E58" s="717"/>
      <c r="F58" s="289" t="s">
        <v>58</v>
      </c>
      <c r="G58" s="579">
        <v>109686.69</v>
      </c>
      <c r="H58" s="289"/>
      <c r="I58" s="579"/>
      <c r="J58" s="585"/>
      <c r="K58" s="585"/>
      <c r="L58" s="585"/>
      <c r="M58" s="579">
        <v>112568.04000000002</v>
      </c>
      <c r="N58" s="585"/>
      <c r="O58" s="582">
        <v>93841.919999999998</v>
      </c>
      <c r="P58" s="585"/>
      <c r="Q58" s="582">
        <v>102446.37</v>
      </c>
      <c r="R58" s="585"/>
      <c r="S58" s="585"/>
      <c r="T58" s="58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c r="AU58" s="305"/>
      <c r="AV58" s="305"/>
      <c r="AW58" s="305"/>
      <c r="AX58" s="286"/>
      <c r="AY58" s="262"/>
      <c r="AZ58" s="262"/>
      <c r="BA58" s="262"/>
      <c r="BB58" s="262"/>
    </row>
    <row r="59" spans="1:54" ht="14.4" hidden="1" x14ac:dyDescent="0.25">
      <c r="B59" s="726"/>
      <c r="C59" s="643"/>
      <c r="D59" s="718"/>
      <c r="E59" s="719"/>
      <c r="F59" s="289" t="s">
        <v>59</v>
      </c>
      <c r="G59" s="579">
        <v>9968.49</v>
      </c>
      <c r="H59" s="289"/>
      <c r="I59" s="579"/>
      <c r="J59" s="585"/>
      <c r="K59" s="585"/>
      <c r="L59" s="585"/>
      <c r="M59" s="579">
        <v>7865.73</v>
      </c>
      <c r="N59" s="585"/>
      <c r="O59" s="582">
        <v>6279.21</v>
      </c>
      <c r="P59" s="585"/>
      <c r="Q59" s="582">
        <v>6144.03</v>
      </c>
      <c r="R59" s="585"/>
      <c r="S59" s="585"/>
      <c r="T59" s="585"/>
      <c r="U59" s="305"/>
      <c r="V59" s="305"/>
      <c r="W59" s="305"/>
      <c r="X59" s="305"/>
      <c r="Y59" s="305"/>
      <c r="Z59" s="305"/>
      <c r="AA59" s="305"/>
      <c r="AB59" s="305"/>
      <c r="AC59" s="305"/>
      <c r="AD59" s="305"/>
      <c r="AE59" s="305"/>
      <c r="AF59" s="305"/>
      <c r="AG59" s="305"/>
      <c r="AH59" s="305"/>
      <c r="AI59" s="305"/>
      <c r="AJ59" s="305"/>
      <c r="AK59" s="305"/>
      <c r="AL59" s="305"/>
      <c r="AM59" s="305"/>
      <c r="AN59" s="305"/>
      <c r="AO59" s="305"/>
      <c r="AP59" s="305"/>
      <c r="AQ59" s="305"/>
      <c r="AR59" s="305"/>
      <c r="AS59" s="305"/>
      <c r="AT59" s="305"/>
      <c r="AU59" s="305"/>
      <c r="AV59" s="305"/>
      <c r="AW59" s="305"/>
      <c r="AX59" s="286"/>
    </row>
    <row r="60" spans="1:54" ht="14.4" hidden="1" x14ac:dyDescent="0.25">
      <c r="B60" s="726"/>
      <c r="C60" s="643"/>
      <c r="D60" s="720"/>
      <c r="E60" s="721"/>
      <c r="F60" s="289" t="s">
        <v>60</v>
      </c>
      <c r="G60" s="308">
        <v>0</v>
      </c>
      <c r="H60" s="289"/>
      <c r="I60" s="308"/>
      <c r="J60" s="305"/>
      <c r="K60" s="305"/>
      <c r="L60" s="305"/>
      <c r="M60" s="308">
        <v>0</v>
      </c>
      <c r="N60" s="305"/>
      <c r="O60" s="646">
        <v>0</v>
      </c>
      <c r="P60" s="305"/>
      <c r="Q60" s="646">
        <v>0</v>
      </c>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286"/>
    </row>
    <row r="61" spans="1:54" ht="14.4" hidden="1" x14ac:dyDescent="0.25">
      <c r="A61" s="14"/>
      <c r="B61" s="263"/>
      <c r="C61" s="120"/>
      <c r="D61" s="294"/>
      <c r="E61" s="294"/>
      <c r="F61" s="295" t="s">
        <v>61</v>
      </c>
      <c r="G61" s="310">
        <f>SUM(G44:G60)</f>
        <v>24898059.900000002</v>
      </c>
      <c r="H61" s="310"/>
      <c r="I61" s="310"/>
      <c r="J61" s="310"/>
      <c r="K61" s="310"/>
      <c r="L61" s="310"/>
      <c r="M61" s="310">
        <f t="shared" ref="M61:Q61" si="4">SUM(M44:M60)</f>
        <v>24898059.810000002</v>
      </c>
      <c r="N61" s="310"/>
      <c r="O61" s="310">
        <f t="shared" si="4"/>
        <v>24898221</v>
      </c>
      <c r="P61" s="310"/>
      <c r="Q61" s="310">
        <f t="shared" si="4"/>
        <v>24898221</v>
      </c>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c r="AT61" s="296"/>
      <c r="AU61" s="296"/>
      <c r="AV61" s="296"/>
      <c r="AW61" s="296"/>
      <c r="AX61" s="298"/>
      <c r="AY61" s="14"/>
      <c r="AZ61" s="14"/>
      <c r="BA61" s="14"/>
      <c r="BB61" s="14"/>
    </row>
    <row r="62" spans="1:54" ht="15.6" hidden="1" x14ac:dyDescent="0.25">
      <c r="B62" s="644"/>
      <c r="C62" s="122"/>
      <c r="D62" s="283"/>
      <c r="E62" s="287"/>
      <c r="F62" s="288" t="s">
        <v>62</v>
      </c>
      <c r="G62" s="285"/>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285"/>
      <c r="AL62" s="285"/>
      <c r="AM62" s="285"/>
      <c r="AN62" s="285"/>
      <c r="AO62" s="285"/>
      <c r="AP62" s="285"/>
      <c r="AQ62" s="285"/>
      <c r="AR62" s="285"/>
      <c r="AS62" s="285"/>
      <c r="AT62" s="285"/>
      <c r="AU62" s="285"/>
      <c r="AV62" s="285"/>
      <c r="AW62" s="285"/>
      <c r="AX62" s="286"/>
    </row>
    <row r="63" spans="1:54" ht="30.6" x14ac:dyDescent="0.25">
      <c r="B63" s="644"/>
      <c r="C63" s="264" t="s">
        <v>63</v>
      </c>
      <c r="D63" s="688" t="s">
        <v>64</v>
      </c>
      <c r="E63" s="722"/>
      <c r="F63" s="20" t="s">
        <v>65</v>
      </c>
      <c r="G63" s="289"/>
      <c r="H63" s="289"/>
      <c r="I63" s="308"/>
      <c r="J63" s="305"/>
      <c r="K63" s="305"/>
      <c r="L63" s="305"/>
      <c r="M63" s="305"/>
      <c r="N63" s="305"/>
      <c r="O63" s="305"/>
      <c r="P63" s="305"/>
      <c r="Q63" s="646"/>
      <c r="R63" s="305"/>
      <c r="S63" s="305"/>
      <c r="T63" s="305"/>
      <c r="U63" s="305"/>
      <c r="V63" s="305"/>
      <c r="W63" s="305"/>
      <c r="X63" s="305"/>
      <c r="Y63" s="305"/>
      <c r="Z63" s="305"/>
      <c r="AA63" s="305"/>
      <c r="AB63" s="305"/>
      <c r="AC63" s="305"/>
      <c r="AD63" s="305"/>
      <c r="AE63" s="305"/>
      <c r="AF63" s="305"/>
      <c r="AG63" s="305"/>
      <c r="AH63" s="305"/>
      <c r="AI63" s="305"/>
      <c r="AJ63" s="305"/>
      <c r="AK63" s="305"/>
      <c r="AL63" s="305"/>
      <c r="AM63" s="305"/>
      <c r="AN63" s="305"/>
      <c r="AO63" s="305"/>
      <c r="AP63" s="305"/>
      <c r="AQ63" s="305"/>
      <c r="AR63" s="305"/>
      <c r="AS63" s="305"/>
      <c r="AT63" s="305"/>
      <c r="AU63" s="305"/>
      <c r="AV63" s="305"/>
      <c r="AW63" s="305"/>
      <c r="AX63" s="286"/>
    </row>
    <row r="64" spans="1:54" ht="14.4" x14ac:dyDescent="0.25">
      <c r="A64" s="265" t="s">
        <v>66</v>
      </c>
      <c r="B64" s="726" t="s">
        <v>37</v>
      </c>
      <c r="C64" s="741" t="s">
        <v>67</v>
      </c>
      <c r="D64" s="743" t="s">
        <v>38</v>
      </c>
      <c r="E64" s="744"/>
      <c r="F64" s="578" t="s">
        <v>68</v>
      </c>
      <c r="G64" s="647">
        <f t="shared" ref="G64:G65" si="5">G44/1000000</f>
        <v>13.038367320000001</v>
      </c>
      <c r="H64" s="647"/>
      <c r="I64" s="647"/>
      <c r="J64" s="647"/>
      <c r="K64" s="647"/>
      <c r="L64" s="647"/>
      <c r="M64" s="647">
        <f t="shared" ref="M64:Q65" si="6">M44/1000000</f>
        <v>12.753386910000001</v>
      </c>
      <c r="N64" s="647"/>
      <c r="O64" s="647">
        <f t="shared" si="6"/>
        <v>12.631197689999999</v>
      </c>
      <c r="P64" s="647"/>
      <c r="Q64" s="647">
        <f>Q44/1000000</f>
        <v>12.514339529999999</v>
      </c>
      <c r="R64" s="266">
        <f>Q64*(1-0.0046)</f>
        <v>12.456773568161999</v>
      </c>
      <c r="S64" s="266">
        <f t="shared" ref="S64:AW64" si="7">R64*(1-0.0046)</f>
        <v>12.399472409748453</v>
      </c>
      <c r="T64" s="266">
        <f t="shared" si="7"/>
        <v>12.34243483666361</v>
      </c>
      <c r="U64" s="273">
        <f>T64*(1-0.0046)</f>
        <v>12.285659636414957</v>
      </c>
      <c r="V64" s="273">
        <f t="shared" si="7"/>
        <v>12.229145602087447</v>
      </c>
      <c r="W64" s="273">
        <f t="shared" si="7"/>
        <v>12.172891532317845</v>
      </c>
      <c r="X64" s="273">
        <f t="shared" si="7"/>
        <v>12.116896231269182</v>
      </c>
      <c r="Y64" s="273">
        <f t="shared" si="7"/>
        <v>12.061158508605343</v>
      </c>
      <c r="Z64" s="273">
        <f t="shared" si="7"/>
        <v>12.005677179465758</v>
      </c>
      <c r="AA64" s="273">
        <f t="shared" si="7"/>
        <v>11.950451064440216</v>
      </c>
      <c r="AB64" s="273">
        <f t="shared" si="7"/>
        <v>11.89547898954379</v>
      </c>
      <c r="AC64" s="273">
        <f t="shared" si="7"/>
        <v>11.840759786191887</v>
      </c>
      <c r="AD64" s="273">
        <f t="shared" si="7"/>
        <v>11.786292291175403</v>
      </c>
      <c r="AE64" s="273">
        <f t="shared" si="7"/>
        <v>11.732075346635996</v>
      </c>
      <c r="AF64" s="273">
        <f t="shared" si="7"/>
        <v>11.67810780004147</v>
      </c>
      <c r="AG64" s="273">
        <f t="shared" si="7"/>
        <v>11.62438850416128</v>
      </c>
      <c r="AH64" s="273">
        <f t="shared" si="7"/>
        <v>11.570916317042137</v>
      </c>
      <c r="AI64" s="273">
        <f t="shared" si="7"/>
        <v>11.517690101983742</v>
      </c>
      <c r="AJ64" s="273">
        <f t="shared" si="7"/>
        <v>11.464708727514617</v>
      </c>
      <c r="AK64" s="273">
        <f t="shared" si="7"/>
        <v>11.41197106736805</v>
      </c>
      <c r="AL64" s="273">
        <f t="shared" si="7"/>
        <v>11.359476000458157</v>
      </c>
      <c r="AM64" s="273">
        <f t="shared" si="7"/>
        <v>11.307222410856049</v>
      </c>
      <c r="AN64" s="273">
        <f t="shared" si="7"/>
        <v>11.255209187766111</v>
      </c>
      <c r="AO64" s="273">
        <f t="shared" si="7"/>
        <v>11.203435225502385</v>
      </c>
      <c r="AP64" s="273">
        <f t="shared" si="7"/>
        <v>11.151899423465075</v>
      </c>
      <c r="AQ64" s="273">
        <f t="shared" si="7"/>
        <v>11.100600686117135</v>
      </c>
      <c r="AR64" s="273">
        <f t="shared" si="7"/>
        <v>11.049537922960996</v>
      </c>
      <c r="AS64" s="273">
        <f t="shared" si="7"/>
        <v>10.998710048515374</v>
      </c>
      <c r="AT64" s="273">
        <f t="shared" si="7"/>
        <v>10.948115982292203</v>
      </c>
      <c r="AU64" s="273">
        <f t="shared" si="7"/>
        <v>10.897754648773658</v>
      </c>
      <c r="AV64" s="273">
        <f t="shared" si="7"/>
        <v>10.847624977389298</v>
      </c>
      <c r="AW64" s="273">
        <f t="shared" si="7"/>
        <v>10.797725902493307</v>
      </c>
      <c r="AX64" s="584"/>
      <c r="AY64" s="561"/>
      <c r="AZ64" s="561"/>
      <c r="BA64" s="561"/>
      <c r="BB64" s="561"/>
    </row>
    <row r="65" spans="1:54" ht="14.4" x14ac:dyDescent="0.25">
      <c r="A65" s="265" t="s">
        <v>126</v>
      </c>
      <c r="B65" s="726"/>
      <c r="C65" s="742"/>
      <c r="D65" s="729"/>
      <c r="E65" s="730"/>
      <c r="F65" s="578" t="s">
        <v>70</v>
      </c>
      <c r="G65" s="647">
        <f t="shared" si="5"/>
        <v>6.2196929999999997E-2</v>
      </c>
      <c r="H65" s="647"/>
      <c r="I65" s="647"/>
      <c r="J65" s="647"/>
      <c r="K65" s="647"/>
      <c r="L65" s="647"/>
      <c r="M65" s="647">
        <f t="shared" si="6"/>
        <v>0.13007241000000003</v>
      </c>
      <c r="N65" s="647"/>
      <c r="O65" s="647">
        <f t="shared" si="6"/>
        <v>0.12371994</v>
      </c>
      <c r="P65" s="647"/>
      <c r="Q65" s="647">
        <f t="shared" si="6"/>
        <v>0.12199527</v>
      </c>
      <c r="R65" s="266">
        <f>Q65*(1+('Drivers Económicos'!E8/100))</f>
        <v>0.12201279725373561</v>
      </c>
      <c r="S65" s="266">
        <f>R65*(1+('Drivers Económicos'!F8/100))</f>
        <v>0.12202994300503701</v>
      </c>
      <c r="T65" s="266">
        <f>S65*(1+('Drivers Económicos'!G8/100))</f>
        <v>0.12204671255102403</v>
      </c>
      <c r="U65" s="273">
        <f>T65*(1+('Drivers Económicos'!H8/100)+ 0.1*('Drivers Económicos'!H8/100))</f>
        <v>0.12206476031117929</v>
      </c>
      <c r="V65" s="273">
        <f>U65*(1+('Drivers Económicos'!I8/100)+ 0.1*('Drivers Económicos'!I8/100))</f>
        <v>0.12208241941619249</v>
      </c>
      <c r="W65" s="273">
        <f>V65*(1+('Drivers Económicos'!J8/100)+ 0.1*('Drivers Económicos'!J8/100))</f>
        <v>0.12209969148338677</v>
      </c>
      <c r="X65" s="273">
        <f>W65*(1+('Drivers Económicos'!K8/100)+ 0.1*('Drivers Económicos'!K8/100))</f>
        <v>0.1221165851232528</v>
      </c>
      <c r="Y65" s="273">
        <f>X65*(1+('Drivers Económicos'!L8/100)+ 0.1*('Drivers Económicos'!L8/100))</f>
        <v>0.12213309300873428</v>
      </c>
      <c r="Z65" s="273">
        <f>Y65*(1+('Drivers Económicos'!M8/100)+ 0.1*('Drivers Económicos'!M8/100))</f>
        <v>0.12214922044362438</v>
      </c>
      <c r="AA65" s="273">
        <f>Z65*(1+('Drivers Económicos'!N8/100)+ 0.1*('Drivers Económicos'!N8/100))</f>
        <v>0.12216496713205159</v>
      </c>
      <c r="AB65" s="273">
        <f>AA65*(1+('Drivers Económicos'!O8/100)+ 0.1*('Drivers Económicos'!O8/100))</f>
        <v>0.12218034184991879</v>
      </c>
      <c r="AC65" s="273">
        <f>AB65*(1+('Drivers Económicos'!P8/100)+ 0.1*('Drivers Económicos'!P8/100))</f>
        <v>0.12219533805988837</v>
      </c>
      <c r="AD65" s="273">
        <f>AC65*(1+('Drivers Económicos'!Q8/100)+ 0.1*('Drivers Económicos'!Q8/100))</f>
        <v>0.12220995841836835</v>
      </c>
      <c r="AE65" s="273">
        <f>AD65*(1+('Drivers Económicos'!R8/100)+ 0.1*('Drivers Económicos'!R8/100))</f>
        <v>0.12222420312599636</v>
      </c>
      <c r="AF65" s="273">
        <f>AE65*(1+('Drivers Económicos'!S8/100)+ 0.1*('Drivers Económicos'!S8/100))</f>
        <v>0.12223807071072022</v>
      </c>
      <c r="AG65" s="273">
        <f>AF65*(1+('Drivers Económicos'!T8/100)+ 0.1*('Drivers Económicos'!T8/100))</f>
        <v>0.12225156552976225</v>
      </c>
      <c r="AH65" s="273">
        <f>AG65*(1+('Drivers Económicos'!U8/100)+ 0.1*('Drivers Económicos'!U8/100))</f>
        <v>0.12226468751009974</v>
      </c>
      <c r="AI65" s="273">
        <f>AH65*(1+('Drivers Económicos'!V8/100)+ 0.1*('Drivers Económicos'!V8/100))</f>
        <v>0.12227744047937861</v>
      </c>
      <c r="AJ65" s="273">
        <f>AI65*(1+('Drivers Económicos'!W8/100)+ 0.1*('Drivers Económicos'!W8/100))</f>
        <v>0.12228982283959992</v>
      </c>
      <c r="AK65" s="273">
        <f>AJ65*(1+('Drivers Económicos'!X8/100)+ 0.1*('Drivers Económicos'!X8/100))</f>
        <v>0.12230183939096047</v>
      </c>
      <c r="AL65" s="273">
        <f>AK65*(1+('Drivers Económicos'!Y8/100)+ 0.1*('Drivers Económicos'!Y8/100))</f>
        <v>0.12231349099985833</v>
      </c>
      <c r="AM65" s="273">
        <f>AL65*(1+('Drivers Económicos'!Z8/100)+ 0.1*('Drivers Económicos'!Z8/100))</f>
        <v>0.12232478073622741</v>
      </c>
      <c r="AN65" s="273">
        <f>AM65*(1+('Drivers Económicos'!AA8/100)+ 0.1*('Drivers Económicos'!AA8/100))</f>
        <v>0.12233571537929358</v>
      </c>
      <c r="AO65" s="273">
        <f>AN65*(1+('Drivers Económicos'!AB8/100)+ 0.1*('Drivers Económicos'!AB8/100))</f>
        <v>0.12234629902313736</v>
      </c>
      <c r="AP65" s="273">
        <f>AO65*(1+('Drivers Económicos'!AC8/100)+ 0.1*('Drivers Económicos'!AC8/100))</f>
        <v>0.12235653269744039</v>
      </c>
      <c r="AQ65" s="273">
        <f>AP65*(1+('Drivers Económicos'!AD8/100)+ 0.1*('Drivers Económicos'!AD8/100))</f>
        <v>0.1223664223777219</v>
      </c>
      <c r="AR65" s="273">
        <f>AQ65*(1+('Drivers Económicos'!AE8/100)+ 0.1*('Drivers Económicos'!AE8/100))</f>
        <v>0.12237596862686878</v>
      </c>
      <c r="AS65" s="273">
        <f>AR65*(1+('Drivers Económicos'!AF8/100)+ 0.1*('Drivers Económicos'!AF8/100))</f>
        <v>0.12238517659266554</v>
      </c>
      <c r="AT65" s="273">
        <f>AS65*(1+('Drivers Económicos'!AG8/100)+ 0.1*('Drivers Económicos'!AG8/100))</f>
        <v>0.1223940541952013</v>
      </c>
      <c r="AU65" s="273">
        <f>AT65*(1+('Drivers Económicos'!AH8/100)+ 0.1*('Drivers Económicos'!AH8/100))</f>
        <v>0.12240259995794674</v>
      </c>
      <c r="AV65" s="273">
        <f>AU65*(1+('Drivers Económicos'!AI8/100)+ 0.1*('Drivers Económicos'!AI8/100))</f>
        <v>0.12241082207580078</v>
      </c>
      <c r="AW65" s="273">
        <f>AV65*(1+('Drivers Económicos'!AJ8/100)+ 0.1*('Drivers Económicos'!AJ8/100))</f>
        <v>0.12241872896344128</v>
      </c>
      <c r="AX65" s="584"/>
      <c r="AY65" s="561"/>
      <c r="AZ65" s="561"/>
      <c r="BA65" s="561"/>
      <c r="BB65" s="561"/>
    </row>
    <row r="66" spans="1:54" ht="14.4" x14ac:dyDescent="0.25">
      <c r="A66" s="745" t="s">
        <v>127</v>
      </c>
      <c r="B66" s="726"/>
      <c r="C66" s="741" t="s">
        <v>71</v>
      </c>
      <c r="D66" s="712" t="s">
        <v>41</v>
      </c>
      <c r="E66" s="713"/>
      <c r="F66" s="311"/>
      <c r="G66" s="266"/>
      <c r="H66" s="266"/>
      <c r="I66" s="647"/>
      <c r="J66" s="647"/>
      <c r="K66" s="647"/>
      <c r="L66" s="647"/>
      <c r="M66" s="647"/>
      <c r="N66" s="647"/>
      <c r="O66" s="647"/>
      <c r="P66" s="647"/>
      <c r="Q66" s="647"/>
      <c r="R66" s="647"/>
      <c r="S66" s="647"/>
      <c r="T66" s="647"/>
      <c r="U66" s="273"/>
      <c r="V66" s="273"/>
      <c r="W66" s="273"/>
      <c r="X66" s="273"/>
      <c r="Y66" s="273"/>
      <c r="Z66" s="273"/>
      <c r="AA66" s="273"/>
      <c r="AB66" s="273"/>
      <c r="AC66" s="273"/>
      <c r="AD66" s="273"/>
      <c r="AE66" s="273"/>
      <c r="AF66" s="273"/>
      <c r="AG66" s="273"/>
      <c r="AH66" s="273"/>
      <c r="AI66" s="273"/>
      <c r="AJ66" s="273"/>
      <c r="AK66" s="273"/>
      <c r="AL66" s="273"/>
      <c r="AM66" s="273"/>
      <c r="AN66" s="273"/>
      <c r="AO66" s="273"/>
      <c r="AP66" s="273"/>
      <c r="AQ66" s="273"/>
      <c r="AR66" s="273"/>
      <c r="AS66" s="273"/>
      <c r="AT66" s="273"/>
      <c r="AU66" s="273"/>
      <c r="AV66" s="273"/>
      <c r="AW66" s="273"/>
      <c r="AX66" s="286"/>
    </row>
    <row r="67" spans="1:54" ht="14.4" x14ac:dyDescent="0.25">
      <c r="A67" s="745"/>
      <c r="B67" s="726"/>
      <c r="C67" s="746"/>
      <c r="D67" s="731"/>
      <c r="E67" s="732"/>
      <c r="F67" s="311" t="s">
        <v>128</v>
      </c>
      <c r="G67" s="647">
        <v>7.3766819699999999</v>
      </c>
      <c r="H67" s="266"/>
      <c r="I67" s="647"/>
      <c r="J67" s="647"/>
      <c r="K67" s="647"/>
      <c r="L67" s="647"/>
      <c r="M67" s="647">
        <v>3.7592181899999999</v>
      </c>
      <c r="N67" s="647"/>
      <c r="O67" s="647">
        <v>3.8522799999999999</v>
      </c>
      <c r="P67" s="647"/>
      <c r="Q67" s="647">
        <v>3.8806069999999999</v>
      </c>
      <c r="R67" s="647">
        <v>3.8806069999999999</v>
      </c>
      <c r="S67" s="647">
        <v>3.8806069999999999</v>
      </c>
      <c r="T67" s="647">
        <v>3.8806069999999999</v>
      </c>
      <c r="U67" s="590" t="e">
        <f>T67*(1+('Drivers Económicos'!H31/100)+0.25*((#REF!-#REF!)/#REF!))</f>
        <v>#REF!</v>
      </c>
      <c r="V67" s="590" t="e">
        <f>U67*(1+('Drivers Económicos'!I31/100)+0.25*((#REF!-#REF!)/#REF!))</f>
        <v>#REF!</v>
      </c>
      <c r="W67" s="590" t="e">
        <f>V67*(1+('Drivers Económicos'!J31/100)+0.25*((#REF!-#REF!)/#REF!))</f>
        <v>#REF!</v>
      </c>
      <c r="X67" s="590" t="e">
        <f>W67*(1+('Drivers Económicos'!K31/100)+0.25*((#REF!-#REF!)/#REF!))</f>
        <v>#REF!</v>
      </c>
      <c r="Y67" s="590" t="e">
        <f>X67*(1+('Drivers Económicos'!L31/100)+0.25*((#REF!-#REF!)/#REF!))</f>
        <v>#REF!</v>
      </c>
      <c r="Z67" s="590" t="e">
        <f>Y67*(1+('Drivers Económicos'!M31/100)+0.25*((#REF!-#REF!)/#REF!))</f>
        <v>#REF!</v>
      </c>
      <c r="AA67" s="590" t="e">
        <f>Z67*(1+('Drivers Económicos'!N31/100)+0.25*((#REF!-#REF!)/#REF!))</f>
        <v>#REF!</v>
      </c>
      <c r="AB67" s="590" t="e">
        <f>AA67*(1+('Drivers Económicos'!O31/100)+0.25*((#REF!-#REF!)/#REF!))</f>
        <v>#REF!</v>
      </c>
      <c r="AC67" s="590" t="e">
        <f>AB67*(1+('Drivers Económicos'!P31/100)+0.25*((#REF!-#REF!)/#REF!))</f>
        <v>#REF!</v>
      </c>
      <c r="AD67" s="590" t="e">
        <f>AC67*(1+('Drivers Económicos'!Q31/100)+0.25*((#REF!-#REF!)/#REF!))</f>
        <v>#REF!</v>
      </c>
      <c r="AE67" s="590" t="e">
        <f>AD67*(1+('Drivers Económicos'!R31/100)+0.25*((#REF!-#REF!)/#REF!))</f>
        <v>#REF!</v>
      </c>
      <c r="AF67" s="590" t="e">
        <f>AE67*(1+('Drivers Económicos'!S31/100)+0.25*((#REF!-#REF!)/#REF!))</f>
        <v>#REF!</v>
      </c>
      <c r="AG67" s="590" t="e">
        <f>AF67*(1+('Drivers Económicos'!T31/100)+0.25*((#REF!-#REF!)/#REF!))</f>
        <v>#REF!</v>
      </c>
      <c r="AH67" s="590" t="e">
        <f>AG67*(1+('Drivers Económicos'!U31/100)+0.25*((#REF!-#REF!)/#REF!))</f>
        <v>#REF!</v>
      </c>
      <c r="AI67" s="590" t="e">
        <f>AH67*(1+('Drivers Económicos'!V31/100)+0.25*((#REF!-#REF!)/#REF!))</f>
        <v>#REF!</v>
      </c>
      <c r="AJ67" s="590" t="e">
        <f>AI67*(1+('Drivers Económicos'!W31/100)+0.25*((#REF!-#REF!)/#REF!))</f>
        <v>#REF!</v>
      </c>
      <c r="AK67" s="590" t="e">
        <f>AJ67*(1+('Drivers Económicos'!X31/100)+0.25*((#REF!-#REF!)/#REF!))</f>
        <v>#REF!</v>
      </c>
      <c r="AL67" s="590" t="e">
        <f>AK67*(1+('Drivers Económicos'!Y31/100)+0.25*((#REF!-#REF!)/#REF!))</f>
        <v>#REF!</v>
      </c>
      <c r="AM67" s="590" t="e">
        <f>AL67*(1+('Drivers Económicos'!Z31/100)+0.25*((#REF!-#REF!)/#REF!))</f>
        <v>#REF!</v>
      </c>
      <c r="AN67" s="590" t="e">
        <f>AM67*(1+('Drivers Económicos'!AA31/100)+0.25*((#REF!-#REF!)/#REF!))</f>
        <v>#REF!</v>
      </c>
      <c r="AO67" s="590" t="e">
        <f>AN67*(1+('Drivers Económicos'!AB31/100)+0.25*((#REF!-#REF!)/#REF!))</f>
        <v>#REF!</v>
      </c>
      <c r="AP67" s="590" t="e">
        <f>AO67*(1+('Drivers Económicos'!AC31/100)+0.25*((#REF!-#REF!)/#REF!))</f>
        <v>#REF!</v>
      </c>
      <c r="AQ67" s="590" t="e">
        <f>AP67*(1+('Drivers Económicos'!AD31/100)+0.25*((#REF!-#REF!)/#REF!))</f>
        <v>#REF!</v>
      </c>
      <c r="AR67" s="590" t="e">
        <f>AQ67*(1+('Drivers Económicos'!AE31/100)+0.25*((#REF!-#REF!)/#REF!))</f>
        <v>#REF!</v>
      </c>
      <c r="AS67" s="590" t="e">
        <f>AR67*(1+('Drivers Económicos'!AF31/100)+0.25*((#REF!-#REF!)/#REF!))</f>
        <v>#REF!</v>
      </c>
      <c r="AT67" s="590" t="e">
        <f>AS67*(1+('Drivers Económicos'!AG31/100)+0.25*((#REF!-#REF!)/#REF!))</f>
        <v>#REF!</v>
      </c>
      <c r="AU67" s="590" t="e">
        <f>AT67*(1+('Drivers Económicos'!AH31/100)+0.25*((#REF!-#REF!)/#REF!))</f>
        <v>#REF!</v>
      </c>
      <c r="AV67" s="590" t="e">
        <f>AU67*(1+('Drivers Económicos'!AI31/100)+0.25*((#REF!-#REF!)/#REF!))</f>
        <v>#REF!</v>
      </c>
      <c r="AW67" s="590" t="e">
        <f>AV67*(1+('Drivers Económicos'!AJ31/100)+0.25*((#REF!-#REF!)/#REF!))</f>
        <v>#REF!</v>
      </c>
      <c r="AX67" s="286"/>
    </row>
    <row r="68" spans="1:54" ht="14.4" x14ac:dyDescent="0.25">
      <c r="A68" s="745"/>
      <c r="B68" s="726"/>
      <c r="C68" s="746"/>
      <c r="D68" s="731"/>
      <c r="E68" s="732"/>
      <c r="F68" s="311"/>
      <c r="G68" s="591"/>
      <c r="H68" s="266"/>
      <c r="I68" s="647"/>
      <c r="J68" s="647"/>
      <c r="K68" s="647"/>
      <c r="L68" s="647"/>
      <c r="M68" s="591"/>
      <c r="N68" s="647"/>
      <c r="O68" s="591"/>
      <c r="P68" s="647"/>
      <c r="Q68" s="591"/>
      <c r="R68" s="647"/>
      <c r="S68" s="647"/>
      <c r="T68" s="647"/>
      <c r="U68" s="273"/>
      <c r="V68" s="273"/>
      <c r="W68" s="273"/>
      <c r="X68" s="273"/>
      <c r="Y68" s="273"/>
      <c r="Z68" s="273"/>
      <c r="AA68" s="273"/>
      <c r="AB68" s="273"/>
      <c r="AC68" s="273"/>
      <c r="AD68" s="273"/>
      <c r="AE68" s="273"/>
      <c r="AF68" s="273"/>
      <c r="AG68" s="273"/>
      <c r="AH68" s="273"/>
      <c r="AI68" s="273"/>
      <c r="AJ68" s="273"/>
      <c r="AK68" s="273"/>
      <c r="AL68" s="273"/>
      <c r="AM68" s="273"/>
      <c r="AN68" s="273"/>
      <c r="AO68" s="273"/>
      <c r="AP68" s="273"/>
      <c r="AQ68" s="273"/>
      <c r="AR68" s="273"/>
      <c r="AS68" s="273"/>
      <c r="AT68" s="273"/>
      <c r="AU68" s="273"/>
      <c r="AV68" s="273"/>
      <c r="AW68" s="273"/>
      <c r="AX68" s="286"/>
      <c r="AY68" s="262"/>
      <c r="AZ68" s="262"/>
      <c r="BA68" s="262"/>
      <c r="BB68" s="262"/>
    </row>
    <row r="69" spans="1:54" ht="14.4" x14ac:dyDescent="0.25">
      <c r="A69" s="745"/>
      <c r="B69" s="726"/>
      <c r="C69" s="746"/>
      <c r="D69" s="731"/>
      <c r="E69" s="732"/>
      <c r="F69" s="311"/>
      <c r="G69" s="591"/>
      <c r="H69" s="647"/>
      <c r="I69" s="647"/>
      <c r="J69" s="647"/>
      <c r="K69" s="647"/>
      <c r="L69" s="647"/>
      <c r="M69" s="591"/>
      <c r="N69" s="647"/>
      <c r="O69" s="591"/>
      <c r="P69" s="647"/>
      <c r="Q69" s="591"/>
      <c r="R69" s="647"/>
      <c r="S69" s="647"/>
      <c r="T69" s="647"/>
      <c r="U69" s="273"/>
      <c r="V69" s="273"/>
      <c r="W69" s="273"/>
      <c r="X69" s="273"/>
      <c r="Y69" s="273"/>
      <c r="Z69" s="273"/>
      <c r="AA69" s="273"/>
      <c r="AB69" s="273"/>
      <c r="AC69" s="273"/>
      <c r="AD69" s="273"/>
      <c r="AE69" s="273"/>
      <c r="AF69" s="273"/>
      <c r="AG69" s="273"/>
      <c r="AH69" s="273"/>
      <c r="AI69" s="273"/>
      <c r="AJ69" s="273"/>
      <c r="AK69" s="273"/>
      <c r="AL69" s="273"/>
      <c r="AM69" s="273"/>
      <c r="AN69" s="273"/>
      <c r="AO69" s="273"/>
      <c r="AP69" s="273"/>
      <c r="AQ69" s="273"/>
      <c r="AR69" s="273"/>
      <c r="AS69" s="273"/>
      <c r="AT69" s="273"/>
      <c r="AU69" s="273"/>
      <c r="AV69" s="273"/>
      <c r="AW69" s="273"/>
      <c r="AX69" s="286"/>
    </row>
    <row r="70" spans="1:54" ht="14.4" x14ac:dyDescent="0.25">
      <c r="A70" s="267" t="s">
        <v>129</v>
      </c>
      <c r="B70" s="726"/>
      <c r="C70" s="742"/>
      <c r="D70" s="747"/>
      <c r="E70" s="748"/>
      <c r="F70" s="289" t="s">
        <v>73</v>
      </c>
      <c r="G70" s="647">
        <f>G49/1000000</f>
        <v>1.4548903200000001</v>
      </c>
      <c r="H70" s="647"/>
      <c r="I70" s="647"/>
      <c r="J70" s="647"/>
      <c r="K70" s="647"/>
      <c r="L70" s="647"/>
      <c r="M70" s="647">
        <f>M49/1000000</f>
        <v>4.9599387000000004</v>
      </c>
      <c r="N70" s="647"/>
      <c r="O70" s="647">
        <v>5.0815799999999998</v>
      </c>
      <c r="P70" s="647"/>
      <c r="Q70" s="647">
        <v>5.1189450000000001</v>
      </c>
      <c r="R70" s="592">
        <f>$Q$83-(SUM(R64:R67)+SUM(R72:R79))</f>
        <v>5.1759344941995735</v>
      </c>
      <c r="S70" s="592">
        <f t="shared" ref="S70:AW70" si="8">$Q$83-(SUM(S64:S67)+SUM(S72:S79))</f>
        <v>5.2325099055552435</v>
      </c>
      <c r="T70" s="592">
        <f t="shared" si="8"/>
        <v>5.2888225953603829</v>
      </c>
      <c r="U70" s="593" t="e">
        <f t="shared" si="8"/>
        <v>#REF!</v>
      </c>
      <c r="V70" s="593" t="e">
        <f t="shared" si="8"/>
        <v>#REF!</v>
      </c>
      <c r="W70" s="593" t="e">
        <f t="shared" si="8"/>
        <v>#REF!</v>
      </c>
      <c r="X70" s="593" t="e">
        <f t="shared" si="8"/>
        <v>#REF!</v>
      </c>
      <c r="Y70" s="593" t="e">
        <f t="shared" si="8"/>
        <v>#REF!</v>
      </c>
      <c r="Z70" s="593" t="e">
        <f t="shared" si="8"/>
        <v>#REF!</v>
      </c>
      <c r="AA70" s="593" t="e">
        <f t="shared" si="8"/>
        <v>#REF!</v>
      </c>
      <c r="AB70" s="593" t="e">
        <f t="shared" si="8"/>
        <v>#REF!</v>
      </c>
      <c r="AC70" s="593" t="e">
        <f t="shared" si="8"/>
        <v>#REF!</v>
      </c>
      <c r="AD70" s="593" t="e">
        <f t="shared" si="8"/>
        <v>#REF!</v>
      </c>
      <c r="AE70" s="593" t="e">
        <f t="shared" si="8"/>
        <v>#REF!</v>
      </c>
      <c r="AF70" s="593" t="e">
        <f t="shared" si="8"/>
        <v>#REF!</v>
      </c>
      <c r="AG70" s="593" t="e">
        <f t="shared" si="8"/>
        <v>#REF!</v>
      </c>
      <c r="AH70" s="593" t="e">
        <f t="shared" si="8"/>
        <v>#REF!</v>
      </c>
      <c r="AI70" s="593" t="e">
        <f t="shared" si="8"/>
        <v>#REF!</v>
      </c>
      <c r="AJ70" s="593" t="e">
        <f t="shared" si="8"/>
        <v>#REF!</v>
      </c>
      <c r="AK70" s="593" t="e">
        <f t="shared" si="8"/>
        <v>#REF!</v>
      </c>
      <c r="AL70" s="593" t="e">
        <f t="shared" si="8"/>
        <v>#REF!</v>
      </c>
      <c r="AM70" s="593" t="e">
        <f t="shared" si="8"/>
        <v>#REF!</v>
      </c>
      <c r="AN70" s="593" t="e">
        <f t="shared" si="8"/>
        <v>#REF!</v>
      </c>
      <c r="AO70" s="593" t="e">
        <f t="shared" si="8"/>
        <v>#REF!</v>
      </c>
      <c r="AP70" s="593" t="e">
        <f t="shared" si="8"/>
        <v>#REF!</v>
      </c>
      <c r="AQ70" s="593" t="e">
        <f t="shared" si="8"/>
        <v>#REF!</v>
      </c>
      <c r="AR70" s="593" t="e">
        <f t="shared" si="8"/>
        <v>#REF!</v>
      </c>
      <c r="AS70" s="593" t="e">
        <f t="shared" si="8"/>
        <v>#REF!</v>
      </c>
      <c r="AT70" s="593" t="e">
        <f t="shared" si="8"/>
        <v>#REF!</v>
      </c>
      <c r="AU70" s="593" t="e">
        <f t="shared" si="8"/>
        <v>#REF!</v>
      </c>
      <c r="AV70" s="593" t="e">
        <f t="shared" si="8"/>
        <v>#REF!</v>
      </c>
      <c r="AW70" s="593" t="e">
        <f t="shared" si="8"/>
        <v>#REF!</v>
      </c>
      <c r="AX70" s="584"/>
      <c r="AY70" s="561"/>
      <c r="AZ70" s="561"/>
      <c r="BA70" s="561"/>
      <c r="BB70" s="561"/>
    </row>
    <row r="71" spans="1:54" x14ac:dyDescent="0.25">
      <c r="A71" s="745" t="s">
        <v>130</v>
      </c>
      <c r="B71" s="726"/>
      <c r="C71" s="749" t="s">
        <v>74</v>
      </c>
      <c r="D71" s="752" t="s">
        <v>75</v>
      </c>
      <c r="E71" s="753"/>
      <c r="F71" s="761" t="s">
        <v>76</v>
      </c>
      <c r="G71" s="762">
        <v>2.1629636999999997</v>
      </c>
      <c r="H71" s="647"/>
      <c r="I71" s="647"/>
      <c r="J71" s="647"/>
      <c r="K71" s="647"/>
      <c r="L71" s="647"/>
      <c r="M71" s="734">
        <v>2.4237641700000001</v>
      </c>
      <c r="N71" s="647"/>
      <c r="O71" s="734">
        <v>2.3614877700000001</v>
      </c>
      <c r="P71" s="647"/>
      <c r="Q71" s="647"/>
      <c r="R71" s="647"/>
      <c r="S71" s="591"/>
      <c r="T71" s="647"/>
      <c r="U71" s="594"/>
      <c r="V71" s="590"/>
      <c r="W71" s="594"/>
      <c r="X71" s="590"/>
      <c r="Y71" s="594"/>
      <c r="Z71" s="590"/>
      <c r="AA71" s="594"/>
      <c r="AB71" s="590"/>
      <c r="AC71" s="594"/>
      <c r="AD71" s="590"/>
      <c r="AE71" s="594"/>
      <c r="AF71" s="590"/>
      <c r="AG71" s="594"/>
      <c r="AH71" s="590"/>
      <c r="AI71" s="594"/>
      <c r="AJ71" s="590"/>
      <c r="AK71" s="594"/>
      <c r="AL71" s="590"/>
      <c r="AM71" s="594"/>
      <c r="AN71" s="590"/>
      <c r="AO71" s="594"/>
      <c r="AP71" s="590"/>
      <c r="AQ71" s="594"/>
      <c r="AR71" s="590"/>
      <c r="AS71" s="594"/>
      <c r="AT71" s="590"/>
      <c r="AU71" s="594"/>
      <c r="AV71" s="590"/>
      <c r="AW71" s="594"/>
      <c r="AX71" s="584"/>
      <c r="AY71" s="735"/>
      <c r="AZ71" s="595"/>
      <c r="BA71" s="561"/>
      <c r="BB71" s="561"/>
    </row>
    <row r="72" spans="1:54" x14ac:dyDescent="0.25">
      <c r="A72" s="745"/>
      <c r="B72" s="726"/>
      <c r="C72" s="750"/>
      <c r="D72" s="754"/>
      <c r="E72" s="755"/>
      <c r="F72" s="761"/>
      <c r="G72" s="762"/>
      <c r="H72" s="647"/>
      <c r="I72" s="647"/>
      <c r="J72" s="647"/>
      <c r="K72" s="647"/>
      <c r="L72" s="647"/>
      <c r="M72" s="734"/>
      <c r="N72" s="647"/>
      <c r="O72" s="734"/>
      <c r="P72" s="647"/>
      <c r="Q72" s="647">
        <v>2.3758364699999999</v>
      </c>
      <c r="R72" s="647">
        <v>2.3758364699999999</v>
      </c>
      <c r="S72" s="647">
        <v>2.3758364699999999</v>
      </c>
      <c r="T72" s="647">
        <v>2.3758364699999999</v>
      </c>
      <c r="U72" s="590">
        <f>T72*(1-'Drivers Económicos'!H31/100)</f>
        <v>2.3750182718314772</v>
      </c>
      <c r="V72" s="590">
        <f>U72*(1-'Drivers Económicos'!I31/100)</f>
        <v>2.3743196407657874</v>
      </c>
      <c r="W72" s="590">
        <f>V72*(1-'Drivers Económicos'!J31/100)</f>
        <v>2.3735800935917646</v>
      </c>
      <c r="X72" s="590">
        <f>W72*(1-'Drivers Económicos'!K31/100)</f>
        <v>2.3730193647683189</v>
      </c>
      <c r="Y72" s="590">
        <f>X72*(1-'Drivers Económicos'!L31/100)</f>
        <v>2.3725566420390249</v>
      </c>
      <c r="Z72" s="590">
        <f>Y72*(1-'Drivers Económicos'!M31/100)</f>
        <v>2.371953795437129</v>
      </c>
      <c r="AA72" s="590">
        <f>Z72*(1-'Drivers Económicos'!N31/100)</f>
        <v>2.3714430399460982</v>
      </c>
      <c r="AB72" s="590">
        <f>AA72*(1-'Drivers Económicos'!O31/100)</f>
        <v>2.371146629300755</v>
      </c>
      <c r="AC72" s="590">
        <f>AB72*(1-'Drivers Económicos'!P31/100)</f>
        <v>2.3708022525324912</v>
      </c>
      <c r="AD72" s="590">
        <f>AC72*(1-'Drivers Económicos'!Q31/100)</f>
        <v>2.3703065613537304</v>
      </c>
      <c r="AE72" s="590">
        <f>AD72*(1-'Drivers Económicos'!R31/100)</f>
        <v>2.3699868373572555</v>
      </c>
      <c r="AF72" s="590">
        <f>AE72*(1-'Drivers Económicos'!S31/100)</f>
        <v>2.3695792617975928</v>
      </c>
      <c r="AG72" s="590">
        <f>AF72*(1-'Drivers Económicos'!T31/100)</f>
        <v>2.3692956128489584</v>
      </c>
      <c r="AH72" s="590">
        <f>AG72*(1-'Drivers Económicos'!U31/100)</f>
        <v>2.3690013215221191</v>
      </c>
      <c r="AI72" s="590">
        <f>AH72*(1-'Drivers Económicos'!V31/100)</f>
        <v>2.3686495013063835</v>
      </c>
      <c r="AJ72" s="590">
        <f>AI72*(1-'Drivers Económicos'!W31/100)</f>
        <v>2.3683361829536858</v>
      </c>
      <c r="AK72" s="590">
        <f>AJ72*(1-'Drivers Económicos'!X31/100)</f>
        <v>2.3679809906017115</v>
      </c>
      <c r="AL72" s="590">
        <f>AK72*(1-'Drivers Económicos'!Y31/100)</f>
        <v>2.367545223806006</v>
      </c>
      <c r="AM72" s="590">
        <f>AL72*(1-'Drivers Económicos'!Z31/100)</f>
        <v>2.3671379494721161</v>
      </c>
      <c r="AN72" s="590">
        <f>AM72*(1-'Drivers Económicos'!AA31/100)</f>
        <v>2.3666858800943493</v>
      </c>
      <c r="AO72" s="590">
        <f>AN72*(1-'Drivers Económicos'!AB31/100)</f>
        <v>2.3662167472372544</v>
      </c>
      <c r="AP72" s="590">
        <f>AO72*(1-'Drivers Económicos'!AC31/100)</f>
        <v>2.3658219970266372</v>
      </c>
      <c r="AQ72" s="590">
        <f>AP72*(1-'Drivers Económicos'!AD31/100)</f>
        <v>2.3652979093705144</v>
      </c>
      <c r="AR72" s="590">
        <f>AQ72*(1-'Drivers Económicos'!AE31/100)</f>
        <v>2.3648216435075975</v>
      </c>
      <c r="AS72" s="590">
        <f>AR72*(1-'Drivers Económicos'!AF31/100)</f>
        <v>2.3642276486065352</v>
      </c>
      <c r="AT72" s="590">
        <f>AS72*(1-'Drivers Económicos'!AG31/100)</f>
        <v>2.363717948582031</v>
      </c>
      <c r="AU72" s="590">
        <f>AT72*(1-'Drivers Económicos'!AH31/100)</f>
        <v>2.3632131916741073</v>
      </c>
      <c r="AV72" s="590">
        <f>AU72*(1-'Drivers Económicos'!AI31/100)</f>
        <v>2.3626902874517968</v>
      </c>
      <c r="AW72" s="590">
        <f>AV72*(1-'Drivers Económicos'!AJ31/100)</f>
        <v>2.3621737169111587</v>
      </c>
      <c r="AX72" s="584"/>
      <c r="AY72" s="735"/>
      <c r="AZ72" s="595"/>
      <c r="BA72" s="561"/>
      <c r="BB72" s="561"/>
    </row>
    <row r="73" spans="1:54" ht="14.4" x14ac:dyDescent="0.25">
      <c r="A73" s="745"/>
      <c r="B73" s="726"/>
      <c r="C73" s="751"/>
      <c r="D73" s="756"/>
      <c r="E73" s="757"/>
      <c r="F73" s="761"/>
      <c r="G73" s="762"/>
      <c r="H73" s="266"/>
      <c r="I73" s="647"/>
      <c r="J73" s="647"/>
      <c r="K73" s="647"/>
      <c r="L73" s="647"/>
      <c r="M73" s="734"/>
      <c r="N73" s="647"/>
      <c r="O73" s="734"/>
      <c r="P73" s="647"/>
      <c r="Q73" s="591"/>
      <c r="R73" s="647"/>
      <c r="S73" s="647"/>
      <c r="T73" s="647"/>
      <c r="U73" s="590"/>
      <c r="V73" s="590"/>
      <c r="W73" s="590"/>
      <c r="X73" s="590"/>
      <c r="Y73" s="590"/>
      <c r="Z73" s="590"/>
      <c r="AA73" s="590"/>
      <c r="AB73" s="590"/>
      <c r="AC73" s="590"/>
      <c r="AD73" s="590"/>
      <c r="AE73" s="590"/>
      <c r="AF73" s="590"/>
      <c r="AG73" s="590"/>
      <c r="AH73" s="590"/>
      <c r="AI73" s="590"/>
      <c r="AJ73" s="590"/>
      <c r="AK73" s="590"/>
      <c r="AL73" s="590"/>
      <c r="AM73" s="590"/>
      <c r="AN73" s="590"/>
      <c r="AO73" s="590"/>
      <c r="AP73" s="590"/>
      <c r="AQ73" s="590"/>
      <c r="AR73" s="590"/>
      <c r="AS73" s="590"/>
      <c r="AT73" s="590"/>
      <c r="AU73" s="590"/>
      <c r="AV73" s="590"/>
      <c r="AW73" s="590"/>
      <c r="AX73" s="584"/>
      <c r="AY73" s="735"/>
      <c r="AZ73" s="595"/>
    </row>
    <row r="74" spans="1:54" ht="14.4" x14ac:dyDescent="0.25">
      <c r="A74" s="736" t="s">
        <v>131</v>
      </c>
      <c r="B74" s="726"/>
      <c r="C74" s="737" t="s">
        <v>77</v>
      </c>
      <c r="D74" s="739" t="s">
        <v>78</v>
      </c>
      <c r="E74" s="740"/>
      <c r="F74" s="311" t="s">
        <v>79</v>
      </c>
      <c r="G74" s="734">
        <v>0.50615019000000006</v>
      </c>
      <c r="H74" s="266"/>
      <c r="I74" s="647"/>
      <c r="J74" s="647"/>
      <c r="K74" s="647"/>
      <c r="L74" s="647"/>
      <c r="M74" s="734">
        <v>0.50510348999999999</v>
      </c>
      <c r="N74" s="647"/>
      <c r="O74" s="647">
        <v>0.49476339000000003</v>
      </c>
      <c r="P74" s="647"/>
      <c r="Q74" s="647">
        <v>0.49199787</v>
      </c>
      <c r="R74" s="647">
        <v>0.4918284341986584</v>
      </c>
      <c r="S74" s="647">
        <v>0.4918284341986584</v>
      </c>
      <c r="T74" s="647">
        <v>0.4918284341986584</v>
      </c>
      <c r="U74" s="590">
        <f>T74*(1-0.5*(('Drivers Económicos'!H31/100)+0.5*('Drivers Económicos'!H46/100)))</f>
        <v>0.49163531297006924</v>
      </c>
      <c r="V74" s="590">
        <f>U74*(1-0.5*(('Drivers Económicos'!I31/100)+0.5*('Drivers Económicos'!I46/100)))</f>
        <v>0.49159881014499202</v>
      </c>
      <c r="W74" s="590">
        <f>V74*(1-0.5*(('Drivers Económicos'!J31/100)+0.5*('Drivers Económicos'!J46/100)))</f>
        <v>0.49139077922522723</v>
      </c>
      <c r="X74" s="590">
        <f>W74*(1-0.5*(('Drivers Económicos'!K31/100)+0.5*('Drivers Económicos'!K46/100)))</f>
        <v>0.49138226622324432</v>
      </c>
      <c r="Y74" s="590">
        <f>X74*(1-0.5*(('Drivers Económicos'!L31/100)+0.5*('Drivers Económicos'!L46/100)))</f>
        <v>0.49120645029590165</v>
      </c>
      <c r="Z74" s="590">
        <f>Y74*(1-0.5*(('Drivers Económicos'!M31/100)+0.5*('Drivers Económicos'!M46/100)))</f>
        <v>0.49118702962800354</v>
      </c>
      <c r="AA74" s="590">
        <f>Z74*(1-0.5*(('Drivers Económicos'!N31/100)+0.5*('Drivers Económicos'!N46/100)))</f>
        <v>0.49100445123109504</v>
      </c>
      <c r="AB74" s="590">
        <f>AA74*(1-0.5*(('Drivers Económicos'!O31/100)+0.5*('Drivers Económicos'!O46/100)))</f>
        <v>0.49102425223064833</v>
      </c>
      <c r="AC74" s="590">
        <f>AB74*(1-0.5*(('Drivers Económicos'!P31/100)+0.5*('Drivers Económicos'!P46/100)))</f>
        <v>0.49087535840370872</v>
      </c>
      <c r="AD74" s="590">
        <f>AC74*(1-0.5*(('Drivers Económicos'!Q31/100)+0.5*('Drivers Económicos'!Q46/100)))</f>
        <v>0.49085644062563805</v>
      </c>
      <c r="AE74" s="590">
        <f>AD74*(1-0.5*(('Drivers Económicos'!R31/100)+0.5*('Drivers Económicos'!R46/100)))</f>
        <v>0.49072303939628031</v>
      </c>
      <c r="AF74" s="590">
        <f>AE74*(1-0.5*(('Drivers Económicos'!S31/100)+0.5*('Drivers Económicos'!S46/100)))</f>
        <v>0.49070516818055232</v>
      </c>
      <c r="AG74" s="590">
        <f>AF74*(1-0.5*(('Drivers Económicos'!T31/100)+0.5*('Drivers Económicos'!T46/100)))</f>
        <v>0.4905896483432951</v>
      </c>
      <c r="AH74" s="590">
        <f>AG74*(1-0.5*(('Drivers Económicos'!U31/100)+0.5*('Drivers Económicos'!U46/100)))</f>
        <v>0.49057904391406709</v>
      </c>
      <c r="AI74" s="590">
        <f>AH74*(1-0.5*(('Drivers Económicos'!V31/100)+0.5*('Drivers Económicos'!V46/100)))</f>
        <v>0.49046500341647969</v>
      </c>
      <c r="AJ74" s="590">
        <f>AI74*(1-0.5*(('Drivers Económicos'!W31/100)+0.5*('Drivers Económicos'!W46/100)))</f>
        <v>0.49044441157513813</v>
      </c>
      <c r="AK74" s="590">
        <f>AJ74*(1-0.5*(('Drivers Económicos'!X31/100)+0.5*('Drivers Económicos'!X46/100)))</f>
        <v>0.4903415713146243</v>
      </c>
      <c r="AL74" s="590">
        <f>AK74*(1-0.5*(('Drivers Económicos'!Y31/100)+0.5*('Drivers Económicos'!Y46/100)))</f>
        <v>0.49029781179369569</v>
      </c>
      <c r="AM74" s="590">
        <f>AL74*(1-0.5*(('Drivers Económicos'!Z31/100)+0.5*('Drivers Económicos'!Z46/100)))</f>
        <v>0.49019764727705323</v>
      </c>
      <c r="AN74" s="590">
        <f>AM74*(1-0.5*(('Drivers Económicos'!AA31/100)+0.5*('Drivers Económicos'!AA46/100)))</f>
        <v>0.49014899046247984</v>
      </c>
      <c r="AO74" s="590">
        <f>AN74*(1-0.5*(('Drivers Económicos'!AB31/100)+0.5*('Drivers Económicos'!AB46/100)))</f>
        <v>0.49004878572117033</v>
      </c>
      <c r="AP74" s="590">
        <f>AO74*(1-0.5*(('Drivers Económicos'!AC31/100)+0.5*('Drivers Económicos'!AC46/100)))</f>
        <v>0.49000756516332428</v>
      </c>
      <c r="AQ74" s="590">
        <f>AP74*(1-0.5*(('Drivers Económicos'!AD31/100)+0.5*('Drivers Económicos'!AD46/100)))</f>
        <v>0.4899068121801099</v>
      </c>
      <c r="AR74" s="590">
        <f>AQ74*(1-0.5*(('Drivers Económicos'!AE31/100)+0.5*('Drivers Económicos'!AE46/100)))</f>
        <v>0.48985183927888082</v>
      </c>
      <c r="AS74" s="590">
        <f>AR74*(1-0.5*(('Drivers Económicos'!AF31/100)+0.5*('Drivers Económicos'!AF46/100)))</f>
        <v>0.48974644076637724</v>
      </c>
      <c r="AT74" s="590">
        <f>AS74*(1-0.5*(('Drivers Económicos'!AG31/100)+0.5*('Drivers Económicos'!AG46/100)))</f>
        <v>0.48968495842964826</v>
      </c>
      <c r="AU74" s="590">
        <f>AT74*(1-0.5*(('Drivers Económicos'!AH31/100)+0.5*('Drivers Económicos'!AH46/100)))</f>
        <v>0.4895979417199226</v>
      </c>
      <c r="AV74" s="590">
        <f>AU74*(1-0.5*(('Drivers Económicos'!AI31/100)+0.5*('Drivers Económicos'!AI46/100)))</f>
        <v>0.48953267845003406</v>
      </c>
      <c r="AW74" s="590">
        <f>AV74*(1-0.5*(('Drivers Económicos'!AJ31/100)+0.5*('Drivers Económicos'!AJ46/100)))</f>
        <v>0.4894466869494935</v>
      </c>
      <c r="AX74" s="286"/>
    </row>
    <row r="75" spans="1:54" ht="14.4" x14ac:dyDescent="0.25">
      <c r="A75" s="736"/>
      <c r="B75" s="726"/>
      <c r="C75" s="738"/>
      <c r="D75" s="714"/>
      <c r="E75" s="715"/>
      <c r="F75" s="311"/>
      <c r="G75" s="734"/>
      <c r="H75" s="266"/>
      <c r="I75" s="647"/>
      <c r="J75" s="647"/>
      <c r="K75" s="647"/>
      <c r="L75" s="647"/>
      <c r="M75" s="734"/>
      <c r="N75" s="647"/>
      <c r="O75" s="591"/>
      <c r="P75" s="647"/>
      <c r="Q75" s="591"/>
      <c r="R75" s="647"/>
      <c r="S75" s="647"/>
      <c r="T75" s="647"/>
      <c r="U75" s="273"/>
      <c r="V75" s="273"/>
      <c r="W75" s="273"/>
      <c r="X75" s="273"/>
      <c r="Y75" s="273"/>
      <c r="Z75" s="273"/>
      <c r="AA75" s="273"/>
      <c r="AB75" s="273"/>
      <c r="AC75" s="273"/>
      <c r="AD75" s="273"/>
      <c r="AE75" s="273"/>
      <c r="AF75" s="273"/>
      <c r="AG75" s="273"/>
      <c r="AH75" s="273"/>
      <c r="AI75" s="273"/>
      <c r="AJ75" s="273"/>
      <c r="AK75" s="273"/>
      <c r="AL75" s="273"/>
      <c r="AM75" s="273"/>
      <c r="AN75" s="273"/>
      <c r="AO75" s="273"/>
      <c r="AP75" s="273"/>
      <c r="AQ75" s="273"/>
      <c r="AR75" s="273"/>
      <c r="AS75" s="273"/>
      <c r="AT75" s="273"/>
      <c r="AU75" s="273"/>
      <c r="AV75" s="273"/>
      <c r="AW75" s="273"/>
      <c r="AX75" s="286"/>
      <c r="AY75" s="262"/>
      <c r="AZ75" s="262"/>
      <c r="BA75" s="262"/>
      <c r="BB75" s="262"/>
    </row>
    <row r="76" spans="1:54" ht="14.4" x14ac:dyDescent="0.25">
      <c r="A76" s="758" t="s">
        <v>132</v>
      </c>
      <c r="B76" s="726"/>
      <c r="C76" s="741" t="s">
        <v>80</v>
      </c>
      <c r="D76" s="712" t="s">
        <v>54</v>
      </c>
      <c r="E76" s="713"/>
      <c r="F76" s="311" t="s">
        <v>81</v>
      </c>
      <c r="G76" s="734">
        <v>0.17715429000000002</v>
      </c>
      <c r="H76" s="266"/>
      <c r="I76" s="647"/>
      <c r="J76" s="647"/>
      <c r="K76" s="647"/>
      <c r="L76" s="647"/>
      <c r="M76" s="647">
        <v>0.24614217000000005</v>
      </c>
      <c r="N76" s="647"/>
      <c r="O76" s="647">
        <v>0.25306659000000004</v>
      </c>
      <c r="P76" s="647"/>
      <c r="Q76" s="647">
        <v>0.28590821999999999</v>
      </c>
      <c r="R76" s="647">
        <f>Q76*(1+('Drivers Económicos'!D10/100))</f>
        <v>0.28694260738603328</v>
      </c>
      <c r="S76" s="647">
        <f>R76*(1+('Drivers Económicos'!E10/100))</f>
        <v>0.28797600257900757</v>
      </c>
      <c r="T76" s="647">
        <f>S76*(1+('Drivers Económicos'!F10/100))</f>
        <v>0.28900793581746526</v>
      </c>
      <c r="U76" s="590">
        <f>T76*(1+('Drivers Económicos'!G10/100))</f>
        <v>0.29003793110060633</v>
      </c>
      <c r="V76" s="590">
        <f>U76*(1+('Drivers Económicos'!H10/100))</f>
        <v>0.2910656258038804</v>
      </c>
      <c r="W76" s="590">
        <f>V76*(1+('Drivers Económicos'!I10/100))</f>
        <v>0.29209048689579709</v>
      </c>
      <c r="X76" s="590">
        <f>W76*(1+('Drivers Económicos'!J10/100))</f>
        <v>0.29311188155214379</v>
      </c>
      <c r="Y76" s="590">
        <f>X76*(1+('Drivers Económicos'!K10/100))</f>
        <v>0.29412958557250851</v>
      </c>
      <c r="Z76" s="590">
        <f>Y76*(1+('Drivers Económicos'!L10/100))</f>
        <v>0.29514301748560212</v>
      </c>
      <c r="AA76" s="590">
        <f>Z76*(1+('Drivers Económicos'!M10/100))</f>
        <v>0.29615181798730172</v>
      </c>
      <c r="AB76" s="590">
        <f>AA76*(1+('Drivers Económicos'!N10/100))</f>
        <v>0.2971554351617956</v>
      </c>
      <c r="AC76" s="590">
        <f>AB76*(1+('Drivers Económicos'!O10/100))</f>
        <v>0.29815348089022153</v>
      </c>
      <c r="AD76" s="590">
        <f>AC76*(1+('Drivers Económicos'!P10/100))</f>
        <v>0.29914532000667854</v>
      </c>
      <c r="AE76" s="590">
        <f>AD76*(1+('Drivers Económicos'!Q10/100))</f>
        <v>0.3001306713097277</v>
      </c>
      <c r="AF76" s="590">
        <f>AE76*(1+('Drivers Económicos'!R10/100))</f>
        <v>0.30110910351949322</v>
      </c>
      <c r="AG76" s="590">
        <f>AF76*(1+('Drivers Económicos'!S10/100))</f>
        <v>0.30208009043540779</v>
      </c>
      <c r="AH76" s="590">
        <f>AG76*(1+('Drivers Económicos'!T10/100))</f>
        <v>0.30304320400613866</v>
      </c>
      <c r="AI76" s="590">
        <f>AH76*(1+('Drivers Económicos'!U10/100))</f>
        <v>0.30399806935111917</v>
      </c>
      <c r="AJ76" s="590">
        <f>AI76*(1+('Drivers Económicos'!V10/100))</f>
        <v>0.30494425880025283</v>
      </c>
      <c r="AK76" s="590">
        <f>AJ76*(1+('Drivers Económicos'!W10/100))</f>
        <v>0.30588144306826626</v>
      </c>
      <c r="AL76" s="590">
        <f>AK76*(1+('Drivers Económicos'!X10/100))</f>
        <v>0.30680919240418131</v>
      </c>
      <c r="AM76" s="590">
        <f>AL76*(1+('Drivers Económicos'!Y10/100))</f>
        <v>0.30772703284383657</v>
      </c>
      <c r="AN76" s="590">
        <f>AM76*(1+('Drivers Económicos'!Z10/100))</f>
        <v>0.30863471592598324</v>
      </c>
      <c r="AO76" s="590">
        <f>AN76*(1+('Drivers Económicos'!AA10/100))</f>
        <v>0.30953176426264595</v>
      </c>
      <c r="AP76" s="590">
        <f>AO76*(1+('Drivers Económicos'!AB10/100))</f>
        <v>0.31041806097187385</v>
      </c>
      <c r="AQ76" s="590">
        <f>AP76*(1+('Drivers Económicos'!AC10/100))</f>
        <v>0.3112932631932695</v>
      </c>
      <c r="AR76" s="590">
        <f>AQ76*(1+('Drivers Económicos'!AD10/100))</f>
        <v>0.31215738089446166</v>
      </c>
      <c r="AS76" s="590">
        <f>AR76*(1+('Drivers Económicos'!AE10/100))</f>
        <v>0.31301037711152274</v>
      </c>
      <c r="AT76" s="590">
        <f>AS76*(1+('Drivers Económicos'!AF10/100))</f>
        <v>0.31385224528555489</v>
      </c>
      <c r="AU76" s="590">
        <f>AT76*(1+('Drivers Económicos'!AG10/100))</f>
        <v>0.31468307102028081</v>
      </c>
      <c r="AV76" s="590">
        <f>AU76*(1+('Drivers Económicos'!AH10/100))</f>
        <v>0.31550293240467009</v>
      </c>
      <c r="AW76" s="590">
        <f>AV76*(1+('Drivers Económicos'!AI10/100))</f>
        <v>0.31631179914660473</v>
      </c>
      <c r="AX76" s="286"/>
    </row>
    <row r="77" spans="1:54" ht="14.4" x14ac:dyDescent="0.25">
      <c r="A77" s="758"/>
      <c r="B77" s="726"/>
      <c r="C77" s="742"/>
      <c r="D77" s="714"/>
      <c r="E77" s="715"/>
      <c r="F77" s="311"/>
      <c r="G77" s="734"/>
      <c r="H77" s="266"/>
      <c r="I77" s="647"/>
      <c r="J77" s="647"/>
      <c r="K77" s="647"/>
      <c r="L77" s="647"/>
      <c r="M77" s="591"/>
      <c r="N77" s="647"/>
      <c r="O77" s="591"/>
      <c r="P77" s="647"/>
      <c r="Q77" s="591"/>
      <c r="R77" s="647"/>
      <c r="S77" s="647"/>
      <c r="T77" s="647"/>
      <c r="U77" s="273"/>
      <c r="V77" s="273"/>
      <c r="W77" s="273"/>
      <c r="X77" s="273"/>
      <c r="Y77" s="273"/>
      <c r="Z77" s="273"/>
      <c r="AA77" s="273"/>
      <c r="AB77" s="273"/>
      <c r="AC77" s="273"/>
      <c r="AD77" s="273"/>
      <c r="AE77" s="273"/>
      <c r="AF77" s="273"/>
      <c r="AG77" s="273"/>
      <c r="AH77" s="273"/>
      <c r="AI77" s="273"/>
      <c r="AJ77" s="273"/>
      <c r="AK77" s="273"/>
      <c r="AL77" s="273"/>
      <c r="AM77" s="273"/>
      <c r="AN77" s="273"/>
      <c r="AO77" s="273"/>
      <c r="AP77" s="273"/>
      <c r="AQ77" s="273"/>
      <c r="AR77" s="273"/>
      <c r="AS77" s="273"/>
      <c r="AT77" s="273"/>
      <c r="AU77" s="273"/>
      <c r="AV77" s="273"/>
      <c r="AW77" s="273"/>
      <c r="AX77" s="286"/>
    </row>
    <row r="78" spans="1:54" ht="14.4" x14ac:dyDescent="0.25">
      <c r="A78" s="759" t="s">
        <v>133</v>
      </c>
      <c r="B78" s="726"/>
      <c r="C78" s="741" t="s">
        <v>57</v>
      </c>
      <c r="D78" s="716" t="s">
        <v>57</v>
      </c>
      <c r="E78" s="717"/>
      <c r="F78" s="760" t="s">
        <v>82</v>
      </c>
      <c r="G78" s="734">
        <v>0.11965518</v>
      </c>
      <c r="H78" s="266"/>
      <c r="I78" s="647"/>
      <c r="J78" s="647"/>
      <c r="K78" s="647"/>
      <c r="L78" s="647"/>
      <c r="M78" s="647"/>
      <c r="N78" s="647"/>
      <c r="O78" s="647"/>
      <c r="P78" s="647"/>
      <c r="Q78" s="591"/>
      <c r="R78" s="591"/>
      <c r="S78" s="591"/>
      <c r="T78" s="591"/>
      <c r="U78" s="312"/>
      <c r="V78" s="312"/>
      <c r="W78" s="312"/>
      <c r="X78" s="312"/>
      <c r="Y78" s="312"/>
      <c r="Z78" s="312"/>
      <c r="AA78" s="312"/>
      <c r="AB78" s="312"/>
      <c r="AC78" s="312"/>
      <c r="AD78" s="312"/>
      <c r="AE78" s="312"/>
      <c r="AF78" s="312"/>
      <c r="AG78" s="312"/>
      <c r="AH78" s="312"/>
      <c r="AI78" s="312"/>
      <c r="AJ78" s="312"/>
      <c r="AK78" s="312"/>
      <c r="AL78" s="312"/>
      <c r="AM78" s="312"/>
      <c r="AN78" s="312"/>
      <c r="AO78" s="312"/>
      <c r="AP78" s="312"/>
      <c r="AQ78" s="312"/>
      <c r="AR78" s="312"/>
      <c r="AS78" s="312"/>
      <c r="AT78" s="312"/>
      <c r="AU78" s="312"/>
      <c r="AV78" s="312"/>
      <c r="AW78" s="312"/>
      <c r="AX78" s="286"/>
      <c r="AY78" s="262"/>
      <c r="AZ78" s="262"/>
      <c r="BA78" s="262"/>
      <c r="BB78" s="262"/>
    </row>
    <row r="79" spans="1:54" ht="14.4" x14ac:dyDescent="0.25">
      <c r="A79" s="759"/>
      <c r="B79" s="726"/>
      <c r="C79" s="746"/>
      <c r="D79" s="718"/>
      <c r="E79" s="719"/>
      <c r="F79" s="760"/>
      <c r="G79" s="734"/>
      <c r="H79" s="266"/>
      <c r="I79" s="647"/>
      <c r="J79" s="647"/>
      <c r="K79" s="647"/>
      <c r="L79" s="647"/>
      <c r="M79" s="647">
        <v>0.12043377000000002</v>
      </c>
      <c r="N79" s="647"/>
      <c r="O79" s="647">
        <v>0.10012113</v>
      </c>
      <c r="P79" s="647"/>
      <c r="Q79" s="647">
        <v>0.10859039999999999</v>
      </c>
      <c r="R79" s="647">
        <f>Q79*(1-0.003)</f>
        <v>0.10826462879999998</v>
      </c>
      <c r="S79" s="647">
        <f t="shared" ref="S79:AW79" si="9">R79*(1-0.003)</f>
        <v>0.10793983491359999</v>
      </c>
      <c r="T79" s="647">
        <f t="shared" si="9"/>
        <v>0.10761601540885919</v>
      </c>
      <c r="U79" s="590">
        <f>T79*(1-0.003)</f>
        <v>0.10729316736263261</v>
      </c>
      <c r="V79" s="590">
        <f t="shared" si="9"/>
        <v>0.10697128786054472</v>
      </c>
      <c r="W79" s="590">
        <f t="shared" si="9"/>
        <v>0.10665037399696309</v>
      </c>
      <c r="X79" s="590">
        <f t="shared" si="9"/>
        <v>0.1063304228749722</v>
      </c>
      <c r="Y79" s="590">
        <f t="shared" si="9"/>
        <v>0.10601143160634728</v>
      </c>
      <c r="Z79" s="590">
        <f t="shared" si="9"/>
        <v>0.10569339731152824</v>
      </c>
      <c r="AA79" s="590">
        <f t="shared" si="9"/>
        <v>0.10537631711959365</v>
      </c>
      <c r="AB79" s="590">
        <f t="shared" si="9"/>
        <v>0.10506018816823487</v>
      </c>
      <c r="AC79" s="590">
        <f t="shared" si="9"/>
        <v>0.10474500760373016</v>
      </c>
      <c r="AD79" s="590">
        <f t="shared" si="9"/>
        <v>0.10443077258091897</v>
      </c>
      <c r="AE79" s="590">
        <f t="shared" si="9"/>
        <v>0.10411748026317622</v>
      </c>
      <c r="AF79" s="590">
        <f t="shared" si="9"/>
        <v>0.10380512782238668</v>
      </c>
      <c r="AG79" s="590">
        <f t="shared" si="9"/>
        <v>0.10349371243891953</v>
      </c>
      <c r="AH79" s="590">
        <f t="shared" si="9"/>
        <v>0.10318323130160277</v>
      </c>
      <c r="AI79" s="590">
        <f t="shared" si="9"/>
        <v>0.10287368160769796</v>
      </c>
      <c r="AJ79" s="590">
        <f t="shared" si="9"/>
        <v>0.10256506056287486</v>
      </c>
      <c r="AK79" s="590">
        <f t="shared" si="9"/>
        <v>0.10225736538118624</v>
      </c>
      <c r="AL79" s="590">
        <f t="shared" si="9"/>
        <v>0.10195059328504268</v>
      </c>
      <c r="AM79" s="590">
        <f t="shared" si="9"/>
        <v>0.10164474150518754</v>
      </c>
      <c r="AN79" s="590">
        <f t="shared" si="9"/>
        <v>0.10133980728067198</v>
      </c>
      <c r="AO79" s="590">
        <f t="shared" si="9"/>
        <v>0.10103578785882995</v>
      </c>
      <c r="AP79" s="590">
        <f t="shared" si="9"/>
        <v>0.10073268049525347</v>
      </c>
      <c r="AQ79" s="590">
        <f t="shared" si="9"/>
        <v>0.10043048245376771</v>
      </c>
      <c r="AR79" s="590">
        <f t="shared" si="9"/>
        <v>0.1001291910064064</v>
      </c>
      <c r="AS79" s="590">
        <f t="shared" si="9"/>
        <v>9.9828803433387181E-2</v>
      </c>
      <c r="AT79" s="590">
        <f t="shared" si="9"/>
        <v>9.9529317023087024E-2</v>
      </c>
      <c r="AU79" s="590">
        <f t="shared" si="9"/>
        <v>9.9230729072017756E-2</v>
      </c>
      <c r="AV79" s="590">
        <f t="shared" si="9"/>
        <v>9.8933036884801706E-2</v>
      </c>
      <c r="AW79" s="590">
        <f t="shared" si="9"/>
        <v>9.8636237774147303E-2</v>
      </c>
      <c r="AX79" s="286"/>
    </row>
    <row r="80" spans="1:54" ht="14.4" x14ac:dyDescent="0.25">
      <c r="A80" s="759"/>
      <c r="B80" s="726"/>
      <c r="C80" s="742"/>
      <c r="D80" s="720"/>
      <c r="E80" s="721"/>
      <c r="F80" s="760"/>
      <c r="G80" s="734"/>
      <c r="H80" s="266"/>
      <c r="I80" s="647"/>
      <c r="J80" s="647"/>
      <c r="K80" s="647"/>
      <c r="L80" s="647"/>
      <c r="M80" s="591"/>
      <c r="N80" s="647"/>
      <c r="O80" s="591"/>
      <c r="P80" s="647"/>
      <c r="Q80" s="591"/>
      <c r="R80" s="591"/>
      <c r="S80" s="591"/>
      <c r="T80" s="591"/>
      <c r="U80" s="312"/>
      <c r="V80" s="312"/>
      <c r="W80" s="312"/>
      <c r="X80" s="312"/>
      <c r="Y80" s="312"/>
      <c r="Z80" s="312"/>
      <c r="AA80" s="312"/>
      <c r="AB80" s="312"/>
      <c r="AC80" s="312"/>
      <c r="AD80" s="312"/>
      <c r="AE80" s="312"/>
      <c r="AF80" s="312"/>
      <c r="AG80" s="312"/>
      <c r="AH80" s="312"/>
      <c r="AI80" s="312"/>
      <c r="AJ80" s="312"/>
      <c r="AK80" s="312"/>
      <c r="AL80" s="312"/>
      <c r="AM80" s="312"/>
      <c r="AN80" s="312"/>
      <c r="AO80" s="312"/>
      <c r="AP80" s="312"/>
      <c r="AQ80" s="312"/>
      <c r="AR80" s="312"/>
      <c r="AS80" s="312"/>
      <c r="AT80" s="312"/>
      <c r="AU80" s="312"/>
      <c r="AV80" s="312"/>
      <c r="AW80" s="312"/>
      <c r="AX80" s="286"/>
    </row>
    <row r="81" spans="1:54" ht="14.4" x14ac:dyDescent="0.25">
      <c r="A81" s="14"/>
      <c r="B81" s="263"/>
      <c r="C81" s="13"/>
      <c r="D81" s="293"/>
      <c r="E81" s="294"/>
      <c r="F81" s="313" t="s">
        <v>24</v>
      </c>
      <c r="G81" s="314">
        <f t="shared" ref="G81" si="10">SUM(G64:G80)</f>
        <v>24.8980599</v>
      </c>
      <c r="H81" s="314"/>
      <c r="I81" s="314"/>
      <c r="J81" s="314"/>
      <c r="K81" s="314"/>
      <c r="L81" s="314"/>
      <c r="M81" s="314">
        <f>SUM(M64:M80)</f>
        <v>24.898059809999999</v>
      </c>
      <c r="N81" s="314"/>
      <c r="O81" s="314">
        <f>SUM(O64:O80)</f>
        <v>24.898216509999997</v>
      </c>
      <c r="P81" s="314"/>
      <c r="Q81" s="314">
        <f t="shared" ref="Q81:AW81" si="11">SUM(Q64:Q80)</f>
        <v>24.898219759999996</v>
      </c>
      <c r="R81" s="314">
        <f t="shared" si="11"/>
        <v>24.898200000000003</v>
      </c>
      <c r="S81" s="314">
        <f t="shared" si="11"/>
        <v>24.898200000000003</v>
      </c>
      <c r="T81" s="314">
        <f>SUM(T64:T80)</f>
        <v>24.898199999999999</v>
      </c>
      <c r="U81" s="315" t="e">
        <f t="shared" si="11"/>
        <v>#REF!</v>
      </c>
      <c r="V81" s="315" t="e">
        <f t="shared" si="11"/>
        <v>#REF!</v>
      </c>
      <c r="W81" s="315" t="e">
        <f t="shared" si="11"/>
        <v>#REF!</v>
      </c>
      <c r="X81" s="315" t="e">
        <f t="shared" si="11"/>
        <v>#REF!</v>
      </c>
      <c r="Y81" s="315" t="e">
        <f t="shared" si="11"/>
        <v>#REF!</v>
      </c>
      <c r="Z81" s="315" t="e">
        <f t="shared" si="11"/>
        <v>#REF!</v>
      </c>
      <c r="AA81" s="315" t="e">
        <f t="shared" si="11"/>
        <v>#REF!</v>
      </c>
      <c r="AB81" s="315" t="e">
        <f t="shared" si="11"/>
        <v>#REF!</v>
      </c>
      <c r="AC81" s="315" t="e">
        <f t="shared" si="11"/>
        <v>#REF!</v>
      </c>
      <c r="AD81" s="315" t="e">
        <f t="shared" si="11"/>
        <v>#REF!</v>
      </c>
      <c r="AE81" s="315" t="e">
        <f t="shared" si="11"/>
        <v>#REF!</v>
      </c>
      <c r="AF81" s="315" t="e">
        <f t="shared" si="11"/>
        <v>#REF!</v>
      </c>
      <c r="AG81" s="315" t="e">
        <f t="shared" si="11"/>
        <v>#REF!</v>
      </c>
      <c r="AH81" s="315" t="e">
        <f t="shared" si="11"/>
        <v>#REF!</v>
      </c>
      <c r="AI81" s="315" t="e">
        <f t="shared" si="11"/>
        <v>#REF!</v>
      </c>
      <c r="AJ81" s="315" t="e">
        <f t="shared" si="11"/>
        <v>#REF!</v>
      </c>
      <c r="AK81" s="315" t="e">
        <f t="shared" si="11"/>
        <v>#REF!</v>
      </c>
      <c r="AL81" s="315" t="e">
        <f t="shared" si="11"/>
        <v>#REF!</v>
      </c>
      <c r="AM81" s="315" t="e">
        <f t="shared" si="11"/>
        <v>#REF!</v>
      </c>
      <c r="AN81" s="315" t="e">
        <f t="shared" si="11"/>
        <v>#REF!</v>
      </c>
      <c r="AO81" s="315" t="e">
        <f t="shared" si="11"/>
        <v>#REF!</v>
      </c>
      <c r="AP81" s="315" t="e">
        <f t="shared" si="11"/>
        <v>#REF!</v>
      </c>
      <c r="AQ81" s="315" t="e">
        <f t="shared" si="11"/>
        <v>#REF!</v>
      </c>
      <c r="AR81" s="315" t="e">
        <f t="shared" si="11"/>
        <v>#REF!</v>
      </c>
      <c r="AS81" s="315" t="e">
        <f t="shared" si="11"/>
        <v>#REF!</v>
      </c>
      <c r="AT81" s="315" t="e">
        <f t="shared" si="11"/>
        <v>#REF!</v>
      </c>
      <c r="AU81" s="315" t="e">
        <f t="shared" si="11"/>
        <v>#REF!</v>
      </c>
      <c r="AV81" s="315" t="e">
        <f t="shared" si="11"/>
        <v>#REF!</v>
      </c>
      <c r="AW81" s="315" t="e">
        <f t="shared" si="11"/>
        <v>#REF!</v>
      </c>
      <c r="AX81" s="298"/>
      <c r="AY81" s="14"/>
      <c r="AZ81" s="14"/>
      <c r="BA81" s="14"/>
      <c r="BB81" s="14"/>
    </row>
    <row r="82" spans="1:54" ht="14.4" x14ac:dyDescent="0.25">
      <c r="B82" s="644"/>
      <c r="C82" s="641"/>
      <c r="D82" s="299"/>
      <c r="E82" s="300"/>
      <c r="F82" s="301"/>
      <c r="G82" s="301"/>
      <c r="H82" s="301"/>
      <c r="I82" s="301"/>
      <c r="J82" s="301"/>
      <c r="K82" s="301"/>
      <c r="L82" s="301"/>
      <c r="M82" s="301"/>
      <c r="N82" s="301"/>
      <c r="O82" s="301"/>
      <c r="P82" s="301"/>
      <c r="Q82" s="301"/>
      <c r="R82" s="301"/>
      <c r="S82" s="301"/>
      <c r="T82" s="301"/>
      <c r="U82" s="301"/>
      <c r="V82" s="301"/>
      <c r="W82" s="301"/>
      <c r="X82" s="301"/>
      <c r="Y82" s="301"/>
      <c r="Z82" s="301"/>
      <c r="AA82" s="301"/>
      <c r="AB82" s="301"/>
      <c r="AC82" s="301"/>
      <c r="AD82" s="301"/>
      <c r="AE82" s="301"/>
      <c r="AF82" s="301"/>
      <c r="AG82" s="301"/>
      <c r="AH82" s="301"/>
      <c r="AI82" s="301"/>
      <c r="AJ82" s="301"/>
      <c r="AK82" s="301"/>
      <c r="AL82" s="301"/>
      <c r="AM82" s="301"/>
      <c r="AN82" s="301"/>
      <c r="AO82" s="301"/>
      <c r="AP82" s="301"/>
      <c r="AQ82" s="301"/>
      <c r="AR82" s="301"/>
      <c r="AS82" s="301"/>
      <c r="AT82" s="301"/>
      <c r="AU82" s="301"/>
      <c r="AV82" s="301"/>
      <c r="AW82" s="301"/>
      <c r="AX82" s="302"/>
    </row>
    <row r="83" spans="1:54" ht="14.4" x14ac:dyDescent="0.25">
      <c r="B83" s="644"/>
      <c r="C83" s="641"/>
      <c r="D83" s="641"/>
      <c r="E83" s="641"/>
      <c r="F83" s="44"/>
      <c r="G83" s="44"/>
      <c r="H83" s="44"/>
      <c r="I83" s="44"/>
      <c r="J83" s="44"/>
      <c r="K83" s="44"/>
      <c r="L83" s="44"/>
      <c r="M83" s="44"/>
      <c r="N83" s="44"/>
      <c r="O83" s="44"/>
      <c r="P83" s="44"/>
      <c r="Q83" s="44">
        <f>24.8982</f>
        <v>24.898199999999999</v>
      </c>
      <c r="R83" s="268">
        <f>SUM(R64:R76)</f>
        <v>24.789935371200002</v>
      </c>
      <c r="S83" s="44">
        <v>24.771812670953619</v>
      </c>
      <c r="T83" s="28">
        <f>SUM(T64:T76)</f>
        <v>24.790583984591141</v>
      </c>
      <c r="U83" s="28" t="e">
        <f t="shared" ref="U83:AV83" si="12">SUM(U64:U76)</f>
        <v>#REF!</v>
      </c>
      <c r="V83" s="28" t="e">
        <f t="shared" si="12"/>
        <v>#REF!</v>
      </c>
      <c r="W83" s="28" t="e">
        <f t="shared" si="12"/>
        <v>#REF!</v>
      </c>
      <c r="X83" s="28" t="e">
        <f t="shared" si="12"/>
        <v>#REF!</v>
      </c>
      <c r="Y83" s="28" t="e">
        <f t="shared" si="12"/>
        <v>#REF!</v>
      </c>
      <c r="Z83" s="28" t="e">
        <f t="shared" si="12"/>
        <v>#REF!</v>
      </c>
      <c r="AA83" s="28" t="e">
        <f t="shared" si="12"/>
        <v>#REF!</v>
      </c>
      <c r="AB83" s="28" t="e">
        <f t="shared" si="12"/>
        <v>#REF!</v>
      </c>
      <c r="AC83" s="28" t="e">
        <f t="shared" si="12"/>
        <v>#REF!</v>
      </c>
      <c r="AD83" s="28" t="e">
        <f t="shared" si="12"/>
        <v>#REF!</v>
      </c>
      <c r="AE83" s="28" t="e">
        <f t="shared" si="12"/>
        <v>#REF!</v>
      </c>
      <c r="AF83" s="28" t="e">
        <f t="shared" si="12"/>
        <v>#REF!</v>
      </c>
      <c r="AG83" s="28" t="e">
        <f t="shared" si="12"/>
        <v>#REF!</v>
      </c>
      <c r="AH83" s="28" t="e">
        <f t="shared" si="12"/>
        <v>#REF!</v>
      </c>
      <c r="AI83" s="28" t="e">
        <f t="shared" si="12"/>
        <v>#REF!</v>
      </c>
      <c r="AJ83" s="28" t="e">
        <f t="shared" si="12"/>
        <v>#REF!</v>
      </c>
      <c r="AK83" s="28" t="e">
        <f t="shared" si="12"/>
        <v>#REF!</v>
      </c>
      <c r="AL83" s="28" t="e">
        <f t="shared" si="12"/>
        <v>#REF!</v>
      </c>
      <c r="AM83" s="28" t="e">
        <f t="shared" si="12"/>
        <v>#REF!</v>
      </c>
      <c r="AN83" s="28" t="e">
        <f t="shared" si="12"/>
        <v>#REF!</v>
      </c>
      <c r="AO83" s="28" t="e">
        <f t="shared" si="12"/>
        <v>#REF!</v>
      </c>
      <c r="AP83" s="28" t="e">
        <f t="shared" si="12"/>
        <v>#REF!</v>
      </c>
      <c r="AQ83" s="28" t="e">
        <f t="shared" si="12"/>
        <v>#REF!</v>
      </c>
      <c r="AR83" s="28" t="e">
        <f t="shared" si="12"/>
        <v>#REF!</v>
      </c>
      <c r="AS83" s="28" t="e">
        <f t="shared" si="12"/>
        <v>#REF!</v>
      </c>
      <c r="AT83" s="28" t="e">
        <f t="shared" si="12"/>
        <v>#REF!</v>
      </c>
      <c r="AU83" s="28" t="e">
        <f t="shared" si="12"/>
        <v>#REF!</v>
      </c>
      <c r="AV83" s="28" t="e">
        <f t="shared" si="12"/>
        <v>#REF!</v>
      </c>
      <c r="AW83" s="28" t="e">
        <f>SUM(AW64:AW76)</f>
        <v>#REF!</v>
      </c>
      <c r="AX83" s="44"/>
    </row>
    <row r="84" spans="1:54" ht="14.4" x14ac:dyDescent="0.25">
      <c r="B84" s="644"/>
      <c r="C84" s="641"/>
      <c r="D84" s="641"/>
      <c r="E84" s="641"/>
      <c r="F84" s="44"/>
      <c r="G84" s="44"/>
      <c r="H84" s="44"/>
      <c r="I84" s="44"/>
      <c r="J84" s="44"/>
      <c r="K84" s="44"/>
      <c r="L84" s="44"/>
      <c r="M84" s="44"/>
      <c r="N84" s="44"/>
      <c r="O84" s="44"/>
      <c r="P84" s="44"/>
      <c r="Q84" s="44"/>
      <c r="R84" s="44"/>
      <c r="S84" s="44"/>
      <c r="T84" s="44"/>
      <c r="U84" s="44"/>
      <c r="V84" s="44"/>
      <c r="W84" s="44"/>
      <c r="X84" s="44"/>
      <c r="Y84" s="44"/>
      <c r="Z84" s="44"/>
      <c r="AA84" s="44"/>
      <c r="AB84" s="44"/>
      <c r="AC84" s="44"/>
      <c r="AD84" s="44"/>
      <c r="AE84" s="44"/>
      <c r="AF84" s="44"/>
      <c r="AG84" s="44"/>
      <c r="AH84" s="44"/>
      <c r="AI84" s="44"/>
      <c r="AJ84" s="44"/>
      <c r="AK84" s="44"/>
      <c r="AL84" s="44"/>
      <c r="AM84" s="44"/>
      <c r="AN84" s="44"/>
      <c r="AO84" s="44"/>
      <c r="AP84" s="44"/>
      <c r="AQ84" s="44"/>
      <c r="AR84" s="44"/>
      <c r="AS84" s="44"/>
      <c r="AT84" s="44"/>
      <c r="AU84" s="44"/>
      <c r="AV84" s="44"/>
      <c r="AW84" s="44"/>
      <c r="AX84" s="44"/>
    </row>
    <row r="85" spans="1:54" ht="14.4" x14ac:dyDescent="0.25">
      <c r="B85" s="644"/>
      <c r="C85" s="641"/>
      <c r="D85" s="641"/>
      <c r="E85" s="641"/>
      <c r="F85" s="44"/>
      <c r="G85" s="44"/>
      <c r="H85" s="44"/>
      <c r="I85" s="44"/>
      <c r="J85" s="44"/>
      <c r="K85" s="44"/>
      <c r="L85" s="44"/>
      <c r="M85" s="44"/>
      <c r="N85" s="44"/>
      <c r="O85" s="44"/>
      <c r="P85" s="28"/>
      <c r="Q85" s="28"/>
      <c r="R85" s="28"/>
      <c r="S85" s="44"/>
      <c r="T85" s="44"/>
      <c r="U85" s="28"/>
      <c r="V85" s="28"/>
      <c r="W85" s="28"/>
      <c r="X85" s="28"/>
      <c r="Y85" s="44"/>
      <c r="Z85" s="44"/>
      <c r="AA85" s="44"/>
      <c r="AB85" s="44"/>
      <c r="AC85" s="44"/>
      <c r="AD85" s="44"/>
      <c r="AE85" s="44"/>
      <c r="AF85" s="44"/>
      <c r="AG85" s="44"/>
      <c r="AH85" s="44"/>
      <c r="AI85" s="44"/>
      <c r="AJ85" s="44"/>
      <c r="AK85" s="44"/>
      <c r="AL85" s="44"/>
      <c r="AM85" s="44"/>
      <c r="AN85" s="44"/>
      <c r="AO85" s="44"/>
      <c r="AP85" s="44"/>
      <c r="AQ85" s="44"/>
      <c r="AR85" s="44"/>
      <c r="AS85" s="44"/>
      <c r="AT85" s="44"/>
      <c r="AU85" s="44"/>
      <c r="AV85" s="44"/>
      <c r="AW85" s="44"/>
      <c r="AX85" s="44"/>
    </row>
    <row r="86" spans="1:54" ht="25.8" x14ac:dyDescent="0.25">
      <c r="B86" s="644"/>
      <c r="C86" s="641"/>
      <c r="D86" s="771" t="s">
        <v>83</v>
      </c>
      <c r="E86" s="771"/>
      <c r="F86" s="771"/>
      <c r="G86" s="44"/>
      <c r="H86" s="21"/>
      <c r="J86" s="44"/>
      <c r="K86" s="44"/>
      <c r="L86" s="21"/>
      <c r="M86" s="44"/>
      <c r="N86" s="44"/>
      <c r="O86" s="44"/>
      <c r="P86" s="44"/>
      <c r="Q86" s="44"/>
      <c r="R86" s="44"/>
      <c r="S86" s="44"/>
      <c r="T86" s="44"/>
      <c r="U86" s="28"/>
      <c r="V86" s="28"/>
      <c r="W86" s="28"/>
      <c r="X86" s="28"/>
      <c r="Y86" s="44"/>
      <c r="Z86" s="44"/>
      <c r="AA86" s="44"/>
      <c r="AB86" s="44"/>
      <c r="AC86" s="44"/>
      <c r="AD86" s="44"/>
      <c r="AE86" s="44"/>
      <c r="AF86" s="44"/>
      <c r="AG86" s="44"/>
      <c r="AH86" s="44"/>
      <c r="AI86" s="44"/>
      <c r="AJ86" s="44"/>
      <c r="AK86" s="44"/>
      <c r="AL86" s="44"/>
      <c r="AM86" s="44"/>
      <c r="AN86" s="44"/>
      <c r="AO86" s="44"/>
      <c r="AP86" s="44"/>
      <c r="AQ86" s="44"/>
      <c r="AR86" s="44"/>
      <c r="AS86" s="44"/>
      <c r="AT86" s="44"/>
      <c r="AU86" s="44"/>
      <c r="AV86" s="44"/>
      <c r="AW86" s="44"/>
      <c r="AX86" s="44"/>
    </row>
    <row r="87" spans="1:54" ht="14.4" x14ac:dyDescent="0.3">
      <c r="B87" s="704" t="s">
        <v>84</v>
      </c>
      <c r="C87" s="641"/>
      <c r="D87" s="764" t="s">
        <v>85</v>
      </c>
      <c r="E87" s="765"/>
      <c r="F87" s="269" t="s">
        <v>86</v>
      </c>
      <c r="G87" s="94"/>
      <c r="H87" s="94"/>
      <c r="I87" s="94"/>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94"/>
      <c r="AW87" s="94"/>
      <c r="AX87" s="24"/>
    </row>
    <row r="88" spans="1:54" ht="14.4" x14ac:dyDescent="0.25">
      <c r="A88" t="s">
        <v>134</v>
      </c>
      <c r="B88" s="704"/>
      <c r="C88" s="641"/>
      <c r="D88" s="766" t="s">
        <v>87</v>
      </c>
      <c r="E88" s="767"/>
      <c r="F88" s="647"/>
      <c r="G88" s="647"/>
      <c r="H88" s="647"/>
      <c r="I88" s="647"/>
      <c r="J88" s="647"/>
      <c r="K88" s="647"/>
      <c r="L88" s="647"/>
      <c r="M88" s="647"/>
      <c r="N88" s="647"/>
      <c r="O88" s="647"/>
      <c r="P88" s="647"/>
      <c r="Q88" s="647"/>
      <c r="R88" s="647"/>
      <c r="S88" s="647"/>
      <c r="T88" s="647">
        <v>1.959779E-2</v>
      </c>
      <c r="U88" s="590">
        <f>T88*(1+((U65-T65)/U65))</f>
        <v>1.9600687611174519E-2</v>
      </c>
      <c r="V88" s="590">
        <f t="shared" ref="V88:AW88" si="13">U88*(1+((V65-U65)/V65))</f>
        <v>1.9603522831859958E-2</v>
      </c>
      <c r="W88" s="590">
        <f t="shared" si="13"/>
        <v>1.9606295921287806E-2</v>
      </c>
      <c r="X88" s="590">
        <f t="shared" si="13"/>
        <v>1.9609008261319807E-2</v>
      </c>
      <c r="Y88" s="590">
        <f t="shared" si="13"/>
        <v>1.9611658675346089E-2</v>
      </c>
      <c r="Z88" s="590">
        <f t="shared" si="13"/>
        <v>1.961424801441207E-2</v>
      </c>
      <c r="AA88" s="590">
        <f t="shared" si="13"/>
        <v>1.9616776230638604E-2</v>
      </c>
      <c r="AB88" s="590">
        <f t="shared" si="13"/>
        <v>1.9619244732489587E-2</v>
      </c>
      <c r="AC88" s="590">
        <f t="shared" si="13"/>
        <v>1.9621652470117917E-2</v>
      </c>
      <c r="AD88" s="590">
        <f t="shared" si="13"/>
        <v>1.9623999869599885E-2</v>
      </c>
      <c r="AE88" s="590">
        <f t="shared" si="13"/>
        <v>1.9626286962773621E-2</v>
      </c>
      <c r="AF88" s="590">
        <f t="shared" si="13"/>
        <v>1.9628513512944847E-2</v>
      </c>
      <c r="AG88" s="590">
        <f t="shared" si="13"/>
        <v>1.9630680219250598E-2</v>
      </c>
      <c r="AH88" s="590">
        <f t="shared" si="13"/>
        <v>1.9632787069602031E-2</v>
      </c>
      <c r="AI88" s="590">
        <f t="shared" si="13"/>
        <v>1.9634834678133709E-2</v>
      </c>
      <c r="AJ88" s="590">
        <f t="shared" si="13"/>
        <v>1.9636822787938966E-2</v>
      </c>
      <c r="AK88" s="590">
        <f t="shared" si="13"/>
        <v>1.9638752169302026E-2</v>
      </c>
      <c r="AL88" s="590">
        <f t="shared" si="13"/>
        <v>1.9640622960967347E-2</v>
      </c>
      <c r="AM88" s="590">
        <f t="shared" si="13"/>
        <v>1.9642435655451811E-2</v>
      </c>
      <c r="AN88" s="590">
        <f t="shared" si="13"/>
        <v>1.9644191340798291E-2</v>
      </c>
      <c r="AO88" s="590">
        <f t="shared" si="13"/>
        <v>1.964589067397314E-2</v>
      </c>
      <c r="AP88" s="590">
        <f t="shared" si="13"/>
        <v>1.9647533819967214E-2</v>
      </c>
      <c r="AQ88" s="590">
        <f t="shared" si="13"/>
        <v>1.9649121737829192E-2</v>
      </c>
      <c r="AR88" s="590">
        <f t="shared" si="13"/>
        <v>1.9650654517620283E-2</v>
      </c>
      <c r="AS88" s="590">
        <f t="shared" si="13"/>
        <v>1.9652132985517459E-2</v>
      </c>
      <c r="AT88" s="590">
        <f t="shared" si="13"/>
        <v>1.9653558412812702E-2</v>
      </c>
      <c r="AU88" s="590">
        <f t="shared" si="13"/>
        <v>1.9654930562157218E-2</v>
      </c>
      <c r="AV88" s="590">
        <f t="shared" si="13"/>
        <v>1.9656250748990006E-2</v>
      </c>
      <c r="AW88" s="590">
        <f t="shared" si="13"/>
        <v>1.9657520324057657E-2</v>
      </c>
      <c r="AX88" s="125"/>
    </row>
    <row r="89" spans="1:54" ht="14.4" x14ac:dyDescent="0.25">
      <c r="A89" t="s">
        <v>134</v>
      </c>
      <c r="B89" s="704"/>
      <c r="C89" s="641"/>
      <c r="D89" s="766" t="s">
        <v>88</v>
      </c>
      <c r="E89" s="767"/>
      <c r="F89" s="647"/>
      <c r="G89" s="647"/>
      <c r="H89" s="647"/>
      <c r="I89" s="647"/>
      <c r="J89" s="647"/>
      <c r="K89" s="647"/>
      <c r="L89" s="647"/>
      <c r="M89" s="647"/>
      <c r="N89" s="647"/>
      <c r="O89" s="647"/>
      <c r="P89" s="647"/>
      <c r="Q89" s="647"/>
      <c r="R89" s="647"/>
      <c r="S89" s="647"/>
      <c r="T89" s="647">
        <v>15.487761259999999</v>
      </c>
      <c r="U89" s="590">
        <f>T89*(1+((U65-T65)/U65))</f>
        <v>15.490051187083374</v>
      </c>
      <c r="V89" s="590">
        <f t="shared" ref="V89:AW89" si="14">U89*(1+((V65-U65)/V65))</f>
        <v>15.492291808148069</v>
      </c>
      <c r="W89" s="590">
        <f t="shared" si="14"/>
        <v>15.494483328059813</v>
      </c>
      <c r="X89" s="590">
        <f t="shared" si="14"/>
        <v>15.496626838877694</v>
      </c>
      <c r="Y89" s="590">
        <f t="shared" si="14"/>
        <v>15.498721410749276</v>
      </c>
      <c r="Z89" s="590">
        <f t="shared" si="14"/>
        <v>15.500767716239594</v>
      </c>
      <c r="AA89" s="590">
        <f t="shared" si="14"/>
        <v>15.502765717510666</v>
      </c>
      <c r="AB89" s="590">
        <f t="shared" si="14"/>
        <v>15.504716527644762</v>
      </c>
      <c r="AC89" s="590">
        <f t="shared" si="14"/>
        <v>15.506619316967653</v>
      </c>
      <c r="AD89" s="590">
        <f t="shared" si="14"/>
        <v>15.508474422199344</v>
      </c>
      <c r="AE89" s="590">
        <f t="shared" si="14"/>
        <v>15.510281868500901</v>
      </c>
      <c r="AF89" s="590">
        <f t="shared" si="14"/>
        <v>15.512041468817333</v>
      </c>
      <c r="AG89" s="590">
        <f t="shared" si="14"/>
        <v>15.513753775663362</v>
      </c>
      <c r="AH89" s="590">
        <f t="shared" si="14"/>
        <v>15.515418779485405</v>
      </c>
      <c r="AI89" s="590">
        <f t="shared" si="14"/>
        <v>15.51703696562234</v>
      </c>
      <c r="AJ89" s="590">
        <f t="shared" si="14"/>
        <v>15.51860813104571</v>
      </c>
      <c r="AK89" s="590">
        <f t="shared" si="14"/>
        <v>15.52013288449651</v>
      </c>
      <c r="AL89" s="590">
        <f t="shared" si="14"/>
        <v>15.52161133562185</v>
      </c>
      <c r="AM89" s="590">
        <f t="shared" si="14"/>
        <v>15.523043873648469</v>
      </c>
      <c r="AN89" s="590">
        <f t="shared" si="14"/>
        <v>15.524431358435985</v>
      </c>
      <c r="AO89" s="590">
        <f t="shared" si="14"/>
        <v>15.525774309172432</v>
      </c>
      <c r="AP89" s="590">
        <f t="shared" si="14"/>
        <v>15.527072856246949</v>
      </c>
      <c r="AQ89" s="590">
        <f t="shared" si="14"/>
        <v>15.528327757577497</v>
      </c>
      <c r="AR89" s="590">
        <f t="shared" si="14"/>
        <v>15.529539084337738</v>
      </c>
      <c r="AS89" s="590">
        <f t="shared" si="14"/>
        <v>15.53070748943964</v>
      </c>
      <c r="AT89" s="590">
        <f t="shared" si="14"/>
        <v>15.531833977561119</v>
      </c>
      <c r="AU89" s="590">
        <f t="shared" si="14"/>
        <v>15.532918361129926</v>
      </c>
      <c r="AV89" s="590">
        <f t="shared" si="14"/>
        <v>15.533961679712522</v>
      </c>
      <c r="AW89" s="590">
        <f t="shared" si="14"/>
        <v>15.534965000778289</v>
      </c>
      <c r="AX89" s="125"/>
    </row>
    <row r="90" spans="1:54" ht="14.4" x14ac:dyDescent="0.25">
      <c r="B90" s="644"/>
      <c r="C90" s="641"/>
      <c r="D90" s="96"/>
      <c r="E90" s="287"/>
      <c r="F90" s="313" t="s">
        <v>89</v>
      </c>
      <c r="G90" s="295"/>
      <c r="H90" s="647"/>
      <c r="I90" s="647"/>
      <c r="J90" s="647"/>
      <c r="K90" s="647"/>
      <c r="L90" s="647"/>
      <c r="M90" s="647"/>
      <c r="N90" s="647"/>
      <c r="O90" s="647"/>
      <c r="P90" s="647"/>
      <c r="Q90" s="647"/>
      <c r="R90" s="647"/>
      <c r="S90" s="647"/>
      <c r="T90" s="314">
        <f>SUM(T88:T89)</f>
        <v>15.50735905</v>
      </c>
      <c r="U90" s="315">
        <f t="shared" ref="U90:AW90" si="15">SUM(U88:U89)</f>
        <v>15.509651874694548</v>
      </c>
      <c r="V90" s="315">
        <f t="shared" si="15"/>
        <v>15.511895330979929</v>
      </c>
      <c r="W90" s="315">
        <f t="shared" si="15"/>
        <v>15.5140896239811</v>
      </c>
      <c r="X90" s="315">
        <f t="shared" si="15"/>
        <v>15.516235847139013</v>
      </c>
      <c r="Y90" s="315">
        <f t="shared" si="15"/>
        <v>15.518333069424623</v>
      </c>
      <c r="Z90" s="315">
        <f t="shared" si="15"/>
        <v>15.520381964254005</v>
      </c>
      <c r="AA90" s="315">
        <f t="shared" si="15"/>
        <v>15.522382493741304</v>
      </c>
      <c r="AB90" s="315">
        <f t="shared" si="15"/>
        <v>15.524335772377251</v>
      </c>
      <c r="AC90" s="315">
        <f t="shared" si="15"/>
        <v>15.526240969437771</v>
      </c>
      <c r="AD90" s="315">
        <f t="shared" si="15"/>
        <v>15.528098422068943</v>
      </c>
      <c r="AE90" s="315">
        <f t="shared" si="15"/>
        <v>15.529908155463675</v>
      </c>
      <c r="AF90" s="315">
        <f t="shared" si="15"/>
        <v>15.531669982330278</v>
      </c>
      <c r="AG90" s="315">
        <f t="shared" si="15"/>
        <v>15.533384455882613</v>
      </c>
      <c r="AH90" s="315">
        <f t="shared" si="15"/>
        <v>15.535051566555007</v>
      </c>
      <c r="AI90" s="315">
        <f t="shared" si="15"/>
        <v>15.536671800300475</v>
      </c>
      <c r="AJ90" s="315">
        <f t="shared" si="15"/>
        <v>15.538244953833649</v>
      </c>
      <c r="AK90" s="315">
        <f t="shared" si="15"/>
        <v>15.539771636665812</v>
      </c>
      <c r="AL90" s="315">
        <f t="shared" si="15"/>
        <v>15.541251958582817</v>
      </c>
      <c r="AM90" s="315">
        <f t="shared" si="15"/>
        <v>15.542686309303921</v>
      </c>
      <c r="AN90" s="315">
        <f t="shared" si="15"/>
        <v>15.544075549776784</v>
      </c>
      <c r="AO90" s="315">
        <f t="shared" si="15"/>
        <v>15.545420199846404</v>
      </c>
      <c r="AP90" s="315">
        <f t="shared" si="15"/>
        <v>15.546720390066916</v>
      </c>
      <c r="AQ90" s="315">
        <f t="shared" si="15"/>
        <v>15.547976879315327</v>
      </c>
      <c r="AR90" s="315">
        <f t="shared" si="15"/>
        <v>15.549189738855359</v>
      </c>
      <c r="AS90" s="315">
        <f t="shared" si="15"/>
        <v>15.550359622425157</v>
      </c>
      <c r="AT90" s="315">
        <f t="shared" si="15"/>
        <v>15.551487535973932</v>
      </c>
      <c r="AU90" s="315">
        <f t="shared" si="15"/>
        <v>15.552573291692084</v>
      </c>
      <c r="AV90" s="315">
        <f t="shared" si="15"/>
        <v>15.553617930461513</v>
      </c>
      <c r="AW90" s="315">
        <f t="shared" si="15"/>
        <v>15.554622521102347</v>
      </c>
      <c r="AX90" s="125"/>
    </row>
    <row r="91" spans="1:54" ht="14.4" x14ac:dyDescent="0.25">
      <c r="B91" s="644"/>
      <c r="C91" s="641"/>
      <c r="D91" s="15"/>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c r="AV91" s="114"/>
      <c r="AW91" s="114"/>
      <c r="AX91" s="25"/>
      <c r="AY91" s="641"/>
      <c r="AZ91" s="641"/>
      <c r="BA91" s="641"/>
      <c r="BB91" s="641"/>
    </row>
    <row r="92" spans="1:54" ht="14.4" x14ac:dyDescent="0.25">
      <c r="B92" s="644"/>
      <c r="C92" s="641"/>
      <c r="F92" s="27"/>
      <c r="G92" s="27"/>
      <c r="H92" s="595"/>
      <c r="I92" s="595"/>
      <c r="J92" s="595"/>
      <c r="K92" s="595"/>
      <c r="L92" s="595"/>
      <c r="M92" s="595"/>
      <c r="N92" s="595"/>
      <c r="O92" s="595"/>
      <c r="P92" s="595"/>
      <c r="Q92" s="595"/>
      <c r="R92" s="595"/>
      <c r="S92" s="595"/>
      <c r="T92" s="595"/>
      <c r="U92" s="595"/>
      <c r="V92" s="595"/>
      <c r="W92" s="595"/>
      <c r="X92" s="595"/>
      <c r="Y92" s="595"/>
      <c r="Z92" s="595"/>
      <c r="AA92" s="595"/>
      <c r="AB92" s="595"/>
      <c r="AC92" s="595"/>
      <c r="AD92" s="595"/>
      <c r="AE92" s="595"/>
      <c r="AF92" s="595"/>
      <c r="AG92" s="595"/>
      <c r="AH92" s="595"/>
      <c r="AI92" s="595"/>
      <c r="AJ92" s="595"/>
      <c r="AK92" s="595"/>
      <c r="AL92" s="595"/>
      <c r="AM92" s="595"/>
      <c r="AN92" s="595"/>
      <c r="AO92" s="595"/>
      <c r="AP92" s="595"/>
      <c r="AQ92" s="595"/>
      <c r="AR92" s="595"/>
      <c r="AS92" s="595"/>
      <c r="AT92" s="595"/>
      <c r="AU92" s="595"/>
      <c r="AV92" s="595"/>
      <c r="AW92" s="595"/>
      <c r="AX92" s="595"/>
    </row>
    <row r="93" spans="1:54" ht="14.4" x14ac:dyDescent="0.25">
      <c r="B93" s="644"/>
      <c r="C93" s="641"/>
      <c r="F93" s="27"/>
      <c r="G93" s="27"/>
      <c r="H93" s="595"/>
      <c r="I93" s="595"/>
      <c r="J93" s="595"/>
      <c r="K93" s="595"/>
      <c r="L93" s="595"/>
      <c r="M93" s="595"/>
      <c r="N93" s="595"/>
      <c r="O93" s="595"/>
      <c r="P93" s="595"/>
      <c r="Q93" s="595"/>
      <c r="R93" s="595"/>
      <c r="S93" s="595"/>
      <c r="T93" s="595"/>
      <c r="U93" s="595"/>
      <c r="V93" s="595"/>
      <c r="W93" s="595"/>
      <c r="X93" s="595"/>
      <c r="Y93" s="595"/>
      <c r="Z93" s="595"/>
      <c r="AA93" s="595"/>
      <c r="AB93" s="595"/>
      <c r="AC93" s="595"/>
      <c r="AD93" s="595"/>
      <c r="AE93" s="595"/>
      <c r="AF93" s="595"/>
      <c r="AG93" s="595"/>
      <c r="AH93" s="595"/>
      <c r="AI93" s="595"/>
      <c r="AJ93" s="595"/>
      <c r="AK93" s="595"/>
      <c r="AL93" s="595"/>
      <c r="AM93" s="595"/>
      <c r="AN93" s="595"/>
      <c r="AO93" s="595"/>
      <c r="AP93" s="595"/>
      <c r="AQ93" s="595"/>
      <c r="AR93" s="595"/>
      <c r="AS93" s="595"/>
      <c r="AT93" s="595"/>
      <c r="AU93" s="595"/>
      <c r="AV93" s="595"/>
      <c r="AW93" s="595"/>
      <c r="AX93" s="595"/>
    </row>
    <row r="94" spans="1:54" ht="25.8" x14ac:dyDescent="0.25">
      <c r="B94" s="644"/>
      <c r="C94" s="641"/>
      <c r="D94" s="771" t="s">
        <v>90</v>
      </c>
      <c r="E94" s="771"/>
      <c r="F94" s="771"/>
      <c r="G94" s="44"/>
      <c r="H94" s="21"/>
      <c r="J94" s="44"/>
      <c r="K94" s="595"/>
      <c r="L94" s="595"/>
      <c r="M94" s="595"/>
      <c r="N94" s="595"/>
      <c r="O94" s="595"/>
      <c r="P94" s="595"/>
      <c r="Q94" s="595"/>
      <c r="R94" s="595"/>
      <c r="S94" s="595"/>
      <c r="U94" s="595"/>
      <c r="V94" s="595"/>
      <c r="W94" s="595"/>
      <c r="X94" s="595"/>
      <c r="Y94" s="595"/>
      <c r="Z94" s="595"/>
      <c r="AA94" s="595"/>
      <c r="AB94" s="595"/>
      <c r="AC94" s="595"/>
      <c r="AD94" s="595"/>
      <c r="AE94" s="595"/>
      <c r="AF94" s="595"/>
      <c r="AG94" s="595"/>
      <c r="AH94" s="595"/>
      <c r="AI94" s="595"/>
      <c r="AJ94" s="595"/>
      <c r="AK94" s="595"/>
      <c r="AL94" s="595"/>
      <c r="AM94" s="595"/>
      <c r="AN94" s="595"/>
      <c r="AO94" s="595"/>
      <c r="AP94" s="595"/>
      <c r="AQ94" s="595"/>
      <c r="AR94" s="595"/>
      <c r="AS94" s="595"/>
      <c r="AT94" s="595"/>
      <c r="AU94" s="595"/>
      <c r="AV94" s="595"/>
      <c r="AW94" s="595"/>
      <c r="AX94" s="641"/>
    </row>
    <row r="95" spans="1:54" ht="14.4" x14ac:dyDescent="0.3">
      <c r="B95" s="763" t="s">
        <v>91</v>
      </c>
      <c r="C95" s="641"/>
      <c r="D95" s="764" t="s">
        <v>85</v>
      </c>
      <c r="E95" s="765"/>
      <c r="F95" s="270" t="s">
        <v>92</v>
      </c>
      <c r="G95" s="94"/>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24"/>
    </row>
    <row r="96" spans="1:54" ht="14.4" x14ac:dyDescent="0.25">
      <c r="A96" t="s">
        <v>135</v>
      </c>
      <c r="B96" s="763"/>
      <c r="C96" s="641"/>
      <c r="D96" s="766" t="s">
        <v>87</v>
      </c>
      <c r="E96" s="767"/>
      <c r="F96" s="647"/>
      <c r="G96" s="647"/>
      <c r="H96" s="647"/>
      <c r="I96" s="647"/>
      <c r="J96" s="647"/>
      <c r="K96" s="647"/>
      <c r="L96" s="647"/>
      <c r="M96" s="647"/>
      <c r="N96" s="647"/>
      <c r="O96" s="647"/>
      <c r="P96" s="647"/>
      <c r="Q96" s="647"/>
      <c r="R96" s="647"/>
      <c r="S96" s="647">
        <v>0.21000466600000001</v>
      </c>
      <c r="T96" s="647">
        <f>S96*(1+'Drivers Económicos'!G8/100)</f>
        <v>0.21003352517027621</v>
      </c>
      <c r="U96" s="590">
        <f>T96*(1+'Drivers Económicos'!H8/100)</f>
        <v>0.21006176051936065</v>
      </c>
      <c r="V96" s="590">
        <f>U96*(1+'Drivers Económicos'!I8/100)</f>
        <v>0.21008938745413328</v>
      </c>
      <c r="W96" s="590">
        <f>V96*(1+'Drivers Económicos'!J8/100)</f>
        <v>0.21011640852901833</v>
      </c>
      <c r="X96" s="590">
        <f>W96*(1+'Drivers Económicos'!K8/100)</f>
        <v>0.21014283723801017</v>
      </c>
      <c r="Y96" s="590">
        <f>X96*(1+'Drivers Económicos'!L8/100)</f>
        <v>0.21016866214123223</v>
      </c>
      <c r="Z96" s="590">
        <f>Y96*(1+'Drivers Económicos'!M8/100)</f>
        <v>0.21019389155829404</v>
      </c>
      <c r="AA96" s="590">
        <f>Z96*(1+'Drivers Económicos'!N8/100)</f>
        <v>0.21021852504799141</v>
      </c>
      <c r="AB96" s="590">
        <f>AA96*(1+'Drivers Económicos'!O8/100)</f>
        <v>0.21024257635998481</v>
      </c>
      <c r="AC96" s="590">
        <f>AB96*(1+'Drivers Económicos'!P8/100)</f>
        <v>0.21026603528793211</v>
      </c>
      <c r="AD96" s="590">
        <f>AC96*(1+'Drivers Económicos'!Q8/100)</f>
        <v>0.21028890600729078</v>
      </c>
      <c r="AE96" s="590">
        <f>AD96*(1+'Drivers Económicos'!R8/100)</f>
        <v>0.21031118885129776</v>
      </c>
      <c r="AF96" s="590">
        <f>AE96*(1+'Drivers Económicos'!S8/100)</f>
        <v>0.21033288153613566</v>
      </c>
      <c r="AG96" s="590">
        <f>AF96*(1+'Drivers Económicos'!T8/100)</f>
        <v>0.21035399089606538</v>
      </c>
      <c r="AH96" s="590">
        <f>AG96*(1+'Drivers Económicos'!U8/100)</f>
        <v>0.21037451683460476</v>
      </c>
      <c r="AI96" s="590">
        <f>AH96*(1+'Drivers Económicos'!V8/100)</f>
        <v>0.21039446535631307</v>
      </c>
      <c r="AJ96" s="590">
        <f>AI96*(1+'Drivers Económicos'!W8/100)</f>
        <v>0.2104138339781827</v>
      </c>
      <c r="AK96" s="590">
        <f>AJ96*(1+'Drivers Económicos'!X8/100)</f>
        <v>0.21043263022485353</v>
      </c>
      <c r="AL96" s="590">
        <f>AK96*(1+'Drivers Económicos'!Y8/100)</f>
        <v>0.21045085546703779</v>
      </c>
      <c r="AM96" s="590">
        <f>AL96*(1+'Drivers Económicos'!Z8/100)</f>
        <v>0.21046851452163329</v>
      </c>
      <c r="AN96" s="590">
        <f>AM96*(1+'Drivers Económicos'!AA8/100)</f>
        <v>0.21048561800682108</v>
      </c>
      <c r="AO96" s="590">
        <f>AN96*(1+'Drivers Económicos'!AB8/100)</f>
        <v>0.21050217234002935</v>
      </c>
      <c r="AP96" s="590">
        <f>AO96*(1+'Drivers Económicos'!AC8/100)</f>
        <v>0.21051817914492371</v>
      </c>
      <c r="AQ96" s="590">
        <f>AP96*(1+'Drivers Económicos'!AD8/100)</f>
        <v>0.21053364778056721</v>
      </c>
      <c r="AR96" s="590">
        <f>AQ96*(1+'Drivers Económicos'!AE8/100)</f>
        <v>0.2105485791393833</v>
      </c>
      <c r="AS96" s="590">
        <f>AR96*(1+'Drivers Económicos'!AF8/100)</f>
        <v>0.21056298128457734</v>
      </c>
      <c r="AT96" s="590">
        <f>AS96*(1+'Drivers Económicos'!AG8/100)</f>
        <v>0.21057686661484537</v>
      </c>
      <c r="AU96" s="590">
        <f>AT96*(1+'Drivers Económicos'!AH8/100)</f>
        <v>0.21059023283114048</v>
      </c>
      <c r="AV96" s="590">
        <f>AU96*(1+'Drivers Económicos'!AI8/100)</f>
        <v>0.2106030927608378</v>
      </c>
      <c r="AW96" s="590">
        <f>AV96*(1+'Drivers Económicos'!AJ8/100)</f>
        <v>0.21061545957436387</v>
      </c>
      <c r="AX96" s="125"/>
    </row>
    <row r="97" spans="2:54" ht="14.4" x14ac:dyDescent="0.25">
      <c r="B97" s="763"/>
      <c r="C97" s="641"/>
      <c r="D97" s="766" t="s">
        <v>88</v>
      </c>
      <c r="E97" s="767"/>
      <c r="F97" s="647"/>
      <c r="G97" s="647"/>
      <c r="H97" s="647"/>
      <c r="I97" s="647"/>
      <c r="J97" s="647"/>
      <c r="K97" s="647"/>
      <c r="L97" s="647"/>
      <c r="M97" s="647"/>
      <c r="N97" s="647"/>
      <c r="O97" s="647"/>
      <c r="P97" s="647"/>
      <c r="Q97" s="647"/>
      <c r="R97" s="647"/>
      <c r="S97" s="647">
        <v>0</v>
      </c>
      <c r="T97" s="647">
        <f>S97*(1+'Drivers Económicos'!G8/100)</f>
        <v>0</v>
      </c>
      <c r="U97" s="590">
        <f>T97*(1+'Drivers Económicos'!H8/100)</f>
        <v>0</v>
      </c>
      <c r="V97" s="590">
        <f>U97*(1+'Drivers Económicos'!I8/100)</f>
        <v>0</v>
      </c>
      <c r="W97" s="590">
        <f>V97*(1+'Drivers Económicos'!J8/100)</f>
        <v>0</v>
      </c>
      <c r="X97" s="590">
        <f>W97*(1+'Drivers Económicos'!K8/100)</f>
        <v>0</v>
      </c>
      <c r="Y97" s="590">
        <f>X97*(1+'Drivers Económicos'!L8/100)</f>
        <v>0</v>
      </c>
      <c r="Z97" s="590">
        <f>Y97*(1+'Drivers Económicos'!M8/100)</f>
        <v>0</v>
      </c>
      <c r="AA97" s="590">
        <f>Z97*(1+'Drivers Económicos'!N8/100)</f>
        <v>0</v>
      </c>
      <c r="AB97" s="590">
        <f>AA97*(1+'Drivers Económicos'!O8/100)</f>
        <v>0</v>
      </c>
      <c r="AC97" s="590">
        <f>AB97*(1+'Drivers Económicos'!P8/100)</f>
        <v>0</v>
      </c>
      <c r="AD97" s="590">
        <f>AC97*(1+'Drivers Económicos'!Q8/100)</f>
        <v>0</v>
      </c>
      <c r="AE97" s="590">
        <f>AD97*(1+'Drivers Económicos'!R8/100)</f>
        <v>0</v>
      </c>
      <c r="AF97" s="590">
        <f>AE97*(1+'Drivers Económicos'!S8/100)</f>
        <v>0</v>
      </c>
      <c r="AG97" s="590">
        <f>AF97*(1+'Drivers Económicos'!T8/100)</f>
        <v>0</v>
      </c>
      <c r="AH97" s="590">
        <f>AG97*(1+'Drivers Económicos'!U8/100)</f>
        <v>0</v>
      </c>
      <c r="AI97" s="590">
        <f>AH97*(1+'Drivers Económicos'!V8/100)</f>
        <v>0</v>
      </c>
      <c r="AJ97" s="590">
        <f>AI97*(1+'Drivers Económicos'!W8/100)</f>
        <v>0</v>
      </c>
      <c r="AK97" s="590">
        <f>AJ97*(1+'Drivers Económicos'!X8/100)</f>
        <v>0</v>
      </c>
      <c r="AL97" s="590">
        <f>AK97*(1+'Drivers Económicos'!Y8/100)</f>
        <v>0</v>
      </c>
      <c r="AM97" s="590">
        <f>AL97*(1+'Drivers Económicos'!Z8/100)</f>
        <v>0</v>
      </c>
      <c r="AN97" s="590">
        <f>AM97*(1+'Drivers Económicos'!AA8/100)</f>
        <v>0</v>
      </c>
      <c r="AO97" s="590">
        <f>AN97*(1+'Drivers Económicos'!AB8/100)</f>
        <v>0</v>
      </c>
      <c r="AP97" s="590">
        <f>AO97*(1+'Drivers Económicos'!AC8/100)</f>
        <v>0</v>
      </c>
      <c r="AQ97" s="590">
        <f>AP97*(1+'Drivers Económicos'!AD8/100)</f>
        <v>0</v>
      </c>
      <c r="AR97" s="590">
        <f>AQ97*(1+'Drivers Económicos'!AE8/100)</f>
        <v>0</v>
      </c>
      <c r="AS97" s="590">
        <f>AR97*(1+'Drivers Económicos'!AF8/100)</f>
        <v>0</v>
      </c>
      <c r="AT97" s="590">
        <f>AS97*(1+'Drivers Económicos'!AG8/100)</f>
        <v>0</v>
      </c>
      <c r="AU97" s="590">
        <f>AT97*(1+'Drivers Económicos'!AH8/100)</f>
        <v>0</v>
      </c>
      <c r="AV97" s="590">
        <f>AU97*(1+'Drivers Económicos'!AI8/100)</f>
        <v>0</v>
      </c>
      <c r="AW97" s="590">
        <f>AV97*(1+'Drivers Económicos'!AJ8/100)</f>
        <v>0</v>
      </c>
      <c r="AX97" s="125"/>
    </row>
    <row r="98" spans="2:54" ht="14.4" x14ac:dyDescent="0.25">
      <c r="B98" s="763"/>
      <c r="C98" s="641"/>
      <c r="D98" s="96"/>
      <c r="E98" s="287"/>
      <c r="F98" s="313" t="s">
        <v>93</v>
      </c>
      <c r="G98" s="313"/>
      <c r="H98" s="274"/>
      <c r="I98" s="274"/>
      <c r="J98" s="274"/>
      <c r="K98" s="274"/>
      <c r="L98" s="274"/>
      <c r="M98" s="274"/>
      <c r="N98" s="274"/>
      <c r="O98" s="274"/>
      <c r="P98" s="647"/>
      <c r="Q98" s="647"/>
      <c r="R98" s="647"/>
      <c r="S98" s="314">
        <f>SUM(S96:S97)</f>
        <v>0.21000466600000001</v>
      </c>
      <c r="T98" s="314">
        <f t="shared" ref="T98:AW98" si="16">SUM(T96:T97)</f>
        <v>0.21003352517027621</v>
      </c>
      <c r="U98" s="315">
        <f t="shared" si="16"/>
        <v>0.21006176051936065</v>
      </c>
      <c r="V98" s="315">
        <f t="shared" si="16"/>
        <v>0.21008938745413328</v>
      </c>
      <c r="W98" s="315">
        <f t="shared" si="16"/>
        <v>0.21011640852901833</v>
      </c>
      <c r="X98" s="315">
        <f t="shared" si="16"/>
        <v>0.21014283723801017</v>
      </c>
      <c r="Y98" s="315">
        <f t="shared" si="16"/>
        <v>0.21016866214123223</v>
      </c>
      <c r="Z98" s="315">
        <f t="shared" si="16"/>
        <v>0.21019389155829404</v>
      </c>
      <c r="AA98" s="315">
        <f t="shared" si="16"/>
        <v>0.21021852504799141</v>
      </c>
      <c r="AB98" s="315">
        <f t="shared" si="16"/>
        <v>0.21024257635998481</v>
      </c>
      <c r="AC98" s="315">
        <f t="shared" si="16"/>
        <v>0.21026603528793211</v>
      </c>
      <c r="AD98" s="315">
        <f t="shared" si="16"/>
        <v>0.21028890600729078</v>
      </c>
      <c r="AE98" s="315">
        <f t="shared" si="16"/>
        <v>0.21031118885129776</v>
      </c>
      <c r="AF98" s="315">
        <f t="shared" si="16"/>
        <v>0.21033288153613566</v>
      </c>
      <c r="AG98" s="315">
        <f t="shared" si="16"/>
        <v>0.21035399089606538</v>
      </c>
      <c r="AH98" s="315">
        <f t="shared" si="16"/>
        <v>0.21037451683460476</v>
      </c>
      <c r="AI98" s="315">
        <f t="shared" si="16"/>
        <v>0.21039446535631307</v>
      </c>
      <c r="AJ98" s="315">
        <f t="shared" si="16"/>
        <v>0.2104138339781827</v>
      </c>
      <c r="AK98" s="315">
        <f t="shared" si="16"/>
        <v>0.21043263022485353</v>
      </c>
      <c r="AL98" s="315">
        <f t="shared" si="16"/>
        <v>0.21045085546703779</v>
      </c>
      <c r="AM98" s="315">
        <f t="shared" si="16"/>
        <v>0.21046851452163329</v>
      </c>
      <c r="AN98" s="315">
        <f t="shared" si="16"/>
        <v>0.21048561800682108</v>
      </c>
      <c r="AO98" s="315">
        <f t="shared" si="16"/>
        <v>0.21050217234002935</v>
      </c>
      <c r="AP98" s="315">
        <f t="shared" si="16"/>
        <v>0.21051817914492371</v>
      </c>
      <c r="AQ98" s="315">
        <f t="shared" si="16"/>
        <v>0.21053364778056721</v>
      </c>
      <c r="AR98" s="315">
        <f t="shared" si="16"/>
        <v>0.2105485791393833</v>
      </c>
      <c r="AS98" s="315">
        <f t="shared" si="16"/>
        <v>0.21056298128457734</v>
      </c>
      <c r="AT98" s="315">
        <f t="shared" si="16"/>
        <v>0.21057686661484537</v>
      </c>
      <c r="AU98" s="315">
        <f t="shared" si="16"/>
        <v>0.21059023283114048</v>
      </c>
      <c r="AV98" s="315">
        <f t="shared" si="16"/>
        <v>0.2106030927608378</v>
      </c>
      <c r="AW98" s="315">
        <f t="shared" si="16"/>
        <v>0.21061545957436387</v>
      </c>
      <c r="AX98" s="125"/>
    </row>
    <row r="99" spans="2:54" ht="14.4" x14ac:dyDescent="0.25">
      <c r="B99" s="648"/>
      <c r="C99" s="641"/>
      <c r="D99" s="15"/>
      <c r="E99" s="114"/>
      <c r="F99" s="114"/>
      <c r="G99" s="114"/>
      <c r="H99" s="114"/>
      <c r="I99" s="114"/>
      <c r="J99" s="114"/>
      <c r="K99" s="114"/>
      <c r="L99" s="114"/>
      <c r="M99" s="114"/>
      <c r="N99" s="114"/>
      <c r="O99" s="114"/>
      <c r="P99" s="114"/>
      <c r="Q99" s="114"/>
      <c r="R99" s="114"/>
      <c r="S99" s="114"/>
      <c r="T99" s="114"/>
      <c r="U99" s="114"/>
      <c r="V99" s="114"/>
      <c r="W99" s="114"/>
      <c r="X99" s="114"/>
      <c r="Y99" s="114"/>
      <c r="Z99" s="114"/>
      <c r="AA99" s="114"/>
      <c r="AB99" s="114"/>
      <c r="AC99" s="114"/>
      <c r="AD99" s="114"/>
      <c r="AE99" s="114"/>
      <c r="AF99" s="114"/>
      <c r="AG99" s="114"/>
      <c r="AH99" s="114"/>
      <c r="AI99" s="114"/>
      <c r="AJ99" s="114"/>
      <c r="AK99" s="114"/>
      <c r="AL99" s="114"/>
      <c r="AM99" s="114"/>
      <c r="AN99" s="114"/>
      <c r="AO99" s="114"/>
      <c r="AP99" s="114"/>
      <c r="AQ99" s="114"/>
      <c r="AR99" s="114"/>
      <c r="AS99" s="114"/>
      <c r="AT99" s="114"/>
      <c r="AU99" s="114"/>
      <c r="AV99" s="114"/>
      <c r="AW99" s="114"/>
      <c r="AX99" s="25"/>
    </row>
    <row r="100" spans="2:54" ht="14.4" x14ac:dyDescent="0.25">
      <c r="B100" s="644"/>
      <c r="C100" s="641"/>
      <c r="D100" s="641"/>
      <c r="E100" s="641"/>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c r="AQ100" s="44"/>
      <c r="AR100" s="44"/>
      <c r="AS100" s="44"/>
      <c r="AT100" s="44"/>
      <c r="AU100" s="44"/>
      <c r="AV100" s="44"/>
      <c r="AW100" s="44"/>
      <c r="AX100" s="44"/>
    </row>
    <row r="101" spans="2:54" ht="25.8" x14ac:dyDescent="0.25">
      <c r="B101" s="644"/>
      <c r="C101" s="641"/>
      <c r="D101" s="666" t="s">
        <v>136</v>
      </c>
      <c r="E101" s="666"/>
      <c r="F101" s="666"/>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c r="AQ101" s="44"/>
      <c r="AR101" s="44"/>
      <c r="AS101" s="44"/>
      <c r="AT101" s="44"/>
      <c r="AU101" s="44"/>
      <c r="AV101" s="44"/>
      <c r="AW101" s="44"/>
      <c r="AX101" s="44"/>
    </row>
    <row r="102" spans="2:54" ht="14.4" x14ac:dyDescent="0.25">
      <c r="B102" s="644"/>
      <c r="C102" s="641"/>
      <c r="D102" s="641"/>
      <c r="E102" s="641"/>
      <c r="F102" s="44"/>
      <c r="G102" s="44"/>
      <c r="H102" s="44"/>
      <c r="I102" s="44"/>
      <c r="J102" s="44"/>
      <c r="K102" s="44"/>
      <c r="L102" s="44"/>
      <c r="M102" s="44"/>
      <c r="N102" s="44"/>
      <c r="O102" s="44"/>
      <c r="P102" s="44"/>
      <c r="Q102" s="44"/>
      <c r="R102" s="44"/>
      <c r="S102" s="44"/>
      <c r="T102" s="44"/>
      <c r="U102" s="44"/>
      <c r="V102" s="28"/>
      <c r="W102" s="44"/>
      <c r="X102" s="44"/>
      <c r="Y102" s="44"/>
      <c r="Z102" s="44"/>
      <c r="AA102" s="44"/>
      <c r="AB102" s="44"/>
      <c r="AC102" s="44"/>
      <c r="AD102" s="44"/>
      <c r="AE102" s="44"/>
      <c r="AF102" s="44"/>
      <c r="AG102" s="44"/>
      <c r="AH102" s="44"/>
      <c r="AI102" s="44"/>
      <c r="AJ102" s="44"/>
      <c r="AK102" s="44"/>
      <c r="AL102" s="44"/>
      <c r="AM102" s="44"/>
      <c r="AN102" s="44"/>
      <c r="AO102" s="44"/>
      <c r="AP102" s="44"/>
      <c r="AQ102" s="44"/>
      <c r="AR102" s="44"/>
      <c r="AS102" s="44"/>
      <c r="AT102" s="44"/>
      <c r="AU102" s="44"/>
      <c r="AV102" s="44"/>
      <c r="AW102" s="44"/>
      <c r="AX102" s="44"/>
    </row>
    <row r="103" spans="2:54" ht="14.4" x14ac:dyDescent="0.3">
      <c r="B103" s="271"/>
      <c r="C103" s="768" t="s">
        <v>137</v>
      </c>
      <c r="D103" s="316" t="s">
        <v>95</v>
      </c>
      <c r="E103" s="317" t="s">
        <v>95</v>
      </c>
      <c r="F103" s="317" t="s">
        <v>95</v>
      </c>
      <c r="G103" s="317" t="s">
        <v>95</v>
      </c>
      <c r="H103" s="317" t="s">
        <v>95</v>
      </c>
      <c r="I103" s="317" t="s">
        <v>95</v>
      </c>
      <c r="J103" s="317" t="s">
        <v>95</v>
      </c>
      <c r="K103" s="317" t="s">
        <v>95</v>
      </c>
      <c r="L103" s="317" t="s">
        <v>95</v>
      </c>
      <c r="M103" s="317" t="s">
        <v>95</v>
      </c>
      <c r="N103" s="317" t="s">
        <v>95</v>
      </c>
      <c r="O103" s="317" t="s">
        <v>95</v>
      </c>
      <c r="P103" s="317" t="s">
        <v>95</v>
      </c>
      <c r="Q103" s="317" t="s">
        <v>95</v>
      </c>
      <c r="R103" s="317" t="s">
        <v>95</v>
      </c>
      <c r="S103" s="317" t="s">
        <v>95</v>
      </c>
      <c r="T103" s="317" t="s">
        <v>95</v>
      </c>
      <c r="U103" s="317" t="s">
        <v>95</v>
      </c>
      <c r="V103" s="317" t="s">
        <v>95</v>
      </c>
      <c r="W103" s="317" t="s">
        <v>95</v>
      </c>
      <c r="X103" s="317" t="s">
        <v>95</v>
      </c>
      <c r="Y103" s="317" t="s">
        <v>95</v>
      </c>
      <c r="Z103" s="317" t="s">
        <v>95</v>
      </c>
      <c r="AA103" s="317" t="s">
        <v>95</v>
      </c>
      <c r="AB103" s="317" t="s">
        <v>95</v>
      </c>
      <c r="AC103" s="317" t="s">
        <v>95</v>
      </c>
      <c r="AD103" s="317" t="s">
        <v>95</v>
      </c>
      <c r="AE103" s="317" t="s">
        <v>95</v>
      </c>
      <c r="AF103" s="317" t="s">
        <v>95</v>
      </c>
      <c r="AG103" s="317" t="s">
        <v>95</v>
      </c>
      <c r="AH103" s="317" t="s">
        <v>95</v>
      </c>
      <c r="AI103" s="317" t="s">
        <v>95</v>
      </c>
      <c r="AJ103" s="317" t="s">
        <v>95</v>
      </c>
      <c r="AK103" s="317" t="s">
        <v>95</v>
      </c>
      <c r="AL103" s="317" t="s">
        <v>95</v>
      </c>
      <c r="AM103" s="317" t="s">
        <v>95</v>
      </c>
      <c r="AN103" s="317" t="s">
        <v>95</v>
      </c>
      <c r="AO103" s="317" t="s">
        <v>95</v>
      </c>
      <c r="AP103" s="317" t="s">
        <v>95</v>
      </c>
      <c r="AQ103" s="317" t="s">
        <v>95</v>
      </c>
      <c r="AR103" s="317" t="s">
        <v>95</v>
      </c>
      <c r="AS103" s="317" t="s">
        <v>95</v>
      </c>
      <c r="AT103" s="317" t="s">
        <v>95</v>
      </c>
      <c r="AU103" s="317" t="s">
        <v>95</v>
      </c>
      <c r="AV103" s="317" t="s">
        <v>95</v>
      </c>
      <c r="AW103" s="317" t="s">
        <v>95</v>
      </c>
      <c r="AX103" s="318" t="s">
        <v>95</v>
      </c>
      <c r="AY103" s="33"/>
      <c r="AZ103" s="33"/>
      <c r="BA103" s="33"/>
      <c r="BB103" s="33"/>
    </row>
    <row r="104" spans="2:54" ht="15.6" x14ac:dyDescent="0.25">
      <c r="B104" s="644"/>
      <c r="C104" s="768"/>
      <c r="D104" s="283"/>
      <c r="E104" s="261" t="s">
        <v>138</v>
      </c>
      <c r="F104" s="284" t="s">
        <v>96</v>
      </c>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285"/>
      <c r="AL104" s="285"/>
      <c r="AM104" s="285"/>
      <c r="AN104" s="285"/>
      <c r="AO104" s="285"/>
      <c r="AP104" s="285"/>
      <c r="AQ104" s="285"/>
      <c r="AR104" s="285"/>
      <c r="AS104" s="285"/>
      <c r="AT104" s="285"/>
      <c r="AU104" s="285"/>
      <c r="AV104" s="285"/>
      <c r="AW104" s="285"/>
      <c r="AX104" s="286"/>
    </row>
    <row r="105" spans="2:54" ht="15.6" x14ac:dyDescent="0.25">
      <c r="B105" s="644"/>
      <c r="C105" s="768"/>
      <c r="D105" s="769" t="s">
        <v>139</v>
      </c>
      <c r="E105" s="770"/>
      <c r="F105" s="288" t="s">
        <v>97</v>
      </c>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285"/>
      <c r="AM105" s="285"/>
      <c r="AN105" s="285"/>
      <c r="AO105" s="285"/>
      <c r="AP105" s="285"/>
      <c r="AQ105" s="285"/>
      <c r="AR105" s="285"/>
      <c r="AS105" s="285"/>
      <c r="AT105" s="285"/>
      <c r="AU105" s="285"/>
      <c r="AV105" s="285"/>
      <c r="AW105" s="285"/>
      <c r="AX105" s="286"/>
    </row>
    <row r="106" spans="2:54" ht="14.4" x14ac:dyDescent="0.3">
      <c r="B106" s="778" t="s">
        <v>140</v>
      </c>
      <c r="C106" s="319">
        <v>0.248</v>
      </c>
      <c r="D106" s="772" t="s">
        <v>99</v>
      </c>
      <c r="E106" s="773"/>
      <c r="F106" s="320" t="s">
        <v>100</v>
      </c>
      <c r="G106" s="320" t="s">
        <v>95</v>
      </c>
      <c r="H106" s="320" t="s">
        <v>95</v>
      </c>
      <c r="I106" s="321">
        <v>9.4719999999999999E-2</v>
      </c>
      <c r="J106" s="322" t="s">
        <v>95</v>
      </c>
      <c r="K106" s="321">
        <v>9.4719999999999999E-2</v>
      </c>
      <c r="L106" s="322" t="s">
        <v>95</v>
      </c>
      <c r="M106" s="321">
        <v>9.4719999999999999E-2</v>
      </c>
      <c r="N106" s="322" t="s">
        <v>95</v>
      </c>
      <c r="O106" s="321">
        <v>9.0789999999999982E-2</v>
      </c>
      <c r="P106" s="322" t="s">
        <v>95</v>
      </c>
      <c r="Q106" s="321">
        <v>7.7460000000000001E-2</v>
      </c>
      <c r="R106" s="323"/>
      <c r="S106" s="323"/>
      <c r="T106" s="323"/>
      <c r="U106" s="324">
        <f>(U64-T64)*$C$106</f>
        <v>-1.4080249661666003E-2</v>
      </c>
      <c r="V106" s="324">
        <f t="shared" ref="V106:AW106" si="17">(V64-U64)*$C$106</f>
        <v>-1.4015480513222399E-2</v>
      </c>
      <c r="W106" s="324">
        <f t="shared" si="17"/>
        <v>-1.3951009302861436E-2</v>
      </c>
      <c r="X106" s="324">
        <f t="shared" si="17"/>
        <v>-1.3886834660068344E-2</v>
      </c>
      <c r="Y106" s="324">
        <f t="shared" si="17"/>
        <v>-1.3822955220631997E-2</v>
      </c>
      <c r="Z106" s="324">
        <f t="shared" si="17"/>
        <v>-1.3759369626617144E-2</v>
      </c>
      <c r="AA106" s="324">
        <f t="shared" si="17"/>
        <v>-1.3696076526334465E-2</v>
      </c>
      <c r="AB106" s="324">
        <f t="shared" si="17"/>
        <v>-1.3633074574313696E-2</v>
      </c>
      <c r="AC106" s="324">
        <f t="shared" si="17"/>
        <v>-1.3570362431271903E-2</v>
      </c>
      <c r="AD106" s="324">
        <f t="shared" si="17"/>
        <v>-1.3507938764087939E-2</v>
      </c>
      <c r="AE106" s="324">
        <f t="shared" si="17"/>
        <v>-1.3445802245772924E-2</v>
      </c>
      <c r="AF106" s="324">
        <f t="shared" si="17"/>
        <v>-1.3383951555442494E-2</v>
      </c>
      <c r="AG106" s="324">
        <f t="shared" si="17"/>
        <v>-1.3322385378287279E-2</v>
      </c>
      <c r="AH106" s="324">
        <f t="shared" si="17"/>
        <v>-1.3261102405547362E-2</v>
      </c>
      <c r="AI106" s="324">
        <f t="shared" si="17"/>
        <v>-1.3200101334481872E-2</v>
      </c>
      <c r="AJ106" s="324">
        <f t="shared" si="17"/>
        <v>-1.3139380868342997E-2</v>
      </c>
      <c r="AK106" s="324">
        <f t="shared" si="17"/>
        <v>-1.3078939716348671E-2</v>
      </c>
      <c r="AL106" s="324">
        <f t="shared" si="17"/>
        <v>-1.3018776593653499E-2</v>
      </c>
      <c r="AM106" s="324">
        <f t="shared" si="17"/>
        <v>-1.2958890221322761E-2</v>
      </c>
      <c r="AN106" s="324">
        <f t="shared" si="17"/>
        <v>-1.2899279326304665E-2</v>
      </c>
      <c r="AO106" s="324">
        <f t="shared" si="17"/>
        <v>-1.2839942641403907E-2</v>
      </c>
      <c r="AP106" s="324">
        <f t="shared" si="17"/>
        <v>-1.2780878905253047E-2</v>
      </c>
      <c r="AQ106" s="324">
        <f t="shared" si="17"/>
        <v>-1.2722086862289145E-2</v>
      </c>
      <c r="AR106" s="324">
        <f t="shared" si="17"/>
        <v>-1.26635652627225E-2</v>
      </c>
      <c r="AS106" s="324">
        <f t="shared" si="17"/>
        <v>-1.2605312862514168E-2</v>
      </c>
      <c r="AT106" s="324">
        <f t="shared" si="17"/>
        <v>-1.2547328423346457E-2</v>
      </c>
      <c r="AU106" s="324">
        <f t="shared" si="17"/>
        <v>-1.2489610712599131E-2</v>
      </c>
      <c r="AV106" s="324">
        <f t="shared" si="17"/>
        <v>-1.2432158503321218E-2</v>
      </c>
      <c r="AW106" s="324">
        <f t="shared" si="17"/>
        <v>-1.2374970574205904E-2</v>
      </c>
      <c r="AX106" s="325" t="s">
        <v>95</v>
      </c>
      <c r="AY106" s="30"/>
      <c r="AZ106" s="30"/>
      <c r="BA106" s="30"/>
      <c r="BB106" s="30"/>
    </row>
    <row r="107" spans="2:54" ht="14.4" x14ac:dyDescent="0.3">
      <c r="B107" s="778"/>
      <c r="C107" s="319">
        <v>0.48314606775000002</v>
      </c>
      <c r="D107" s="774" t="s">
        <v>101</v>
      </c>
      <c r="E107" s="775"/>
      <c r="F107" s="320" t="s">
        <v>100</v>
      </c>
      <c r="G107" s="320" t="s">
        <v>95</v>
      </c>
      <c r="H107" s="320" t="s">
        <v>95</v>
      </c>
      <c r="I107" s="320">
        <v>2.3E-3</v>
      </c>
      <c r="J107" s="320" t="s">
        <v>95</v>
      </c>
      <c r="K107" s="320">
        <v>2.3E-3</v>
      </c>
      <c r="L107" s="320" t="s">
        <v>95</v>
      </c>
      <c r="M107" s="320">
        <v>2.3E-3</v>
      </c>
      <c r="N107" s="320" t="s">
        <v>95</v>
      </c>
      <c r="O107" s="320">
        <v>1.1140000000000001E-2</v>
      </c>
      <c r="P107" s="320" t="s">
        <v>95</v>
      </c>
      <c r="Q107" s="320">
        <v>8.6E-3</v>
      </c>
      <c r="R107" s="323"/>
      <c r="S107" s="323"/>
      <c r="T107" s="323"/>
      <c r="U107" s="324">
        <f>(U65-T65)*$C$107</f>
        <v>8.7197043507048657E-6</v>
      </c>
      <c r="V107" s="324">
        <f t="shared" ref="V107:AW107" si="18">(V65-U65)*$C$107</f>
        <v>8.531927147116561E-6</v>
      </c>
      <c r="W107" s="324">
        <f t="shared" si="18"/>
        <v>8.34493134682854E-6</v>
      </c>
      <c r="X107" s="324">
        <f t="shared" si="18"/>
        <v>8.1620956712547174E-6</v>
      </c>
      <c r="Y107" s="324">
        <f t="shared" si="18"/>
        <v>7.975719957243771E-6</v>
      </c>
      <c r="Z107" s="324">
        <f t="shared" si="18"/>
        <v>7.7919067500463658E-6</v>
      </c>
      <c r="AA107" s="324">
        <f t="shared" si="18"/>
        <v>7.6079505936933834E-6</v>
      </c>
      <c r="AB107" s="324">
        <f t="shared" si="18"/>
        <v>7.4282344803008339E-6</v>
      </c>
      <c r="AC107" s="324">
        <f t="shared" si="18"/>
        <v>7.245359877959121E-6</v>
      </c>
      <c r="AD107" s="324">
        <f t="shared" si="18"/>
        <v>7.0637687086951833E-6</v>
      </c>
      <c r="AE107" s="324">
        <f t="shared" si="18"/>
        <v>6.8822744767206568E-6</v>
      </c>
      <c r="AF107" s="324">
        <f t="shared" si="18"/>
        <v>6.7000690285264499E-6</v>
      </c>
      <c r="AG107" s="324">
        <f t="shared" si="18"/>
        <v>6.5199687551553049E-6</v>
      </c>
      <c r="AH107" s="324">
        <f t="shared" si="18"/>
        <v>6.339833201147578E-6</v>
      </c>
      <c r="AI107" s="324">
        <f t="shared" si="18"/>
        <v>6.1615469592227214E-6</v>
      </c>
      <c r="AJ107" s="324">
        <f t="shared" si="18"/>
        <v>5.9824886503930072E-6</v>
      </c>
      <c r="AK107" s="324">
        <f t="shared" si="18"/>
        <v>5.8057495377628122E-6</v>
      </c>
      <c r="AL107" s="324">
        <f t="shared" si="18"/>
        <v>5.6294290219639497E-6</v>
      </c>
      <c r="AM107" s="324">
        <f t="shared" si="18"/>
        <v>5.454591732652502E-6</v>
      </c>
      <c r="AN107" s="324">
        <f t="shared" si="18"/>
        <v>5.2830297996717067E-6</v>
      </c>
      <c r="AO107" s="324">
        <f t="shared" si="18"/>
        <v>5.1134459055880348E-6</v>
      </c>
      <c r="AP107" s="324">
        <f t="shared" si="18"/>
        <v>4.9443594981424234E-6</v>
      </c>
      <c r="AQ107" s="324">
        <f t="shared" si="18"/>
        <v>4.7781601393166156E-6</v>
      </c>
      <c r="AR107" s="324">
        <f t="shared" si="18"/>
        <v>4.6122327370782397E-6</v>
      </c>
      <c r="AS107" s="324">
        <f t="shared" si="18"/>
        <v>4.4487924666807028E-6</v>
      </c>
      <c r="AT107" s="324">
        <f t="shared" si="18"/>
        <v>4.2891787562007197E-6</v>
      </c>
      <c r="AU107" s="324">
        <f t="shared" si="18"/>
        <v>4.1288516663813395E-6</v>
      </c>
      <c r="AV107" s="324">
        <f t="shared" si="18"/>
        <v>3.9724839097604268E-6</v>
      </c>
      <c r="AW107" s="324">
        <f t="shared" si="18"/>
        <v>3.8201816716442333E-6</v>
      </c>
      <c r="AX107" s="325" t="s">
        <v>95</v>
      </c>
      <c r="AY107" s="33"/>
      <c r="AZ107" s="33"/>
      <c r="BA107" s="33"/>
      <c r="BB107" s="33"/>
    </row>
    <row r="108" spans="2:54" ht="14.4" x14ac:dyDescent="0.3">
      <c r="B108" s="778"/>
      <c r="C108" s="30"/>
      <c r="D108" s="776" t="s">
        <v>141</v>
      </c>
      <c r="E108" s="777"/>
      <c r="F108" s="320" t="s">
        <v>100</v>
      </c>
      <c r="G108" s="320"/>
      <c r="H108" s="320"/>
      <c r="I108" s="320"/>
      <c r="J108" s="320"/>
      <c r="K108" s="320"/>
      <c r="L108" s="320"/>
      <c r="M108" s="320"/>
      <c r="N108" s="320"/>
      <c r="O108" s="320"/>
      <c r="P108" s="320"/>
      <c r="Q108" s="320"/>
      <c r="R108" s="323"/>
      <c r="S108" s="323"/>
      <c r="T108" s="323"/>
      <c r="U108" s="324"/>
      <c r="V108" s="324" t="e">
        <f t="shared" ref="V108:AW108" si="19">(V67-U67-V149-V159)*$C$108</f>
        <v>#REF!</v>
      </c>
      <c r="W108" s="324" t="e">
        <f t="shared" si="19"/>
        <v>#REF!</v>
      </c>
      <c r="X108" s="324" t="e">
        <f t="shared" si="19"/>
        <v>#REF!</v>
      </c>
      <c r="Y108" s="324" t="e">
        <f t="shared" si="19"/>
        <v>#REF!</v>
      </c>
      <c r="Z108" s="324" t="e">
        <f t="shared" si="19"/>
        <v>#REF!</v>
      </c>
      <c r="AA108" s="324" t="e">
        <f t="shared" si="19"/>
        <v>#REF!</v>
      </c>
      <c r="AB108" s="324" t="e">
        <f t="shared" si="19"/>
        <v>#REF!</v>
      </c>
      <c r="AC108" s="324" t="e">
        <f t="shared" si="19"/>
        <v>#REF!</v>
      </c>
      <c r="AD108" s="324" t="e">
        <f t="shared" si="19"/>
        <v>#REF!</v>
      </c>
      <c r="AE108" s="324" t="e">
        <f t="shared" si="19"/>
        <v>#REF!</v>
      </c>
      <c r="AF108" s="324" t="e">
        <f t="shared" si="19"/>
        <v>#REF!</v>
      </c>
      <c r="AG108" s="324" t="e">
        <f t="shared" si="19"/>
        <v>#REF!</v>
      </c>
      <c r="AH108" s="324" t="e">
        <f t="shared" si="19"/>
        <v>#REF!</v>
      </c>
      <c r="AI108" s="324" t="e">
        <f t="shared" si="19"/>
        <v>#REF!</v>
      </c>
      <c r="AJ108" s="324" t="e">
        <f t="shared" si="19"/>
        <v>#REF!</v>
      </c>
      <c r="AK108" s="324" t="e">
        <f t="shared" si="19"/>
        <v>#REF!</v>
      </c>
      <c r="AL108" s="324" t="e">
        <f t="shared" si="19"/>
        <v>#REF!</v>
      </c>
      <c r="AM108" s="324" t="e">
        <f t="shared" si="19"/>
        <v>#REF!</v>
      </c>
      <c r="AN108" s="324" t="e">
        <f t="shared" si="19"/>
        <v>#REF!</v>
      </c>
      <c r="AO108" s="324" t="e">
        <f t="shared" si="19"/>
        <v>#REF!</v>
      </c>
      <c r="AP108" s="324" t="e">
        <f t="shared" si="19"/>
        <v>#REF!</v>
      </c>
      <c r="AQ108" s="324" t="e">
        <f t="shared" si="19"/>
        <v>#REF!</v>
      </c>
      <c r="AR108" s="324" t="e">
        <f t="shared" si="19"/>
        <v>#REF!</v>
      </c>
      <c r="AS108" s="324" t="e">
        <f t="shared" si="19"/>
        <v>#REF!</v>
      </c>
      <c r="AT108" s="324" t="e">
        <f t="shared" si="19"/>
        <v>#REF!</v>
      </c>
      <c r="AU108" s="324" t="e">
        <f t="shared" si="19"/>
        <v>#REF!</v>
      </c>
      <c r="AV108" s="324" t="e">
        <f t="shared" si="19"/>
        <v>#REF!</v>
      </c>
      <c r="AW108" s="324" t="e">
        <f t="shared" si="19"/>
        <v>#REF!</v>
      </c>
      <c r="AX108" s="325"/>
      <c r="AY108" s="33"/>
      <c r="AZ108" s="33"/>
      <c r="BA108" s="33"/>
      <c r="BB108" s="33"/>
    </row>
    <row r="109" spans="2:54" ht="14.4" x14ac:dyDescent="0.3">
      <c r="B109" s="778"/>
      <c r="C109" s="319">
        <v>0.58509999999999995</v>
      </c>
      <c r="D109" s="774" t="s">
        <v>102</v>
      </c>
      <c r="E109" s="775"/>
      <c r="F109" s="320" t="s">
        <v>100</v>
      </c>
      <c r="G109" s="320" t="s">
        <v>95</v>
      </c>
      <c r="H109" s="320" t="s">
        <v>95</v>
      </c>
      <c r="I109" s="320">
        <v>2.4389999999999998E-2</v>
      </c>
      <c r="J109" s="320" t="s">
        <v>95</v>
      </c>
      <c r="K109" s="320">
        <v>2.4389999999999998E-2</v>
      </c>
      <c r="L109" s="320" t="s">
        <v>95</v>
      </c>
      <c r="M109" s="320">
        <v>2.4389999999999998E-2</v>
      </c>
      <c r="N109" s="320" t="s">
        <v>95</v>
      </c>
      <c r="O109" s="320">
        <v>5.355E-2</v>
      </c>
      <c r="P109" s="320" t="s">
        <v>95</v>
      </c>
      <c r="Q109" s="320">
        <v>1.486E-2</v>
      </c>
      <c r="R109" s="323"/>
      <c r="S109" s="323"/>
      <c r="T109" s="323"/>
      <c r="U109" s="324">
        <f>(U72-T72)*$C$109</f>
        <v>-4.7872774840262473E-4</v>
      </c>
      <c r="V109" s="324">
        <f t="shared" ref="V109:AW109" si="20">(V72-U72)*$C$109</f>
        <v>-4.0876903653509728E-4</v>
      </c>
      <c r="W109" s="324">
        <f t="shared" si="20"/>
        <v>-4.3270905152074213E-4</v>
      </c>
      <c r="X109" s="324">
        <f t="shared" si="20"/>
        <v>-3.2808243459808538E-4</v>
      </c>
      <c r="Y109" s="324">
        <f t="shared" si="20"/>
        <v>-2.7073906890987817E-4</v>
      </c>
      <c r="Z109" s="324">
        <f t="shared" si="20"/>
        <v>-3.5272554676929821E-4</v>
      </c>
      <c r="AA109" s="324">
        <f t="shared" si="20"/>
        <v>-2.9884303780215412E-4</v>
      </c>
      <c r="AB109" s="324">
        <f t="shared" si="20"/>
        <v>-1.7342986859026943E-4</v>
      </c>
      <c r="AC109" s="324">
        <f t="shared" si="20"/>
        <v>-2.0149484711116166E-4</v>
      </c>
      <c r="AD109" s="324">
        <f t="shared" si="20"/>
        <v>-2.9002890869294653E-4</v>
      </c>
      <c r="AE109" s="324">
        <f t="shared" si="20"/>
        <v>-1.8707051033749444E-4</v>
      </c>
      <c r="AF109" s="324">
        <f t="shared" si="20"/>
        <v>-2.3847245995861234E-4</v>
      </c>
      <c r="AG109" s="324">
        <f t="shared" si="20"/>
        <v>-1.6596299984599823E-4</v>
      </c>
      <c r="AH109" s="324">
        <f t="shared" si="20"/>
        <v>-1.7218985533369515E-4</v>
      </c>
      <c r="AI109" s="324">
        <f t="shared" si="20"/>
        <v>-2.0585000822686633E-4</v>
      </c>
      <c r="AJ109" s="324">
        <f t="shared" si="20"/>
        <v>-1.833225681634633E-4</v>
      </c>
      <c r="AK109" s="324">
        <f t="shared" si="20"/>
        <v>-2.0782304514012297E-4</v>
      </c>
      <c r="AL109" s="324">
        <f t="shared" si="20"/>
        <v>-2.5496715216732376E-4</v>
      </c>
      <c r="AM109" s="324">
        <f t="shared" si="20"/>
        <v>-2.3829621275896481E-4</v>
      </c>
      <c r="AN109" s="324">
        <f t="shared" si="20"/>
        <v>-2.6450579293133225E-4</v>
      </c>
      <c r="AO109" s="324">
        <f t="shared" si="20"/>
        <v>-2.7448963468624572E-4</v>
      </c>
      <c r="AP109" s="324">
        <f t="shared" si="20"/>
        <v>-2.3096834823211764E-4</v>
      </c>
      <c r="AQ109" s="324">
        <f t="shared" si="20"/>
        <v>-3.0664368759743483E-4</v>
      </c>
      <c r="AR109" s="324">
        <f t="shared" si="20"/>
        <v>-2.7866315639269915E-4</v>
      </c>
      <c r="AS109" s="324">
        <f t="shared" si="20"/>
        <v>-3.4754641661153234E-4</v>
      </c>
      <c r="AT109" s="324">
        <f t="shared" si="20"/>
        <v>-2.9822548433742715E-4</v>
      </c>
      <c r="AU109" s="324">
        <f t="shared" si="20"/>
        <v>-2.9533326682617514E-4</v>
      </c>
      <c r="AV109" s="324">
        <f t="shared" si="20"/>
        <v>-3.0595126047387006E-4</v>
      </c>
      <c r="AW109" s="324">
        <f t="shared" si="20"/>
        <v>-3.0224542332731036E-4</v>
      </c>
      <c r="AX109" s="325" t="s">
        <v>95</v>
      </c>
      <c r="AY109" s="33"/>
      <c r="AZ109" s="33"/>
      <c r="BA109" s="33"/>
      <c r="BB109" s="33"/>
    </row>
    <row r="110" spans="2:54" ht="14.4" x14ac:dyDescent="0.3">
      <c r="B110" s="778"/>
      <c r="C110" s="319">
        <v>0.41610000000000003</v>
      </c>
      <c r="D110" s="774" t="s">
        <v>103</v>
      </c>
      <c r="E110" s="775"/>
      <c r="F110" s="320" t="s">
        <v>100</v>
      </c>
      <c r="G110" s="320" t="s">
        <v>95</v>
      </c>
      <c r="H110" s="320" t="s">
        <v>95</v>
      </c>
      <c r="I110" s="320">
        <v>8.3199999999999993E-3</v>
      </c>
      <c r="J110" s="320" t="s">
        <v>95</v>
      </c>
      <c r="K110" s="320">
        <v>8.3199999999999993E-3</v>
      </c>
      <c r="L110" s="320" t="s">
        <v>95</v>
      </c>
      <c r="M110" s="320">
        <v>8.3199999999999993E-3</v>
      </c>
      <c r="N110" s="320" t="s">
        <v>95</v>
      </c>
      <c r="O110" s="320">
        <v>1.022E-2</v>
      </c>
      <c r="P110" s="320" t="s">
        <v>95</v>
      </c>
      <c r="Q110" s="320">
        <v>6.7299999999999999E-3</v>
      </c>
      <c r="R110" s="323"/>
      <c r="S110" s="323"/>
      <c r="T110" s="323"/>
      <c r="U110" s="324">
        <f>(U74-T74)*$C$110</f>
        <v>-8.0357743215951947E-5</v>
      </c>
      <c r="V110" s="324">
        <f t="shared" ref="V110:AW110" si="21">(V74-U74)*$C$110</f>
        <v>-1.5188825514632315E-5</v>
      </c>
      <c r="W110" s="324">
        <f t="shared" si="21"/>
        <v>-8.656166571412914E-5</v>
      </c>
      <c r="X110" s="324">
        <f t="shared" si="21"/>
        <v>-3.5422601250853615E-6</v>
      </c>
      <c r="Y110" s="324">
        <f t="shared" si="21"/>
        <v>-7.315700736728528E-5</v>
      </c>
      <c r="Z110" s="324">
        <f t="shared" si="21"/>
        <v>-8.0809399124068646E-6</v>
      </c>
      <c r="AA110" s="324">
        <f t="shared" si="21"/>
        <v>-7.5970870953624725E-5</v>
      </c>
      <c r="AB110" s="324">
        <f t="shared" si="21"/>
        <v>8.2391959141230273E-6</v>
      </c>
      <c r="AC110" s="324">
        <f t="shared" si="21"/>
        <v>-6.1954721389572207E-5</v>
      </c>
      <c r="AD110" s="324">
        <f t="shared" si="21"/>
        <v>-7.8716874552060504E-6</v>
      </c>
      <c r="AE110" s="324">
        <f t="shared" si="21"/>
        <v>-5.5508251535752484E-5</v>
      </c>
      <c r="AF110" s="324">
        <f t="shared" si="21"/>
        <v>-7.4362128644181625E-6</v>
      </c>
      <c r="AG110" s="324">
        <f t="shared" si="21"/>
        <v>-4.8067804282727738E-5</v>
      </c>
      <c r="AH110" s="324">
        <f t="shared" si="21"/>
        <v>-4.4125030017756423E-6</v>
      </c>
      <c r="AI110" s="324">
        <f t="shared" si="21"/>
        <v>-4.7452251046116166E-5</v>
      </c>
      <c r="AJ110" s="324">
        <f t="shared" si="21"/>
        <v>-8.5682651822257045E-6</v>
      </c>
      <c r="AK110" s="324">
        <f t="shared" si="21"/>
        <v>-4.2791832399802865E-5</v>
      </c>
      <c r="AL110" s="324">
        <f t="shared" si="21"/>
        <v>-1.8208336658394676E-5</v>
      </c>
      <c r="AM110" s="324">
        <f t="shared" si="21"/>
        <v>-4.1678455374929574E-5</v>
      </c>
      <c r="AN110" s="324">
        <f t="shared" si="21"/>
        <v>-2.0246100543987164E-5</v>
      </c>
      <c r="AO110" s="324">
        <f t="shared" si="21"/>
        <v>-4.169519285888562E-5</v>
      </c>
      <c r="AP110" s="324">
        <f t="shared" si="21"/>
        <v>-1.715187411974374E-5</v>
      </c>
      <c r="AQ110" s="324">
        <f t="shared" si="21"/>
        <v>-4.1923316315503743E-5</v>
      </c>
      <c r="AR110" s="324">
        <f t="shared" si="21"/>
        <v>-2.2874224201419286E-5</v>
      </c>
      <c r="AS110" s="324">
        <f t="shared" si="21"/>
        <v>-4.3856321052737104E-5</v>
      </c>
      <c r="AT110" s="324">
        <f t="shared" si="21"/>
        <v>-2.5582800312928423E-5</v>
      </c>
      <c r="AU110" s="324">
        <f t="shared" si="21"/>
        <v>-3.6207652916848145E-5</v>
      </c>
      <c r="AV110" s="324">
        <f t="shared" si="21"/>
        <v>-2.7156046600620676E-5</v>
      </c>
      <c r="AW110" s="324">
        <f t="shared" si="21"/>
        <v>-3.5781063374927405E-5</v>
      </c>
      <c r="AX110" s="325" t="s">
        <v>95</v>
      </c>
      <c r="AY110" s="33"/>
      <c r="AZ110" s="33"/>
      <c r="BA110" s="33"/>
      <c r="BB110" s="33"/>
    </row>
    <row r="111" spans="2:54" ht="14.4" x14ac:dyDescent="0.3">
      <c r="B111" s="778"/>
      <c r="C111" s="30"/>
      <c r="D111" s="774" t="s">
        <v>80</v>
      </c>
      <c r="E111" s="775"/>
      <c r="F111" s="320" t="s">
        <v>100</v>
      </c>
      <c r="G111" s="320" t="s">
        <v>95</v>
      </c>
      <c r="H111" s="320" t="s">
        <v>95</v>
      </c>
      <c r="I111" s="320">
        <v>0</v>
      </c>
      <c r="J111" s="320" t="s">
        <v>95</v>
      </c>
      <c r="K111" s="320">
        <v>0</v>
      </c>
      <c r="L111" s="320" t="s">
        <v>95</v>
      </c>
      <c r="M111" s="320">
        <v>0</v>
      </c>
      <c r="N111" s="320" t="s">
        <v>95</v>
      </c>
      <c r="O111" s="320">
        <v>0</v>
      </c>
      <c r="P111" s="320" t="s">
        <v>95</v>
      </c>
      <c r="Q111" s="320">
        <v>0</v>
      </c>
      <c r="R111" s="323"/>
      <c r="S111" s="323"/>
      <c r="T111" s="323"/>
      <c r="U111" s="324"/>
      <c r="V111" s="324" t="e">
        <f t="shared" ref="V111:AW111" si="22">(V67-U67)*$C$111</f>
        <v>#REF!</v>
      </c>
      <c r="W111" s="324" t="e">
        <f t="shared" si="22"/>
        <v>#REF!</v>
      </c>
      <c r="X111" s="324" t="e">
        <f t="shared" si="22"/>
        <v>#REF!</v>
      </c>
      <c r="Y111" s="324" t="e">
        <f t="shared" si="22"/>
        <v>#REF!</v>
      </c>
      <c r="Z111" s="324" t="e">
        <f t="shared" si="22"/>
        <v>#REF!</v>
      </c>
      <c r="AA111" s="324" t="e">
        <f t="shared" si="22"/>
        <v>#REF!</v>
      </c>
      <c r="AB111" s="324" t="e">
        <f t="shared" si="22"/>
        <v>#REF!</v>
      </c>
      <c r="AC111" s="324" t="e">
        <f t="shared" si="22"/>
        <v>#REF!</v>
      </c>
      <c r="AD111" s="324" t="e">
        <f t="shared" si="22"/>
        <v>#REF!</v>
      </c>
      <c r="AE111" s="324" t="e">
        <f t="shared" si="22"/>
        <v>#REF!</v>
      </c>
      <c r="AF111" s="324" t="e">
        <f t="shared" si="22"/>
        <v>#REF!</v>
      </c>
      <c r="AG111" s="324" t="e">
        <f t="shared" si="22"/>
        <v>#REF!</v>
      </c>
      <c r="AH111" s="324" t="e">
        <f t="shared" si="22"/>
        <v>#REF!</v>
      </c>
      <c r="AI111" s="324" t="e">
        <f t="shared" si="22"/>
        <v>#REF!</v>
      </c>
      <c r="AJ111" s="324" t="e">
        <f t="shared" si="22"/>
        <v>#REF!</v>
      </c>
      <c r="AK111" s="324" t="e">
        <f t="shared" si="22"/>
        <v>#REF!</v>
      </c>
      <c r="AL111" s="324" t="e">
        <f t="shared" si="22"/>
        <v>#REF!</v>
      </c>
      <c r="AM111" s="324" t="e">
        <f t="shared" si="22"/>
        <v>#REF!</v>
      </c>
      <c r="AN111" s="324" t="e">
        <f t="shared" si="22"/>
        <v>#REF!</v>
      </c>
      <c r="AO111" s="324" t="e">
        <f t="shared" si="22"/>
        <v>#REF!</v>
      </c>
      <c r="AP111" s="324" t="e">
        <f t="shared" si="22"/>
        <v>#REF!</v>
      </c>
      <c r="AQ111" s="324" t="e">
        <f t="shared" si="22"/>
        <v>#REF!</v>
      </c>
      <c r="AR111" s="324" t="e">
        <f t="shared" si="22"/>
        <v>#REF!</v>
      </c>
      <c r="AS111" s="324" t="e">
        <f t="shared" si="22"/>
        <v>#REF!</v>
      </c>
      <c r="AT111" s="324" t="e">
        <f t="shared" si="22"/>
        <v>#REF!</v>
      </c>
      <c r="AU111" s="324" t="e">
        <f t="shared" si="22"/>
        <v>#REF!</v>
      </c>
      <c r="AV111" s="324" t="e">
        <f t="shared" si="22"/>
        <v>#REF!</v>
      </c>
      <c r="AW111" s="324" t="e">
        <f t="shared" si="22"/>
        <v>#REF!</v>
      </c>
      <c r="AX111" s="325" t="s">
        <v>95</v>
      </c>
      <c r="AY111" s="33"/>
      <c r="AZ111" s="33"/>
      <c r="BA111" s="33"/>
      <c r="BB111" s="33"/>
    </row>
    <row r="112" spans="2:54" ht="14.4" x14ac:dyDescent="0.3">
      <c r="B112" s="778"/>
      <c r="C112" s="319">
        <v>0.1573</v>
      </c>
      <c r="D112" s="774" t="s">
        <v>57</v>
      </c>
      <c r="E112" s="775"/>
      <c r="F112" s="320" t="s">
        <v>100</v>
      </c>
      <c r="G112" s="320" t="s">
        <v>95</v>
      </c>
      <c r="H112" s="320" t="s">
        <v>95</v>
      </c>
      <c r="I112" s="320">
        <v>1.2800000000000001E-3</v>
      </c>
      <c r="J112" s="320" t="s">
        <v>95</v>
      </c>
      <c r="K112" s="320">
        <v>1.2800000000000001E-3</v>
      </c>
      <c r="L112" s="320" t="s">
        <v>95</v>
      </c>
      <c r="M112" s="320">
        <v>1.2800000000000001E-3</v>
      </c>
      <c r="N112" s="320" t="s">
        <v>95</v>
      </c>
      <c r="O112" s="320">
        <v>9.2300000000000004E-3</v>
      </c>
      <c r="P112" s="320" t="s">
        <v>95</v>
      </c>
      <c r="Q112" s="320">
        <v>1.5499999999999999E-3</v>
      </c>
      <c r="R112" s="323"/>
      <c r="S112" s="323"/>
      <c r="T112" s="323"/>
      <c r="U112" s="324">
        <f>(U79-T79)*$C$112</f>
        <v>-5.0783997671440827E-5</v>
      </c>
      <c r="V112" s="324">
        <f t="shared" ref="V112:AW112" si="23">(V79-U79)*$C$112</f>
        <v>-5.0631645678426067E-5</v>
      </c>
      <c r="W112" s="324">
        <f t="shared" si="23"/>
        <v>-5.0479750741390219E-5</v>
      </c>
      <c r="X112" s="324">
        <f t="shared" si="23"/>
        <v>-5.0328311489166759E-5</v>
      </c>
      <c r="Y112" s="324">
        <f t="shared" si="23"/>
        <v>-5.0177326554699688E-5</v>
      </c>
      <c r="Z112" s="324">
        <f t="shared" si="23"/>
        <v>-5.0026794575034836E-5</v>
      </c>
      <c r="AA112" s="324">
        <f t="shared" si="23"/>
        <v>-4.98767141913111E-5</v>
      </c>
      <c r="AB112" s="324">
        <f t="shared" si="23"/>
        <v>-4.9727084048736449E-5</v>
      </c>
      <c r="AC112" s="324">
        <f t="shared" si="23"/>
        <v>-4.9577902796590113E-5</v>
      </c>
      <c r="AD112" s="324">
        <f t="shared" si="23"/>
        <v>-4.942916908820072E-5</v>
      </c>
      <c r="AE112" s="324">
        <f t="shared" si="23"/>
        <v>-4.9280881580935432E-5</v>
      </c>
      <c r="AF112" s="324">
        <f t="shared" si="23"/>
        <v>-4.9133038936193339E-5</v>
      </c>
      <c r="AG112" s="324">
        <f t="shared" si="23"/>
        <v>-4.8985639819383678E-5</v>
      </c>
      <c r="AH112" s="324">
        <f t="shared" si="23"/>
        <v>-4.8838682899925799E-5</v>
      </c>
      <c r="AI112" s="324">
        <f t="shared" si="23"/>
        <v>-4.8692166851227368E-5</v>
      </c>
      <c r="AJ112" s="324">
        <f t="shared" si="23"/>
        <v>-4.8546090350673407E-5</v>
      </c>
      <c r="AK112" s="324">
        <f t="shared" si="23"/>
        <v>-4.8400452079619797E-5</v>
      </c>
      <c r="AL112" s="324">
        <f t="shared" si="23"/>
        <v>-4.8255250723382327E-5</v>
      </c>
      <c r="AM112" s="324">
        <f t="shared" si="23"/>
        <v>-4.8110484971212683E-5</v>
      </c>
      <c r="AN112" s="324">
        <f t="shared" si="23"/>
        <v>-4.796615351629847E-5</v>
      </c>
      <c r="AO112" s="324">
        <f t="shared" si="23"/>
        <v>-4.7822255055750097E-5</v>
      </c>
      <c r="AP112" s="324">
        <f t="shared" si="23"/>
        <v>-4.7678788290581133E-5</v>
      </c>
      <c r="AQ112" s="324">
        <f t="shared" si="23"/>
        <v>-4.7535751925710483E-5</v>
      </c>
      <c r="AR112" s="324">
        <f t="shared" si="23"/>
        <v>-4.7393144669934037E-5</v>
      </c>
      <c r="AS112" s="324">
        <f t="shared" si="23"/>
        <v>-4.7250965235922457E-5</v>
      </c>
      <c r="AT112" s="324">
        <f t="shared" si="23"/>
        <v>-4.7109212340214624E-5</v>
      </c>
      <c r="AU112" s="324">
        <f t="shared" si="23"/>
        <v>-4.6967884703195847E-5</v>
      </c>
      <c r="AV112" s="324">
        <f t="shared" si="23"/>
        <v>-4.6826981049084725E-5</v>
      </c>
      <c r="AW112" s="324">
        <f t="shared" si="23"/>
        <v>-4.6686500105937538E-5</v>
      </c>
      <c r="AX112" s="325" t="s">
        <v>95</v>
      </c>
      <c r="AY112" s="33"/>
      <c r="AZ112" s="33"/>
      <c r="BA112" s="33"/>
      <c r="BB112" s="33"/>
    </row>
    <row r="113" spans="2:54" ht="14.4" x14ac:dyDescent="0.3">
      <c r="B113" s="272" t="s">
        <v>95</v>
      </c>
      <c r="C113" s="34"/>
      <c r="D113" s="326" t="s">
        <v>95</v>
      </c>
      <c r="E113" s="327" t="s">
        <v>95</v>
      </c>
      <c r="F113" s="328" t="s">
        <v>24</v>
      </c>
      <c r="G113" s="328" t="s">
        <v>95</v>
      </c>
      <c r="H113" s="328" t="s">
        <v>95</v>
      </c>
      <c r="I113" s="328">
        <v>0.13102</v>
      </c>
      <c r="J113" s="328" t="s">
        <v>95</v>
      </c>
      <c r="K113" s="328">
        <v>0.13102</v>
      </c>
      <c r="L113" s="328" t="s">
        <v>95</v>
      </c>
      <c r="M113" s="328">
        <v>0.13102</v>
      </c>
      <c r="N113" s="328" t="s">
        <v>95</v>
      </c>
      <c r="O113" s="328">
        <v>0.1749</v>
      </c>
      <c r="P113" s="328" t="s">
        <v>95</v>
      </c>
      <c r="Q113" s="328">
        <v>0.10920000000000001</v>
      </c>
      <c r="R113" s="329">
        <v>0.10920000000000001</v>
      </c>
      <c r="S113" s="329">
        <v>0.10920000000000001</v>
      </c>
      <c r="T113" s="329">
        <v>0.10920000000000001</v>
      </c>
      <c r="U113" s="330">
        <f>SUM(U106:U112)</f>
        <v>-1.4681399446605315E-2</v>
      </c>
      <c r="V113" s="330" t="e">
        <f t="shared" ref="V113:AW113" si="24">SUM(V106:V112)</f>
        <v>#REF!</v>
      </c>
      <c r="W113" s="330" t="e">
        <f t="shared" si="24"/>
        <v>#REF!</v>
      </c>
      <c r="X113" s="330" t="e">
        <f t="shared" si="24"/>
        <v>#REF!</v>
      </c>
      <c r="Y113" s="330" t="e">
        <f t="shared" si="24"/>
        <v>#REF!</v>
      </c>
      <c r="Z113" s="330" t="e">
        <f t="shared" si="24"/>
        <v>#REF!</v>
      </c>
      <c r="AA113" s="330" t="e">
        <f t="shared" si="24"/>
        <v>#REF!</v>
      </c>
      <c r="AB113" s="330" t="e">
        <f t="shared" si="24"/>
        <v>#REF!</v>
      </c>
      <c r="AC113" s="330" t="e">
        <f t="shared" si="24"/>
        <v>#REF!</v>
      </c>
      <c r="AD113" s="330" t="e">
        <f t="shared" si="24"/>
        <v>#REF!</v>
      </c>
      <c r="AE113" s="330" t="e">
        <f t="shared" si="24"/>
        <v>#REF!</v>
      </c>
      <c r="AF113" s="330" t="e">
        <f t="shared" si="24"/>
        <v>#REF!</v>
      </c>
      <c r="AG113" s="330" t="e">
        <f t="shared" si="24"/>
        <v>#REF!</v>
      </c>
      <c r="AH113" s="330" t="e">
        <f t="shared" si="24"/>
        <v>#REF!</v>
      </c>
      <c r="AI113" s="330" t="e">
        <f t="shared" si="24"/>
        <v>#REF!</v>
      </c>
      <c r="AJ113" s="330" t="e">
        <f t="shared" si="24"/>
        <v>#REF!</v>
      </c>
      <c r="AK113" s="330" t="e">
        <f t="shared" si="24"/>
        <v>#REF!</v>
      </c>
      <c r="AL113" s="330" t="e">
        <f t="shared" si="24"/>
        <v>#REF!</v>
      </c>
      <c r="AM113" s="330" t="e">
        <f t="shared" si="24"/>
        <v>#REF!</v>
      </c>
      <c r="AN113" s="330" t="e">
        <f t="shared" si="24"/>
        <v>#REF!</v>
      </c>
      <c r="AO113" s="330" t="e">
        <f t="shared" si="24"/>
        <v>#REF!</v>
      </c>
      <c r="AP113" s="330" t="e">
        <f t="shared" si="24"/>
        <v>#REF!</v>
      </c>
      <c r="AQ113" s="330" t="e">
        <f t="shared" si="24"/>
        <v>#REF!</v>
      </c>
      <c r="AR113" s="330" t="e">
        <f t="shared" si="24"/>
        <v>#REF!</v>
      </c>
      <c r="AS113" s="330" t="e">
        <f t="shared" si="24"/>
        <v>#REF!</v>
      </c>
      <c r="AT113" s="330" t="e">
        <f t="shared" si="24"/>
        <v>#REF!</v>
      </c>
      <c r="AU113" s="330" t="e">
        <f t="shared" si="24"/>
        <v>#REF!</v>
      </c>
      <c r="AV113" s="330" t="e">
        <f t="shared" si="24"/>
        <v>#REF!</v>
      </c>
      <c r="AW113" s="330" t="e">
        <f t="shared" si="24"/>
        <v>#REF!</v>
      </c>
      <c r="AX113" s="331" t="s">
        <v>95</v>
      </c>
      <c r="AY113" s="14"/>
      <c r="AZ113" s="14"/>
      <c r="BA113" s="14"/>
      <c r="BB113" s="14"/>
    </row>
    <row r="114" spans="2:54" ht="14.4" x14ac:dyDescent="0.3">
      <c r="B114" s="272"/>
      <c r="C114" s="34"/>
      <c r="D114" s="326"/>
      <c r="E114" s="327"/>
      <c r="F114" s="332"/>
      <c r="G114" s="332"/>
      <c r="H114" s="332"/>
      <c r="I114" s="332"/>
      <c r="J114" s="332"/>
      <c r="K114" s="332"/>
      <c r="L114" s="332"/>
      <c r="M114" s="332"/>
      <c r="N114" s="332"/>
      <c r="O114" s="332"/>
      <c r="P114" s="332"/>
      <c r="Q114" s="332"/>
      <c r="R114" s="333"/>
      <c r="S114" s="333"/>
      <c r="T114" s="333"/>
      <c r="U114" s="334"/>
      <c r="V114" s="334"/>
      <c r="W114" s="334"/>
      <c r="X114" s="334"/>
      <c r="Y114" s="334"/>
      <c r="Z114" s="334"/>
      <c r="AA114" s="334"/>
      <c r="AB114" s="334"/>
      <c r="AC114" s="334"/>
      <c r="AD114" s="334"/>
      <c r="AE114" s="334"/>
      <c r="AF114" s="334"/>
      <c r="AG114" s="334"/>
      <c r="AH114" s="334"/>
      <c r="AI114" s="334"/>
      <c r="AJ114" s="334"/>
      <c r="AK114" s="334"/>
      <c r="AL114" s="334"/>
      <c r="AM114" s="334"/>
      <c r="AN114" s="334"/>
      <c r="AO114" s="334"/>
      <c r="AP114" s="334"/>
      <c r="AQ114" s="334"/>
      <c r="AR114" s="334"/>
      <c r="AS114" s="334"/>
      <c r="AT114" s="334"/>
      <c r="AU114" s="334"/>
      <c r="AV114" s="334"/>
      <c r="AW114" s="334"/>
      <c r="AX114" s="331"/>
      <c r="AY114" s="14"/>
      <c r="AZ114" s="14"/>
      <c r="BA114" s="14"/>
      <c r="BB114" s="14"/>
    </row>
    <row r="115" spans="2:54" ht="15.6" x14ac:dyDescent="0.3">
      <c r="B115" s="272"/>
      <c r="C115" s="34"/>
      <c r="D115" s="769" t="s">
        <v>139</v>
      </c>
      <c r="E115" s="770"/>
      <c r="F115" s="288" t="s">
        <v>142</v>
      </c>
      <c r="G115" s="285"/>
      <c r="H115" s="285"/>
      <c r="I115" s="285"/>
      <c r="J115" s="285"/>
      <c r="K115" s="285"/>
      <c r="L115" s="285"/>
      <c r="M115" s="285"/>
      <c r="N115" s="285"/>
      <c r="O115" s="285"/>
      <c r="P115" s="285"/>
      <c r="Q115" s="323"/>
      <c r="R115" s="323"/>
      <c r="S115" s="333"/>
      <c r="T115" s="333"/>
      <c r="U115" s="334"/>
      <c r="V115" s="334"/>
      <c r="W115" s="334"/>
      <c r="X115" s="334"/>
      <c r="Y115" s="334"/>
      <c r="Z115" s="334"/>
      <c r="AA115" s="334"/>
      <c r="AB115" s="334"/>
      <c r="AC115" s="334"/>
      <c r="AD115" s="334"/>
      <c r="AE115" s="334"/>
      <c r="AF115" s="334"/>
      <c r="AG115" s="334"/>
      <c r="AH115" s="334"/>
      <c r="AI115" s="334"/>
      <c r="AJ115" s="334"/>
      <c r="AK115" s="334"/>
      <c r="AL115" s="334"/>
      <c r="AM115" s="334"/>
      <c r="AN115" s="334"/>
      <c r="AO115" s="334"/>
      <c r="AP115" s="334"/>
      <c r="AQ115" s="334"/>
      <c r="AR115" s="334"/>
      <c r="AS115" s="334"/>
      <c r="AT115" s="334"/>
      <c r="AU115" s="334"/>
      <c r="AV115" s="334"/>
      <c r="AW115" s="334"/>
      <c r="AX115" s="331"/>
      <c r="AY115" s="14"/>
      <c r="AZ115" s="14"/>
      <c r="BA115" s="14"/>
      <c r="BB115" s="14"/>
    </row>
    <row r="116" spans="2:54" ht="14.4" x14ac:dyDescent="0.3">
      <c r="B116" s="272"/>
      <c r="C116" s="319">
        <v>0.74399999999999999</v>
      </c>
      <c r="D116" s="772" t="s">
        <v>99</v>
      </c>
      <c r="E116" s="773"/>
      <c r="F116" s="320" t="s">
        <v>143</v>
      </c>
      <c r="G116" s="320" t="s">
        <v>95</v>
      </c>
      <c r="H116" s="320" t="s">
        <v>95</v>
      </c>
      <c r="I116" s="321"/>
      <c r="J116" s="322"/>
      <c r="K116" s="321"/>
      <c r="L116" s="322"/>
      <c r="M116" s="321"/>
      <c r="N116" s="322"/>
      <c r="O116" s="321"/>
      <c r="P116" s="322"/>
      <c r="Q116" s="333"/>
      <c r="R116" s="333"/>
      <c r="S116" s="323"/>
      <c r="T116" s="323"/>
      <c r="U116" s="324">
        <f>(U64-T64)*$C$116</f>
        <v>-4.2240748984998008E-2</v>
      </c>
      <c r="V116" s="324">
        <f t="shared" ref="V116:AW116" si="25">(V64-U64)*$C$116</f>
        <v>-4.2046441539667197E-2</v>
      </c>
      <c r="W116" s="324">
        <f t="shared" si="25"/>
        <v>-4.1853027908584306E-2</v>
      </c>
      <c r="X116" s="324">
        <f t="shared" si="25"/>
        <v>-4.1660503980205037E-2</v>
      </c>
      <c r="Y116" s="324">
        <f t="shared" si="25"/>
        <v>-4.146886566189599E-2</v>
      </c>
      <c r="Z116" s="324">
        <f t="shared" si="25"/>
        <v>-4.1278108879851429E-2</v>
      </c>
      <c r="AA116" s="324">
        <f t="shared" si="25"/>
        <v>-4.1088229579003398E-2</v>
      </c>
      <c r="AB116" s="324">
        <f t="shared" si="25"/>
        <v>-4.0899223722941087E-2</v>
      </c>
      <c r="AC116" s="324">
        <f t="shared" si="25"/>
        <v>-4.0711087293815708E-2</v>
      </c>
      <c r="AD116" s="324">
        <f t="shared" si="25"/>
        <v>-4.0523816292263815E-2</v>
      </c>
      <c r="AE116" s="324">
        <f t="shared" si="25"/>
        <v>-4.0337406737318775E-2</v>
      </c>
      <c r="AF116" s="324">
        <f t="shared" si="25"/>
        <v>-4.015185466632748E-2</v>
      </c>
      <c r="AG116" s="324">
        <f t="shared" si="25"/>
        <v>-3.9967156134861841E-2</v>
      </c>
      <c r="AH116" s="324">
        <f t="shared" si="25"/>
        <v>-3.9783307216642083E-2</v>
      </c>
      <c r="AI116" s="324">
        <f t="shared" si="25"/>
        <v>-3.9600304003445615E-2</v>
      </c>
      <c r="AJ116" s="324">
        <f t="shared" si="25"/>
        <v>-3.9418142605028988E-2</v>
      </c>
      <c r="AK116" s="324">
        <f t="shared" si="25"/>
        <v>-3.9236819149046011E-2</v>
      </c>
      <c r="AL116" s="324">
        <f t="shared" si="25"/>
        <v>-3.9056329780960498E-2</v>
      </c>
      <c r="AM116" s="324">
        <f t="shared" si="25"/>
        <v>-3.8876670663968285E-2</v>
      </c>
      <c r="AN116" s="324">
        <f t="shared" si="25"/>
        <v>-3.8697837978913997E-2</v>
      </c>
      <c r="AO116" s="324">
        <f t="shared" si="25"/>
        <v>-3.8519827924211728E-2</v>
      </c>
      <c r="AP116" s="324">
        <f t="shared" si="25"/>
        <v>-3.8342636715759139E-2</v>
      </c>
      <c r="AQ116" s="324">
        <f t="shared" si="25"/>
        <v>-3.8166260586867437E-2</v>
      </c>
      <c r="AR116" s="324">
        <f t="shared" si="25"/>
        <v>-3.7990695788167501E-2</v>
      </c>
      <c r="AS116" s="324">
        <f t="shared" si="25"/>
        <v>-3.7815938587542501E-2</v>
      </c>
      <c r="AT116" s="324">
        <f t="shared" si="25"/>
        <v>-3.7641985270039369E-2</v>
      </c>
      <c r="AU116" s="324">
        <f t="shared" si="25"/>
        <v>-3.7468832137797392E-2</v>
      </c>
      <c r="AV116" s="324">
        <f t="shared" si="25"/>
        <v>-3.7296475509963657E-2</v>
      </c>
      <c r="AW116" s="324">
        <f t="shared" si="25"/>
        <v>-3.7124911722617712E-2</v>
      </c>
      <c r="AX116" s="331"/>
      <c r="AY116" s="14"/>
      <c r="AZ116" s="14"/>
      <c r="BA116" s="14"/>
      <c r="BB116" s="14"/>
    </row>
    <row r="117" spans="2:54" ht="14.4" x14ac:dyDescent="0.3">
      <c r="B117" s="272"/>
      <c r="C117" s="319">
        <v>0.16104868924999999</v>
      </c>
      <c r="D117" s="774" t="s">
        <v>101</v>
      </c>
      <c r="E117" s="775"/>
      <c r="F117" s="320" t="s">
        <v>143</v>
      </c>
      <c r="G117" s="320" t="s">
        <v>95</v>
      </c>
      <c r="H117" s="320" t="s">
        <v>95</v>
      </c>
      <c r="I117" s="320"/>
      <c r="J117" s="320"/>
      <c r="K117" s="320"/>
      <c r="L117" s="320"/>
      <c r="M117" s="320"/>
      <c r="N117" s="320"/>
      <c r="O117" s="320"/>
      <c r="P117" s="320"/>
      <c r="Q117" s="333"/>
      <c r="R117" s="333"/>
      <c r="S117" s="333"/>
      <c r="T117" s="333"/>
      <c r="U117" s="324">
        <f>(U65-T65)*$C$117</f>
        <v>2.9065681169016219E-6</v>
      </c>
      <c r="V117" s="324">
        <f t="shared" ref="V117:AW117" si="26">(V65-U65)*$C$117</f>
        <v>2.8439757157055199E-6</v>
      </c>
      <c r="W117" s="324">
        <f t="shared" si="26"/>
        <v>2.7816437822761797E-6</v>
      </c>
      <c r="X117" s="324">
        <f t="shared" si="26"/>
        <v>2.720698557084906E-6</v>
      </c>
      <c r="Y117" s="324">
        <f t="shared" si="26"/>
        <v>2.6585733190812569E-6</v>
      </c>
      <c r="Z117" s="324">
        <f t="shared" si="26"/>
        <v>2.597302250015455E-6</v>
      </c>
      <c r="AA117" s="324">
        <f t="shared" si="26"/>
        <v>2.5359835312311278E-6</v>
      </c>
      <c r="AB117" s="324">
        <f t="shared" si="26"/>
        <v>2.4760781601002776E-6</v>
      </c>
      <c r="AC117" s="324">
        <f t="shared" si="26"/>
        <v>2.4151199593197067E-6</v>
      </c>
      <c r="AD117" s="324">
        <f t="shared" si="26"/>
        <v>2.3545895695650608E-6</v>
      </c>
      <c r="AE117" s="324">
        <f t="shared" si="26"/>
        <v>2.2940914922402188E-6</v>
      </c>
      <c r="AF117" s="324">
        <f t="shared" si="26"/>
        <v>2.2333563428421497E-6</v>
      </c>
      <c r="AG117" s="324">
        <f t="shared" si="26"/>
        <v>2.1733229183851013E-6</v>
      </c>
      <c r="AH117" s="324">
        <f t="shared" si="26"/>
        <v>2.1132777337158591E-6</v>
      </c>
      <c r="AI117" s="324">
        <f t="shared" si="26"/>
        <v>2.0538489864075734E-6</v>
      </c>
      <c r="AJ117" s="324">
        <f t="shared" si="26"/>
        <v>1.9941628834643355E-6</v>
      </c>
      <c r="AK117" s="324">
        <f t="shared" si="26"/>
        <v>1.9352498459209374E-6</v>
      </c>
      <c r="AL117" s="324">
        <f t="shared" si="26"/>
        <v>1.8764763406546496E-6</v>
      </c>
      <c r="AM117" s="324">
        <f t="shared" si="26"/>
        <v>1.8181972442175005E-6</v>
      </c>
      <c r="AN117" s="324">
        <f t="shared" si="26"/>
        <v>1.761009933223902E-6</v>
      </c>
      <c r="AO117" s="324">
        <f t="shared" si="26"/>
        <v>1.7044819685293449E-6</v>
      </c>
      <c r="AP117" s="324">
        <f t="shared" si="26"/>
        <v>1.648119832714141E-6</v>
      </c>
      <c r="AQ117" s="324">
        <f t="shared" si="26"/>
        <v>1.5927200464388716E-6</v>
      </c>
      <c r="AR117" s="324">
        <f t="shared" si="26"/>
        <v>1.5374109123594129E-6</v>
      </c>
      <c r="AS117" s="324">
        <f t="shared" si="26"/>
        <v>1.4829308222269007E-6</v>
      </c>
      <c r="AT117" s="324">
        <f t="shared" si="26"/>
        <v>1.4297262520669065E-6</v>
      </c>
      <c r="AU117" s="324">
        <f t="shared" si="26"/>
        <v>1.3762838887937798E-6</v>
      </c>
      <c r="AV117" s="324">
        <f t="shared" si="26"/>
        <v>1.3241613032534755E-6</v>
      </c>
      <c r="AW117" s="324">
        <f t="shared" si="26"/>
        <v>1.2733938905480776E-6</v>
      </c>
      <c r="AX117" s="331"/>
      <c r="AY117" s="14"/>
      <c r="AZ117" s="14"/>
      <c r="BA117" s="14"/>
      <c r="BB117" s="14"/>
    </row>
    <row r="118" spans="2:54" ht="14.4" x14ac:dyDescent="0.3">
      <c r="B118" s="272"/>
      <c r="C118" s="30"/>
      <c r="D118" s="776" t="s">
        <v>106</v>
      </c>
      <c r="E118" s="777"/>
      <c r="F118" s="320" t="s">
        <v>143</v>
      </c>
      <c r="G118" s="320"/>
      <c r="H118" s="320"/>
      <c r="I118" s="320"/>
      <c r="J118" s="320"/>
      <c r="K118" s="320"/>
      <c r="L118" s="320"/>
      <c r="M118" s="320"/>
      <c r="N118" s="320"/>
      <c r="O118" s="320"/>
      <c r="P118" s="320"/>
      <c r="Q118" s="323"/>
      <c r="R118" s="323"/>
      <c r="S118" s="333"/>
      <c r="T118" s="333"/>
      <c r="U118" s="324"/>
      <c r="V118" s="324"/>
      <c r="W118" s="324"/>
      <c r="X118" s="324"/>
      <c r="Y118" s="324"/>
      <c r="Z118" s="324"/>
      <c r="AA118" s="324"/>
      <c r="AB118" s="324"/>
      <c r="AC118" s="324"/>
      <c r="AD118" s="324"/>
      <c r="AE118" s="324"/>
      <c r="AF118" s="324"/>
      <c r="AG118" s="324"/>
      <c r="AH118" s="324"/>
      <c r="AI118" s="324"/>
      <c r="AJ118" s="324"/>
      <c r="AK118" s="324"/>
      <c r="AL118" s="324"/>
      <c r="AM118" s="324"/>
      <c r="AN118" s="324"/>
      <c r="AO118" s="324"/>
      <c r="AP118" s="324"/>
      <c r="AQ118" s="324"/>
      <c r="AR118" s="324"/>
      <c r="AS118" s="324"/>
      <c r="AT118" s="324"/>
      <c r="AU118" s="324"/>
      <c r="AV118" s="324"/>
      <c r="AW118" s="324"/>
      <c r="AX118" s="331"/>
      <c r="AY118" s="14"/>
      <c r="AZ118" s="14"/>
      <c r="BA118" s="14"/>
      <c r="BB118" s="14"/>
    </row>
    <row r="119" spans="2:54" ht="14.4" x14ac:dyDescent="0.3">
      <c r="B119" s="272"/>
      <c r="C119" s="319">
        <v>0.19500000000000001</v>
      </c>
      <c r="D119" s="774" t="s">
        <v>102</v>
      </c>
      <c r="E119" s="775"/>
      <c r="F119" s="320" t="s">
        <v>143</v>
      </c>
      <c r="G119" s="320" t="s">
        <v>95</v>
      </c>
      <c r="H119" s="320" t="s">
        <v>95</v>
      </c>
      <c r="I119" s="320"/>
      <c r="J119" s="320"/>
      <c r="K119" s="320"/>
      <c r="L119" s="320"/>
      <c r="M119" s="320"/>
      <c r="N119" s="320"/>
      <c r="O119" s="320"/>
      <c r="P119" s="320"/>
      <c r="Q119" s="323"/>
      <c r="R119" s="323"/>
      <c r="S119" s="323"/>
      <c r="T119" s="323"/>
      <c r="U119" s="324">
        <f>(U72-T72)*$C$119</f>
        <v>-1.5954864286192417E-4</v>
      </c>
      <c r="V119" s="324">
        <f t="shared" ref="V119:AW119" si="27">(V72-U72)*$C$119</f>
        <v>-1.3623305780950947E-4</v>
      </c>
      <c r="W119" s="324">
        <f t="shared" si="27"/>
        <v>-1.4421169893444663E-4</v>
      </c>
      <c r="X119" s="324">
        <f t="shared" si="27"/>
        <v>-1.0934212057191362E-4</v>
      </c>
      <c r="Y119" s="324">
        <f t="shared" si="27"/>
        <v>-9.023093221231626E-5</v>
      </c>
      <c r="Z119" s="324">
        <f t="shared" si="27"/>
        <v>-1.1755508736970288E-4</v>
      </c>
      <c r="AA119" s="324">
        <f t="shared" si="27"/>
        <v>-9.9597320751017017E-5</v>
      </c>
      <c r="AB119" s="324">
        <f t="shared" si="27"/>
        <v>-5.7800075841911712E-5</v>
      </c>
      <c r="AC119" s="324">
        <f t="shared" si="27"/>
        <v>-6.7153469811445104E-5</v>
      </c>
      <c r="AD119" s="324">
        <f t="shared" si="27"/>
        <v>-9.6659779858356831E-5</v>
      </c>
      <c r="AE119" s="324">
        <f t="shared" si="27"/>
        <v>-6.2346179312615661E-5</v>
      </c>
      <c r="AF119" s="324">
        <f t="shared" si="27"/>
        <v>-7.9477234134215377E-5</v>
      </c>
      <c r="AG119" s="324">
        <f t="shared" si="27"/>
        <v>-5.5311544983711608E-5</v>
      </c>
      <c r="AH119" s="324">
        <f t="shared" si="27"/>
        <v>-5.7386808733670414E-5</v>
      </c>
      <c r="AI119" s="324">
        <f t="shared" si="27"/>
        <v>-6.8604942068430937E-5</v>
      </c>
      <c r="AJ119" s="324">
        <f t="shared" si="27"/>
        <v>-6.1097078776064517E-5</v>
      </c>
      <c r="AK119" s="324">
        <f t="shared" si="27"/>
        <v>-6.9262508634975191E-5</v>
      </c>
      <c r="AL119" s="324">
        <f t="shared" si="27"/>
        <v>-8.4974525162584416E-5</v>
      </c>
      <c r="AM119" s="324">
        <f t="shared" si="27"/>
        <v>-7.9418495108525282E-5</v>
      </c>
      <c r="AN119" s="324">
        <f t="shared" si="27"/>
        <v>-8.8153528664518542E-5</v>
      </c>
      <c r="AO119" s="324">
        <f t="shared" si="27"/>
        <v>-9.148090713351209E-5</v>
      </c>
      <c r="AP119" s="324">
        <f t="shared" si="27"/>
        <v>-7.6976291070351974E-5</v>
      </c>
      <c r="AQ119" s="324">
        <f t="shared" si="27"/>
        <v>-1.0219709294394086E-4</v>
      </c>
      <c r="AR119" s="324">
        <f t="shared" si="27"/>
        <v>-9.2871843268802496E-5</v>
      </c>
      <c r="AS119" s="324">
        <f t="shared" si="27"/>
        <v>-1.1582900570714205E-4</v>
      </c>
      <c r="AT119" s="324">
        <f t="shared" si="27"/>
        <v>-9.9391504778325595E-5</v>
      </c>
      <c r="AU119" s="324">
        <f t="shared" si="27"/>
        <v>-9.8427597045127609E-5</v>
      </c>
      <c r="AV119" s="324">
        <f t="shared" si="27"/>
        <v>-1.0196632335054634E-4</v>
      </c>
      <c r="AW119" s="324">
        <f t="shared" si="27"/>
        <v>-1.0073125542441553E-4</v>
      </c>
      <c r="AX119" s="331"/>
      <c r="AY119" s="14"/>
      <c r="AZ119" s="14"/>
      <c r="BA119" s="14"/>
      <c r="BB119" s="14"/>
    </row>
    <row r="120" spans="2:54" ht="14.4" x14ac:dyDescent="0.3">
      <c r="B120" s="272"/>
      <c r="C120" s="319">
        <v>0.13869999999999999</v>
      </c>
      <c r="D120" s="774" t="s">
        <v>103</v>
      </c>
      <c r="E120" s="775"/>
      <c r="F120" s="320" t="s">
        <v>143</v>
      </c>
      <c r="G120" s="320" t="s">
        <v>95</v>
      </c>
      <c r="H120" s="320" t="s">
        <v>95</v>
      </c>
      <c r="I120" s="320"/>
      <c r="J120" s="320"/>
      <c r="K120" s="320"/>
      <c r="L120" s="320"/>
      <c r="M120" s="320"/>
      <c r="N120" s="320"/>
      <c r="O120" s="320"/>
      <c r="P120" s="320"/>
      <c r="Q120" s="333"/>
      <c r="R120" s="333"/>
      <c r="S120" s="333"/>
      <c r="T120" s="333"/>
      <c r="U120" s="324">
        <f>(U74-T74)*$C$120</f>
        <v>-2.6785914405317312E-5</v>
      </c>
      <c r="V120" s="324">
        <f t="shared" ref="V120:AW120" si="28">(V74-U74)*$C$120</f>
        <v>-5.0629418382107712E-6</v>
      </c>
      <c r="W120" s="324">
        <f t="shared" si="28"/>
        <v>-2.8853888571376377E-5</v>
      </c>
      <c r="X120" s="324">
        <f t="shared" si="28"/>
        <v>-1.1807533750284537E-6</v>
      </c>
      <c r="Y120" s="324">
        <f t="shared" si="28"/>
        <v>-2.4385669122428426E-5</v>
      </c>
      <c r="Z120" s="324">
        <f t="shared" si="28"/>
        <v>-2.6936466374689547E-6</v>
      </c>
      <c r="AA120" s="324">
        <f t="shared" si="28"/>
        <v>-2.5323623651208236E-5</v>
      </c>
      <c r="AB120" s="324">
        <f t="shared" si="28"/>
        <v>2.7463986380410087E-6</v>
      </c>
      <c r="AC120" s="324">
        <f t="shared" si="28"/>
        <v>-2.0651573796524068E-5</v>
      </c>
      <c r="AD120" s="324">
        <f t="shared" si="28"/>
        <v>-2.6238958184020165E-6</v>
      </c>
      <c r="AE120" s="324">
        <f t="shared" si="28"/>
        <v>-1.8502750511917492E-5</v>
      </c>
      <c r="AF120" s="324">
        <f t="shared" si="28"/>
        <v>-2.4787376214727207E-6</v>
      </c>
      <c r="AG120" s="324">
        <f t="shared" si="28"/>
        <v>-1.602260142757591E-5</v>
      </c>
      <c r="AH120" s="324">
        <f t="shared" si="28"/>
        <v>-1.4708343339252138E-6</v>
      </c>
      <c r="AI120" s="324">
        <f t="shared" si="28"/>
        <v>-1.5817417015372054E-5</v>
      </c>
      <c r="AJ120" s="324">
        <f t="shared" si="28"/>
        <v>-2.8560883940752344E-6</v>
      </c>
      <c r="AK120" s="324">
        <f t="shared" si="28"/>
        <v>-1.4263944133267618E-5</v>
      </c>
      <c r="AL120" s="324">
        <f t="shared" si="28"/>
        <v>-6.0694455527982243E-6</v>
      </c>
      <c r="AM120" s="324">
        <f t="shared" si="28"/>
        <v>-1.3892818458309857E-5</v>
      </c>
      <c r="AN120" s="324">
        <f t="shared" si="28"/>
        <v>-6.7487001813290528E-6</v>
      </c>
      <c r="AO120" s="324">
        <f t="shared" si="28"/>
        <v>-1.3898397619628537E-5</v>
      </c>
      <c r="AP120" s="324">
        <f t="shared" si="28"/>
        <v>-5.7172913732479124E-6</v>
      </c>
      <c r="AQ120" s="324">
        <f t="shared" si="28"/>
        <v>-1.3974438771834579E-5</v>
      </c>
      <c r="AR120" s="324">
        <f t="shared" si="28"/>
        <v>-7.6247414004730944E-6</v>
      </c>
      <c r="AS120" s="324">
        <f t="shared" si="28"/>
        <v>-1.4618773684245699E-5</v>
      </c>
      <c r="AT120" s="324">
        <f t="shared" si="28"/>
        <v>-8.5276001043094726E-6</v>
      </c>
      <c r="AU120" s="324">
        <f t="shared" si="28"/>
        <v>-1.2069217638949379E-5</v>
      </c>
      <c r="AV120" s="324">
        <f t="shared" si="28"/>
        <v>-9.0520155335402243E-6</v>
      </c>
      <c r="AW120" s="324">
        <f t="shared" si="28"/>
        <v>-1.19270211249758E-5</v>
      </c>
      <c r="AX120" s="331"/>
      <c r="AY120" s="14"/>
      <c r="AZ120" s="14"/>
      <c r="BA120" s="14"/>
      <c r="BB120" s="14"/>
    </row>
    <row r="121" spans="2:54" ht="14.4" x14ac:dyDescent="0.3">
      <c r="B121" s="272"/>
      <c r="C121" s="30"/>
      <c r="D121" s="774" t="s">
        <v>80</v>
      </c>
      <c r="E121" s="775"/>
      <c r="F121" s="320" t="s">
        <v>143</v>
      </c>
      <c r="G121" s="320" t="s">
        <v>95</v>
      </c>
      <c r="H121" s="320" t="s">
        <v>95</v>
      </c>
      <c r="I121" s="320"/>
      <c r="J121" s="320"/>
      <c r="K121" s="320"/>
      <c r="L121" s="320"/>
      <c r="M121" s="320"/>
      <c r="N121" s="320"/>
      <c r="O121" s="320"/>
      <c r="P121" s="320"/>
      <c r="Q121" s="333"/>
      <c r="R121" s="333"/>
      <c r="S121" s="333"/>
      <c r="T121" s="333"/>
      <c r="U121" s="324"/>
      <c r="V121" s="335"/>
      <c r="W121" s="335"/>
      <c r="X121" s="335"/>
      <c r="Y121" s="335"/>
      <c r="Z121" s="335"/>
      <c r="AA121" s="335"/>
      <c r="AB121" s="335"/>
      <c r="AC121" s="335"/>
      <c r="AD121" s="335"/>
      <c r="AE121" s="335"/>
      <c r="AF121" s="335"/>
      <c r="AG121" s="335"/>
      <c r="AH121" s="335"/>
      <c r="AI121" s="335"/>
      <c r="AJ121" s="335"/>
      <c r="AK121" s="335"/>
      <c r="AL121" s="335"/>
      <c r="AM121" s="335"/>
      <c r="AN121" s="335"/>
      <c r="AO121" s="335"/>
      <c r="AP121" s="335"/>
      <c r="AQ121" s="335"/>
      <c r="AR121" s="335"/>
      <c r="AS121" s="335"/>
      <c r="AT121" s="335"/>
      <c r="AU121" s="335"/>
      <c r="AV121" s="335"/>
      <c r="AW121" s="335"/>
      <c r="AX121" s="331"/>
      <c r="AY121" s="14"/>
      <c r="AZ121" s="14"/>
      <c r="BA121" s="14"/>
      <c r="BB121" s="14"/>
    </row>
    <row r="122" spans="2:54" ht="14.4" x14ac:dyDescent="0.3">
      <c r="B122" s="272"/>
      <c r="C122" s="319">
        <v>5.2420000000000001E-2</v>
      </c>
      <c r="D122" s="774" t="s">
        <v>57</v>
      </c>
      <c r="E122" s="775"/>
      <c r="F122" s="320" t="s">
        <v>143</v>
      </c>
      <c r="G122" s="320" t="s">
        <v>95</v>
      </c>
      <c r="H122" s="320" t="s">
        <v>95</v>
      </c>
      <c r="I122" s="320"/>
      <c r="J122" s="320"/>
      <c r="K122" s="320"/>
      <c r="L122" s="320"/>
      <c r="M122" s="320"/>
      <c r="N122" s="320"/>
      <c r="O122" s="320"/>
      <c r="P122" s="320"/>
      <c r="Q122" s="323"/>
      <c r="R122" s="323"/>
      <c r="S122" s="333"/>
      <c r="T122" s="333"/>
      <c r="U122" s="324">
        <f>(U79-T79)*$C$122</f>
        <v>-1.6923694583197257E-5</v>
      </c>
      <c r="V122" s="324">
        <f t="shared" ref="V122:AW122" si="29">(V79-U79)*$C$122</f>
        <v>-1.6872923499447518E-5</v>
      </c>
      <c r="W122" s="324">
        <f t="shared" si="29"/>
        <v>-1.6822304728948986E-5</v>
      </c>
      <c r="X122" s="324">
        <f t="shared" si="29"/>
        <v>-1.6771837814762376E-5</v>
      </c>
      <c r="Y122" s="324">
        <f t="shared" si="29"/>
        <v>-1.6721522301318231E-5</v>
      </c>
      <c r="Z122" s="324">
        <f t="shared" si="29"/>
        <v>-1.6671357734414025E-5</v>
      </c>
      <c r="AA122" s="324">
        <f t="shared" si="29"/>
        <v>-1.6621343661211239E-5</v>
      </c>
      <c r="AB122" s="324">
        <f t="shared" si="29"/>
        <v>-1.6571479630227368E-5</v>
      </c>
      <c r="AC122" s="324">
        <f t="shared" si="29"/>
        <v>-1.6521765191336641E-5</v>
      </c>
      <c r="AD122" s="324">
        <f t="shared" si="29"/>
        <v>-1.6472199895762758E-5</v>
      </c>
      <c r="AE122" s="324">
        <f t="shared" si="29"/>
        <v>-1.6422783296075242E-5</v>
      </c>
      <c r="AF122" s="324">
        <f t="shared" si="29"/>
        <v>-1.6373514946187254E-5</v>
      </c>
      <c r="AG122" s="324">
        <f t="shared" si="29"/>
        <v>-1.632439440134833E-5</v>
      </c>
      <c r="AH122" s="324">
        <f t="shared" si="29"/>
        <v>-1.6275421218144378E-5</v>
      </c>
      <c r="AI122" s="324">
        <f t="shared" si="29"/>
        <v>-1.6226594954490391E-5</v>
      </c>
      <c r="AJ122" s="324">
        <f t="shared" si="29"/>
        <v>-1.6177915169626829E-5</v>
      </c>
      <c r="AK122" s="324">
        <f t="shared" si="29"/>
        <v>-1.612938142411742E-5</v>
      </c>
      <c r="AL122" s="324">
        <f t="shared" si="29"/>
        <v>-1.6080993279845528E-5</v>
      </c>
      <c r="AM122" s="324">
        <f t="shared" si="29"/>
        <v>-1.6032750300006161E-5</v>
      </c>
      <c r="AN122" s="324">
        <f t="shared" si="29"/>
        <v>-1.5984652049105951E-5</v>
      </c>
      <c r="AO122" s="324">
        <f t="shared" si="29"/>
        <v>-1.5936698092958807E-5</v>
      </c>
      <c r="AP122" s="324">
        <f t="shared" si="29"/>
        <v>-1.5888887998679357E-5</v>
      </c>
      <c r="AQ122" s="324">
        <f t="shared" si="29"/>
        <v>-1.5841221334683687E-5</v>
      </c>
      <c r="AR122" s="324">
        <f t="shared" si="29"/>
        <v>-1.5793697670679864E-5</v>
      </c>
      <c r="AS122" s="324">
        <f t="shared" si="29"/>
        <v>-1.574631657766723E-5</v>
      </c>
      <c r="AT122" s="324">
        <f t="shared" si="29"/>
        <v>-1.5699077627934205E-5</v>
      </c>
      <c r="AU122" s="324">
        <f t="shared" si="29"/>
        <v>-1.5651980395051027E-5</v>
      </c>
      <c r="AV122" s="324">
        <f t="shared" si="29"/>
        <v>-1.5605024453865362E-5</v>
      </c>
      <c r="AW122" s="324">
        <f t="shared" si="29"/>
        <v>-1.5558209380503789E-5</v>
      </c>
      <c r="AX122" s="331"/>
      <c r="AY122" s="14"/>
      <c r="AZ122" s="14"/>
      <c r="BA122" s="14"/>
      <c r="BB122" s="14"/>
    </row>
    <row r="123" spans="2:54" ht="14.4" x14ac:dyDescent="0.3">
      <c r="B123" s="272"/>
      <c r="C123" s="34"/>
      <c r="D123" s="326" t="s">
        <v>95</v>
      </c>
      <c r="E123" s="327" t="s">
        <v>95</v>
      </c>
      <c r="F123" s="328" t="s">
        <v>24</v>
      </c>
      <c r="G123" s="328" t="s">
        <v>95</v>
      </c>
      <c r="H123" s="328" t="s">
        <v>95</v>
      </c>
      <c r="I123" s="328">
        <v>0.13102</v>
      </c>
      <c r="J123" s="328" t="s">
        <v>95</v>
      </c>
      <c r="K123" s="328">
        <v>0.13102</v>
      </c>
      <c r="L123" s="328" t="s">
        <v>95</v>
      </c>
      <c r="M123" s="328">
        <v>0.13102</v>
      </c>
      <c r="N123" s="328" t="s">
        <v>95</v>
      </c>
      <c r="O123" s="328">
        <v>0.1749</v>
      </c>
      <c r="P123" s="328" t="s">
        <v>95</v>
      </c>
      <c r="Q123" s="328">
        <v>0.10920000000000001</v>
      </c>
      <c r="R123" s="336">
        <f>SUM(U116:U122)</f>
        <v>-4.2441100668731545E-2</v>
      </c>
      <c r="S123" s="336">
        <f t="shared" ref="S123:AV123" si="30">SUM(S116:S122)</f>
        <v>0</v>
      </c>
      <c r="T123" s="336">
        <f t="shared" si="30"/>
        <v>0</v>
      </c>
      <c r="U123" s="337">
        <f>SUM(U116:U122)</f>
        <v>-4.2441100668731545E-2</v>
      </c>
      <c r="V123" s="337">
        <f t="shared" si="30"/>
        <v>-4.2201766487098655E-2</v>
      </c>
      <c r="W123" s="337">
        <f t="shared" si="30"/>
        <v>-4.20401341570368E-2</v>
      </c>
      <c r="X123" s="337">
        <f t="shared" si="30"/>
        <v>-4.178507799340965E-2</v>
      </c>
      <c r="Y123" s="337">
        <f t="shared" si="30"/>
        <v>-4.1597545212212969E-2</v>
      </c>
      <c r="Z123" s="337">
        <f t="shared" si="30"/>
        <v>-4.1412431669342997E-2</v>
      </c>
      <c r="AA123" s="337">
        <f t="shared" si="30"/>
        <v>-4.12272358835356E-2</v>
      </c>
      <c r="AB123" s="337">
        <f t="shared" si="30"/>
        <v>-4.0968372801615083E-2</v>
      </c>
      <c r="AC123" s="337">
        <f t="shared" si="30"/>
        <v>-4.0812998982655696E-2</v>
      </c>
      <c r="AD123" s="337">
        <f t="shared" si="30"/>
        <v>-4.0637217578266771E-2</v>
      </c>
      <c r="AE123" s="337">
        <f t="shared" si="30"/>
        <v>-4.0432384358947152E-2</v>
      </c>
      <c r="AF123" s="337">
        <f t="shared" si="30"/>
        <v>-4.0247950796686513E-2</v>
      </c>
      <c r="AG123" s="337">
        <f t="shared" si="30"/>
        <v>-4.0052641352756095E-2</v>
      </c>
      <c r="AH123" s="337">
        <f t="shared" si="30"/>
        <v>-3.9856327003194109E-2</v>
      </c>
      <c r="AI123" s="337">
        <f t="shared" si="30"/>
        <v>-3.9698899108497498E-2</v>
      </c>
      <c r="AJ123" s="337">
        <f t="shared" si="30"/>
        <v>-3.9496279524485291E-2</v>
      </c>
      <c r="AK123" s="337">
        <f t="shared" si="30"/>
        <v>-3.9334539733392446E-2</v>
      </c>
      <c r="AL123" s="337">
        <f t="shared" si="30"/>
        <v>-3.9161578268615077E-2</v>
      </c>
      <c r="AM123" s="337">
        <f t="shared" si="30"/>
        <v>-3.8984196530590917E-2</v>
      </c>
      <c r="AN123" s="337">
        <f t="shared" si="30"/>
        <v>-3.8806963849875725E-2</v>
      </c>
      <c r="AO123" s="337">
        <f t="shared" si="30"/>
        <v>-3.8639439445089296E-2</v>
      </c>
      <c r="AP123" s="337">
        <f t="shared" si="30"/>
        <v>-3.8439571066368708E-2</v>
      </c>
      <c r="AQ123" s="337">
        <f t="shared" si="30"/>
        <v>-3.8296680619871452E-2</v>
      </c>
      <c r="AR123" s="337">
        <f t="shared" si="30"/>
        <v>-3.8105448659595094E-2</v>
      </c>
      <c r="AS123" s="337">
        <f t="shared" si="30"/>
        <v>-3.796064975268932E-2</v>
      </c>
      <c r="AT123" s="337">
        <f t="shared" si="30"/>
        <v>-3.7764173726297867E-2</v>
      </c>
      <c r="AU123" s="337">
        <f t="shared" si="30"/>
        <v>-3.7593604648987727E-2</v>
      </c>
      <c r="AV123" s="337">
        <f t="shared" si="30"/>
        <v>-3.7421774711998361E-2</v>
      </c>
      <c r="AW123" s="337">
        <f>SUM(AW116:AW122)</f>
        <v>-3.7251854814657065E-2</v>
      </c>
      <c r="AX123" s="331"/>
      <c r="AY123" s="14"/>
      <c r="AZ123" s="14"/>
      <c r="BA123" s="14"/>
      <c r="BB123" s="14"/>
    </row>
    <row r="124" spans="2:54" ht="14.4" x14ac:dyDescent="0.3">
      <c r="B124" s="272"/>
      <c r="C124" s="34"/>
      <c r="D124" s="326"/>
      <c r="E124" s="327"/>
      <c r="F124" s="332"/>
      <c r="G124" s="332"/>
      <c r="H124" s="332"/>
      <c r="I124" s="332"/>
      <c r="J124" s="332"/>
      <c r="K124" s="332"/>
      <c r="L124" s="332"/>
      <c r="M124" s="332"/>
      <c r="N124" s="332"/>
      <c r="O124" s="332"/>
      <c r="P124" s="332"/>
      <c r="Q124" s="332"/>
      <c r="R124" s="333"/>
      <c r="S124" s="333"/>
      <c r="T124" s="333"/>
      <c r="U124" s="333"/>
      <c r="V124" s="333"/>
      <c r="W124" s="333"/>
      <c r="X124" s="333"/>
      <c r="Y124" s="333"/>
      <c r="Z124" s="333"/>
      <c r="AA124" s="333"/>
      <c r="AB124" s="333"/>
      <c r="AC124" s="333"/>
      <c r="AD124" s="333"/>
      <c r="AE124" s="333"/>
      <c r="AF124" s="333"/>
      <c r="AG124" s="333"/>
      <c r="AH124" s="333"/>
      <c r="AI124" s="333"/>
      <c r="AJ124" s="333"/>
      <c r="AK124" s="333"/>
      <c r="AL124" s="333"/>
      <c r="AM124" s="333"/>
      <c r="AN124" s="333"/>
      <c r="AO124" s="333"/>
      <c r="AP124" s="333"/>
      <c r="AQ124" s="333"/>
      <c r="AR124" s="333"/>
      <c r="AS124" s="333"/>
      <c r="AT124" s="333"/>
      <c r="AU124" s="333"/>
      <c r="AV124" s="333"/>
      <c r="AW124" s="333"/>
      <c r="AX124" s="331"/>
      <c r="AY124" s="14"/>
      <c r="AZ124" s="14"/>
      <c r="BA124" s="14"/>
      <c r="BB124" s="14"/>
    </row>
    <row r="125" spans="2:54" ht="15.6" x14ac:dyDescent="0.3">
      <c r="B125" s="644"/>
      <c r="C125" s="30"/>
      <c r="D125" s="283"/>
      <c r="E125" s="261" t="s">
        <v>144</v>
      </c>
      <c r="F125" s="288" t="s">
        <v>104</v>
      </c>
      <c r="G125" s="285"/>
      <c r="H125" s="285"/>
      <c r="I125" s="285"/>
      <c r="J125" s="285"/>
      <c r="K125" s="285"/>
      <c r="L125" s="285"/>
      <c r="M125" s="285"/>
      <c r="N125" s="285"/>
      <c r="O125" s="285"/>
      <c r="P125" s="285"/>
      <c r="Q125" s="285"/>
      <c r="R125" s="338"/>
      <c r="S125" s="338"/>
      <c r="T125" s="338"/>
      <c r="U125" s="338"/>
      <c r="V125" s="338"/>
      <c r="W125" s="338"/>
      <c r="X125" s="338"/>
      <c r="Y125" s="338"/>
      <c r="Z125" s="338"/>
      <c r="AA125" s="338"/>
      <c r="AB125" s="338"/>
      <c r="AC125" s="338"/>
      <c r="AD125" s="338"/>
      <c r="AE125" s="338"/>
      <c r="AF125" s="338"/>
      <c r="AG125" s="338"/>
      <c r="AH125" s="338"/>
      <c r="AI125" s="338"/>
      <c r="AJ125" s="338"/>
      <c r="AK125" s="338"/>
      <c r="AL125" s="338"/>
      <c r="AM125" s="338"/>
      <c r="AN125" s="338"/>
      <c r="AO125" s="338"/>
      <c r="AP125" s="338"/>
      <c r="AQ125" s="338"/>
      <c r="AR125" s="338"/>
      <c r="AS125" s="338"/>
      <c r="AT125" s="338"/>
      <c r="AU125" s="338"/>
      <c r="AV125" s="338"/>
      <c r="AW125" s="338"/>
      <c r="AX125" s="286"/>
    </row>
    <row r="126" spans="2:54" ht="14.4" x14ac:dyDescent="0.3">
      <c r="B126" s="644"/>
      <c r="C126" s="30"/>
      <c r="D126" s="769" t="s">
        <v>139</v>
      </c>
      <c r="E126" s="770"/>
      <c r="F126" s="332"/>
      <c r="G126" s="285"/>
      <c r="H126" s="285"/>
      <c r="I126" s="285"/>
      <c r="J126" s="285"/>
      <c r="K126" s="285"/>
      <c r="L126" s="285"/>
      <c r="M126" s="285"/>
      <c r="N126" s="285"/>
      <c r="O126" s="285"/>
      <c r="P126" s="285"/>
      <c r="Q126" s="285"/>
      <c r="R126" s="338"/>
      <c r="S126" s="338"/>
      <c r="T126" s="338"/>
      <c r="U126" s="338"/>
      <c r="V126" s="338"/>
      <c r="W126" s="338"/>
      <c r="X126" s="338"/>
      <c r="Y126" s="338"/>
      <c r="Z126" s="338"/>
      <c r="AA126" s="338"/>
      <c r="AB126" s="338"/>
      <c r="AC126" s="338"/>
      <c r="AD126" s="338"/>
      <c r="AE126" s="338"/>
      <c r="AF126" s="338"/>
      <c r="AG126" s="338"/>
      <c r="AH126" s="338"/>
      <c r="AI126" s="338"/>
      <c r="AJ126" s="338"/>
      <c r="AK126" s="338"/>
      <c r="AL126" s="338"/>
      <c r="AM126" s="338"/>
      <c r="AN126" s="338"/>
      <c r="AO126" s="338"/>
      <c r="AP126" s="338"/>
      <c r="AQ126" s="338"/>
      <c r="AR126" s="338"/>
      <c r="AS126" s="338"/>
      <c r="AT126" s="338"/>
      <c r="AU126" s="338"/>
      <c r="AV126" s="338"/>
      <c r="AW126" s="338"/>
      <c r="AX126" s="286"/>
    </row>
    <row r="127" spans="2:54" ht="14.4" x14ac:dyDescent="0.3">
      <c r="B127" s="778" t="s">
        <v>140</v>
      </c>
      <c r="C127" s="30"/>
      <c r="D127" s="772" t="s">
        <v>99</v>
      </c>
      <c r="E127" s="773"/>
      <c r="F127" s="320" t="s">
        <v>105</v>
      </c>
      <c r="G127" s="320" t="s">
        <v>95</v>
      </c>
      <c r="H127" s="320" t="s">
        <v>95</v>
      </c>
      <c r="I127" s="320">
        <v>0</v>
      </c>
      <c r="J127" s="320" t="s">
        <v>95</v>
      </c>
      <c r="K127" s="320">
        <v>0</v>
      </c>
      <c r="L127" s="320" t="s">
        <v>95</v>
      </c>
      <c r="M127" s="320">
        <v>0</v>
      </c>
      <c r="N127" s="320" t="s">
        <v>95</v>
      </c>
      <c r="O127" s="320">
        <v>0</v>
      </c>
      <c r="P127" s="320" t="s">
        <v>95</v>
      </c>
      <c r="Q127" s="321">
        <v>1.8E-3</v>
      </c>
      <c r="R127" s="339"/>
      <c r="S127" s="339"/>
      <c r="T127" s="339"/>
      <c r="U127" s="339"/>
      <c r="V127" s="339"/>
      <c r="W127" s="339"/>
      <c r="X127" s="339"/>
      <c r="Y127" s="339"/>
      <c r="Z127" s="339"/>
      <c r="AA127" s="339"/>
      <c r="AB127" s="339"/>
      <c r="AC127" s="339"/>
      <c r="AD127" s="339"/>
      <c r="AE127" s="339"/>
      <c r="AF127" s="339"/>
      <c r="AG127" s="339"/>
      <c r="AH127" s="339"/>
      <c r="AI127" s="339"/>
      <c r="AJ127" s="339"/>
      <c r="AK127" s="339"/>
      <c r="AL127" s="339"/>
      <c r="AM127" s="339"/>
      <c r="AN127" s="339"/>
      <c r="AO127" s="339"/>
      <c r="AP127" s="339"/>
      <c r="AQ127" s="339"/>
      <c r="AR127" s="339"/>
      <c r="AS127" s="339"/>
      <c r="AT127" s="339"/>
      <c r="AU127" s="339"/>
      <c r="AV127" s="339"/>
      <c r="AW127" s="339"/>
      <c r="AX127" s="325" t="s">
        <v>95</v>
      </c>
      <c r="AY127" s="30"/>
      <c r="AZ127" s="30"/>
      <c r="BA127" s="30"/>
      <c r="BB127" s="30"/>
    </row>
    <row r="128" spans="2:54" ht="14.4" x14ac:dyDescent="0.3">
      <c r="B128" s="778"/>
      <c r="C128" s="340">
        <v>0.33</v>
      </c>
      <c r="D128" s="774" t="s">
        <v>101</v>
      </c>
      <c r="E128" s="775"/>
      <c r="F128" s="320" t="s">
        <v>105</v>
      </c>
      <c r="G128" s="320" t="s">
        <v>95</v>
      </c>
      <c r="H128" s="320" t="s">
        <v>95</v>
      </c>
      <c r="I128" s="320">
        <v>1.6299999999999999E-3</v>
      </c>
      <c r="J128" s="320" t="s">
        <v>95</v>
      </c>
      <c r="K128" s="320">
        <v>1.6299999999999999E-3</v>
      </c>
      <c r="L128" s="320" t="s">
        <v>95</v>
      </c>
      <c r="M128" s="320">
        <v>1.6299999999999999E-3</v>
      </c>
      <c r="N128" s="320" t="s">
        <v>95</v>
      </c>
      <c r="O128" s="320">
        <v>1.1E-4</v>
      </c>
      <c r="P128" s="320" t="s">
        <v>95</v>
      </c>
      <c r="Q128" s="320">
        <v>4.3699999999999998E-3</v>
      </c>
      <c r="R128" s="339"/>
      <c r="S128" s="339"/>
      <c r="T128" s="339"/>
      <c r="U128" s="341">
        <f>(U65-T65)*$C$128</f>
        <v>5.9557608512329774E-6</v>
      </c>
      <c r="V128" s="341">
        <f t="shared" ref="V128:AW128" si="31">(V65-U65)*$C$128</f>
        <v>5.8275046543591892E-6</v>
      </c>
      <c r="W128" s="341">
        <f t="shared" si="31"/>
        <v>5.6997821741112959E-6</v>
      </c>
      <c r="X128" s="341">
        <f t="shared" si="31"/>
        <v>5.5749011557883198E-6</v>
      </c>
      <c r="Y128" s="341">
        <f t="shared" si="31"/>
        <v>5.4476022088879867E-6</v>
      </c>
      <c r="Z128" s="341">
        <f t="shared" si="31"/>
        <v>5.3220535137332718E-6</v>
      </c>
      <c r="AA128" s="341">
        <f t="shared" si="31"/>
        <v>5.1964071809809668E-6</v>
      </c>
      <c r="AB128" s="341">
        <f t="shared" si="31"/>
        <v>5.0736568961742835E-6</v>
      </c>
      <c r="AC128" s="341">
        <f t="shared" si="31"/>
        <v>4.9487492899635831E-6</v>
      </c>
      <c r="AD128" s="341">
        <f t="shared" si="31"/>
        <v>4.824718298391678E-6</v>
      </c>
      <c r="AE128" s="341">
        <f t="shared" si="31"/>
        <v>4.700753517242751E-6</v>
      </c>
      <c r="AF128" s="341">
        <f t="shared" si="31"/>
        <v>4.5763029588762052E-6</v>
      </c>
      <c r="AG128" s="341">
        <f t="shared" si="31"/>
        <v>4.4532902838703702E-6</v>
      </c>
      <c r="AH128" s="341">
        <f t="shared" si="31"/>
        <v>4.3302535113692863E-6</v>
      </c>
      <c r="AI128" s="341">
        <f t="shared" si="31"/>
        <v>4.2084798620271868E-6</v>
      </c>
      <c r="AJ128" s="341">
        <f t="shared" si="31"/>
        <v>4.0861788730343911E-6</v>
      </c>
      <c r="AK128" s="341">
        <f t="shared" si="31"/>
        <v>3.9654619489795657E-6</v>
      </c>
      <c r="AL128" s="341">
        <f t="shared" si="31"/>
        <v>3.845030936295152E-6</v>
      </c>
      <c r="AM128" s="341">
        <f t="shared" si="31"/>
        <v>3.7256130017945813E-6</v>
      </c>
      <c r="AN128" s="341">
        <f t="shared" si="31"/>
        <v>3.608432211837376E-6</v>
      </c>
      <c r="AO128" s="341">
        <f t="shared" si="31"/>
        <v>3.4926024684468762E-6</v>
      </c>
      <c r="AP128" s="341">
        <f t="shared" si="31"/>
        <v>3.3771125199993926E-6</v>
      </c>
      <c r="AQ128" s="341">
        <f t="shared" si="31"/>
        <v>3.2635944928985363E-6</v>
      </c>
      <c r="AR128" s="341">
        <f t="shared" si="31"/>
        <v>3.1502622184713392E-6</v>
      </c>
      <c r="AS128" s="341">
        <f t="shared" si="31"/>
        <v>3.0386287129305356E-6</v>
      </c>
      <c r="AT128" s="341">
        <f t="shared" si="31"/>
        <v>2.9296088368013785E-6</v>
      </c>
      <c r="AU128" s="341">
        <f t="shared" si="31"/>
        <v>2.8201017059935333E-6</v>
      </c>
      <c r="AV128" s="341">
        <f t="shared" si="31"/>
        <v>2.7132988918358858E-6</v>
      </c>
      <c r="AW128" s="341">
        <f t="shared" si="31"/>
        <v>2.6092729213619826E-6</v>
      </c>
      <c r="AX128" s="325" t="s">
        <v>95</v>
      </c>
      <c r="AY128" s="33"/>
      <c r="AZ128" s="33"/>
      <c r="BA128" s="33"/>
      <c r="BB128" s="33"/>
    </row>
    <row r="129" spans="2:54" ht="14.4" x14ac:dyDescent="0.3">
      <c r="B129" s="778"/>
      <c r="C129" s="319">
        <v>0.32944000000000001</v>
      </c>
      <c r="D129" s="774" t="s">
        <v>106</v>
      </c>
      <c r="E129" s="775"/>
      <c r="F129" s="320" t="s">
        <v>105</v>
      </c>
      <c r="G129" s="320" t="s">
        <v>95</v>
      </c>
      <c r="H129" s="320" t="s">
        <v>95</v>
      </c>
      <c r="I129" s="320">
        <v>6.6530000000000006E-2</v>
      </c>
      <c r="J129" s="320" t="s">
        <v>95</v>
      </c>
      <c r="K129" s="320">
        <v>6.6530000000000006E-2</v>
      </c>
      <c r="L129" s="320" t="s">
        <v>95</v>
      </c>
      <c r="M129" s="320">
        <v>6.6530000000000006E-2</v>
      </c>
      <c r="N129" s="320" t="s">
        <v>95</v>
      </c>
      <c r="O129" s="320">
        <v>2.1950000000000001E-2</v>
      </c>
      <c r="P129" s="320" t="s">
        <v>95</v>
      </c>
      <c r="Q129" s="320">
        <v>1.6049999999999998E-2</v>
      </c>
      <c r="R129" s="339"/>
      <c r="S129" s="339"/>
      <c r="T129" s="339"/>
      <c r="U129" s="341" t="e">
        <f>(U67-T67)*$C$129</f>
        <v>#REF!</v>
      </c>
      <c r="V129" s="341" t="e">
        <f t="shared" ref="V129:AW129" si="32">(V67-U67)*$C$129</f>
        <v>#REF!</v>
      </c>
      <c r="W129" s="341" t="e">
        <f t="shared" si="32"/>
        <v>#REF!</v>
      </c>
      <c r="X129" s="341" t="e">
        <f t="shared" si="32"/>
        <v>#REF!</v>
      </c>
      <c r="Y129" s="341" t="e">
        <f t="shared" si="32"/>
        <v>#REF!</v>
      </c>
      <c r="Z129" s="341" t="e">
        <f t="shared" si="32"/>
        <v>#REF!</v>
      </c>
      <c r="AA129" s="341" t="e">
        <f t="shared" si="32"/>
        <v>#REF!</v>
      </c>
      <c r="AB129" s="341" t="e">
        <f t="shared" si="32"/>
        <v>#REF!</v>
      </c>
      <c r="AC129" s="341" t="e">
        <f t="shared" si="32"/>
        <v>#REF!</v>
      </c>
      <c r="AD129" s="341" t="e">
        <f t="shared" si="32"/>
        <v>#REF!</v>
      </c>
      <c r="AE129" s="341" t="e">
        <f t="shared" si="32"/>
        <v>#REF!</v>
      </c>
      <c r="AF129" s="341" t="e">
        <f t="shared" si="32"/>
        <v>#REF!</v>
      </c>
      <c r="AG129" s="341" t="e">
        <f t="shared" si="32"/>
        <v>#REF!</v>
      </c>
      <c r="AH129" s="341" t="e">
        <f t="shared" si="32"/>
        <v>#REF!</v>
      </c>
      <c r="AI129" s="341" t="e">
        <f t="shared" si="32"/>
        <v>#REF!</v>
      </c>
      <c r="AJ129" s="341" t="e">
        <f t="shared" si="32"/>
        <v>#REF!</v>
      </c>
      <c r="AK129" s="341" t="e">
        <f t="shared" si="32"/>
        <v>#REF!</v>
      </c>
      <c r="AL129" s="341" t="e">
        <f t="shared" si="32"/>
        <v>#REF!</v>
      </c>
      <c r="AM129" s="341" t="e">
        <f t="shared" si="32"/>
        <v>#REF!</v>
      </c>
      <c r="AN129" s="341" t="e">
        <f t="shared" si="32"/>
        <v>#REF!</v>
      </c>
      <c r="AO129" s="341" t="e">
        <f t="shared" si="32"/>
        <v>#REF!</v>
      </c>
      <c r="AP129" s="341" t="e">
        <f t="shared" si="32"/>
        <v>#REF!</v>
      </c>
      <c r="AQ129" s="341" t="e">
        <f t="shared" si="32"/>
        <v>#REF!</v>
      </c>
      <c r="AR129" s="341" t="e">
        <f t="shared" si="32"/>
        <v>#REF!</v>
      </c>
      <c r="AS129" s="341" t="e">
        <f t="shared" si="32"/>
        <v>#REF!</v>
      </c>
      <c r="AT129" s="341" t="e">
        <f t="shared" si="32"/>
        <v>#REF!</v>
      </c>
      <c r="AU129" s="341" t="e">
        <f t="shared" si="32"/>
        <v>#REF!</v>
      </c>
      <c r="AV129" s="341" t="e">
        <f t="shared" si="32"/>
        <v>#REF!</v>
      </c>
      <c r="AW129" s="341" t="e">
        <f t="shared" si="32"/>
        <v>#REF!</v>
      </c>
      <c r="AX129" s="325" t="s">
        <v>95</v>
      </c>
      <c r="AY129" s="33"/>
      <c r="AZ129" s="33"/>
      <c r="BA129" s="33"/>
      <c r="BB129" s="33"/>
    </row>
    <row r="130" spans="2:54" ht="14.4" x14ac:dyDescent="0.3">
      <c r="B130" s="778"/>
      <c r="C130" s="319">
        <v>0.32944000000000001</v>
      </c>
      <c r="D130" s="776" t="s">
        <v>141</v>
      </c>
      <c r="E130" s="777"/>
      <c r="F130" s="320" t="s">
        <v>105</v>
      </c>
      <c r="G130" s="320"/>
      <c r="H130" s="320"/>
      <c r="I130" s="320"/>
      <c r="J130" s="320"/>
      <c r="K130" s="320"/>
      <c r="L130" s="320"/>
      <c r="M130" s="320"/>
      <c r="N130" s="320"/>
      <c r="O130" s="320"/>
      <c r="P130" s="320"/>
      <c r="Q130" s="320"/>
      <c r="R130" s="339"/>
      <c r="S130" s="339"/>
      <c r="T130" s="339"/>
      <c r="U130" s="341" t="e">
        <f>(U70-T70)*$C$131</f>
        <v>#REF!</v>
      </c>
      <c r="V130" s="341" t="e">
        <f t="shared" ref="V130:AW130" si="33">(V70-U70)*$C$131</f>
        <v>#REF!</v>
      </c>
      <c r="W130" s="341" t="e">
        <f t="shared" si="33"/>
        <v>#REF!</v>
      </c>
      <c r="X130" s="341" t="e">
        <f t="shared" si="33"/>
        <v>#REF!</v>
      </c>
      <c r="Y130" s="341" t="e">
        <f t="shared" si="33"/>
        <v>#REF!</v>
      </c>
      <c r="Z130" s="341" t="e">
        <f t="shared" si="33"/>
        <v>#REF!</v>
      </c>
      <c r="AA130" s="341" t="e">
        <f t="shared" si="33"/>
        <v>#REF!</v>
      </c>
      <c r="AB130" s="341" t="e">
        <f t="shared" si="33"/>
        <v>#REF!</v>
      </c>
      <c r="AC130" s="341" t="e">
        <f t="shared" si="33"/>
        <v>#REF!</v>
      </c>
      <c r="AD130" s="341" t="e">
        <f t="shared" si="33"/>
        <v>#REF!</v>
      </c>
      <c r="AE130" s="341" t="e">
        <f t="shared" si="33"/>
        <v>#REF!</v>
      </c>
      <c r="AF130" s="341" t="e">
        <f t="shared" si="33"/>
        <v>#REF!</v>
      </c>
      <c r="AG130" s="341" t="e">
        <f t="shared" si="33"/>
        <v>#REF!</v>
      </c>
      <c r="AH130" s="341" t="e">
        <f t="shared" si="33"/>
        <v>#REF!</v>
      </c>
      <c r="AI130" s="341" t="e">
        <f t="shared" si="33"/>
        <v>#REF!</v>
      </c>
      <c r="AJ130" s="341" t="e">
        <f t="shared" si="33"/>
        <v>#REF!</v>
      </c>
      <c r="AK130" s="341" t="e">
        <f t="shared" si="33"/>
        <v>#REF!</v>
      </c>
      <c r="AL130" s="341" t="e">
        <f t="shared" si="33"/>
        <v>#REF!</v>
      </c>
      <c r="AM130" s="341" t="e">
        <f t="shared" si="33"/>
        <v>#REF!</v>
      </c>
      <c r="AN130" s="341" t="e">
        <f t="shared" si="33"/>
        <v>#REF!</v>
      </c>
      <c r="AO130" s="341" t="e">
        <f t="shared" si="33"/>
        <v>#REF!</v>
      </c>
      <c r="AP130" s="341" t="e">
        <f t="shared" si="33"/>
        <v>#REF!</v>
      </c>
      <c r="AQ130" s="341" t="e">
        <f t="shared" si="33"/>
        <v>#REF!</v>
      </c>
      <c r="AR130" s="341" t="e">
        <f t="shared" si="33"/>
        <v>#REF!</v>
      </c>
      <c r="AS130" s="341" t="e">
        <f t="shared" si="33"/>
        <v>#REF!</v>
      </c>
      <c r="AT130" s="341" t="e">
        <f t="shared" si="33"/>
        <v>#REF!</v>
      </c>
      <c r="AU130" s="341" t="e">
        <f t="shared" si="33"/>
        <v>#REF!</v>
      </c>
      <c r="AV130" s="341" t="e">
        <f t="shared" si="33"/>
        <v>#REF!</v>
      </c>
      <c r="AW130" s="341" t="e">
        <f t="shared" si="33"/>
        <v>#REF!</v>
      </c>
      <c r="AX130" s="325"/>
      <c r="AY130" s="33"/>
      <c r="AZ130" s="33"/>
      <c r="BA130" s="33"/>
      <c r="BB130" s="33"/>
    </row>
    <row r="131" spans="2:54" ht="14.4" x14ac:dyDescent="0.3">
      <c r="B131" s="778"/>
      <c r="C131" s="319">
        <v>5.8500000000000003E-2</v>
      </c>
      <c r="D131" s="774" t="s">
        <v>103</v>
      </c>
      <c r="E131" s="775"/>
      <c r="F131" s="320" t="s">
        <v>105</v>
      </c>
      <c r="G131" s="320" t="s">
        <v>95</v>
      </c>
      <c r="H131" s="320" t="s">
        <v>95</v>
      </c>
      <c r="I131" s="320">
        <v>1.0000000000000001E-5</v>
      </c>
      <c r="J131" s="320" t="s">
        <v>95</v>
      </c>
      <c r="K131" s="320">
        <v>1.0000000000000001E-5</v>
      </c>
      <c r="L131" s="320" t="s">
        <v>95</v>
      </c>
      <c r="M131" s="320">
        <v>1.0000000000000001E-5</v>
      </c>
      <c r="N131" s="320" t="s">
        <v>95</v>
      </c>
      <c r="O131" s="320">
        <v>2.7399999999999998E-3</v>
      </c>
      <c r="P131" s="320" t="s">
        <v>95</v>
      </c>
      <c r="Q131" s="320">
        <v>7.1000000000000002E-4</v>
      </c>
      <c r="R131" s="339"/>
      <c r="S131" s="339"/>
      <c r="T131" s="339"/>
      <c r="U131" s="341">
        <f>(U74-T74)*$C$131</f>
        <v>-1.1297591872466206E-5</v>
      </c>
      <c r="V131" s="341">
        <f t="shared" ref="V131:AW131" si="34">(V74-U74)*$C$131</f>
        <v>-2.1354152670175208E-6</v>
      </c>
      <c r="W131" s="341">
        <f t="shared" si="34"/>
        <v>-1.2169808806240218E-5</v>
      </c>
      <c r="X131" s="341">
        <f t="shared" si="34"/>
        <v>-4.9801061599974442E-7</v>
      </c>
      <c r="Y131" s="341">
        <f t="shared" si="34"/>
        <v>-1.0285231749546237E-5</v>
      </c>
      <c r="Z131" s="341">
        <f t="shared" si="34"/>
        <v>-1.1361090720398981E-6</v>
      </c>
      <c r="AA131" s="341">
        <f t="shared" si="34"/>
        <v>-1.0680836219146951E-5</v>
      </c>
      <c r="AB131" s="341">
        <f t="shared" si="34"/>
        <v>1.1583584738673325E-6</v>
      </c>
      <c r="AC131" s="341">
        <f t="shared" si="34"/>
        <v>-8.7102888759672547E-6</v>
      </c>
      <c r="AD131" s="341">
        <f t="shared" si="34"/>
        <v>-1.1066900171342321E-6</v>
      </c>
      <c r="AE131" s="341">
        <f t="shared" si="34"/>
        <v>-7.8039719174273491E-6</v>
      </c>
      <c r="AF131" s="341">
        <f t="shared" si="34"/>
        <v>-1.0454661200876293E-6</v>
      </c>
      <c r="AG131" s="341">
        <f t="shared" si="34"/>
        <v>-6.7579104795471584E-6</v>
      </c>
      <c r="AH131" s="341">
        <f t="shared" si="34"/>
        <v>-6.203591098386807E-7</v>
      </c>
      <c r="AI131" s="341">
        <f t="shared" si="34"/>
        <v>-6.6713691088627627E-6</v>
      </c>
      <c r="AJ131" s="341">
        <f t="shared" si="34"/>
        <v>-1.2046227184816239E-6</v>
      </c>
      <c r="AK131" s="341">
        <f t="shared" si="34"/>
        <v>-6.0161552400588014E-6</v>
      </c>
      <c r="AL131" s="341">
        <f t="shared" si="34"/>
        <v>-2.5599319743236928E-6</v>
      </c>
      <c r="AM131" s="341">
        <f t="shared" si="34"/>
        <v>-5.8596242235841868E-6</v>
      </c>
      <c r="AN131" s="341">
        <f t="shared" si="34"/>
        <v>-2.8464236525432562E-6</v>
      </c>
      <c r="AO131" s="341">
        <f t="shared" si="34"/>
        <v>-5.8619773666061251E-6</v>
      </c>
      <c r="AP131" s="341">
        <f t="shared" si="34"/>
        <v>-2.4114026339942532E-6</v>
      </c>
      <c r="AQ131" s="341">
        <f t="shared" si="34"/>
        <v>-5.8940495180412616E-6</v>
      </c>
      <c r="AR131" s="341">
        <f t="shared" si="34"/>
        <v>-3.2159147219010532E-6</v>
      </c>
      <c r="AS131" s="341">
        <f t="shared" si="34"/>
        <v>-6.1658129814590739E-6</v>
      </c>
      <c r="AT131" s="341">
        <f t="shared" si="34"/>
        <v>-3.5967166986453083E-6</v>
      </c>
      <c r="AU131" s="341">
        <f t="shared" si="34"/>
        <v>-5.0904775189512533E-6</v>
      </c>
      <c r="AV131" s="341">
        <f t="shared" si="34"/>
        <v>-3.8179012884794748E-6</v>
      </c>
      <c r="AW131" s="341">
        <f t="shared" si="34"/>
        <v>-5.0305027816228142E-6</v>
      </c>
      <c r="AX131" s="325" t="s">
        <v>95</v>
      </c>
      <c r="AY131" s="33"/>
      <c r="AZ131" s="33"/>
      <c r="BA131" s="33"/>
      <c r="BB131" s="33"/>
    </row>
    <row r="132" spans="2:54" ht="14.4" x14ac:dyDescent="0.3">
      <c r="B132" s="778"/>
      <c r="C132" s="319">
        <v>0.44640000000000002</v>
      </c>
      <c r="D132" s="774" t="s">
        <v>57</v>
      </c>
      <c r="E132" s="775"/>
      <c r="F132" s="320" t="s">
        <v>105</v>
      </c>
      <c r="G132" s="320" t="s">
        <v>95</v>
      </c>
      <c r="H132" s="320" t="s">
        <v>95</v>
      </c>
      <c r="I132" s="320">
        <v>3.6900000000000001E-3</v>
      </c>
      <c r="J132" s="320" t="s">
        <v>95</v>
      </c>
      <c r="K132" s="320">
        <v>3.6900000000000001E-3</v>
      </c>
      <c r="L132" s="320" t="s">
        <v>95</v>
      </c>
      <c r="M132" s="320">
        <v>3.6900000000000001E-3</v>
      </c>
      <c r="N132" s="320" t="s">
        <v>95</v>
      </c>
      <c r="O132" s="320">
        <v>4.4400000000000004E-3</v>
      </c>
      <c r="P132" s="320" t="s">
        <v>95</v>
      </c>
      <c r="Q132" s="320">
        <v>3.3E-3</v>
      </c>
      <c r="R132" s="339"/>
      <c r="S132" s="339"/>
      <c r="T132" s="339"/>
      <c r="U132" s="341">
        <f>(U79-T79)*$C$132</f>
        <v>-1.4411936783554475E-4</v>
      </c>
      <c r="V132" s="341">
        <f t="shared" ref="V132:AW132" si="35">(V79-U79)*$C$132</f>
        <v>-1.4368700973203685E-4</v>
      </c>
      <c r="W132" s="341">
        <f t="shared" si="35"/>
        <v>-1.4325594870283914E-4</v>
      </c>
      <c r="X132" s="341">
        <f t="shared" si="35"/>
        <v>-1.4282618085673262E-4</v>
      </c>
      <c r="Y132" s="341">
        <f t="shared" si="35"/>
        <v>-1.4239770231416364E-4</v>
      </c>
      <c r="Z132" s="341">
        <f t="shared" si="35"/>
        <v>-1.41970509207219E-4</v>
      </c>
      <c r="AA132" s="341">
        <f t="shared" si="35"/>
        <v>-1.4154459767960124E-4</v>
      </c>
      <c r="AB132" s="341">
        <f t="shared" si="35"/>
        <v>-1.411199638865604E-4</v>
      </c>
      <c r="AC132" s="341">
        <f t="shared" si="35"/>
        <v>-1.4069660399490037E-4</v>
      </c>
      <c r="AD132" s="341">
        <f t="shared" si="35"/>
        <v>-1.4027451418291675E-4</v>
      </c>
      <c r="AE132" s="341">
        <f t="shared" si="35"/>
        <v>-1.3985369064036605E-4</v>
      </c>
      <c r="AF132" s="341">
        <f t="shared" si="35"/>
        <v>-1.3943412956844698E-4</v>
      </c>
      <c r="AG132" s="341">
        <f t="shared" si="35"/>
        <v>-1.3901582717973856E-4</v>
      </c>
      <c r="AH132" s="341">
        <f t="shared" si="35"/>
        <v>-1.3859877969820013E-4</v>
      </c>
      <c r="AI132" s="341">
        <f t="shared" si="35"/>
        <v>-1.3818298335910932E-4</v>
      </c>
      <c r="AJ132" s="341">
        <f t="shared" si="35"/>
        <v>-1.3776843440903121E-4</v>
      </c>
      <c r="AK132" s="341">
        <f t="shared" si="35"/>
        <v>-1.3735512910579962E-4</v>
      </c>
      <c r="AL132" s="341">
        <f t="shared" si="35"/>
        <v>-1.3694306371848616E-4</v>
      </c>
      <c r="AM132" s="341">
        <f t="shared" si="35"/>
        <v>-1.3653223452733212E-4</v>
      </c>
      <c r="AN132" s="341">
        <f t="shared" si="35"/>
        <v>-1.3612263782374851E-4</v>
      </c>
      <c r="AO132" s="341">
        <f t="shared" si="35"/>
        <v>-1.3571426991027875E-4</v>
      </c>
      <c r="AP132" s="341">
        <f t="shared" si="35"/>
        <v>-1.3530712710054302E-4</v>
      </c>
      <c r="AQ132" s="341">
        <f t="shared" si="35"/>
        <v>-1.3490120571924452E-4</v>
      </c>
      <c r="AR132" s="341">
        <f t="shared" si="35"/>
        <v>-1.3449650210208873E-4</v>
      </c>
      <c r="AS132" s="341">
        <f t="shared" si="35"/>
        <v>-1.340930125957774E-4</v>
      </c>
      <c r="AT132" s="341">
        <f t="shared" si="35"/>
        <v>-1.3369073355798988E-4</v>
      </c>
      <c r="AU132" s="341">
        <f t="shared" si="35"/>
        <v>-1.3328966135732121E-4</v>
      </c>
      <c r="AV132" s="341">
        <f t="shared" si="35"/>
        <v>-1.3288979237324489E-4</v>
      </c>
      <c r="AW132" s="341">
        <f t="shared" si="35"/>
        <v>-1.3249112299612537E-4</v>
      </c>
      <c r="AX132" s="325" t="s">
        <v>95</v>
      </c>
      <c r="AY132" s="33"/>
      <c r="AZ132" s="33"/>
      <c r="BA132" s="33"/>
      <c r="BB132" s="33"/>
    </row>
    <row r="133" spans="2:54" ht="14.4" x14ac:dyDescent="0.3">
      <c r="B133" s="272" t="s">
        <v>95</v>
      </c>
      <c r="C133" s="30"/>
      <c r="D133" s="326" t="s">
        <v>95</v>
      </c>
      <c r="E133" s="327" t="s">
        <v>95</v>
      </c>
      <c r="F133" s="328" t="s">
        <v>24</v>
      </c>
      <c r="G133" s="328" t="s">
        <v>95</v>
      </c>
      <c r="H133" s="328" t="s">
        <v>95</v>
      </c>
      <c r="I133" s="328">
        <v>7.1859999999999993E-2</v>
      </c>
      <c r="J133" s="328" t="s">
        <v>95</v>
      </c>
      <c r="K133" s="328">
        <v>7.1859999999999993E-2</v>
      </c>
      <c r="L133" s="328" t="s">
        <v>95</v>
      </c>
      <c r="M133" s="328">
        <v>7.1859999999999993E-2</v>
      </c>
      <c r="N133" s="328" t="s">
        <v>95</v>
      </c>
      <c r="O133" s="328">
        <v>2.9239999999999999E-2</v>
      </c>
      <c r="P133" s="328" t="s">
        <v>95</v>
      </c>
      <c r="Q133" s="328">
        <v>2.623E-2</v>
      </c>
      <c r="R133" s="342">
        <f>SUM(R127:R132)</f>
        <v>0</v>
      </c>
      <c r="S133" s="342">
        <f t="shared" ref="S133:AW133" si="36">SUM(S127:S132)</f>
        <v>0</v>
      </c>
      <c r="T133" s="342">
        <f t="shared" si="36"/>
        <v>0</v>
      </c>
      <c r="U133" s="330" t="e">
        <f>SUM(U128:U132)</f>
        <v>#REF!</v>
      </c>
      <c r="V133" s="330" t="e">
        <f t="shared" si="36"/>
        <v>#REF!</v>
      </c>
      <c r="W133" s="330" t="e">
        <f t="shared" si="36"/>
        <v>#REF!</v>
      </c>
      <c r="X133" s="330" t="e">
        <f t="shared" si="36"/>
        <v>#REF!</v>
      </c>
      <c r="Y133" s="330" t="e">
        <f t="shared" si="36"/>
        <v>#REF!</v>
      </c>
      <c r="Z133" s="330" t="e">
        <f t="shared" si="36"/>
        <v>#REF!</v>
      </c>
      <c r="AA133" s="330" t="e">
        <f t="shared" si="36"/>
        <v>#REF!</v>
      </c>
      <c r="AB133" s="330" t="e">
        <f t="shared" si="36"/>
        <v>#REF!</v>
      </c>
      <c r="AC133" s="330" t="e">
        <f t="shared" si="36"/>
        <v>#REF!</v>
      </c>
      <c r="AD133" s="330" t="e">
        <f t="shared" si="36"/>
        <v>#REF!</v>
      </c>
      <c r="AE133" s="330" t="e">
        <f t="shared" si="36"/>
        <v>#REF!</v>
      </c>
      <c r="AF133" s="330" t="e">
        <f t="shared" si="36"/>
        <v>#REF!</v>
      </c>
      <c r="AG133" s="330" t="e">
        <f t="shared" si="36"/>
        <v>#REF!</v>
      </c>
      <c r="AH133" s="330" t="e">
        <f t="shared" si="36"/>
        <v>#REF!</v>
      </c>
      <c r="AI133" s="330" t="e">
        <f t="shared" si="36"/>
        <v>#REF!</v>
      </c>
      <c r="AJ133" s="330" t="e">
        <f t="shared" si="36"/>
        <v>#REF!</v>
      </c>
      <c r="AK133" s="330" t="e">
        <f t="shared" si="36"/>
        <v>#REF!</v>
      </c>
      <c r="AL133" s="330" t="e">
        <f t="shared" si="36"/>
        <v>#REF!</v>
      </c>
      <c r="AM133" s="330" t="e">
        <f t="shared" si="36"/>
        <v>#REF!</v>
      </c>
      <c r="AN133" s="330" t="e">
        <f t="shared" si="36"/>
        <v>#REF!</v>
      </c>
      <c r="AO133" s="330" t="e">
        <f t="shared" si="36"/>
        <v>#REF!</v>
      </c>
      <c r="AP133" s="330" t="e">
        <f t="shared" si="36"/>
        <v>#REF!</v>
      </c>
      <c r="AQ133" s="330" t="e">
        <f t="shared" si="36"/>
        <v>#REF!</v>
      </c>
      <c r="AR133" s="330" t="e">
        <f t="shared" si="36"/>
        <v>#REF!</v>
      </c>
      <c r="AS133" s="330" t="e">
        <f t="shared" si="36"/>
        <v>#REF!</v>
      </c>
      <c r="AT133" s="330" t="e">
        <f t="shared" si="36"/>
        <v>#REF!</v>
      </c>
      <c r="AU133" s="330" t="e">
        <f t="shared" si="36"/>
        <v>#REF!</v>
      </c>
      <c r="AV133" s="330" t="e">
        <f t="shared" si="36"/>
        <v>#REF!</v>
      </c>
      <c r="AW133" s="330" t="e">
        <f t="shared" si="36"/>
        <v>#REF!</v>
      </c>
      <c r="AX133" s="331" t="s">
        <v>95</v>
      </c>
      <c r="AY133" s="14"/>
      <c r="AZ133" s="14"/>
      <c r="BA133" s="14"/>
      <c r="BB133" s="14"/>
    </row>
    <row r="134" spans="2:54" ht="14.4" x14ac:dyDescent="0.3">
      <c r="B134" s="272" t="s">
        <v>95</v>
      </c>
      <c r="C134" s="34"/>
      <c r="D134" s="326" t="s">
        <v>95</v>
      </c>
      <c r="E134" s="327" t="s">
        <v>95</v>
      </c>
      <c r="F134" s="332" t="s">
        <v>95</v>
      </c>
      <c r="G134" s="332" t="s">
        <v>95</v>
      </c>
      <c r="H134" s="332" t="s">
        <v>95</v>
      </c>
      <c r="I134" s="332" t="s">
        <v>95</v>
      </c>
      <c r="J134" s="332" t="s">
        <v>95</v>
      </c>
      <c r="K134" s="332" t="s">
        <v>95</v>
      </c>
      <c r="L134" s="332" t="s">
        <v>95</v>
      </c>
      <c r="M134" s="332" t="s">
        <v>95</v>
      </c>
      <c r="N134" s="332" t="s">
        <v>95</v>
      </c>
      <c r="O134" s="332" t="s">
        <v>95</v>
      </c>
      <c r="P134" s="332" t="s">
        <v>95</v>
      </c>
      <c r="Q134" s="332" t="s">
        <v>95</v>
      </c>
      <c r="R134" s="333" t="s">
        <v>95</v>
      </c>
      <c r="S134" s="333" t="s">
        <v>95</v>
      </c>
      <c r="T134" s="333" t="s">
        <v>95</v>
      </c>
      <c r="U134" s="333" t="s">
        <v>95</v>
      </c>
      <c r="V134" s="333" t="s">
        <v>95</v>
      </c>
      <c r="W134" s="333" t="s">
        <v>95</v>
      </c>
      <c r="X134" s="333" t="s">
        <v>95</v>
      </c>
      <c r="Y134" s="333" t="s">
        <v>95</v>
      </c>
      <c r="Z134" s="333" t="s">
        <v>95</v>
      </c>
      <c r="AA134" s="333" t="s">
        <v>95</v>
      </c>
      <c r="AB134" s="333" t="s">
        <v>95</v>
      </c>
      <c r="AC134" s="333" t="s">
        <v>95</v>
      </c>
      <c r="AD134" s="333" t="s">
        <v>95</v>
      </c>
      <c r="AE134" s="333" t="s">
        <v>95</v>
      </c>
      <c r="AF134" s="333" t="s">
        <v>95</v>
      </c>
      <c r="AG134" s="333" t="s">
        <v>95</v>
      </c>
      <c r="AH134" s="333" t="s">
        <v>95</v>
      </c>
      <c r="AI134" s="333" t="s">
        <v>95</v>
      </c>
      <c r="AJ134" s="333" t="s">
        <v>95</v>
      </c>
      <c r="AK134" s="333" t="s">
        <v>95</v>
      </c>
      <c r="AL134" s="333" t="s">
        <v>95</v>
      </c>
      <c r="AM134" s="333" t="s">
        <v>95</v>
      </c>
      <c r="AN134" s="333" t="s">
        <v>95</v>
      </c>
      <c r="AO134" s="333" t="s">
        <v>95</v>
      </c>
      <c r="AP134" s="333" t="s">
        <v>95</v>
      </c>
      <c r="AQ134" s="333" t="s">
        <v>95</v>
      </c>
      <c r="AR134" s="333" t="s">
        <v>95</v>
      </c>
      <c r="AS134" s="333" t="s">
        <v>95</v>
      </c>
      <c r="AT134" s="333" t="s">
        <v>95</v>
      </c>
      <c r="AU134" s="333" t="s">
        <v>95</v>
      </c>
      <c r="AV134" s="333" t="s">
        <v>95</v>
      </c>
      <c r="AW134" s="333" t="s">
        <v>95</v>
      </c>
      <c r="AX134" s="331" t="s">
        <v>95</v>
      </c>
      <c r="AY134" s="14"/>
      <c r="AZ134" s="14"/>
      <c r="BA134" s="14"/>
      <c r="BB134" s="14"/>
    </row>
    <row r="135" spans="2:54" ht="15.6" x14ac:dyDescent="0.25">
      <c r="B135" s="644"/>
      <c r="C135" s="13"/>
      <c r="D135" s="283"/>
      <c r="E135" s="261" t="s">
        <v>145</v>
      </c>
      <c r="F135" s="288" t="s">
        <v>107</v>
      </c>
      <c r="G135" s="285"/>
      <c r="H135" s="285"/>
      <c r="I135" s="285"/>
      <c r="J135" s="285"/>
      <c r="K135" s="285"/>
      <c r="L135" s="285"/>
      <c r="M135" s="285"/>
      <c r="N135" s="285"/>
      <c r="O135" s="285"/>
      <c r="P135" s="285"/>
      <c r="Q135" s="285"/>
      <c r="R135" s="338"/>
      <c r="S135" s="338"/>
      <c r="T135" s="338"/>
      <c r="U135" s="338"/>
      <c r="V135" s="338"/>
      <c r="W135" s="338"/>
      <c r="X135" s="338"/>
      <c r="Y135" s="338"/>
      <c r="Z135" s="338"/>
      <c r="AA135" s="338"/>
      <c r="AB135" s="338"/>
      <c r="AC135" s="338"/>
      <c r="AD135" s="338"/>
      <c r="AE135" s="338"/>
      <c r="AF135" s="338"/>
      <c r="AG135" s="338"/>
      <c r="AH135" s="338"/>
      <c r="AI135" s="338"/>
      <c r="AJ135" s="338"/>
      <c r="AK135" s="338"/>
      <c r="AL135" s="338"/>
      <c r="AM135" s="338"/>
      <c r="AN135" s="338"/>
      <c r="AO135" s="338"/>
      <c r="AP135" s="338"/>
      <c r="AQ135" s="338"/>
      <c r="AR135" s="338"/>
      <c r="AS135" s="338"/>
      <c r="AT135" s="338"/>
      <c r="AU135" s="338"/>
      <c r="AV135" s="338"/>
      <c r="AW135" s="338"/>
      <c r="AX135" s="286"/>
    </row>
    <row r="136" spans="2:54" ht="14.4" x14ac:dyDescent="0.3">
      <c r="B136" s="271" t="s">
        <v>95</v>
      </c>
      <c r="C136" s="30"/>
      <c r="D136" s="769" t="s">
        <v>139</v>
      </c>
      <c r="E136" s="770"/>
      <c r="F136" s="332"/>
      <c r="G136" s="320" t="s">
        <v>95</v>
      </c>
      <c r="H136" s="320" t="s">
        <v>95</v>
      </c>
      <c r="I136" s="320" t="s">
        <v>95</v>
      </c>
      <c r="J136" s="320" t="s">
        <v>95</v>
      </c>
      <c r="K136" s="320" t="s">
        <v>95</v>
      </c>
      <c r="L136" s="320" t="s">
        <v>95</v>
      </c>
      <c r="M136" s="320" t="s">
        <v>95</v>
      </c>
      <c r="N136" s="320" t="s">
        <v>95</v>
      </c>
      <c r="O136" s="320" t="s">
        <v>95</v>
      </c>
      <c r="P136" s="320" t="s">
        <v>95</v>
      </c>
      <c r="Q136" s="320" t="s">
        <v>95</v>
      </c>
      <c r="R136" s="343" t="s">
        <v>95</v>
      </c>
      <c r="S136" s="343" t="s">
        <v>95</v>
      </c>
      <c r="T136" s="343" t="s">
        <v>95</v>
      </c>
      <c r="U136" s="343" t="s">
        <v>95</v>
      </c>
      <c r="V136" s="343" t="s">
        <v>95</v>
      </c>
      <c r="W136" s="343" t="s">
        <v>95</v>
      </c>
      <c r="X136" s="343" t="s">
        <v>95</v>
      </c>
      <c r="Y136" s="343" t="s">
        <v>95</v>
      </c>
      <c r="Z136" s="343" t="s">
        <v>95</v>
      </c>
      <c r="AA136" s="343" t="s">
        <v>95</v>
      </c>
      <c r="AB136" s="343" t="s">
        <v>95</v>
      </c>
      <c r="AC136" s="343" t="s">
        <v>95</v>
      </c>
      <c r="AD136" s="343" t="s">
        <v>95</v>
      </c>
      <c r="AE136" s="343" t="s">
        <v>95</v>
      </c>
      <c r="AF136" s="343" t="s">
        <v>95</v>
      </c>
      <c r="AG136" s="343" t="s">
        <v>95</v>
      </c>
      <c r="AH136" s="343" t="s">
        <v>95</v>
      </c>
      <c r="AI136" s="343" t="s">
        <v>95</v>
      </c>
      <c r="AJ136" s="343" t="s">
        <v>95</v>
      </c>
      <c r="AK136" s="343" t="s">
        <v>95</v>
      </c>
      <c r="AL136" s="343" t="s">
        <v>95</v>
      </c>
      <c r="AM136" s="343" t="s">
        <v>95</v>
      </c>
      <c r="AN136" s="343" t="s">
        <v>95</v>
      </c>
      <c r="AO136" s="343" t="s">
        <v>95</v>
      </c>
      <c r="AP136" s="343" t="s">
        <v>95</v>
      </c>
      <c r="AQ136" s="343" t="s">
        <v>95</v>
      </c>
      <c r="AR136" s="343" t="s">
        <v>95</v>
      </c>
      <c r="AS136" s="343" t="s">
        <v>95</v>
      </c>
      <c r="AT136" s="343" t="s">
        <v>95</v>
      </c>
      <c r="AU136" s="343" t="s">
        <v>95</v>
      </c>
      <c r="AV136" s="343" t="s">
        <v>95</v>
      </c>
      <c r="AW136" s="343" t="s">
        <v>95</v>
      </c>
      <c r="AX136" s="325" t="s">
        <v>95</v>
      </c>
      <c r="AY136" s="33"/>
      <c r="AZ136" s="33"/>
      <c r="BA136" s="33"/>
      <c r="BB136" s="33"/>
    </row>
    <row r="137" spans="2:54" ht="14.4" x14ac:dyDescent="0.3">
      <c r="B137" s="778" t="s">
        <v>140</v>
      </c>
      <c r="C137" s="30"/>
      <c r="D137" s="772" t="s">
        <v>99</v>
      </c>
      <c r="E137" s="773"/>
      <c r="F137" s="320" t="s">
        <v>108</v>
      </c>
      <c r="G137" s="320" t="s">
        <v>95</v>
      </c>
      <c r="H137" s="320" t="s">
        <v>95</v>
      </c>
      <c r="I137" s="321">
        <v>9.2000000000000003E-4</v>
      </c>
      <c r="J137" s="320" t="s">
        <v>95</v>
      </c>
      <c r="K137" s="322">
        <v>9.2000000000000003E-4</v>
      </c>
      <c r="L137" s="320" t="s">
        <v>95</v>
      </c>
      <c r="M137" s="322">
        <v>9.2000000000000003E-4</v>
      </c>
      <c r="N137" s="320" t="s">
        <v>95</v>
      </c>
      <c r="O137" s="322">
        <v>1.1900000000000001E-3</v>
      </c>
      <c r="P137" s="320" t="s">
        <v>95</v>
      </c>
      <c r="Q137" s="322">
        <v>1.1100000000000001E-3</v>
      </c>
      <c r="R137" s="339"/>
      <c r="S137" s="343"/>
      <c r="T137" s="343"/>
      <c r="U137" s="343"/>
      <c r="V137" s="343"/>
      <c r="W137" s="343"/>
      <c r="X137" s="343"/>
      <c r="Y137" s="343"/>
      <c r="Z137" s="343"/>
      <c r="AA137" s="343"/>
      <c r="AB137" s="343"/>
      <c r="AC137" s="343"/>
      <c r="AD137" s="343"/>
      <c r="AE137" s="343"/>
      <c r="AF137" s="343"/>
      <c r="AG137" s="343"/>
      <c r="AH137" s="343"/>
      <c r="AI137" s="343"/>
      <c r="AJ137" s="343"/>
      <c r="AK137" s="343"/>
      <c r="AL137" s="343"/>
      <c r="AM137" s="343"/>
      <c r="AN137" s="343"/>
      <c r="AO137" s="343"/>
      <c r="AP137" s="343"/>
      <c r="AQ137" s="343"/>
      <c r="AR137" s="343"/>
      <c r="AS137" s="343"/>
      <c r="AT137" s="343"/>
      <c r="AU137" s="343"/>
      <c r="AV137" s="343"/>
      <c r="AW137" s="343"/>
      <c r="AX137" s="325" t="s">
        <v>95</v>
      </c>
      <c r="AY137" s="30"/>
      <c r="AZ137" s="30"/>
      <c r="BA137" s="30"/>
      <c r="BB137" s="30"/>
    </row>
    <row r="138" spans="2:54" ht="14.4" x14ac:dyDescent="0.3">
      <c r="B138" s="778"/>
      <c r="C138" s="319">
        <v>1.5E-3</v>
      </c>
      <c r="D138" s="774" t="s">
        <v>101</v>
      </c>
      <c r="E138" s="775"/>
      <c r="F138" s="320" t="s">
        <v>108</v>
      </c>
      <c r="G138" s="320" t="s">
        <v>95</v>
      </c>
      <c r="H138" s="320" t="s">
        <v>95</v>
      </c>
      <c r="I138" s="320">
        <v>0</v>
      </c>
      <c r="J138" s="320" t="s">
        <v>95</v>
      </c>
      <c r="K138" s="320">
        <v>0</v>
      </c>
      <c r="L138" s="320" t="s">
        <v>95</v>
      </c>
      <c r="M138" s="320">
        <v>0</v>
      </c>
      <c r="N138" s="320" t="s">
        <v>95</v>
      </c>
      <c r="O138" s="320">
        <v>1.1E-4</v>
      </c>
      <c r="P138" s="320" t="s">
        <v>95</v>
      </c>
      <c r="Q138" s="320">
        <v>2.0000000000000002E-5</v>
      </c>
      <c r="R138" s="339"/>
      <c r="S138" s="343"/>
      <c r="T138" s="343"/>
      <c r="U138" s="341">
        <f>(U65-T65)*$C$138</f>
        <v>2.7071640232877171E-8</v>
      </c>
      <c r="V138" s="341">
        <f t="shared" ref="V138:AW138" si="37">(V65-U65)*$C$138</f>
        <v>2.6488657519814498E-8</v>
      </c>
      <c r="W138" s="341">
        <f t="shared" si="37"/>
        <v>2.5908100791414979E-8</v>
      </c>
      <c r="X138" s="341">
        <f t="shared" si="37"/>
        <v>2.5340459799037818E-8</v>
      </c>
      <c r="Y138" s="341">
        <f t="shared" si="37"/>
        <v>2.4761828222218119E-8</v>
      </c>
      <c r="Z138" s="341">
        <f t="shared" si="37"/>
        <v>2.4191152335151234E-8</v>
      </c>
      <c r="AA138" s="341">
        <f t="shared" si="37"/>
        <v>2.3620032640822574E-8</v>
      </c>
      <c r="AB138" s="341">
        <f t="shared" si="37"/>
        <v>2.3062076800792197E-8</v>
      </c>
      <c r="AC138" s="341">
        <f t="shared" si="37"/>
        <v>2.2494314954379924E-8</v>
      </c>
      <c r="AD138" s="341">
        <f t="shared" si="37"/>
        <v>2.1930537719962174E-8</v>
      </c>
      <c r="AE138" s="341">
        <f t="shared" si="37"/>
        <v>2.1367061442012502E-8</v>
      </c>
      <c r="AF138" s="341">
        <f t="shared" si="37"/>
        <v>2.0801377085800933E-8</v>
      </c>
      <c r="AG138" s="341">
        <f t="shared" si="37"/>
        <v>2.0242228563047139E-8</v>
      </c>
      <c r="AH138" s="341">
        <f t="shared" si="37"/>
        <v>1.9682970506224028E-8</v>
      </c>
      <c r="AI138" s="341">
        <f t="shared" si="37"/>
        <v>1.9129453918305394E-8</v>
      </c>
      <c r="AJ138" s="341">
        <f t="shared" si="37"/>
        <v>1.8573540331974503E-8</v>
      </c>
      <c r="AK138" s="341">
        <f t="shared" si="37"/>
        <v>1.8024827040816204E-8</v>
      </c>
      <c r="AL138" s="341">
        <f t="shared" si="37"/>
        <v>1.7477413346796144E-8</v>
      </c>
      <c r="AM138" s="341">
        <f t="shared" si="37"/>
        <v>1.6934604553611733E-8</v>
      </c>
      <c r="AN138" s="341">
        <f t="shared" si="37"/>
        <v>1.64019645992608E-8</v>
      </c>
      <c r="AO138" s="341">
        <f t="shared" si="37"/>
        <v>1.5875465765667618E-8</v>
      </c>
      <c r="AP138" s="341">
        <f t="shared" si="37"/>
        <v>1.5350511454542694E-8</v>
      </c>
      <c r="AQ138" s="341">
        <f t="shared" si="37"/>
        <v>1.4834520422266074E-8</v>
      </c>
      <c r="AR138" s="341">
        <f t="shared" si="37"/>
        <v>1.4319373720324268E-8</v>
      </c>
      <c r="AS138" s="341">
        <f t="shared" si="37"/>
        <v>1.3811948695138799E-8</v>
      </c>
      <c r="AT138" s="341">
        <f t="shared" si="37"/>
        <v>1.331640380364263E-8</v>
      </c>
      <c r="AU138" s="341">
        <f t="shared" si="37"/>
        <v>1.2818644118152423E-8</v>
      </c>
      <c r="AV138" s="341">
        <f t="shared" si="37"/>
        <v>1.2333176781072209E-8</v>
      </c>
      <c r="AW138" s="341">
        <f t="shared" si="37"/>
        <v>1.1860331460736284E-8</v>
      </c>
      <c r="AX138" s="325" t="s">
        <v>95</v>
      </c>
      <c r="AY138" s="33"/>
      <c r="AZ138" s="33"/>
      <c r="BA138" s="33"/>
      <c r="BB138" s="33"/>
    </row>
    <row r="139" spans="2:54" ht="14.4" x14ac:dyDescent="0.3">
      <c r="B139" s="778"/>
      <c r="C139" s="319">
        <v>0.17119000000000001</v>
      </c>
      <c r="D139" s="774" t="s">
        <v>106</v>
      </c>
      <c r="E139" s="775"/>
      <c r="F139" s="320" t="s">
        <v>108</v>
      </c>
      <c r="G139" s="320" t="s">
        <v>95</v>
      </c>
      <c r="H139" s="320" t="s">
        <v>95</v>
      </c>
      <c r="I139" s="320">
        <v>7.7400000000000004E-3</v>
      </c>
      <c r="J139" s="320" t="s">
        <v>95</v>
      </c>
      <c r="K139" s="320">
        <v>7.7400000000000004E-3</v>
      </c>
      <c r="L139" s="320" t="s">
        <v>95</v>
      </c>
      <c r="M139" s="320">
        <v>7.7400000000000004E-3</v>
      </c>
      <c r="N139" s="320" t="s">
        <v>95</v>
      </c>
      <c r="O139" s="320">
        <v>7.5300000000000002E-3</v>
      </c>
      <c r="P139" s="320" t="s">
        <v>95</v>
      </c>
      <c r="Q139" s="320">
        <v>8.3400000000000002E-3</v>
      </c>
      <c r="R139" s="339"/>
      <c r="S139" s="339"/>
      <c r="T139" s="339"/>
      <c r="U139" s="341" t="e">
        <f>(U67-T67)*$C$139</f>
        <v>#REF!</v>
      </c>
      <c r="V139" s="341" t="e">
        <f t="shared" ref="V139:AW139" si="38">(V67-U67)*$C$139</f>
        <v>#REF!</v>
      </c>
      <c r="W139" s="341" t="e">
        <f t="shared" si="38"/>
        <v>#REF!</v>
      </c>
      <c r="X139" s="341" t="e">
        <f t="shared" si="38"/>
        <v>#REF!</v>
      </c>
      <c r="Y139" s="341" t="e">
        <f t="shared" si="38"/>
        <v>#REF!</v>
      </c>
      <c r="Z139" s="341" t="e">
        <f t="shared" si="38"/>
        <v>#REF!</v>
      </c>
      <c r="AA139" s="341" t="e">
        <f t="shared" si="38"/>
        <v>#REF!</v>
      </c>
      <c r="AB139" s="341" t="e">
        <f t="shared" si="38"/>
        <v>#REF!</v>
      </c>
      <c r="AC139" s="341" t="e">
        <f t="shared" si="38"/>
        <v>#REF!</v>
      </c>
      <c r="AD139" s="341" t="e">
        <f t="shared" si="38"/>
        <v>#REF!</v>
      </c>
      <c r="AE139" s="341" t="e">
        <f t="shared" si="38"/>
        <v>#REF!</v>
      </c>
      <c r="AF139" s="341" t="e">
        <f t="shared" si="38"/>
        <v>#REF!</v>
      </c>
      <c r="AG139" s="341" t="e">
        <f t="shared" si="38"/>
        <v>#REF!</v>
      </c>
      <c r="AH139" s="341" t="e">
        <f t="shared" si="38"/>
        <v>#REF!</v>
      </c>
      <c r="AI139" s="341" t="e">
        <f t="shared" si="38"/>
        <v>#REF!</v>
      </c>
      <c r="AJ139" s="341" t="e">
        <f t="shared" si="38"/>
        <v>#REF!</v>
      </c>
      <c r="AK139" s="341" t="e">
        <f t="shared" si="38"/>
        <v>#REF!</v>
      </c>
      <c r="AL139" s="341" t="e">
        <f t="shared" si="38"/>
        <v>#REF!</v>
      </c>
      <c r="AM139" s="341" t="e">
        <f t="shared" si="38"/>
        <v>#REF!</v>
      </c>
      <c r="AN139" s="341" t="e">
        <f t="shared" si="38"/>
        <v>#REF!</v>
      </c>
      <c r="AO139" s="341" t="e">
        <f t="shared" si="38"/>
        <v>#REF!</v>
      </c>
      <c r="AP139" s="341" t="e">
        <f t="shared" si="38"/>
        <v>#REF!</v>
      </c>
      <c r="AQ139" s="341" t="e">
        <f t="shared" si="38"/>
        <v>#REF!</v>
      </c>
      <c r="AR139" s="341" t="e">
        <f t="shared" si="38"/>
        <v>#REF!</v>
      </c>
      <c r="AS139" s="341" t="e">
        <f t="shared" si="38"/>
        <v>#REF!</v>
      </c>
      <c r="AT139" s="341" t="e">
        <f t="shared" si="38"/>
        <v>#REF!</v>
      </c>
      <c r="AU139" s="341" t="e">
        <f t="shared" si="38"/>
        <v>#REF!</v>
      </c>
      <c r="AV139" s="341" t="e">
        <f t="shared" si="38"/>
        <v>#REF!</v>
      </c>
      <c r="AW139" s="341" t="e">
        <f t="shared" si="38"/>
        <v>#REF!</v>
      </c>
      <c r="AX139" s="325" t="s">
        <v>95</v>
      </c>
      <c r="AY139" s="33"/>
      <c r="AZ139" s="33"/>
      <c r="BA139" s="33"/>
      <c r="BB139" s="33"/>
    </row>
    <row r="140" spans="2:54" ht="14.4" x14ac:dyDescent="0.3">
      <c r="B140" s="778"/>
      <c r="C140" s="319">
        <v>0.17119000000000001</v>
      </c>
      <c r="D140" s="776" t="s">
        <v>146</v>
      </c>
      <c r="E140" s="777"/>
      <c r="F140" s="320" t="s">
        <v>108</v>
      </c>
      <c r="G140" s="320"/>
      <c r="H140" s="320"/>
      <c r="I140" s="320"/>
      <c r="J140" s="320"/>
      <c r="K140" s="320"/>
      <c r="L140" s="320"/>
      <c r="M140" s="320"/>
      <c r="N140" s="320"/>
      <c r="O140" s="320"/>
      <c r="P140" s="320"/>
      <c r="Q140" s="320"/>
      <c r="R140" s="339"/>
      <c r="S140" s="339"/>
      <c r="T140" s="339"/>
      <c r="U140" s="341" t="e">
        <f>(U70-T70)*$C$140</f>
        <v>#REF!</v>
      </c>
      <c r="V140" s="341" t="e">
        <f t="shared" ref="V140:AW140" si="39">(V70-U70)*$C$140</f>
        <v>#REF!</v>
      </c>
      <c r="W140" s="341" t="e">
        <f t="shared" si="39"/>
        <v>#REF!</v>
      </c>
      <c r="X140" s="341" t="e">
        <f t="shared" si="39"/>
        <v>#REF!</v>
      </c>
      <c r="Y140" s="341" t="e">
        <f t="shared" si="39"/>
        <v>#REF!</v>
      </c>
      <c r="Z140" s="341" t="e">
        <f t="shared" si="39"/>
        <v>#REF!</v>
      </c>
      <c r="AA140" s="341" t="e">
        <f t="shared" si="39"/>
        <v>#REF!</v>
      </c>
      <c r="AB140" s="341" t="e">
        <f t="shared" si="39"/>
        <v>#REF!</v>
      </c>
      <c r="AC140" s="341" t="e">
        <f t="shared" si="39"/>
        <v>#REF!</v>
      </c>
      <c r="AD140" s="341" t="e">
        <f t="shared" si="39"/>
        <v>#REF!</v>
      </c>
      <c r="AE140" s="341" t="e">
        <f t="shared" si="39"/>
        <v>#REF!</v>
      </c>
      <c r="AF140" s="341" t="e">
        <f t="shared" si="39"/>
        <v>#REF!</v>
      </c>
      <c r="AG140" s="341" t="e">
        <f t="shared" si="39"/>
        <v>#REF!</v>
      </c>
      <c r="AH140" s="341" t="e">
        <f t="shared" si="39"/>
        <v>#REF!</v>
      </c>
      <c r="AI140" s="341" t="e">
        <f t="shared" si="39"/>
        <v>#REF!</v>
      </c>
      <c r="AJ140" s="341" t="e">
        <f t="shared" si="39"/>
        <v>#REF!</v>
      </c>
      <c r="AK140" s="341" t="e">
        <f t="shared" si="39"/>
        <v>#REF!</v>
      </c>
      <c r="AL140" s="341" t="e">
        <f t="shared" si="39"/>
        <v>#REF!</v>
      </c>
      <c r="AM140" s="341" t="e">
        <f t="shared" si="39"/>
        <v>#REF!</v>
      </c>
      <c r="AN140" s="341" t="e">
        <f t="shared" si="39"/>
        <v>#REF!</v>
      </c>
      <c r="AO140" s="341" t="e">
        <f t="shared" si="39"/>
        <v>#REF!</v>
      </c>
      <c r="AP140" s="341" t="e">
        <f t="shared" si="39"/>
        <v>#REF!</v>
      </c>
      <c r="AQ140" s="341" t="e">
        <f t="shared" si="39"/>
        <v>#REF!</v>
      </c>
      <c r="AR140" s="341" t="e">
        <f t="shared" si="39"/>
        <v>#REF!</v>
      </c>
      <c r="AS140" s="341" t="e">
        <f t="shared" si="39"/>
        <v>#REF!</v>
      </c>
      <c r="AT140" s="341" t="e">
        <f t="shared" si="39"/>
        <v>#REF!</v>
      </c>
      <c r="AU140" s="341" t="e">
        <f t="shared" si="39"/>
        <v>#REF!</v>
      </c>
      <c r="AV140" s="341" t="e">
        <f t="shared" si="39"/>
        <v>#REF!</v>
      </c>
      <c r="AW140" s="341" t="e">
        <f t="shared" si="39"/>
        <v>#REF!</v>
      </c>
      <c r="AX140" s="325"/>
      <c r="AY140" s="33"/>
      <c r="AZ140" s="33"/>
      <c r="BA140" s="33"/>
      <c r="BB140" s="33"/>
    </row>
    <row r="141" spans="2:54" ht="14.4" x14ac:dyDescent="0.3">
      <c r="B141" s="778"/>
      <c r="C141" s="319">
        <v>8.8999999999999999E-3</v>
      </c>
      <c r="D141" s="774" t="s">
        <v>102</v>
      </c>
      <c r="E141" s="775"/>
      <c r="F141" s="320" t="s">
        <v>108</v>
      </c>
      <c r="G141" s="320" t="s">
        <v>95</v>
      </c>
      <c r="H141" s="320" t="s">
        <v>95</v>
      </c>
      <c r="I141" s="320">
        <v>4.2000000000000002E-4</v>
      </c>
      <c r="J141" s="320" t="s">
        <v>95</v>
      </c>
      <c r="K141" s="320">
        <v>4.2000000000000002E-4</v>
      </c>
      <c r="L141" s="320" t="s">
        <v>95</v>
      </c>
      <c r="M141" s="320">
        <v>4.2000000000000002E-4</v>
      </c>
      <c r="N141" s="320" t="s">
        <v>95</v>
      </c>
      <c r="O141" s="320">
        <v>8.8999999999999995E-4</v>
      </c>
      <c r="P141" s="320" t="s">
        <v>95</v>
      </c>
      <c r="Q141" s="320">
        <v>1.7000000000000001E-4</v>
      </c>
      <c r="R141" s="339"/>
      <c r="S141" s="343"/>
      <c r="T141" s="343"/>
      <c r="U141" s="341">
        <f>(U72-T72)*$C$141</f>
        <v>-7.2819636998519233E-6</v>
      </c>
      <c r="V141" s="341">
        <f t="shared" ref="V141:AW141" si="40">(V72-U72)*$C$141</f>
        <v>-6.2178164846391491E-6</v>
      </c>
      <c r="W141" s="341">
        <f t="shared" si="40"/>
        <v>-6.5819698488029488E-6</v>
      </c>
      <c r="X141" s="341">
        <f t="shared" si="40"/>
        <v>-4.9904865286668269E-6</v>
      </c>
      <c r="Y141" s="341">
        <f t="shared" si="40"/>
        <v>-4.1182322907159731E-6</v>
      </c>
      <c r="Z141" s="341">
        <f t="shared" si="40"/>
        <v>-5.3653347568736183E-6</v>
      </c>
      <c r="AA141" s="341">
        <f t="shared" si="40"/>
        <v>-4.5457238701746225E-6</v>
      </c>
      <c r="AB141" s="341">
        <f t="shared" si="40"/>
        <v>-2.6380547435539194E-6</v>
      </c>
      <c r="AC141" s="341">
        <f t="shared" si="40"/>
        <v>-3.064953237548007E-6</v>
      </c>
      <c r="AD141" s="341">
        <f t="shared" si="40"/>
        <v>-4.4116514909711576E-6</v>
      </c>
      <c r="AE141" s="341">
        <f t="shared" si="40"/>
        <v>-2.8455435686270735E-6</v>
      </c>
      <c r="AF141" s="341">
        <f t="shared" si="40"/>
        <v>-3.6274224809975219E-6</v>
      </c>
      <c r="AG141" s="341">
        <f t="shared" si="40"/>
        <v>-2.5244756428463245E-6</v>
      </c>
      <c r="AH141" s="341">
        <f t="shared" si="40"/>
        <v>-2.6191928088700854E-6</v>
      </c>
      <c r="AI141" s="341">
        <f t="shared" si="40"/>
        <v>-3.1311999200463347E-6</v>
      </c>
      <c r="AJ141" s="341">
        <f t="shared" si="40"/>
        <v>-2.7885333390101241E-6</v>
      </c>
      <c r="AK141" s="341">
        <f t="shared" si="40"/>
        <v>-3.1612119325706622E-6</v>
      </c>
      <c r="AL141" s="341">
        <f t="shared" si="40"/>
        <v>-3.8783244817794939E-6</v>
      </c>
      <c r="AM141" s="341">
        <f t="shared" si="40"/>
        <v>-3.6247415716198718E-6</v>
      </c>
      <c r="AN141" s="341">
        <f t="shared" si="40"/>
        <v>-4.0234174621241788E-6</v>
      </c>
      <c r="AO141" s="341">
        <f t="shared" si="40"/>
        <v>-4.1752824281449111E-6</v>
      </c>
      <c r="AP141" s="341">
        <f t="shared" si="40"/>
        <v>-3.5132768744929876E-6</v>
      </c>
      <c r="AQ141" s="341">
        <f t="shared" si="40"/>
        <v>-4.664380139492685E-6</v>
      </c>
      <c r="AR141" s="341">
        <f t="shared" si="40"/>
        <v>-4.2387661799607287E-6</v>
      </c>
      <c r="AS141" s="341">
        <f t="shared" si="40"/>
        <v>-5.2865546194541758E-6</v>
      </c>
      <c r="AT141" s="341">
        <f t="shared" si="40"/>
        <v>-4.5363302180876808E-6</v>
      </c>
      <c r="AU141" s="341">
        <f t="shared" si="40"/>
        <v>-4.4923364805212085E-6</v>
      </c>
      <c r="AV141" s="341">
        <f t="shared" si="40"/>
        <v>-4.653847578563397E-6</v>
      </c>
      <c r="AW141" s="341">
        <f t="shared" si="40"/>
        <v>-4.5974778116784519E-6</v>
      </c>
      <c r="AX141" s="325" t="s">
        <v>95</v>
      </c>
      <c r="AY141" s="33"/>
      <c r="AZ141" s="33"/>
      <c r="BA141" s="33"/>
      <c r="BB141" s="33"/>
    </row>
    <row r="142" spans="2:54" ht="14.4" x14ac:dyDescent="0.3">
      <c r="B142" s="778"/>
      <c r="C142" s="319">
        <v>0.2286</v>
      </c>
      <c r="D142" s="774" t="s">
        <v>57</v>
      </c>
      <c r="E142" s="775"/>
      <c r="F142" s="320" t="s">
        <v>108</v>
      </c>
      <c r="G142" s="320" t="s">
        <v>95</v>
      </c>
      <c r="H142" s="320" t="s">
        <v>95</v>
      </c>
      <c r="I142" s="320">
        <v>1.8500000000000001E-3</v>
      </c>
      <c r="J142" s="320" t="s">
        <v>95</v>
      </c>
      <c r="K142" s="320">
        <v>1.8500000000000001E-3</v>
      </c>
      <c r="L142" s="320" t="s">
        <v>95</v>
      </c>
      <c r="M142" s="320">
        <v>1.8500000000000001E-3</v>
      </c>
      <c r="N142" s="320" t="s">
        <v>95</v>
      </c>
      <c r="O142" s="320">
        <v>3.64E-3</v>
      </c>
      <c r="P142" s="320" t="s">
        <v>95</v>
      </c>
      <c r="Q142" s="320">
        <v>1.6900000000000001E-3</v>
      </c>
      <c r="R142" s="339"/>
      <c r="S142" s="339"/>
      <c r="T142" s="339"/>
      <c r="U142" s="341">
        <f>(U79-T79)*$C$142</f>
        <v>-7.3803063367395896E-5</v>
      </c>
      <c r="V142" s="341">
        <f t="shared" ref="V142:AW142" si="41">(V79-U79)*$C$142</f>
        <v>-7.3581654177293064E-5</v>
      </c>
      <c r="W142" s="341">
        <f t="shared" si="41"/>
        <v>-7.3360909214760354E-5</v>
      </c>
      <c r="X142" s="341">
        <f t="shared" si="41"/>
        <v>-7.3140826487117102E-5</v>
      </c>
      <c r="Y142" s="341">
        <f t="shared" si="41"/>
        <v>-7.2921404007656379E-5</v>
      </c>
      <c r="Z142" s="341">
        <f t="shared" si="41"/>
        <v>-7.2702639795632309E-5</v>
      </c>
      <c r="AA142" s="341">
        <f t="shared" si="41"/>
        <v>-7.248453187624741E-5</v>
      </c>
      <c r="AB142" s="341">
        <f t="shared" si="41"/>
        <v>-7.2267078280617629E-5</v>
      </c>
      <c r="AC142" s="341">
        <f t="shared" si="41"/>
        <v>-7.2050277045775592E-5</v>
      </c>
      <c r="AD142" s="341">
        <f t="shared" si="41"/>
        <v>-7.1834126214638815E-5</v>
      </c>
      <c r="AE142" s="341">
        <f t="shared" si="41"/>
        <v>-7.1618623835993894E-5</v>
      </c>
      <c r="AF142" s="341">
        <f t="shared" si="41"/>
        <v>-7.1403767964486946E-5</v>
      </c>
      <c r="AG142" s="341">
        <f t="shared" si="41"/>
        <v>-7.1189556660591915E-5</v>
      </c>
      <c r="AH142" s="341">
        <f t="shared" si="41"/>
        <v>-7.0975987990610538E-5</v>
      </c>
      <c r="AI142" s="341">
        <f t="shared" si="41"/>
        <v>-7.0763060026640668E-5</v>
      </c>
      <c r="AJ142" s="341">
        <f t="shared" si="41"/>
        <v>-7.0550770846560337E-5</v>
      </c>
      <c r="AK142" s="341">
        <f t="shared" si="41"/>
        <v>-7.0339118534018354E-5</v>
      </c>
      <c r="AL142" s="341">
        <f t="shared" si="41"/>
        <v>-7.0128101178418308E-5</v>
      </c>
      <c r="AM142" s="341">
        <f t="shared" si="41"/>
        <v>-6.9917716874883784E-5</v>
      </c>
      <c r="AN142" s="341">
        <f t="shared" si="41"/>
        <v>-6.9707963724258303E-5</v>
      </c>
      <c r="AO142" s="341">
        <f t="shared" si="41"/>
        <v>-6.9498839833086285E-5</v>
      </c>
      <c r="AP142" s="341">
        <f t="shared" si="41"/>
        <v>-6.9290343313584534E-5</v>
      </c>
      <c r="AQ142" s="341">
        <f t="shared" si="41"/>
        <v>-6.9082472283645379E-5</v>
      </c>
      <c r="AR142" s="341">
        <f t="shared" si="41"/>
        <v>-6.8875224866795439E-5</v>
      </c>
      <c r="AS142" s="341">
        <f t="shared" si="41"/>
        <v>-6.8668599192192459E-5</v>
      </c>
      <c r="AT142" s="341">
        <f t="shared" si="41"/>
        <v>-6.8462593394615789E-5</v>
      </c>
      <c r="AU142" s="341">
        <f t="shared" si="41"/>
        <v>-6.8257205614434652E-5</v>
      </c>
      <c r="AV142" s="341">
        <f t="shared" si="41"/>
        <v>-6.8052433997589119E-5</v>
      </c>
      <c r="AW142" s="341">
        <f t="shared" si="41"/>
        <v>-6.7848276695596453E-5</v>
      </c>
      <c r="AX142" s="325" t="s">
        <v>95</v>
      </c>
      <c r="AY142" s="33"/>
      <c r="AZ142" s="33"/>
      <c r="BA142" s="33"/>
      <c r="BB142" s="33"/>
    </row>
    <row r="143" spans="2:54" ht="14.4" x14ac:dyDescent="0.3">
      <c r="B143" s="272" t="s">
        <v>95</v>
      </c>
      <c r="C143" s="34"/>
      <c r="D143" s="326" t="s">
        <v>95</v>
      </c>
      <c r="E143" s="327" t="s">
        <v>95</v>
      </c>
      <c r="F143" s="328" t="s">
        <v>24</v>
      </c>
      <c r="G143" s="328" t="s">
        <v>95</v>
      </c>
      <c r="H143" s="328" t="s">
        <v>95</v>
      </c>
      <c r="I143" s="328">
        <v>1.0919999999999999E-2</v>
      </c>
      <c r="J143" s="328" t="s">
        <v>95</v>
      </c>
      <c r="K143" s="328">
        <v>1.0919999999999999E-2</v>
      </c>
      <c r="L143" s="328" t="s">
        <v>95</v>
      </c>
      <c r="M143" s="328">
        <v>1.0919999999999999E-2</v>
      </c>
      <c r="N143" s="328" t="s">
        <v>95</v>
      </c>
      <c r="O143" s="328">
        <v>1.336E-2</v>
      </c>
      <c r="P143" s="328" t="s">
        <v>95</v>
      </c>
      <c r="Q143" s="328">
        <v>1.133E-2</v>
      </c>
      <c r="R143" s="342">
        <f>SUM(R137:R142)</f>
        <v>0</v>
      </c>
      <c r="S143" s="342">
        <f t="shared" ref="S143:AW143" si="42">SUM(S137:S142)</f>
        <v>0</v>
      </c>
      <c r="T143" s="342">
        <f t="shared" si="42"/>
        <v>0</v>
      </c>
      <c r="U143" s="330" t="e">
        <f>SUM(U138:U142)</f>
        <v>#REF!</v>
      </c>
      <c r="V143" s="330" t="e">
        <f t="shared" si="42"/>
        <v>#REF!</v>
      </c>
      <c r="W143" s="330" t="e">
        <f t="shared" si="42"/>
        <v>#REF!</v>
      </c>
      <c r="X143" s="330" t="e">
        <f t="shared" si="42"/>
        <v>#REF!</v>
      </c>
      <c r="Y143" s="330" t="e">
        <f t="shared" si="42"/>
        <v>#REF!</v>
      </c>
      <c r="Z143" s="330" t="e">
        <f t="shared" si="42"/>
        <v>#REF!</v>
      </c>
      <c r="AA143" s="330" t="e">
        <f t="shared" si="42"/>
        <v>#REF!</v>
      </c>
      <c r="AB143" s="330" t="e">
        <f t="shared" si="42"/>
        <v>#REF!</v>
      </c>
      <c r="AC143" s="330" t="e">
        <f t="shared" si="42"/>
        <v>#REF!</v>
      </c>
      <c r="AD143" s="330" t="e">
        <f t="shared" si="42"/>
        <v>#REF!</v>
      </c>
      <c r="AE143" s="330" t="e">
        <f t="shared" si="42"/>
        <v>#REF!</v>
      </c>
      <c r="AF143" s="330" t="e">
        <f t="shared" si="42"/>
        <v>#REF!</v>
      </c>
      <c r="AG143" s="330" t="e">
        <f t="shared" si="42"/>
        <v>#REF!</v>
      </c>
      <c r="AH143" s="330" t="e">
        <f t="shared" si="42"/>
        <v>#REF!</v>
      </c>
      <c r="AI143" s="330" t="e">
        <f t="shared" si="42"/>
        <v>#REF!</v>
      </c>
      <c r="AJ143" s="330" t="e">
        <f t="shared" si="42"/>
        <v>#REF!</v>
      </c>
      <c r="AK143" s="330" t="e">
        <f t="shared" si="42"/>
        <v>#REF!</v>
      </c>
      <c r="AL143" s="330" t="e">
        <f t="shared" si="42"/>
        <v>#REF!</v>
      </c>
      <c r="AM143" s="330" t="e">
        <f t="shared" si="42"/>
        <v>#REF!</v>
      </c>
      <c r="AN143" s="330" t="e">
        <f t="shared" si="42"/>
        <v>#REF!</v>
      </c>
      <c r="AO143" s="330" t="e">
        <f t="shared" si="42"/>
        <v>#REF!</v>
      </c>
      <c r="AP143" s="330" t="e">
        <f t="shared" si="42"/>
        <v>#REF!</v>
      </c>
      <c r="AQ143" s="330" t="e">
        <f t="shared" si="42"/>
        <v>#REF!</v>
      </c>
      <c r="AR143" s="330" t="e">
        <f t="shared" si="42"/>
        <v>#REF!</v>
      </c>
      <c r="AS143" s="330" t="e">
        <f t="shared" si="42"/>
        <v>#REF!</v>
      </c>
      <c r="AT143" s="330" t="e">
        <f t="shared" si="42"/>
        <v>#REF!</v>
      </c>
      <c r="AU143" s="330" t="e">
        <f t="shared" si="42"/>
        <v>#REF!</v>
      </c>
      <c r="AV143" s="330" t="e">
        <f t="shared" si="42"/>
        <v>#REF!</v>
      </c>
      <c r="AW143" s="330" t="e">
        <f t="shared" si="42"/>
        <v>#REF!</v>
      </c>
      <c r="AX143" s="331" t="s">
        <v>95</v>
      </c>
      <c r="AY143" s="14"/>
      <c r="AZ143" s="14"/>
      <c r="BA143" s="14"/>
      <c r="BB143" s="14"/>
    </row>
    <row r="144" spans="2:54" ht="14.4" x14ac:dyDescent="0.3">
      <c r="B144" s="272" t="s">
        <v>95</v>
      </c>
      <c r="C144" s="34"/>
      <c r="D144" s="326" t="s">
        <v>95</v>
      </c>
      <c r="E144" s="327" t="s">
        <v>95</v>
      </c>
      <c r="F144" s="332" t="s">
        <v>95</v>
      </c>
      <c r="G144" s="332" t="s">
        <v>95</v>
      </c>
      <c r="H144" s="332" t="s">
        <v>95</v>
      </c>
      <c r="I144" s="332" t="s">
        <v>95</v>
      </c>
      <c r="J144" s="332" t="s">
        <v>95</v>
      </c>
      <c r="K144" s="332" t="s">
        <v>95</v>
      </c>
      <c r="L144" s="332" t="s">
        <v>95</v>
      </c>
      <c r="M144" s="332" t="s">
        <v>95</v>
      </c>
      <c r="N144" s="332" t="s">
        <v>95</v>
      </c>
      <c r="O144" s="332" t="s">
        <v>95</v>
      </c>
      <c r="P144" s="332" t="s">
        <v>95</v>
      </c>
      <c r="Q144" s="332" t="s">
        <v>95</v>
      </c>
      <c r="R144" s="333" t="s">
        <v>95</v>
      </c>
      <c r="S144" s="333" t="s">
        <v>95</v>
      </c>
      <c r="T144" s="333" t="s">
        <v>95</v>
      </c>
      <c r="U144" s="333" t="s">
        <v>95</v>
      </c>
      <c r="V144" s="333" t="s">
        <v>95</v>
      </c>
      <c r="W144" s="333" t="s">
        <v>95</v>
      </c>
      <c r="X144" s="333" t="s">
        <v>95</v>
      </c>
      <c r="Y144" s="333" t="s">
        <v>95</v>
      </c>
      <c r="Z144" s="333" t="s">
        <v>95</v>
      </c>
      <c r="AA144" s="333" t="s">
        <v>95</v>
      </c>
      <c r="AB144" s="333" t="s">
        <v>95</v>
      </c>
      <c r="AC144" s="333" t="s">
        <v>95</v>
      </c>
      <c r="AD144" s="333" t="s">
        <v>95</v>
      </c>
      <c r="AE144" s="333" t="s">
        <v>95</v>
      </c>
      <c r="AF144" s="333" t="s">
        <v>95</v>
      </c>
      <c r="AG144" s="333" t="s">
        <v>95</v>
      </c>
      <c r="AH144" s="333" t="s">
        <v>95</v>
      </c>
      <c r="AI144" s="333" t="s">
        <v>95</v>
      </c>
      <c r="AJ144" s="333" t="s">
        <v>95</v>
      </c>
      <c r="AK144" s="333" t="s">
        <v>95</v>
      </c>
      <c r="AL144" s="333" t="s">
        <v>95</v>
      </c>
      <c r="AM144" s="333" t="s">
        <v>95</v>
      </c>
      <c r="AN144" s="333" t="s">
        <v>95</v>
      </c>
      <c r="AO144" s="333" t="s">
        <v>95</v>
      </c>
      <c r="AP144" s="333" t="s">
        <v>95</v>
      </c>
      <c r="AQ144" s="333" t="s">
        <v>95</v>
      </c>
      <c r="AR144" s="333" t="s">
        <v>95</v>
      </c>
      <c r="AS144" s="333" t="s">
        <v>95</v>
      </c>
      <c r="AT144" s="333" t="s">
        <v>95</v>
      </c>
      <c r="AU144" s="333" t="s">
        <v>95</v>
      </c>
      <c r="AV144" s="333" t="s">
        <v>95</v>
      </c>
      <c r="AW144" s="333" t="s">
        <v>95</v>
      </c>
      <c r="AX144" s="331" t="s">
        <v>95</v>
      </c>
      <c r="AY144" s="14"/>
      <c r="AZ144" s="14"/>
      <c r="BA144" s="14"/>
      <c r="BB144" s="14"/>
    </row>
    <row r="145" spans="2:54" ht="15.6" x14ac:dyDescent="0.25">
      <c r="B145" s="644"/>
      <c r="C145" s="13"/>
      <c r="D145" s="283"/>
      <c r="E145" s="261" t="s">
        <v>147</v>
      </c>
      <c r="F145" s="288" t="s">
        <v>109</v>
      </c>
      <c r="G145" s="285"/>
      <c r="H145" s="285"/>
      <c r="I145" s="285"/>
      <c r="J145" s="285"/>
      <c r="K145" s="285"/>
      <c r="L145" s="285"/>
      <c r="M145" s="285"/>
      <c r="N145" s="285"/>
      <c r="O145" s="285"/>
      <c r="P145" s="285"/>
      <c r="Q145" s="285"/>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286"/>
    </row>
    <row r="146" spans="2:54" ht="14.4" x14ac:dyDescent="0.3">
      <c r="B146" s="271" t="s">
        <v>95</v>
      </c>
      <c r="C146" s="30"/>
      <c r="D146" s="779" t="s">
        <v>139</v>
      </c>
      <c r="E146" s="780"/>
      <c r="F146" s="320" t="s">
        <v>95</v>
      </c>
      <c r="G146" s="320" t="s">
        <v>95</v>
      </c>
      <c r="H146" s="320" t="s">
        <v>95</v>
      </c>
      <c r="I146" s="320" t="s">
        <v>95</v>
      </c>
      <c r="J146" s="320" t="s">
        <v>95</v>
      </c>
      <c r="K146" s="320" t="s">
        <v>95</v>
      </c>
      <c r="L146" s="320" t="s">
        <v>95</v>
      </c>
      <c r="M146" s="320" t="s">
        <v>95</v>
      </c>
      <c r="N146" s="320" t="s">
        <v>95</v>
      </c>
      <c r="O146" s="320" t="s">
        <v>95</v>
      </c>
      <c r="P146" s="320" t="s">
        <v>95</v>
      </c>
      <c r="Q146" s="320" t="s">
        <v>95</v>
      </c>
      <c r="R146" s="343" t="s">
        <v>95</v>
      </c>
      <c r="S146" s="343" t="s">
        <v>95</v>
      </c>
      <c r="T146" s="343" t="s">
        <v>95</v>
      </c>
      <c r="U146" s="343" t="s">
        <v>95</v>
      </c>
      <c r="V146" s="343" t="s">
        <v>95</v>
      </c>
      <c r="W146" s="343" t="s">
        <v>95</v>
      </c>
      <c r="X146" s="343" t="s">
        <v>95</v>
      </c>
      <c r="Y146" s="343" t="s">
        <v>95</v>
      </c>
      <c r="Z146" s="343" t="s">
        <v>95</v>
      </c>
      <c r="AA146" s="343" t="s">
        <v>95</v>
      </c>
      <c r="AB146" s="343" t="s">
        <v>95</v>
      </c>
      <c r="AC146" s="343" t="s">
        <v>95</v>
      </c>
      <c r="AD146" s="343" t="s">
        <v>95</v>
      </c>
      <c r="AE146" s="343" t="s">
        <v>95</v>
      </c>
      <c r="AF146" s="343" t="s">
        <v>95</v>
      </c>
      <c r="AG146" s="343" t="s">
        <v>95</v>
      </c>
      <c r="AH146" s="343" t="s">
        <v>95</v>
      </c>
      <c r="AI146" s="343" t="s">
        <v>95</v>
      </c>
      <c r="AJ146" s="343" t="s">
        <v>95</v>
      </c>
      <c r="AK146" s="343" t="s">
        <v>95</v>
      </c>
      <c r="AL146" s="343" t="s">
        <v>95</v>
      </c>
      <c r="AM146" s="343" t="s">
        <v>95</v>
      </c>
      <c r="AN146" s="343" t="s">
        <v>95</v>
      </c>
      <c r="AO146" s="343" t="s">
        <v>95</v>
      </c>
      <c r="AP146" s="343" t="s">
        <v>95</v>
      </c>
      <c r="AQ146" s="343" t="s">
        <v>95</v>
      </c>
      <c r="AR146" s="343" t="s">
        <v>95</v>
      </c>
      <c r="AS146" s="343" t="s">
        <v>95</v>
      </c>
      <c r="AT146" s="343" t="s">
        <v>95</v>
      </c>
      <c r="AU146" s="343" t="s">
        <v>95</v>
      </c>
      <c r="AV146" s="343" t="s">
        <v>95</v>
      </c>
      <c r="AW146" s="343" t="s">
        <v>95</v>
      </c>
      <c r="AX146" s="325" t="s">
        <v>95</v>
      </c>
      <c r="AY146" s="33"/>
      <c r="AZ146" s="33"/>
      <c r="BA146" s="33"/>
      <c r="BB146" s="33"/>
    </row>
    <row r="147" spans="2:54" ht="14.4" x14ac:dyDescent="0.3">
      <c r="B147" s="778" t="s">
        <v>140</v>
      </c>
      <c r="C147" s="319">
        <v>6.0000000000000001E-3</v>
      </c>
      <c r="D147" s="344" t="s">
        <v>99</v>
      </c>
      <c r="E147" s="345"/>
      <c r="F147" s="320" t="s">
        <v>81</v>
      </c>
      <c r="G147" s="320" t="s">
        <v>95</v>
      </c>
      <c r="H147" s="320" t="s">
        <v>95</v>
      </c>
      <c r="I147" s="320">
        <v>0</v>
      </c>
      <c r="J147" s="320" t="s">
        <v>95</v>
      </c>
      <c r="K147" s="320">
        <v>6.6E-4</v>
      </c>
      <c r="L147" s="320"/>
      <c r="M147" s="320">
        <v>6.6E-4</v>
      </c>
      <c r="N147" s="320"/>
      <c r="O147" s="320">
        <v>3.5000000000000005E-4</v>
      </c>
      <c r="P147" s="320"/>
      <c r="Q147" s="320">
        <v>5.6000000000000017E-4</v>
      </c>
      <c r="R147" s="346"/>
      <c r="S147" s="346"/>
      <c r="T147" s="346"/>
      <c r="U147" s="347">
        <f>(U64-T64)*$C$147</f>
        <v>-3.4065120149191942E-4</v>
      </c>
      <c r="V147" s="347">
        <f t="shared" ref="V147:AW147" si="43">(V64-U64)*$C$147</f>
        <v>-3.3908420596505807E-4</v>
      </c>
      <c r="W147" s="347">
        <f t="shared" si="43"/>
        <v>-3.3752441861761541E-4</v>
      </c>
      <c r="X147" s="347">
        <f t="shared" si="43"/>
        <v>-3.3597180629197612E-4</v>
      </c>
      <c r="Y147" s="347">
        <f t="shared" si="43"/>
        <v>-3.3442633598303217E-4</v>
      </c>
      <c r="Z147" s="347">
        <f t="shared" si="43"/>
        <v>-3.3288797483751152E-4</v>
      </c>
      <c r="AA147" s="347">
        <f t="shared" si="43"/>
        <v>-3.3135669015325322E-4</v>
      </c>
      <c r="AB147" s="347">
        <f t="shared" si="43"/>
        <v>-3.2983244937855716E-4</v>
      </c>
      <c r="AC147" s="347">
        <f t="shared" si="43"/>
        <v>-3.2831522011141702E-4</v>
      </c>
      <c r="AD147" s="347">
        <f t="shared" si="43"/>
        <v>-3.2680497009890175E-4</v>
      </c>
      <c r="AE147" s="347">
        <f t="shared" si="43"/>
        <v>-3.2530166723644172E-4</v>
      </c>
      <c r="AF147" s="347">
        <f t="shared" si="43"/>
        <v>-3.2380527956715711E-4</v>
      </c>
      <c r="AG147" s="347">
        <f t="shared" si="43"/>
        <v>-3.2231577528114386E-4</v>
      </c>
      <c r="AH147" s="347">
        <f t="shared" si="43"/>
        <v>-3.2083312271485555E-4</v>
      </c>
      <c r="AI147" s="347">
        <f t="shared" si="43"/>
        <v>-3.1935729035036787E-4</v>
      </c>
      <c r="AJ147" s="347">
        <f t="shared" si="43"/>
        <v>-3.178882468147499E-4</v>
      </c>
      <c r="AK147" s="347">
        <f t="shared" si="43"/>
        <v>-3.1642596087940334E-4</v>
      </c>
      <c r="AL147" s="347">
        <f t="shared" si="43"/>
        <v>-3.1497040145935884E-4</v>
      </c>
      <c r="AM147" s="347">
        <f t="shared" si="43"/>
        <v>-3.1352153761264747E-4</v>
      </c>
      <c r="AN147" s="347">
        <f t="shared" si="43"/>
        <v>-3.1207933853962899E-4</v>
      </c>
      <c r="AO147" s="347">
        <f t="shared" si="43"/>
        <v>-3.1064377358235262E-4</v>
      </c>
      <c r="AP147" s="347">
        <f t="shared" si="43"/>
        <v>-3.0921481222386405E-4</v>
      </c>
      <c r="AQ147" s="347">
        <f t="shared" si="43"/>
        <v>-3.0779242408764064E-4</v>
      </c>
      <c r="AR147" s="347">
        <f t="shared" si="43"/>
        <v>-3.0637657893683469E-4</v>
      </c>
      <c r="AS147" s="347">
        <f t="shared" si="43"/>
        <v>-3.049672466737299E-4</v>
      </c>
      <c r="AT147" s="347">
        <f t="shared" si="43"/>
        <v>-3.0356439733902717E-4</v>
      </c>
      <c r="AU147" s="347">
        <f t="shared" si="43"/>
        <v>-3.0216800111126929E-4</v>
      </c>
      <c r="AV147" s="347">
        <f t="shared" si="43"/>
        <v>-3.0077802830615855E-4</v>
      </c>
      <c r="AW147" s="347">
        <f t="shared" si="43"/>
        <v>-2.9939444937594929E-4</v>
      </c>
      <c r="AX147" s="325" t="s">
        <v>95</v>
      </c>
      <c r="AY147" s="30"/>
      <c r="AZ147" s="30"/>
      <c r="BA147" s="30"/>
      <c r="BB147" s="30"/>
    </row>
    <row r="148" spans="2:54" ht="14.4" x14ac:dyDescent="0.3">
      <c r="B148" s="778"/>
      <c r="C148" s="319">
        <v>1.35E-2</v>
      </c>
      <c r="D148" s="774" t="s">
        <v>101</v>
      </c>
      <c r="E148" s="775"/>
      <c r="F148" s="320" t="s">
        <v>81</v>
      </c>
      <c r="G148" s="320" t="s">
        <v>95</v>
      </c>
      <c r="H148" s="320" t="s">
        <v>95</v>
      </c>
      <c r="I148" s="320">
        <v>2.0000000000000002E-5</v>
      </c>
      <c r="J148" s="320" t="s">
        <v>95</v>
      </c>
      <c r="K148" s="320">
        <v>2.0000000000000002E-5</v>
      </c>
      <c r="L148" s="320" t="s">
        <v>95</v>
      </c>
      <c r="M148" s="320">
        <v>2.0000000000000002E-5</v>
      </c>
      <c r="N148" s="320" t="s">
        <v>95</v>
      </c>
      <c r="O148" s="320">
        <v>6.9999999999999994E-5</v>
      </c>
      <c r="P148" s="320" t="s">
        <v>95</v>
      </c>
      <c r="Q148" s="320">
        <v>1.8000000000000001E-4</v>
      </c>
      <c r="R148" s="346"/>
      <c r="S148" s="346"/>
      <c r="T148" s="346"/>
      <c r="U148" s="347">
        <f>(U65-T65)*$C$148</f>
        <v>2.4364476209589455E-7</v>
      </c>
      <c r="V148" s="347">
        <f t="shared" ref="V148:AW148" si="44">(V65-U65)*$C$148</f>
        <v>2.3839791767833046E-7</v>
      </c>
      <c r="W148" s="347">
        <f t="shared" si="44"/>
        <v>2.3317290712273481E-7</v>
      </c>
      <c r="X148" s="347">
        <f t="shared" si="44"/>
        <v>2.2806413819134037E-7</v>
      </c>
      <c r="Y148" s="347">
        <f t="shared" si="44"/>
        <v>2.2285645399996307E-7</v>
      </c>
      <c r="Z148" s="347">
        <f t="shared" si="44"/>
        <v>2.1772037101636109E-7</v>
      </c>
      <c r="AA148" s="347">
        <f t="shared" si="44"/>
        <v>2.1258029376740316E-7</v>
      </c>
      <c r="AB148" s="347">
        <f t="shared" si="44"/>
        <v>2.0755869120712976E-7</v>
      </c>
      <c r="AC148" s="347">
        <f t="shared" si="44"/>
        <v>2.0244883458941931E-7</v>
      </c>
      <c r="AD148" s="347">
        <f t="shared" si="44"/>
        <v>1.9737483947965957E-7</v>
      </c>
      <c r="AE148" s="347">
        <f t="shared" si="44"/>
        <v>1.9230355297811253E-7</v>
      </c>
      <c r="AF148" s="347">
        <f t="shared" si="44"/>
        <v>1.8721239377220838E-7</v>
      </c>
      <c r="AG148" s="347">
        <f t="shared" si="44"/>
        <v>1.8218005706742425E-7</v>
      </c>
      <c r="AH148" s="347">
        <f t="shared" si="44"/>
        <v>1.7714673455601626E-7</v>
      </c>
      <c r="AI148" s="347">
        <f t="shared" si="44"/>
        <v>1.7216508526474856E-7</v>
      </c>
      <c r="AJ148" s="347">
        <f t="shared" si="44"/>
        <v>1.6716186298777052E-7</v>
      </c>
      <c r="AK148" s="347">
        <f t="shared" si="44"/>
        <v>1.6222344336734583E-7</v>
      </c>
      <c r="AL148" s="347">
        <f t="shared" si="44"/>
        <v>1.5729672012116531E-7</v>
      </c>
      <c r="AM148" s="347">
        <f t="shared" si="44"/>
        <v>1.5241144098250558E-7</v>
      </c>
      <c r="AN148" s="347">
        <f t="shared" si="44"/>
        <v>1.476176813933472E-7</v>
      </c>
      <c r="AO148" s="347">
        <f t="shared" si="44"/>
        <v>1.4287919189100857E-7</v>
      </c>
      <c r="AP148" s="347">
        <f t="shared" si="44"/>
        <v>1.3815460309088422E-7</v>
      </c>
      <c r="AQ148" s="347">
        <f t="shared" si="44"/>
        <v>1.3351068380039465E-7</v>
      </c>
      <c r="AR148" s="347">
        <f t="shared" si="44"/>
        <v>1.2887436348291843E-7</v>
      </c>
      <c r="AS148" s="347">
        <f t="shared" si="44"/>
        <v>1.2430753825624919E-7</v>
      </c>
      <c r="AT148" s="347">
        <f t="shared" si="44"/>
        <v>1.1984763423278366E-7</v>
      </c>
      <c r="AU148" s="347">
        <f t="shared" si="44"/>
        <v>1.153677970633718E-7</v>
      </c>
      <c r="AV148" s="347">
        <f t="shared" si="44"/>
        <v>1.1099859102964987E-7</v>
      </c>
      <c r="AW148" s="347">
        <f t="shared" si="44"/>
        <v>1.0674298314662656E-7</v>
      </c>
      <c r="AX148" s="325" t="s">
        <v>95</v>
      </c>
      <c r="AY148" s="33"/>
      <c r="AZ148" s="33"/>
      <c r="BA148" s="33"/>
      <c r="BB148" s="33"/>
    </row>
    <row r="149" spans="2:54" ht="14.4" x14ac:dyDescent="0.3">
      <c r="B149" s="778"/>
      <c r="C149" s="319">
        <v>0.29187999999999997</v>
      </c>
      <c r="D149" s="774" t="s">
        <v>106</v>
      </c>
      <c r="E149" s="775"/>
      <c r="F149" s="320" t="s">
        <v>81</v>
      </c>
      <c r="G149" s="320" t="s">
        <v>95</v>
      </c>
      <c r="H149" s="320" t="s">
        <v>95</v>
      </c>
      <c r="I149" s="320">
        <v>9.6900000000000007E-3</v>
      </c>
      <c r="J149" s="320" t="s">
        <v>95</v>
      </c>
      <c r="K149" s="320">
        <v>9.6900000000000007E-3</v>
      </c>
      <c r="L149" s="320" t="s">
        <v>95</v>
      </c>
      <c r="M149" s="320">
        <v>9.6900000000000007E-3</v>
      </c>
      <c r="N149" s="320" t="s">
        <v>95</v>
      </c>
      <c r="O149" s="320">
        <v>2.32E-3</v>
      </c>
      <c r="P149" s="320" t="s">
        <v>95</v>
      </c>
      <c r="Q149" s="320">
        <v>1.422E-2</v>
      </c>
      <c r="R149" s="346"/>
      <c r="S149" s="346"/>
      <c r="T149" s="346"/>
      <c r="U149" s="347" t="e">
        <f>(U67-T67)*$C$149</f>
        <v>#REF!</v>
      </c>
      <c r="V149" s="347" t="e">
        <f t="shared" ref="V149:AW149" si="45">(V67-U67)*$C$149</f>
        <v>#REF!</v>
      </c>
      <c r="W149" s="347" t="e">
        <f t="shared" si="45"/>
        <v>#REF!</v>
      </c>
      <c r="X149" s="347" t="e">
        <f t="shared" si="45"/>
        <v>#REF!</v>
      </c>
      <c r="Y149" s="347" t="e">
        <f t="shared" si="45"/>
        <v>#REF!</v>
      </c>
      <c r="Z149" s="347" t="e">
        <f t="shared" si="45"/>
        <v>#REF!</v>
      </c>
      <c r="AA149" s="347" t="e">
        <f t="shared" si="45"/>
        <v>#REF!</v>
      </c>
      <c r="AB149" s="347" t="e">
        <f t="shared" si="45"/>
        <v>#REF!</v>
      </c>
      <c r="AC149" s="347" t="e">
        <f t="shared" si="45"/>
        <v>#REF!</v>
      </c>
      <c r="AD149" s="347" t="e">
        <f t="shared" si="45"/>
        <v>#REF!</v>
      </c>
      <c r="AE149" s="347" t="e">
        <f t="shared" si="45"/>
        <v>#REF!</v>
      </c>
      <c r="AF149" s="347" t="e">
        <f t="shared" si="45"/>
        <v>#REF!</v>
      </c>
      <c r="AG149" s="347" t="e">
        <f t="shared" si="45"/>
        <v>#REF!</v>
      </c>
      <c r="AH149" s="347" t="e">
        <f t="shared" si="45"/>
        <v>#REF!</v>
      </c>
      <c r="AI149" s="347" t="e">
        <f t="shared" si="45"/>
        <v>#REF!</v>
      </c>
      <c r="AJ149" s="347" t="e">
        <f t="shared" si="45"/>
        <v>#REF!</v>
      </c>
      <c r="AK149" s="347" t="e">
        <f t="shared" si="45"/>
        <v>#REF!</v>
      </c>
      <c r="AL149" s="347" t="e">
        <f t="shared" si="45"/>
        <v>#REF!</v>
      </c>
      <c r="AM149" s="347" t="e">
        <f t="shared" si="45"/>
        <v>#REF!</v>
      </c>
      <c r="AN149" s="347" t="e">
        <f t="shared" si="45"/>
        <v>#REF!</v>
      </c>
      <c r="AO149" s="347" t="e">
        <f t="shared" si="45"/>
        <v>#REF!</v>
      </c>
      <c r="AP149" s="347" t="e">
        <f t="shared" si="45"/>
        <v>#REF!</v>
      </c>
      <c r="AQ149" s="347" t="e">
        <f t="shared" si="45"/>
        <v>#REF!</v>
      </c>
      <c r="AR149" s="347" t="e">
        <f t="shared" si="45"/>
        <v>#REF!</v>
      </c>
      <c r="AS149" s="347" t="e">
        <f t="shared" si="45"/>
        <v>#REF!</v>
      </c>
      <c r="AT149" s="347" t="e">
        <f t="shared" si="45"/>
        <v>#REF!</v>
      </c>
      <c r="AU149" s="347" t="e">
        <f t="shared" si="45"/>
        <v>#REF!</v>
      </c>
      <c r="AV149" s="347" t="e">
        <f t="shared" si="45"/>
        <v>#REF!</v>
      </c>
      <c r="AW149" s="347" t="e">
        <f t="shared" si="45"/>
        <v>#REF!</v>
      </c>
      <c r="AX149" s="325" t="s">
        <v>95</v>
      </c>
      <c r="AY149" s="33"/>
      <c r="AZ149" s="33"/>
      <c r="BA149" s="33"/>
      <c r="BB149" s="33"/>
    </row>
    <row r="150" spans="2:54" ht="14.4" x14ac:dyDescent="0.3">
      <c r="B150" s="778"/>
      <c r="C150" s="319">
        <v>0.29187999999999997</v>
      </c>
      <c r="D150" s="776" t="s">
        <v>146</v>
      </c>
      <c r="E150" s="777"/>
      <c r="F150" s="320" t="s">
        <v>81</v>
      </c>
      <c r="G150" s="320"/>
      <c r="H150" s="320"/>
      <c r="I150" s="320"/>
      <c r="J150" s="320"/>
      <c r="K150" s="320"/>
      <c r="L150" s="320"/>
      <c r="M150" s="320"/>
      <c r="N150" s="320"/>
      <c r="O150" s="320"/>
      <c r="P150" s="320"/>
      <c r="Q150" s="320"/>
      <c r="R150" s="346"/>
      <c r="S150" s="346"/>
      <c r="T150" s="346"/>
      <c r="U150" s="347" t="e">
        <f>(U70-T70)*$C$150</f>
        <v>#REF!</v>
      </c>
      <c r="V150" s="347" t="e">
        <f t="shared" ref="V150:AW150" si="46">(V70-U70)*$C$150</f>
        <v>#REF!</v>
      </c>
      <c r="W150" s="347" t="e">
        <f t="shared" si="46"/>
        <v>#REF!</v>
      </c>
      <c r="X150" s="347" t="e">
        <f t="shared" si="46"/>
        <v>#REF!</v>
      </c>
      <c r="Y150" s="347" t="e">
        <f t="shared" si="46"/>
        <v>#REF!</v>
      </c>
      <c r="Z150" s="347" t="e">
        <f t="shared" si="46"/>
        <v>#REF!</v>
      </c>
      <c r="AA150" s="347" t="e">
        <f t="shared" si="46"/>
        <v>#REF!</v>
      </c>
      <c r="AB150" s="347" t="e">
        <f t="shared" si="46"/>
        <v>#REF!</v>
      </c>
      <c r="AC150" s="347" t="e">
        <f t="shared" si="46"/>
        <v>#REF!</v>
      </c>
      <c r="AD150" s="347" t="e">
        <f t="shared" si="46"/>
        <v>#REF!</v>
      </c>
      <c r="AE150" s="347" t="e">
        <f t="shared" si="46"/>
        <v>#REF!</v>
      </c>
      <c r="AF150" s="347" t="e">
        <f t="shared" si="46"/>
        <v>#REF!</v>
      </c>
      <c r="AG150" s="347" t="e">
        <f t="shared" si="46"/>
        <v>#REF!</v>
      </c>
      <c r="AH150" s="347" t="e">
        <f t="shared" si="46"/>
        <v>#REF!</v>
      </c>
      <c r="AI150" s="347" t="e">
        <f t="shared" si="46"/>
        <v>#REF!</v>
      </c>
      <c r="AJ150" s="347" t="e">
        <f t="shared" si="46"/>
        <v>#REF!</v>
      </c>
      <c r="AK150" s="347" t="e">
        <f t="shared" si="46"/>
        <v>#REF!</v>
      </c>
      <c r="AL150" s="347" t="e">
        <f t="shared" si="46"/>
        <v>#REF!</v>
      </c>
      <c r="AM150" s="347" t="e">
        <f t="shared" si="46"/>
        <v>#REF!</v>
      </c>
      <c r="AN150" s="347" t="e">
        <f t="shared" si="46"/>
        <v>#REF!</v>
      </c>
      <c r="AO150" s="347" t="e">
        <f t="shared" si="46"/>
        <v>#REF!</v>
      </c>
      <c r="AP150" s="347" t="e">
        <f t="shared" si="46"/>
        <v>#REF!</v>
      </c>
      <c r="AQ150" s="347" t="e">
        <f t="shared" si="46"/>
        <v>#REF!</v>
      </c>
      <c r="AR150" s="347" t="e">
        <f t="shared" si="46"/>
        <v>#REF!</v>
      </c>
      <c r="AS150" s="347" t="e">
        <f t="shared" si="46"/>
        <v>#REF!</v>
      </c>
      <c r="AT150" s="347" t="e">
        <f t="shared" si="46"/>
        <v>#REF!</v>
      </c>
      <c r="AU150" s="347" t="e">
        <f t="shared" si="46"/>
        <v>#REF!</v>
      </c>
      <c r="AV150" s="347" t="e">
        <f t="shared" si="46"/>
        <v>#REF!</v>
      </c>
      <c r="AW150" s="347" t="e">
        <f t="shared" si="46"/>
        <v>#REF!</v>
      </c>
      <c r="AX150" s="325"/>
      <c r="AY150" s="33"/>
      <c r="AZ150" s="33"/>
      <c r="BA150" s="33"/>
      <c r="BB150" s="33"/>
    </row>
    <row r="151" spans="2:54" ht="14.4" x14ac:dyDescent="0.3">
      <c r="B151" s="778"/>
      <c r="C151" s="319">
        <v>1.47E-2</v>
      </c>
      <c r="D151" s="774" t="s">
        <v>102</v>
      </c>
      <c r="E151" s="775"/>
      <c r="F151" s="320" t="s">
        <v>81</v>
      </c>
      <c r="G151" s="320" t="s">
        <v>95</v>
      </c>
      <c r="H151" s="320" t="s">
        <v>95</v>
      </c>
      <c r="I151" s="320">
        <v>6.0999999999999997E-4</v>
      </c>
      <c r="J151" s="320" t="s">
        <v>95</v>
      </c>
      <c r="K151" s="320">
        <v>6.0999999999999997E-4</v>
      </c>
      <c r="L151" s="320" t="s">
        <v>95</v>
      </c>
      <c r="M151" s="320">
        <v>6.0999999999999997E-4</v>
      </c>
      <c r="N151" s="320" t="s">
        <v>95</v>
      </c>
      <c r="O151" s="320">
        <v>3.5E-4</v>
      </c>
      <c r="P151" s="320" t="s">
        <v>95</v>
      </c>
      <c r="Q151" s="320">
        <v>2.7999999999999998E-4</v>
      </c>
      <c r="R151" s="346"/>
      <c r="S151" s="346"/>
      <c r="T151" s="346"/>
      <c r="U151" s="347">
        <f>(U72-T72)*$C$151</f>
        <v>-1.2027513077283513E-5</v>
      </c>
      <c r="V151" s="347">
        <f t="shared" ref="V151:AW151" si="47">(V72-U72)*$C$151</f>
        <v>-1.0269876665639943E-5</v>
      </c>
      <c r="W151" s="347">
        <f t="shared" si="47"/>
        <v>-1.0871343458135208E-5</v>
      </c>
      <c r="X151" s="347">
        <f t="shared" si="47"/>
        <v>-8.242713704651949E-6</v>
      </c>
      <c r="Y151" s="347">
        <f t="shared" si="47"/>
        <v>-6.8020241206207639E-6</v>
      </c>
      <c r="Z151" s="347">
        <f t="shared" si="47"/>
        <v>-8.8618450478699097E-6</v>
      </c>
      <c r="AA151" s="347">
        <f t="shared" si="47"/>
        <v>-7.5081057181535899E-6</v>
      </c>
      <c r="AB151" s="347">
        <f t="shared" si="47"/>
        <v>-4.3572364865441136E-6</v>
      </c>
      <c r="AC151" s="347">
        <f t="shared" si="47"/>
        <v>-5.0623384934781691E-6</v>
      </c>
      <c r="AD151" s="347">
        <f t="shared" si="47"/>
        <v>-7.2866603277838221E-6</v>
      </c>
      <c r="AE151" s="347">
        <f t="shared" si="47"/>
        <v>-4.6999427481817955E-6</v>
      </c>
      <c r="AF151" s="347">
        <f t="shared" si="47"/>
        <v>-5.991360727040851E-6</v>
      </c>
      <c r="AG151" s="347">
        <f t="shared" si="47"/>
        <v>-4.1696395449259512E-6</v>
      </c>
      <c r="AH151" s="347">
        <f t="shared" si="47"/>
        <v>-4.326082504538231E-6</v>
      </c>
      <c r="AI151" s="347">
        <f t="shared" si="47"/>
        <v>-5.1717571713124856E-6</v>
      </c>
      <c r="AJ151" s="347">
        <f t="shared" si="47"/>
        <v>-4.6057797846571709E-6</v>
      </c>
      <c r="AK151" s="347">
        <f t="shared" si="47"/>
        <v>-5.2213275740212061E-6</v>
      </c>
      <c r="AL151" s="347">
        <f t="shared" si="47"/>
        <v>-6.4057718968717479E-6</v>
      </c>
      <c r="AM151" s="347">
        <f t="shared" si="47"/>
        <v>-5.9869327081811362E-6</v>
      </c>
      <c r="AN151" s="347">
        <f t="shared" si="47"/>
        <v>-6.645419853171397E-6</v>
      </c>
      <c r="AO151" s="347">
        <f t="shared" si="47"/>
        <v>-6.8962529992955262E-6</v>
      </c>
      <c r="AP151" s="347">
        <f t="shared" si="47"/>
        <v>-5.8028280960726873E-6</v>
      </c>
      <c r="AQ151" s="347">
        <f t="shared" si="47"/>
        <v>-7.7040885450047729E-6</v>
      </c>
      <c r="AR151" s="347">
        <f t="shared" si="47"/>
        <v>-7.0011081848789566E-6</v>
      </c>
      <c r="AS151" s="347">
        <f t="shared" si="47"/>
        <v>-8.7317250456153244E-6</v>
      </c>
      <c r="AT151" s="347">
        <f t="shared" si="47"/>
        <v>-7.4925903602122366E-6</v>
      </c>
      <c r="AU151" s="347">
        <f t="shared" si="47"/>
        <v>-7.41992654647885E-6</v>
      </c>
      <c r="AV151" s="347">
        <f t="shared" si="47"/>
        <v>-7.686692067964262E-6</v>
      </c>
      <c r="AW151" s="347">
        <f t="shared" si="47"/>
        <v>-7.5935869473790157E-6</v>
      </c>
      <c r="AX151" s="325" t="s">
        <v>95</v>
      </c>
      <c r="AY151" s="33"/>
      <c r="AZ151" s="33"/>
      <c r="BA151" s="33"/>
      <c r="BB151" s="33"/>
    </row>
    <row r="152" spans="2:54" ht="14.4" x14ac:dyDescent="0.3">
      <c r="B152" s="778"/>
      <c r="C152" s="319">
        <v>3.6299999999999999E-2</v>
      </c>
      <c r="D152" s="774" t="s">
        <v>103</v>
      </c>
      <c r="E152" s="775"/>
      <c r="F152" s="320" t="s">
        <v>81</v>
      </c>
      <c r="G152" s="320" t="s">
        <v>95</v>
      </c>
      <c r="H152" s="320" t="s">
        <v>95</v>
      </c>
      <c r="I152" s="320">
        <v>2.7999999999999998E-4</v>
      </c>
      <c r="J152" s="320" t="s">
        <v>95</v>
      </c>
      <c r="K152" s="320">
        <v>2.7999999999999998E-4</v>
      </c>
      <c r="L152" s="320" t="s">
        <v>95</v>
      </c>
      <c r="M152" s="320">
        <v>2.7999999999999998E-4</v>
      </c>
      <c r="N152" s="320" t="s">
        <v>95</v>
      </c>
      <c r="O152" s="320">
        <v>2.5000000000000001E-4</v>
      </c>
      <c r="P152" s="320" t="s">
        <v>95</v>
      </c>
      <c r="Q152" s="320">
        <v>4.4000000000000002E-4</v>
      </c>
      <c r="R152" s="346"/>
      <c r="S152" s="346"/>
      <c r="T152" s="346"/>
      <c r="U152" s="347">
        <f>(U74-T74)*$C$152</f>
        <v>-7.0103005977867225E-6</v>
      </c>
      <c r="V152" s="347">
        <f t="shared" ref="V152:AW152" si="48">(V74-U74)*$C$152</f>
        <v>-1.3250525503031796E-6</v>
      </c>
      <c r="W152" s="347">
        <f t="shared" si="48"/>
        <v>-7.5515223874618782E-6</v>
      </c>
      <c r="X152" s="347">
        <f t="shared" si="48"/>
        <v>-3.0902197197932854E-7</v>
      </c>
      <c r="Y152" s="347">
        <f t="shared" si="48"/>
        <v>-6.3821181625389466E-6</v>
      </c>
      <c r="Z152" s="347">
        <f t="shared" si="48"/>
        <v>-7.0497024470168038E-7</v>
      </c>
      <c r="AA152" s="347">
        <f t="shared" si="48"/>
        <v>-6.6275958077783636E-6</v>
      </c>
      <c r="AB152" s="347">
        <f t="shared" si="48"/>
        <v>7.1877628378434472E-7</v>
      </c>
      <c r="AC152" s="347">
        <f t="shared" si="48"/>
        <v>-5.4048459179078854E-6</v>
      </c>
      <c r="AD152" s="347">
        <f t="shared" si="48"/>
        <v>-6.8671534396534396E-7</v>
      </c>
      <c r="AE152" s="347">
        <f t="shared" si="48"/>
        <v>-4.8424646256856881E-6</v>
      </c>
      <c r="AF152" s="347">
        <f t="shared" si="48"/>
        <v>-6.4872513092616989E-7</v>
      </c>
      <c r="AG152" s="347">
        <f t="shared" si="48"/>
        <v>-4.1933700924369545E-6</v>
      </c>
      <c r="AH152" s="347">
        <f t="shared" si="48"/>
        <v>-3.8494078097682235E-7</v>
      </c>
      <c r="AI152" s="347">
        <f t="shared" si="48"/>
        <v>-4.1396700624225343E-6</v>
      </c>
      <c r="AJ152" s="347">
        <f t="shared" si="48"/>
        <v>-7.4748384069885372E-7</v>
      </c>
      <c r="AK152" s="347">
        <f t="shared" si="48"/>
        <v>-3.7331014566518716E-6</v>
      </c>
      <c r="AL152" s="347">
        <f t="shared" si="48"/>
        <v>-1.5884706097085476E-6</v>
      </c>
      <c r="AM152" s="347">
        <f t="shared" si="48"/>
        <v>-3.6359719541214697E-6</v>
      </c>
      <c r="AN152" s="347">
        <f t="shared" si="48"/>
        <v>-1.7662423690140205E-6</v>
      </c>
      <c r="AO152" s="347">
        <f t="shared" si="48"/>
        <v>-3.6374321095350826E-6</v>
      </c>
      <c r="AP152" s="347">
        <f t="shared" si="48"/>
        <v>-1.4963062498118185E-6</v>
      </c>
      <c r="AQ152" s="347">
        <f t="shared" si="48"/>
        <v>-3.6573332906820131E-6</v>
      </c>
      <c r="AR152" s="347">
        <f t="shared" si="48"/>
        <v>-1.9955163146155252E-6</v>
      </c>
      <c r="AS152" s="347">
        <f t="shared" si="48"/>
        <v>-3.8259660038797326E-6</v>
      </c>
      <c r="AT152" s="347">
        <f t="shared" si="48"/>
        <v>-2.2318088232619605E-6</v>
      </c>
      <c r="AU152" s="347">
        <f t="shared" si="48"/>
        <v>-3.1587065630415467E-6</v>
      </c>
      <c r="AV152" s="347">
        <f t="shared" si="48"/>
        <v>-2.3690566969539306E-6</v>
      </c>
      <c r="AW152" s="347">
        <f t="shared" si="48"/>
        <v>-3.1214914696223617E-6</v>
      </c>
      <c r="AX152" s="325" t="s">
        <v>95</v>
      </c>
      <c r="AY152" s="33"/>
      <c r="AZ152" s="33"/>
      <c r="BA152" s="33"/>
      <c r="BB152" s="33"/>
    </row>
    <row r="153" spans="2:54" ht="14.4" x14ac:dyDescent="0.3">
      <c r="B153" s="778"/>
      <c r="C153" s="319">
        <v>0.10150000000000001</v>
      </c>
      <c r="D153" s="774" t="s">
        <v>57</v>
      </c>
      <c r="E153" s="775"/>
      <c r="F153" s="320" t="s">
        <v>81</v>
      </c>
      <c r="G153" s="320" t="s">
        <v>95</v>
      </c>
      <c r="H153" s="320" t="s">
        <v>95</v>
      </c>
      <c r="I153" s="320">
        <v>2.2000000000000001E-4</v>
      </c>
      <c r="J153" s="320" t="s">
        <v>95</v>
      </c>
      <c r="K153" s="320">
        <v>2.2000000000000001E-4</v>
      </c>
      <c r="L153" s="320" t="s">
        <v>95</v>
      </c>
      <c r="M153" s="320">
        <v>2.2000000000000001E-4</v>
      </c>
      <c r="N153" s="320" t="s">
        <v>95</v>
      </c>
      <c r="O153" s="320">
        <v>1.2E-4</v>
      </c>
      <c r="P153" s="320" t="s">
        <v>95</v>
      </c>
      <c r="Q153" s="320">
        <v>7.5000000000000002E-4</v>
      </c>
      <c r="R153" s="346"/>
      <c r="S153" s="346"/>
      <c r="T153" s="346"/>
      <c r="U153" s="347">
        <f>(U79-T79)*$C$153</f>
        <v>-3.2769076691997741E-5</v>
      </c>
      <c r="V153" s="347">
        <f t="shared" ref="V153:AW153" si="49">(V79-U79)*$C$153</f>
        <v>-3.2670769461921463E-5</v>
      </c>
      <c r="W153" s="347">
        <f t="shared" si="49"/>
        <v>-3.2572757153535337E-5</v>
      </c>
      <c r="X153" s="347">
        <f t="shared" si="49"/>
        <v>-3.2475038882075182E-5</v>
      </c>
      <c r="Y153" s="347">
        <f t="shared" si="49"/>
        <v>-3.2377613765429233E-5</v>
      </c>
      <c r="Z153" s="347">
        <f t="shared" si="49"/>
        <v>-3.2280480924132463E-5</v>
      </c>
      <c r="AA153" s="347">
        <f t="shared" si="49"/>
        <v>-3.2183639481360944E-5</v>
      </c>
      <c r="AB153" s="347">
        <f t="shared" si="49"/>
        <v>-3.2087088562916406E-5</v>
      </c>
      <c r="AC153" s="347">
        <f t="shared" si="49"/>
        <v>-3.1990827297227574E-5</v>
      </c>
      <c r="AD153" s="347">
        <f t="shared" si="49"/>
        <v>-3.1894854815336133E-5</v>
      </c>
      <c r="AE153" s="347">
        <f t="shared" si="49"/>
        <v>-3.1799170250889678E-5</v>
      </c>
      <c r="AF153" s="347">
        <f t="shared" si="49"/>
        <v>-3.1703772740137474E-5</v>
      </c>
      <c r="AG153" s="347">
        <f t="shared" si="49"/>
        <v>-3.1608661421916362E-5</v>
      </c>
      <c r="AH153" s="347">
        <f t="shared" si="49"/>
        <v>-3.1513835437650789E-5</v>
      </c>
      <c r="AI153" s="347">
        <f t="shared" si="49"/>
        <v>-3.1419293931338706E-5</v>
      </c>
      <c r="AJ153" s="347">
        <f t="shared" si="49"/>
        <v>-3.132503604954451E-5</v>
      </c>
      <c r="AK153" s="347">
        <f t="shared" si="49"/>
        <v>-3.1231060941394854E-5</v>
      </c>
      <c r="AL153" s="347">
        <f t="shared" si="49"/>
        <v>-3.1137367758571558E-5</v>
      </c>
      <c r="AM153" s="347">
        <f t="shared" si="49"/>
        <v>-3.104395565529617E-5</v>
      </c>
      <c r="AN153" s="347">
        <f t="shared" si="49"/>
        <v>-3.095082378832991E-5</v>
      </c>
      <c r="AO153" s="347">
        <f t="shared" si="49"/>
        <v>-3.0857971316965261E-5</v>
      </c>
      <c r="AP153" s="347">
        <f t="shared" si="49"/>
        <v>-3.0765397403013255E-5</v>
      </c>
      <c r="AQ153" s="347">
        <f t="shared" si="49"/>
        <v>-3.0673101210804924E-5</v>
      </c>
      <c r="AR153" s="347">
        <f t="shared" si="49"/>
        <v>-3.058108190717295E-5</v>
      </c>
      <c r="AS153" s="347">
        <f t="shared" si="49"/>
        <v>-3.0489338661450282E-5</v>
      </c>
      <c r="AT153" s="347">
        <f t="shared" si="49"/>
        <v>-3.0397870645465893E-5</v>
      </c>
      <c r="AU153" s="347">
        <f t="shared" si="49"/>
        <v>-3.03066770335307E-5</v>
      </c>
      <c r="AV153" s="347">
        <f t="shared" si="49"/>
        <v>-3.0215757002429116E-5</v>
      </c>
      <c r="AW153" s="347">
        <f t="shared" si="49"/>
        <v>-3.0125109731421873E-5</v>
      </c>
      <c r="AX153" s="325" t="s">
        <v>95</v>
      </c>
      <c r="AY153" s="33"/>
      <c r="AZ153" s="33"/>
      <c r="BA153" s="33"/>
      <c r="BB153" s="33"/>
    </row>
    <row r="154" spans="2:54" ht="14.4" x14ac:dyDescent="0.3">
      <c r="B154" s="272" t="s">
        <v>95</v>
      </c>
      <c r="C154" s="34"/>
      <c r="D154" s="326" t="s">
        <v>95</v>
      </c>
      <c r="E154" s="327" t="s">
        <v>95</v>
      </c>
      <c r="F154" s="328" t="s">
        <v>24</v>
      </c>
      <c r="G154" s="332" t="s">
        <v>95</v>
      </c>
      <c r="H154" s="332" t="s">
        <v>95</v>
      </c>
      <c r="I154" s="328">
        <v>1.15E-2</v>
      </c>
      <c r="J154" s="328" t="s">
        <v>95</v>
      </c>
      <c r="K154" s="328">
        <v>1.15E-2</v>
      </c>
      <c r="L154" s="328" t="s">
        <v>95</v>
      </c>
      <c r="M154" s="328">
        <v>1.15E-2</v>
      </c>
      <c r="N154" s="328" t="s">
        <v>95</v>
      </c>
      <c r="O154" s="328">
        <v>3.46E-3</v>
      </c>
      <c r="P154" s="328" t="s">
        <v>95</v>
      </c>
      <c r="Q154" s="328">
        <v>1.6420000000000001E-2</v>
      </c>
      <c r="R154" s="336">
        <f>SUM(R147:R153)</f>
        <v>0</v>
      </c>
      <c r="S154" s="336">
        <f t="shared" ref="S154:AW154" si="50">SUM(S147:S153)</f>
        <v>0</v>
      </c>
      <c r="T154" s="336">
        <f t="shared" si="50"/>
        <v>0</v>
      </c>
      <c r="U154" s="337" t="e">
        <f t="shared" si="50"/>
        <v>#REF!</v>
      </c>
      <c r="V154" s="337" t="e">
        <f t="shared" si="50"/>
        <v>#REF!</v>
      </c>
      <c r="W154" s="337" t="e">
        <f t="shared" si="50"/>
        <v>#REF!</v>
      </c>
      <c r="X154" s="337" t="e">
        <f t="shared" si="50"/>
        <v>#REF!</v>
      </c>
      <c r="Y154" s="337" t="e">
        <f t="shared" si="50"/>
        <v>#REF!</v>
      </c>
      <c r="Z154" s="337" t="e">
        <f t="shared" si="50"/>
        <v>#REF!</v>
      </c>
      <c r="AA154" s="337" t="e">
        <f t="shared" si="50"/>
        <v>#REF!</v>
      </c>
      <c r="AB154" s="337" t="e">
        <f t="shared" si="50"/>
        <v>#REF!</v>
      </c>
      <c r="AC154" s="337" t="e">
        <f t="shared" si="50"/>
        <v>#REF!</v>
      </c>
      <c r="AD154" s="337" t="e">
        <f t="shared" si="50"/>
        <v>#REF!</v>
      </c>
      <c r="AE154" s="337" t="e">
        <f t="shared" si="50"/>
        <v>#REF!</v>
      </c>
      <c r="AF154" s="337" t="e">
        <f t="shared" si="50"/>
        <v>#REF!</v>
      </c>
      <c r="AG154" s="337" t="e">
        <f t="shared" si="50"/>
        <v>#REF!</v>
      </c>
      <c r="AH154" s="337" t="e">
        <f t="shared" si="50"/>
        <v>#REF!</v>
      </c>
      <c r="AI154" s="337" t="e">
        <f t="shared" si="50"/>
        <v>#REF!</v>
      </c>
      <c r="AJ154" s="337" t="e">
        <f t="shared" si="50"/>
        <v>#REF!</v>
      </c>
      <c r="AK154" s="337" t="e">
        <f t="shared" si="50"/>
        <v>#REF!</v>
      </c>
      <c r="AL154" s="337" t="e">
        <f t="shared" si="50"/>
        <v>#REF!</v>
      </c>
      <c r="AM154" s="337" t="e">
        <f t="shared" si="50"/>
        <v>#REF!</v>
      </c>
      <c r="AN154" s="337" t="e">
        <f t="shared" si="50"/>
        <v>#REF!</v>
      </c>
      <c r="AO154" s="337" t="e">
        <f t="shared" si="50"/>
        <v>#REF!</v>
      </c>
      <c r="AP154" s="337" t="e">
        <f t="shared" si="50"/>
        <v>#REF!</v>
      </c>
      <c r="AQ154" s="337" t="e">
        <f t="shared" si="50"/>
        <v>#REF!</v>
      </c>
      <c r="AR154" s="337" t="e">
        <f t="shared" si="50"/>
        <v>#REF!</v>
      </c>
      <c r="AS154" s="337" t="e">
        <f t="shared" si="50"/>
        <v>#REF!</v>
      </c>
      <c r="AT154" s="337" t="e">
        <f t="shared" si="50"/>
        <v>#REF!</v>
      </c>
      <c r="AU154" s="337" t="e">
        <f t="shared" si="50"/>
        <v>#REF!</v>
      </c>
      <c r="AV154" s="337" t="e">
        <f t="shared" si="50"/>
        <v>#REF!</v>
      </c>
      <c r="AW154" s="337" t="e">
        <f t="shared" si="50"/>
        <v>#REF!</v>
      </c>
      <c r="AX154" s="331" t="s">
        <v>95</v>
      </c>
      <c r="AY154" s="14"/>
      <c r="AZ154" s="14"/>
      <c r="BA154" s="14"/>
      <c r="BB154" s="14"/>
    </row>
    <row r="155" spans="2:54" ht="14.4" x14ac:dyDescent="0.3">
      <c r="B155" s="272"/>
      <c r="C155" s="34"/>
      <c r="D155" s="326"/>
      <c r="E155" s="327"/>
      <c r="F155" s="332"/>
      <c r="G155" s="332"/>
      <c r="H155" s="332"/>
      <c r="I155" s="332"/>
      <c r="J155" s="332"/>
      <c r="K155" s="332"/>
      <c r="L155" s="332"/>
      <c r="M155" s="332"/>
      <c r="N155" s="332"/>
      <c r="O155" s="332"/>
      <c r="P155" s="332"/>
      <c r="Q155" s="332"/>
      <c r="R155" s="348"/>
      <c r="S155" s="348"/>
      <c r="T155" s="348"/>
      <c r="U155" s="348"/>
      <c r="V155" s="348"/>
      <c r="W155" s="348"/>
      <c r="X155" s="348"/>
      <c r="Y155" s="348"/>
      <c r="Z155" s="348"/>
      <c r="AA155" s="348"/>
      <c r="AB155" s="348"/>
      <c r="AC155" s="348"/>
      <c r="AD155" s="348"/>
      <c r="AE155" s="348"/>
      <c r="AF155" s="348"/>
      <c r="AG155" s="348"/>
      <c r="AH155" s="348"/>
      <c r="AI155" s="348"/>
      <c r="AJ155" s="348"/>
      <c r="AK155" s="348"/>
      <c r="AL155" s="348"/>
      <c r="AM155" s="348"/>
      <c r="AN155" s="348"/>
      <c r="AO155" s="348"/>
      <c r="AP155" s="348"/>
      <c r="AQ155" s="348"/>
      <c r="AR155" s="348"/>
      <c r="AS155" s="348"/>
      <c r="AT155" s="348"/>
      <c r="AU155" s="348"/>
      <c r="AV155" s="348"/>
      <c r="AW155" s="348"/>
      <c r="AX155" s="331"/>
      <c r="AY155" s="14"/>
      <c r="AZ155" s="14"/>
      <c r="BA155" s="14"/>
      <c r="BB155" s="14"/>
    </row>
    <row r="156" spans="2:54" ht="15.6" x14ac:dyDescent="0.3">
      <c r="B156" s="272"/>
      <c r="C156" s="34"/>
      <c r="D156" s="326"/>
      <c r="E156" s="327"/>
      <c r="F156" s="288" t="s">
        <v>148</v>
      </c>
      <c r="G156" s="332"/>
      <c r="H156" s="332"/>
      <c r="I156" s="332"/>
      <c r="J156" s="332"/>
      <c r="K156" s="332"/>
      <c r="L156" s="332"/>
      <c r="M156" s="332"/>
      <c r="N156" s="332"/>
      <c r="O156" s="332"/>
      <c r="P156" s="332"/>
      <c r="Q156" s="332"/>
      <c r="R156" s="348"/>
      <c r="S156" s="348"/>
      <c r="T156" s="348"/>
      <c r="U156" s="348"/>
      <c r="V156" s="348"/>
      <c r="W156" s="348"/>
      <c r="X156" s="348"/>
      <c r="Y156" s="348"/>
      <c r="Z156" s="348"/>
      <c r="AA156" s="348"/>
      <c r="AB156" s="348"/>
      <c r="AC156" s="348"/>
      <c r="AD156" s="348"/>
      <c r="AE156" s="348"/>
      <c r="AF156" s="348"/>
      <c r="AG156" s="348"/>
      <c r="AH156" s="348"/>
      <c r="AI156" s="348"/>
      <c r="AJ156" s="348"/>
      <c r="AK156" s="348"/>
      <c r="AL156" s="348"/>
      <c r="AM156" s="348"/>
      <c r="AN156" s="348"/>
      <c r="AO156" s="348"/>
      <c r="AP156" s="348"/>
      <c r="AQ156" s="348"/>
      <c r="AR156" s="348"/>
      <c r="AS156" s="348"/>
      <c r="AT156" s="348"/>
      <c r="AU156" s="348"/>
      <c r="AV156" s="348"/>
      <c r="AW156" s="348"/>
      <c r="AX156" s="331"/>
      <c r="AY156" s="14"/>
      <c r="AZ156" s="14"/>
      <c r="BA156" s="14"/>
      <c r="BB156" s="14"/>
    </row>
    <row r="157" spans="2:54" ht="14.4" x14ac:dyDescent="0.3">
      <c r="B157" s="272"/>
      <c r="C157" s="34"/>
      <c r="D157" s="349" t="s">
        <v>139</v>
      </c>
      <c r="E157" s="327"/>
      <c r="F157" s="332"/>
      <c r="G157" s="332"/>
      <c r="H157" s="332"/>
      <c r="I157" s="332"/>
      <c r="J157" s="332"/>
      <c r="K157" s="332"/>
      <c r="L157" s="332"/>
      <c r="M157" s="332"/>
      <c r="N157" s="332"/>
      <c r="O157" s="332"/>
      <c r="P157" s="332"/>
      <c r="Q157" s="332"/>
      <c r="R157" s="348"/>
      <c r="S157" s="348"/>
      <c r="T157" s="348"/>
      <c r="U157" s="348"/>
      <c r="V157" s="348"/>
      <c r="W157" s="348"/>
      <c r="X157" s="348"/>
      <c r="Y157" s="348"/>
      <c r="Z157" s="348"/>
      <c r="AA157" s="348"/>
      <c r="AB157" s="348"/>
      <c r="AC157" s="348"/>
      <c r="AD157" s="348"/>
      <c r="AE157" s="348"/>
      <c r="AF157" s="348"/>
      <c r="AG157" s="348"/>
      <c r="AH157" s="348"/>
      <c r="AI157" s="348"/>
      <c r="AJ157" s="348"/>
      <c r="AK157" s="348"/>
      <c r="AL157" s="348"/>
      <c r="AM157" s="348"/>
      <c r="AN157" s="348"/>
      <c r="AO157" s="348"/>
      <c r="AP157" s="348"/>
      <c r="AQ157" s="348"/>
      <c r="AR157" s="348"/>
      <c r="AS157" s="348"/>
      <c r="AT157" s="348"/>
      <c r="AU157" s="348"/>
      <c r="AV157" s="348"/>
      <c r="AW157" s="348"/>
      <c r="AX157" s="331"/>
      <c r="AY157" s="14"/>
      <c r="AZ157" s="14"/>
      <c r="BA157" s="14"/>
      <c r="BB157" s="14"/>
    </row>
    <row r="158" spans="2:54" ht="14.4" x14ac:dyDescent="0.3">
      <c r="B158" s="778" t="s">
        <v>140</v>
      </c>
      <c r="C158" s="319">
        <v>1E-3</v>
      </c>
      <c r="D158" s="344" t="s">
        <v>99</v>
      </c>
      <c r="E158" s="345"/>
      <c r="F158" s="320" t="s">
        <v>149</v>
      </c>
      <c r="G158" s="320" t="s">
        <v>95</v>
      </c>
      <c r="H158" s="320" t="s">
        <v>95</v>
      </c>
      <c r="I158" s="320"/>
      <c r="J158" s="320"/>
      <c r="K158" s="320"/>
      <c r="L158" s="320"/>
      <c r="M158" s="320"/>
      <c r="N158" s="320"/>
      <c r="O158" s="320"/>
      <c r="P158" s="320"/>
      <c r="Q158" s="320"/>
      <c r="R158" s="346"/>
      <c r="S158" s="346"/>
      <c r="T158" s="346"/>
      <c r="U158" s="347">
        <f>(U64-T64)*$C$158</f>
        <v>-5.6775200248653235E-5</v>
      </c>
      <c r="V158" s="347">
        <f t="shared" ref="V158:AW158" si="51">(V64-U64)*$C$158</f>
        <v>-5.6514034327509681E-5</v>
      </c>
      <c r="W158" s="347">
        <f t="shared" si="51"/>
        <v>-5.6254069769602565E-5</v>
      </c>
      <c r="X158" s="347">
        <f t="shared" si="51"/>
        <v>-5.5995301048662685E-5</v>
      </c>
      <c r="Y158" s="347">
        <f t="shared" si="51"/>
        <v>-5.5737722663838694E-5</v>
      </c>
      <c r="Z158" s="347">
        <f t="shared" si="51"/>
        <v>-5.5481329139585256E-5</v>
      </c>
      <c r="AA158" s="347">
        <f t="shared" si="51"/>
        <v>-5.5226115025542201E-5</v>
      </c>
      <c r="AB158" s="347">
        <f t="shared" si="51"/>
        <v>-5.4972074896426194E-5</v>
      </c>
      <c r="AC158" s="347">
        <f t="shared" si="51"/>
        <v>-5.4719203351902837E-5</v>
      </c>
      <c r="AD158" s="347">
        <f t="shared" si="51"/>
        <v>-5.4467495016483627E-5</v>
      </c>
      <c r="AE158" s="347">
        <f t="shared" si="51"/>
        <v>-5.4216944539406952E-5</v>
      </c>
      <c r="AF158" s="347">
        <f t="shared" si="51"/>
        <v>-5.3967546594526185E-5</v>
      </c>
      <c r="AG158" s="347">
        <f t="shared" si="51"/>
        <v>-5.3719295880190647E-5</v>
      </c>
      <c r="AH158" s="347">
        <f t="shared" si="51"/>
        <v>-5.3472187119142588E-5</v>
      </c>
      <c r="AI158" s="347">
        <f t="shared" si="51"/>
        <v>-5.3226215058394644E-5</v>
      </c>
      <c r="AJ158" s="347">
        <f t="shared" si="51"/>
        <v>-5.2981374469124986E-5</v>
      </c>
      <c r="AK158" s="347">
        <f t="shared" si="51"/>
        <v>-5.2737660146567226E-5</v>
      </c>
      <c r="AL158" s="347">
        <f t="shared" si="51"/>
        <v>-5.2495066909893138E-5</v>
      </c>
      <c r="AM158" s="347">
        <f t="shared" si="51"/>
        <v>-5.2253589602107909E-5</v>
      </c>
      <c r="AN158" s="347">
        <f t="shared" si="51"/>
        <v>-5.2013223089938163E-5</v>
      </c>
      <c r="AO158" s="347">
        <f t="shared" si="51"/>
        <v>-5.1773962263725442E-5</v>
      </c>
      <c r="AP158" s="347">
        <f t="shared" si="51"/>
        <v>-5.1535802037310677E-5</v>
      </c>
      <c r="AQ158" s="347">
        <f t="shared" si="51"/>
        <v>-5.1298737347940106E-5</v>
      </c>
      <c r="AR158" s="347">
        <f t="shared" si="51"/>
        <v>-5.1062763156139113E-5</v>
      </c>
      <c r="AS158" s="347">
        <f t="shared" si="51"/>
        <v>-5.0827874445621645E-5</v>
      </c>
      <c r="AT158" s="347">
        <f t="shared" si="51"/>
        <v>-5.0594066223171197E-5</v>
      </c>
      <c r="AU158" s="347">
        <f t="shared" si="51"/>
        <v>-5.0361333518544882E-5</v>
      </c>
      <c r="AV158" s="347">
        <f t="shared" si="51"/>
        <v>-5.0129671384359756E-5</v>
      </c>
      <c r="AW158" s="347">
        <f t="shared" si="51"/>
        <v>-4.9899074895991547E-5</v>
      </c>
      <c r="AX158" s="325" t="s">
        <v>95</v>
      </c>
      <c r="AY158" s="14"/>
      <c r="AZ158" s="14"/>
      <c r="BA158" s="14"/>
      <c r="BB158" s="14"/>
    </row>
    <row r="159" spans="2:54" ht="14.4" x14ac:dyDescent="0.3">
      <c r="B159" s="778"/>
      <c r="C159" s="319">
        <v>9.8290000000000002E-2</v>
      </c>
      <c r="D159" s="774" t="s">
        <v>106</v>
      </c>
      <c r="E159" s="775"/>
      <c r="F159" s="320" t="s">
        <v>149</v>
      </c>
      <c r="G159" s="320" t="s">
        <v>95</v>
      </c>
      <c r="H159" s="320" t="s">
        <v>95</v>
      </c>
      <c r="I159" s="320"/>
      <c r="J159" s="320"/>
      <c r="K159" s="320"/>
      <c r="L159" s="320"/>
      <c r="M159" s="320"/>
      <c r="N159" s="320"/>
      <c r="O159" s="320"/>
      <c r="P159" s="320"/>
      <c r="Q159" s="320">
        <v>4.7886075E-3</v>
      </c>
      <c r="R159" s="346"/>
      <c r="S159" s="346"/>
      <c r="T159" s="346"/>
      <c r="U159" s="347" t="e">
        <f>(U67-T67)*$C$159</f>
        <v>#REF!</v>
      </c>
      <c r="V159" s="347" t="e">
        <f t="shared" ref="V159:AW159" si="52">(V67-U67)*$C$159</f>
        <v>#REF!</v>
      </c>
      <c r="W159" s="347" t="e">
        <f t="shared" si="52"/>
        <v>#REF!</v>
      </c>
      <c r="X159" s="347" t="e">
        <f t="shared" si="52"/>
        <v>#REF!</v>
      </c>
      <c r="Y159" s="347" t="e">
        <f t="shared" si="52"/>
        <v>#REF!</v>
      </c>
      <c r="Z159" s="347" t="e">
        <f t="shared" si="52"/>
        <v>#REF!</v>
      </c>
      <c r="AA159" s="347" t="e">
        <f t="shared" si="52"/>
        <v>#REF!</v>
      </c>
      <c r="AB159" s="347" t="e">
        <f t="shared" si="52"/>
        <v>#REF!</v>
      </c>
      <c r="AC159" s="347" t="e">
        <f t="shared" si="52"/>
        <v>#REF!</v>
      </c>
      <c r="AD159" s="347" t="e">
        <f t="shared" si="52"/>
        <v>#REF!</v>
      </c>
      <c r="AE159" s="347" t="e">
        <f t="shared" si="52"/>
        <v>#REF!</v>
      </c>
      <c r="AF159" s="347" t="e">
        <f t="shared" si="52"/>
        <v>#REF!</v>
      </c>
      <c r="AG159" s="347" t="e">
        <f t="shared" si="52"/>
        <v>#REF!</v>
      </c>
      <c r="AH159" s="347" t="e">
        <f t="shared" si="52"/>
        <v>#REF!</v>
      </c>
      <c r="AI159" s="347" t="e">
        <f t="shared" si="52"/>
        <v>#REF!</v>
      </c>
      <c r="AJ159" s="347" t="e">
        <f t="shared" si="52"/>
        <v>#REF!</v>
      </c>
      <c r="AK159" s="347" t="e">
        <f t="shared" si="52"/>
        <v>#REF!</v>
      </c>
      <c r="AL159" s="347" t="e">
        <f t="shared" si="52"/>
        <v>#REF!</v>
      </c>
      <c r="AM159" s="347" t="e">
        <f t="shared" si="52"/>
        <v>#REF!</v>
      </c>
      <c r="AN159" s="347" t="e">
        <f t="shared" si="52"/>
        <v>#REF!</v>
      </c>
      <c r="AO159" s="347" t="e">
        <f t="shared" si="52"/>
        <v>#REF!</v>
      </c>
      <c r="AP159" s="347" t="e">
        <f t="shared" si="52"/>
        <v>#REF!</v>
      </c>
      <c r="AQ159" s="347" t="e">
        <f t="shared" si="52"/>
        <v>#REF!</v>
      </c>
      <c r="AR159" s="347" t="e">
        <f t="shared" si="52"/>
        <v>#REF!</v>
      </c>
      <c r="AS159" s="347" t="e">
        <f t="shared" si="52"/>
        <v>#REF!</v>
      </c>
      <c r="AT159" s="347" t="e">
        <f t="shared" si="52"/>
        <v>#REF!</v>
      </c>
      <c r="AU159" s="347" t="e">
        <f t="shared" si="52"/>
        <v>#REF!</v>
      </c>
      <c r="AV159" s="347" t="e">
        <f t="shared" si="52"/>
        <v>#REF!</v>
      </c>
      <c r="AW159" s="347" t="e">
        <f t="shared" si="52"/>
        <v>#REF!</v>
      </c>
      <c r="AX159" s="325" t="s">
        <v>95</v>
      </c>
      <c r="AY159" s="14"/>
      <c r="AZ159" s="14"/>
      <c r="BA159" s="14"/>
      <c r="BB159" s="14"/>
    </row>
    <row r="160" spans="2:54" ht="14.4" x14ac:dyDescent="0.3">
      <c r="B160" s="778"/>
      <c r="C160" s="319">
        <v>9.8290000000000002E-2</v>
      </c>
      <c r="D160" s="776" t="s">
        <v>146</v>
      </c>
      <c r="E160" s="777"/>
      <c r="F160" s="320" t="s">
        <v>149</v>
      </c>
      <c r="G160" s="320"/>
      <c r="H160" s="320"/>
      <c r="I160" s="320"/>
      <c r="J160" s="320"/>
      <c r="K160" s="320"/>
      <c r="L160" s="320"/>
      <c r="M160" s="320"/>
      <c r="N160" s="320"/>
      <c r="O160" s="320"/>
      <c r="P160" s="320"/>
      <c r="Q160" s="320">
        <v>4.7886075E-3</v>
      </c>
      <c r="R160" s="346"/>
      <c r="S160" s="346"/>
      <c r="T160" s="346"/>
      <c r="U160" s="347" t="e">
        <f>(U70-T70)*$C$160</f>
        <v>#REF!</v>
      </c>
      <c r="V160" s="347" t="e">
        <f t="shared" ref="V160:AW160" si="53">(V70-U70)*$C$160</f>
        <v>#REF!</v>
      </c>
      <c r="W160" s="347" t="e">
        <f t="shared" si="53"/>
        <v>#REF!</v>
      </c>
      <c r="X160" s="347" t="e">
        <f t="shared" si="53"/>
        <v>#REF!</v>
      </c>
      <c r="Y160" s="347" t="e">
        <f t="shared" si="53"/>
        <v>#REF!</v>
      </c>
      <c r="Z160" s="347" t="e">
        <f t="shared" si="53"/>
        <v>#REF!</v>
      </c>
      <c r="AA160" s="347" t="e">
        <f t="shared" si="53"/>
        <v>#REF!</v>
      </c>
      <c r="AB160" s="347" t="e">
        <f t="shared" si="53"/>
        <v>#REF!</v>
      </c>
      <c r="AC160" s="347" t="e">
        <f t="shared" si="53"/>
        <v>#REF!</v>
      </c>
      <c r="AD160" s="347" t="e">
        <f t="shared" si="53"/>
        <v>#REF!</v>
      </c>
      <c r="AE160" s="347" t="e">
        <f t="shared" si="53"/>
        <v>#REF!</v>
      </c>
      <c r="AF160" s="347" t="e">
        <f t="shared" si="53"/>
        <v>#REF!</v>
      </c>
      <c r="AG160" s="347" t="e">
        <f t="shared" si="53"/>
        <v>#REF!</v>
      </c>
      <c r="AH160" s="347" t="e">
        <f t="shared" si="53"/>
        <v>#REF!</v>
      </c>
      <c r="AI160" s="347" t="e">
        <f t="shared" si="53"/>
        <v>#REF!</v>
      </c>
      <c r="AJ160" s="347" t="e">
        <f t="shared" si="53"/>
        <v>#REF!</v>
      </c>
      <c r="AK160" s="347" t="e">
        <f t="shared" si="53"/>
        <v>#REF!</v>
      </c>
      <c r="AL160" s="347" t="e">
        <f t="shared" si="53"/>
        <v>#REF!</v>
      </c>
      <c r="AM160" s="347" t="e">
        <f t="shared" si="53"/>
        <v>#REF!</v>
      </c>
      <c r="AN160" s="347" t="e">
        <f t="shared" si="53"/>
        <v>#REF!</v>
      </c>
      <c r="AO160" s="347" t="e">
        <f t="shared" si="53"/>
        <v>#REF!</v>
      </c>
      <c r="AP160" s="347" t="e">
        <f t="shared" si="53"/>
        <v>#REF!</v>
      </c>
      <c r="AQ160" s="347" t="e">
        <f t="shared" si="53"/>
        <v>#REF!</v>
      </c>
      <c r="AR160" s="347" t="e">
        <f t="shared" si="53"/>
        <v>#REF!</v>
      </c>
      <c r="AS160" s="347" t="e">
        <f t="shared" si="53"/>
        <v>#REF!</v>
      </c>
      <c r="AT160" s="347" t="e">
        <f t="shared" si="53"/>
        <v>#REF!</v>
      </c>
      <c r="AU160" s="347" t="e">
        <f t="shared" si="53"/>
        <v>#REF!</v>
      </c>
      <c r="AV160" s="347" t="e">
        <f t="shared" si="53"/>
        <v>#REF!</v>
      </c>
      <c r="AW160" s="347" t="e">
        <f t="shared" si="53"/>
        <v>#REF!</v>
      </c>
      <c r="AX160" s="325"/>
      <c r="AY160" s="14"/>
      <c r="AZ160" s="14"/>
      <c r="BA160" s="14"/>
      <c r="BB160" s="14"/>
    </row>
    <row r="161" spans="2:54" ht="14.4" x14ac:dyDescent="0.3">
      <c r="B161" s="778"/>
      <c r="C161" s="319">
        <v>0.1454</v>
      </c>
      <c r="D161" s="774" t="s">
        <v>102</v>
      </c>
      <c r="E161" s="775"/>
      <c r="F161" s="320" t="s">
        <v>149</v>
      </c>
      <c r="G161" s="320" t="s">
        <v>95</v>
      </c>
      <c r="H161" s="320" t="s">
        <v>95</v>
      </c>
      <c r="I161" s="320"/>
      <c r="J161" s="320"/>
      <c r="K161" s="320"/>
      <c r="L161" s="320"/>
      <c r="M161" s="320"/>
      <c r="N161" s="320"/>
      <c r="O161" s="320"/>
      <c r="P161" s="320"/>
      <c r="Q161" s="320">
        <v>2.76903E-3</v>
      </c>
      <c r="R161" s="346"/>
      <c r="S161" s="346"/>
      <c r="T161" s="346"/>
      <c r="U161" s="347">
        <f>(U72-T72)*$C$161</f>
        <v>-1.1896601370319884E-4</v>
      </c>
      <c r="V161" s="347">
        <f t="shared" ref="V161:AW161" si="54">(V72-U72)*$C$161</f>
        <v>-1.0158095695129577E-4</v>
      </c>
      <c r="W161" s="347">
        <f t="shared" si="54"/>
        <v>-1.075301591029156E-4</v>
      </c>
      <c r="X161" s="347">
        <f t="shared" si="54"/>
        <v>-8.1529970929006355E-5</v>
      </c>
      <c r="Y161" s="347">
        <f t="shared" si="54"/>
        <v>-6.7279884839337357E-5</v>
      </c>
      <c r="Z161" s="347">
        <f t="shared" si="54"/>
        <v>-8.7653895915665639E-5</v>
      </c>
      <c r="AA161" s="347">
        <f t="shared" si="54"/>
        <v>-7.4263848395886533E-5</v>
      </c>
      <c r="AB161" s="347">
        <f t="shared" si="54"/>
        <v>-4.3098107832892117E-5</v>
      </c>
      <c r="AC161" s="347">
        <f t="shared" si="54"/>
        <v>-5.007238210555958E-5</v>
      </c>
      <c r="AD161" s="347">
        <f t="shared" si="54"/>
        <v>-7.207349739182094E-5</v>
      </c>
      <c r="AE161" s="347">
        <f t="shared" si="54"/>
        <v>-4.6487869087458037E-5</v>
      </c>
      <c r="AF161" s="347">
        <f t="shared" si="54"/>
        <v>-5.9261486374948279E-5</v>
      </c>
      <c r="AG161" s="347">
        <f t="shared" si="54"/>
        <v>-4.1242557131444449E-5</v>
      </c>
      <c r="AH161" s="347">
        <f t="shared" si="54"/>
        <v>-4.2789958922439378E-5</v>
      </c>
      <c r="AI161" s="347">
        <f t="shared" si="54"/>
        <v>-5.1154659367947983E-5</v>
      </c>
      <c r="AJ161" s="347">
        <f t="shared" si="54"/>
        <v>-4.5556488482255285E-5</v>
      </c>
      <c r="AK161" s="347">
        <f t="shared" si="54"/>
        <v>-5.1644967977053291E-5</v>
      </c>
      <c r="AL161" s="347">
        <f t="shared" si="54"/>
        <v>-6.3360492095588579E-5</v>
      </c>
      <c r="AM161" s="347">
        <f t="shared" si="54"/>
        <v>-5.9217688147587564E-5</v>
      </c>
      <c r="AN161" s="347">
        <f t="shared" si="54"/>
        <v>-6.5730887527287146E-5</v>
      </c>
      <c r="AO161" s="347">
        <f t="shared" si="54"/>
        <v>-6.8211917421603368E-5</v>
      </c>
      <c r="AP161" s="347">
        <f t="shared" si="54"/>
        <v>-5.7396680623739373E-5</v>
      </c>
      <c r="AQ161" s="347">
        <f t="shared" si="54"/>
        <v>-7.6202345200251291E-5</v>
      </c>
      <c r="AR161" s="347">
        <f t="shared" si="54"/>
        <v>-6.9249056468122469E-5</v>
      </c>
      <c r="AS161" s="347">
        <f t="shared" si="54"/>
        <v>-8.6366858614453617E-5</v>
      </c>
      <c r="AT161" s="347">
        <f t="shared" si="54"/>
        <v>-7.4110383562915594E-5</v>
      </c>
      <c r="AU161" s="347">
        <f t="shared" si="54"/>
        <v>-7.3391654412110536E-5</v>
      </c>
      <c r="AV161" s="347">
        <f t="shared" si="54"/>
        <v>-7.6030273923945838E-5</v>
      </c>
      <c r="AW161" s="347">
        <f t="shared" si="54"/>
        <v>-7.5109356608769317E-5</v>
      </c>
      <c r="AX161" s="325" t="s">
        <v>95</v>
      </c>
      <c r="AY161" s="14"/>
      <c r="AZ161" s="14"/>
      <c r="BA161" s="14"/>
      <c r="BB161" s="14"/>
    </row>
    <row r="162" spans="2:54" ht="14.4" x14ac:dyDescent="0.3">
      <c r="B162" s="778"/>
      <c r="C162" s="319">
        <v>3.3999999999999998E-3</v>
      </c>
      <c r="D162" s="774" t="s">
        <v>103</v>
      </c>
      <c r="E162" s="775"/>
      <c r="F162" s="320" t="s">
        <v>149</v>
      </c>
      <c r="G162" s="320" t="s">
        <v>95</v>
      </c>
      <c r="H162" s="320" t="s">
        <v>95</v>
      </c>
      <c r="I162" s="320"/>
      <c r="J162" s="320"/>
      <c r="K162" s="320"/>
      <c r="L162" s="320"/>
      <c r="M162" s="320"/>
      <c r="N162" s="320"/>
      <c r="O162" s="320"/>
      <c r="P162" s="320"/>
      <c r="Q162" s="320">
        <v>4.0815000000000001E-5</v>
      </c>
      <c r="R162" s="346"/>
      <c r="S162" s="346"/>
      <c r="T162" s="346"/>
      <c r="U162" s="347">
        <f>(U74-T74)*$C$162</f>
        <v>-6.5661217720316404E-7</v>
      </c>
      <c r="V162" s="347">
        <f t="shared" ref="V162:AW162" si="55">(V74-U74)*$C$162</f>
        <v>-1.2410960526255675E-7</v>
      </c>
      <c r="W162" s="347">
        <f t="shared" si="55"/>
        <v>-7.0730512720028608E-7</v>
      </c>
      <c r="X162" s="347">
        <f t="shared" si="55"/>
        <v>-2.8944206741865483E-8</v>
      </c>
      <c r="Y162" s="347">
        <f t="shared" si="55"/>
        <v>-5.9777415296508039E-7</v>
      </c>
      <c r="Z162" s="347">
        <f t="shared" si="55"/>
        <v>-6.603027085360091E-8</v>
      </c>
      <c r="AA162" s="347">
        <f t="shared" si="55"/>
        <v>-6.2076654948888248E-7</v>
      </c>
      <c r="AB162" s="347">
        <f t="shared" si="55"/>
        <v>6.7323398481178296E-8</v>
      </c>
      <c r="AC162" s="347">
        <f t="shared" si="55"/>
        <v>-5.0623901159467798E-7</v>
      </c>
      <c r="AD162" s="347">
        <f t="shared" si="55"/>
        <v>-6.4320445440280151E-8</v>
      </c>
      <c r="AE162" s="347">
        <f t="shared" si="55"/>
        <v>-4.5356417981629037E-7</v>
      </c>
      <c r="AF162" s="347">
        <f t="shared" si="55"/>
        <v>-6.0762133475178447E-8</v>
      </c>
      <c r="AG162" s="347">
        <f t="shared" si="55"/>
        <v>-3.9276744667453563E-7</v>
      </c>
      <c r="AH162" s="347">
        <f t="shared" si="55"/>
        <v>-3.6055059375239563E-8</v>
      </c>
      <c r="AI162" s="347">
        <f t="shared" si="55"/>
        <v>-3.8773769179715196E-7</v>
      </c>
      <c r="AJ162" s="347">
        <f t="shared" si="55"/>
        <v>-7.0012260561325143E-8</v>
      </c>
      <c r="AK162" s="347">
        <f t="shared" si="55"/>
        <v>-3.4965688574700725E-7</v>
      </c>
      <c r="AL162" s="347">
        <f t="shared" si="55"/>
        <v>-1.4878237115727444E-7</v>
      </c>
      <c r="AM162" s="347">
        <f t="shared" si="55"/>
        <v>-3.4055935658438007E-7</v>
      </c>
      <c r="AN162" s="347">
        <f t="shared" si="55"/>
        <v>-1.6543316954952258E-7</v>
      </c>
      <c r="AO162" s="347">
        <f t="shared" si="55"/>
        <v>-3.4069612045232177E-7</v>
      </c>
      <c r="AP162" s="347">
        <f t="shared" si="55"/>
        <v>-1.4014989667658905E-7</v>
      </c>
      <c r="AQ162" s="347">
        <f t="shared" si="55"/>
        <v>-3.4256014292889376E-7</v>
      </c>
      <c r="AR162" s="347">
        <f t="shared" si="55"/>
        <v>-1.8690786417886462E-7</v>
      </c>
      <c r="AS162" s="347">
        <f t="shared" si="55"/>
        <v>-3.5835494251215128E-7</v>
      </c>
      <c r="AT162" s="347">
        <f t="shared" si="55"/>
        <v>-2.0903994487853072E-7</v>
      </c>
      <c r="AU162" s="347">
        <f t="shared" si="55"/>
        <v>-2.9585681306725228E-7</v>
      </c>
      <c r="AV162" s="347">
        <f t="shared" si="55"/>
        <v>-2.218951176210293E-7</v>
      </c>
      <c r="AW162" s="347">
        <f t="shared" si="55"/>
        <v>-2.9237110183790716E-7</v>
      </c>
      <c r="AX162" s="325" t="s">
        <v>95</v>
      </c>
      <c r="AY162" s="14"/>
      <c r="AZ162" s="14"/>
      <c r="BA162" s="14"/>
      <c r="BB162" s="14"/>
    </row>
    <row r="163" spans="2:54" ht="14.4" x14ac:dyDescent="0.3">
      <c r="B163" s="778"/>
      <c r="C163" s="319">
        <v>1.3899999999999999E-2</v>
      </c>
      <c r="D163" s="774" t="s">
        <v>57</v>
      </c>
      <c r="E163" s="775"/>
      <c r="F163" s="320" t="s">
        <v>149</v>
      </c>
      <c r="G163" s="320" t="s">
        <v>95</v>
      </c>
      <c r="H163" s="320" t="s">
        <v>95</v>
      </c>
      <c r="I163" s="320"/>
      <c r="J163" s="320"/>
      <c r="K163" s="320"/>
      <c r="L163" s="320"/>
      <c r="M163" s="320"/>
      <c r="N163" s="320"/>
      <c r="O163" s="320"/>
      <c r="P163" s="320"/>
      <c r="Q163" s="320">
        <v>1.0251000000000001E-4</v>
      </c>
      <c r="R163" s="346"/>
      <c r="S163" s="346"/>
      <c r="T163" s="346"/>
      <c r="U163" s="347">
        <f>(U79-T79)*$C$163</f>
        <v>-4.4875878425494438E-6</v>
      </c>
      <c r="V163" s="347">
        <f t="shared" ref="V163:AW163" si="56">(V79-U79)*$C$163</f>
        <v>-4.4741250790217561E-6</v>
      </c>
      <c r="W163" s="347">
        <f t="shared" si="56"/>
        <v>-4.460702703784641E-6</v>
      </c>
      <c r="X163" s="347">
        <f t="shared" si="56"/>
        <v>-4.4473205956733497E-6</v>
      </c>
      <c r="Y163" s="347">
        <f t="shared" si="56"/>
        <v>-4.4339786338863676E-6</v>
      </c>
      <c r="Z163" s="347">
        <f t="shared" si="56"/>
        <v>-4.4206766979846414E-6</v>
      </c>
      <c r="AA163" s="347">
        <f t="shared" si="56"/>
        <v>-4.4074146678908088E-6</v>
      </c>
      <c r="AB163" s="347">
        <f t="shared" si="56"/>
        <v>-4.3941924238870734E-6</v>
      </c>
      <c r="AC163" s="347">
        <f t="shared" si="56"/>
        <v>-4.3810098466154003E-6</v>
      </c>
      <c r="AD163" s="347">
        <f t="shared" si="56"/>
        <v>-4.3678668170755879E-6</v>
      </c>
      <c r="AE163" s="347">
        <f t="shared" si="56"/>
        <v>-4.3547632166243003E-6</v>
      </c>
      <c r="AF163" s="347">
        <f t="shared" si="56"/>
        <v>-4.3416989269744911E-6</v>
      </c>
      <c r="AG163" s="347">
        <f t="shared" si="56"/>
        <v>-4.3286738301934715E-6</v>
      </c>
      <c r="AH163" s="347">
        <f t="shared" si="56"/>
        <v>-4.3156878087029152E-6</v>
      </c>
      <c r="AI163" s="347">
        <f t="shared" si="56"/>
        <v>-4.3027407452769258E-6</v>
      </c>
      <c r="AJ163" s="347">
        <f t="shared" si="56"/>
        <v>-4.2898325230410704E-6</v>
      </c>
      <c r="AK163" s="347">
        <f t="shared" si="56"/>
        <v>-4.2769630254718066E-6</v>
      </c>
      <c r="AL163" s="347">
        <f t="shared" si="56"/>
        <v>-4.2641321363955136E-6</v>
      </c>
      <c r="AM163" s="347">
        <f t="shared" si="56"/>
        <v>-4.2513397399863721E-6</v>
      </c>
      <c r="AN163" s="347">
        <f t="shared" si="56"/>
        <v>-4.2385857207663618E-6</v>
      </c>
      <c r="AO163" s="347">
        <f t="shared" si="56"/>
        <v>-4.225869963604109E-6</v>
      </c>
      <c r="AP163" s="347">
        <f t="shared" si="56"/>
        <v>-4.2131923537131453E-6</v>
      </c>
      <c r="AQ163" s="347">
        <f t="shared" si="56"/>
        <v>-4.2005527766521026E-6</v>
      </c>
      <c r="AR163" s="347">
        <f t="shared" si="56"/>
        <v>-4.1879511183222066E-6</v>
      </c>
      <c r="AS163" s="347">
        <f t="shared" si="56"/>
        <v>-4.1753872649670823E-6</v>
      </c>
      <c r="AT163" s="347">
        <f t="shared" si="56"/>
        <v>-4.162861103172176E-6</v>
      </c>
      <c r="AU163" s="347">
        <f t="shared" si="56"/>
        <v>-4.1503725198628242E-6</v>
      </c>
      <c r="AV163" s="347">
        <f t="shared" si="56"/>
        <v>-4.1379214023030999E-6</v>
      </c>
      <c r="AW163" s="347">
        <f t="shared" si="56"/>
        <v>-4.1255076380961972E-6</v>
      </c>
      <c r="AX163" s="325" t="s">
        <v>95</v>
      </c>
      <c r="AY163" s="14"/>
      <c r="AZ163" s="14"/>
      <c r="BA163" s="14"/>
      <c r="BB163" s="14"/>
    </row>
    <row r="164" spans="2:54" ht="14.4" x14ac:dyDescent="0.3">
      <c r="B164" s="272" t="s">
        <v>95</v>
      </c>
      <c r="C164" s="34"/>
      <c r="D164" s="326" t="s">
        <v>95</v>
      </c>
      <c r="E164" s="327" t="s">
        <v>95</v>
      </c>
      <c r="F164" s="328" t="s">
        <v>24</v>
      </c>
      <c r="G164" s="328" t="s">
        <v>95</v>
      </c>
      <c r="H164" s="328" t="s">
        <v>95</v>
      </c>
      <c r="I164" s="328">
        <v>1.15E-2</v>
      </c>
      <c r="J164" s="328" t="s">
        <v>95</v>
      </c>
      <c r="K164" s="328">
        <v>1.15E-2</v>
      </c>
      <c r="L164" s="328" t="s">
        <v>95</v>
      </c>
      <c r="M164" s="328">
        <v>1.15E-2</v>
      </c>
      <c r="N164" s="328" t="s">
        <v>95</v>
      </c>
      <c r="O164" s="328">
        <v>3.46E-3</v>
      </c>
      <c r="P164" s="328" t="s">
        <v>95</v>
      </c>
      <c r="Q164" s="350">
        <f>SUM(Q159:Q163)</f>
        <v>1.248957E-2</v>
      </c>
      <c r="R164" s="350">
        <f>SUM(R159:R163)</f>
        <v>0</v>
      </c>
      <c r="S164" s="350">
        <f t="shared" ref="S164:AW164" si="57">SUM(S159:S163)</f>
        <v>0</v>
      </c>
      <c r="T164" s="350">
        <f t="shared" si="57"/>
        <v>0</v>
      </c>
      <c r="U164" s="351" t="e">
        <f t="shared" si="57"/>
        <v>#REF!</v>
      </c>
      <c r="V164" s="351" t="e">
        <f t="shared" si="57"/>
        <v>#REF!</v>
      </c>
      <c r="W164" s="351" t="e">
        <f t="shared" si="57"/>
        <v>#REF!</v>
      </c>
      <c r="X164" s="351" t="e">
        <f t="shared" si="57"/>
        <v>#REF!</v>
      </c>
      <c r="Y164" s="351" t="e">
        <f t="shared" si="57"/>
        <v>#REF!</v>
      </c>
      <c r="Z164" s="351" t="e">
        <f t="shared" si="57"/>
        <v>#REF!</v>
      </c>
      <c r="AA164" s="351" t="e">
        <f t="shared" si="57"/>
        <v>#REF!</v>
      </c>
      <c r="AB164" s="351" t="e">
        <f t="shared" si="57"/>
        <v>#REF!</v>
      </c>
      <c r="AC164" s="351" t="e">
        <f t="shared" si="57"/>
        <v>#REF!</v>
      </c>
      <c r="AD164" s="351" t="e">
        <f t="shared" si="57"/>
        <v>#REF!</v>
      </c>
      <c r="AE164" s="351" t="e">
        <f t="shared" si="57"/>
        <v>#REF!</v>
      </c>
      <c r="AF164" s="351" t="e">
        <f t="shared" si="57"/>
        <v>#REF!</v>
      </c>
      <c r="AG164" s="351" t="e">
        <f t="shared" si="57"/>
        <v>#REF!</v>
      </c>
      <c r="AH164" s="351" t="e">
        <f t="shared" si="57"/>
        <v>#REF!</v>
      </c>
      <c r="AI164" s="351" t="e">
        <f t="shared" si="57"/>
        <v>#REF!</v>
      </c>
      <c r="AJ164" s="351" t="e">
        <f t="shared" si="57"/>
        <v>#REF!</v>
      </c>
      <c r="AK164" s="351" t="e">
        <f t="shared" si="57"/>
        <v>#REF!</v>
      </c>
      <c r="AL164" s="351" t="e">
        <f t="shared" si="57"/>
        <v>#REF!</v>
      </c>
      <c r="AM164" s="351" t="e">
        <f t="shared" si="57"/>
        <v>#REF!</v>
      </c>
      <c r="AN164" s="351" t="e">
        <f t="shared" si="57"/>
        <v>#REF!</v>
      </c>
      <c r="AO164" s="351" t="e">
        <f t="shared" si="57"/>
        <v>#REF!</v>
      </c>
      <c r="AP164" s="351" t="e">
        <f t="shared" si="57"/>
        <v>#REF!</v>
      </c>
      <c r="AQ164" s="351" t="e">
        <f t="shared" si="57"/>
        <v>#REF!</v>
      </c>
      <c r="AR164" s="351" t="e">
        <f t="shared" si="57"/>
        <v>#REF!</v>
      </c>
      <c r="AS164" s="351" t="e">
        <f t="shared" si="57"/>
        <v>#REF!</v>
      </c>
      <c r="AT164" s="351" t="e">
        <f t="shared" si="57"/>
        <v>#REF!</v>
      </c>
      <c r="AU164" s="351" t="e">
        <f t="shared" si="57"/>
        <v>#REF!</v>
      </c>
      <c r="AV164" s="351" t="e">
        <f t="shared" si="57"/>
        <v>#REF!</v>
      </c>
      <c r="AW164" s="351" t="e">
        <f t="shared" si="57"/>
        <v>#REF!</v>
      </c>
      <c r="AX164" s="331" t="s">
        <v>95</v>
      </c>
      <c r="AY164" s="14"/>
      <c r="AZ164" s="14"/>
      <c r="BA164" s="14"/>
      <c r="BB164" s="14"/>
    </row>
    <row r="165" spans="2:54" ht="14.4" x14ac:dyDescent="0.3">
      <c r="B165" s="272" t="s">
        <v>95</v>
      </c>
      <c r="C165" s="34"/>
      <c r="D165" s="326" t="s">
        <v>95</v>
      </c>
      <c r="E165" s="327" t="s">
        <v>95</v>
      </c>
      <c r="F165" s="332" t="s">
        <v>95</v>
      </c>
      <c r="G165" s="332" t="s">
        <v>95</v>
      </c>
      <c r="H165" s="332" t="s">
        <v>95</v>
      </c>
      <c r="I165" s="332" t="s">
        <v>95</v>
      </c>
      <c r="J165" s="332" t="s">
        <v>95</v>
      </c>
      <c r="K165" s="332" t="s">
        <v>95</v>
      </c>
      <c r="L165" s="332" t="s">
        <v>95</v>
      </c>
      <c r="M165" s="332" t="s">
        <v>95</v>
      </c>
      <c r="N165" s="332" t="s">
        <v>95</v>
      </c>
      <c r="O165" s="332" t="s">
        <v>95</v>
      </c>
      <c r="P165" s="332" t="s">
        <v>95</v>
      </c>
      <c r="Q165" s="332" t="s">
        <v>95</v>
      </c>
      <c r="R165" s="333" t="s">
        <v>95</v>
      </c>
      <c r="S165" s="333" t="s">
        <v>95</v>
      </c>
      <c r="T165" s="333" t="s">
        <v>95</v>
      </c>
      <c r="U165" s="333" t="s">
        <v>95</v>
      </c>
      <c r="V165" s="333" t="s">
        <v>95</v>
      </c>
      <c r="W165" s="333" t="s">
        <v>95</v>
      </c>
      <c r="X165" s="333" t="s">
        <v>95</v>
      </c>
      <c r="Y165" s="333" t="s">
        <v>95</v>
      </c>
      <c r="Z165" s="333" t="s">
        <v>95</v>
      </c>
      <c r="AA165" s="333" t="s">
        <v>95</v>
      </c>
      <c r="AB165" s="333" t="s">
        <v>95</v>
      </c>
      <c r="AC165" s="333" t="s">
        <v>95</v>
      </c>
      <c r="AD165" s="333" t="s">
        <v>95</v>
      </c>
      <c r="AE165" s="333" t="s">
        <v>95</v>
      </c>
      <c r="AF165" s="333" t="s">
        <v>95</v>
      </c>
      <c r="AG165" s="333" t="s">
        <v>95</v>
      </c>
      <c r="AH165" s="333" t="s">
        <v>95</v>
      </c>
      <c r="AI165" s="333" t="s">
        <v>95</v>
      </c>
      <c r="AJ165" s="333" t="s">
        <v>95</v>
      </c>
      <c r="AK165" s="333" t="s">
        <v>95</v>
      </c>
      <c r="AL165" s="333" t="s">
        <v>95</v>
      </c>
      <c r="AM165" s="333" t="s">
        <v>95</v>
      </c>
      <c r="AN165" s="333" t="s">
        <v>95</v>
      </c>
      <c r="AO165" s="333" t="s">
        <v>95</v>
      </c>
      <c r="AP165" s="333" t="s">
        <v>95</v>
      </c>
      <c r="AQ165" s="333" t="s">
        <v>95</v>
      </c>
      <c r="AR165" s="333" t="s">
        <v>95</v>
      </c>
      <c r="AS165" s="333" t="s">
        <v>95</v>
      </c>
      <c r="AT165" s="333" t="s">
        <v>95</v>
      </c>
      <c r="AU165" s="333" t="s">
        <v>95</v>
      </c>
      <c r="AV165" s="333" t="s">
        <v>95</v>
      </c>
      <c r="AW165" s="333" t="s">
        <v>95</v>
      </c>
      <c r="AX165" s="331" t="s">
        <v>95</v>
      </c>
      <c r="AY165" s="14"/>
      <c r="AZ165" s="14"/>
      <c r="BA165" s="14"/>
      <c r="BB165" s="14"/>
    </row>
    <row r="166" spans="2:54" ht="15.6" x14ac:dyDescent="0.25">
      <c r="B166" s="644"/>
      <c r="C166" s="13"/>
      <c r="D166" s="283"/>
      <c r="E166" s="261" t="s">
        <v>150</v>
      </c>
      <c r="F166" s="288" t="s">
        <v>110</v>
      </c>
      <c r="G166" s="285"/>
      <c r="H166" s="285"/>
      <c r="I166" s="285"/>
      <c r="J166" s="285"/>
      <c r="K166" s="285"/>
      <c r="L166" s="285"/>
      <c r="M166" s="285"/>
      <c r="N166" s="285"/>
      <c r="O166" s="285"/>
      <c r="P166" s="285"/>
      <c r="Q166" s="285"/>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286"/>
    </row>
    <row r="167" spans="2:54" ht="14.4" x14ac:dyDescent="0.3">
      <c r="B167" s="271" t="s">
        <v>95</v>
      </c>
      <c r="C167" s="30"/>
      <c r="D167" s="349" t="s">
        <v>139</v>
      </c>
      <c r="E167" s="352"/>
      <c r="F167" s="320"/>
      <c r="G167" s="320" t="s">
        <v>95</v>
      </c>
      <c r="H167" s="320" t="s">
        <v>95</v>
      </c>
      <c r="I167" s="320" t="s">
        <v>95</v>
      </c>
      <c r="J167" s="320" t="s">
        <v>95</v>
      </c>
      <c r="K167" s="320" t="s">
        <v>95</v>
      </c>
      <c r="L167" s="320" t="s">
        <v>95</v>
      </c>
      <c r="M167" s="320" t="s">
        <v>95</v>
      </c>
      <c r="N167" s="320" t="s">
        <v>95</v>
      </c>
      <c r="O167" s="320" t="s">
        <v>95</v>
      </c>
      <c r="P167" s="320" t="s">
        <v>95</v>
      </c>
      <c r="Q167" s="320" t="s">
        <v>95</v>
      </c>
      <c r="R167" s="343" t="s">
        <v>95</v>
      </c>
      <c r="S167" s="343" t="s">
        <v>95</v>
      </c>
      <c r="T167" s="343" t="s">
        <v>95</v>
      </c>
      <c r="U167" s="343" t="s">
        <v>95</v>
      </c>
      <c r="V167" s="343" t="s">
        <v>95</v>
      </c>
      <c r="W167" s="343" t="s">
        <v>95</v>
      </c>
      <c r="X167" s="343" t="s">
        <v>95</v>
      </c>
      <c r="Y167" s="343" t="s">
        <v>95</v>
      </c>
      <c r="Z167" s="343" t="s">
        <v>95</v>
      </c>
      <c r="AA167" s="343" t="s">
        <v>95</v>
      </c>
      <c r="AB167" s="343" t="s">
        <v>95</v>
      </c>
      <c r="AC167" s="343" t="s">
        <v>95</v>
      </c>
      <c r="AD167" s="343" t="s">
        <v>95</v>
      </c>
      <c r="AE167" s="343" t="s">
        <v>95</v>
      </c>
      <c r="AF167" s="343" t="s">
        <v>95</v>
      </c>
      <c r="AG167" s="343" t="s">
        <v>95</v>
      </c>
      <c r="AH167" s="343" t="s">
        <v>95</v>
      </c>
      <c r="AI167" s="343" t="s">
        <v>95</v>
      </c>
      <c r="AJ167" s="343" t="s">
        <v>95</v>
      </c>
      <c r="AK167" s="343" t="s">
        <v>95</v>
      </c>
      <c r="AL167" s="343" t="s">
        <v>95</v>
      </c>
      <c r="AM167" s="343" t="s">
        <v>95</v>
      </c>
      <c r="AN167" s="343" t="s">
        <v>95</v>
      </c>
      <c r="AO167" s="343" t="s">
        <v>95</v>
      </c>
      <c r="AP167" s="343" t="s">
        <v>95</v>
      </c>
      <c r="AQ167" s="343" t="s">
        <v>95</v>
      </c>
      <c r="AR167" s="343" t="s">
        <v>95</v>
      </c>
      <c r="AS167" s="343" t="s">
        <v>95</v>
      </c>
      <c r="AT167" s="343" t="s">
        <v>95</v>
      </c>
      <c r="AU167" s="343" t="s">
        <v>95</v>
      </c>
      <c r="AV167" s="343" t="s">
        <v>95</v>
      </c>
      <c r="AW167" s="343" t="s">
        <v>95</v>
      </c>
      <c r="AX167" s="325" t="s">
        <v>95</v>
      </c>
      <c r="AY167" s="33"/>
      <c r="AZ167" s="33"/>
      <c r="BA167" s="33"/>
      <c r="BB167" s="33"/>
    </row>
    <row r="168" spans="2:54" ht="14.4" x14ac:dyDescent="0.3">
      <c r="B168" s="778" t="s">
        <v>140</v>
      </c>
      <c r="C168" s="30"/>
      <c r="D168" s="774" t="s">
        <v>99</v>
      </c>
      <c r="E168" s="775"/>
      <c r="F168" s="320" t="s">
        <v>82</v>
      </c>
      <c r="G168" s="320" t="s">
        <v>95</v>
      </c>
      <c r="H168" s="320" t="s">
        <v>95</v>
      </c>
      <c r="I168" s="320">
        <v>0</v>
      </c>
      <c r="J168" s="320" t="s">
        <v>95</v>
      </c>
      <c r="K168" s="320">
        <v>8.0000000000000015E-4</v>
      </c>
      <c r="L168" s="320"/>
      <c r="M168" s="320">
        <v>8.0000000000000015E-4</v>
      </c>
      <c r="N168" s="320"/>
      <c r="O168" s="320">
        <v>2.0500000000000002E-3</v>
      </c>
      <c r="P168" s="320"/>
      <c r="Q168" s="320">
        <v>1.6100000000000001E-3</v>
      </c>
      <c r="R168" s="346"/>
      <c r="S168" s="346"/>
      <c r="T168" s="346"/>
      <c r="U168" s="346"/>
      <c r="V168" s="346"/>
      <c r="W168" s="346"/>
      <c r="X168" s="346"/>
      <c r="Y168" s="346"/>
      <c r="Z168" s="346"/>
      <c r="AA168" s="346"/>
      <c r="AB168" s="346"/>
      <c r="AC168" s="346"/>
      <c r="AD168" s="346"/>
      <c r="AE168" s="346"/>
      <c r="AF168" s="346"/>
      <c r="AG168" s="346"/>
      <c r="AH168" s="346"/>
      <c r="AI168" s="346"/>
      <c r="AJ168" s="346"/>
      <c r="AK168" s="346"/>
      <c r="AL168" s="346"/>
      <c r="AM168" s="346"/>
      <c r="AN168" s="346"/>
      <c r="AO168" s="346"/>
      <c r="AP168" s="346"/>
      <c r="AQ168" s="346"/>
      <c r="AR168" s="346"/>
      <c r="AS168" s="346"/>
      <c r="AT168" s="346"/>
      <c r="AU168" s="346"/>
      <c r="AV168" s="346"/>
      <c r="AW168" s="346"/>
      <c r="AX168" s="325" t="s">
        <v>95</v>
      </c>
      <c r="AY168" s="30"/>
      <c r="AZ168" s="30"/>
      <c r="BA168" s="30"/>
      <c r="BB168" s="30"/>
    </row>
    <row r="169" spans="2:54" ht="14.4" x14ac:dyDescent="0.3">
      <c r="B169" s="778"/>
      <c r="C169" s="319">
        <v>1.35E-2</v>
      </c>
      <c r="D169" s="774" t="s">
        <v>101</v>
      </c>
      <c r="E169" s="775"/>
      <c r="F169" s="320" t="s">
        <v>82</v>
      </c>
      <c r="G169" s="320" t="s">
        <v>95</v>
      </c>
      <c r="H169" s="320" t="s">
        <v>95</v>
      </c>
      <c r="I169" s="320">
        <v>3.0000000000000001E-5</v>
      </c>
      <c r="J169" s="320" t="s">
        <v>95</v>
      </c>
      <c r="K169" s="320">
        <v>3.0000000000000001E-5</v>
      </c>
      <c r="L169" s="320" t="s">
        <v>95</v>
      </c>
      <c r="M169" s="320">
        <v>3.0000000000000001E-5</v>
      </c>
      <c r="N169" s="320" t="s">
        <v>95</v>
      </c>
      <c r="O169" s="320">
        <v>1.8000000000000001E-4</v>
      </c>
      <c r="P169" s="320" t="s">
        <v>95</v>
      </c>
      <c r="Q169" s="320">
        <v>1.8000000000000001E-4</v>
      </c>
      <c r="R169" s="346"/>
      <c r="S169" s="346"/>
      <c r="T169" s="346"/>
      <c r="U169" s="347">
        <f>(U65-T65)*$C$169</f>
        <v>2.4364476209589455E-7</v>
      </c>
      <c r="V169" s="347">
        <f t="shared" ref="V169:AW169" si="58">(V65-U65)*$C$169</f>
        <v>2.3839791767833046E-7</v>
      </c>
      <c r="W169" s="347">
        <f t="shared" si="58"/>
        <v>2.3317290712273481E-7</v>
      </c>
      <c r="X169" s="347">
        <f t="shared" si="58"/>
        <v>2.2806413819134037E-7</v>
      </c>
      <c r="Y169" s="347">
        <f t="shared" si="58"/>
        <v>2.2285645399996307E-7</v>
      </c>
      <c r="Z169" s="347">
        <f t="shared" si="58"/>
        <v>2.1772037101636109E-7</v>
      </c>
      <c r="AA169" s="347">
        <f t="shared" si="58"/>
        <v>2.1258029376740316E-7</v>
      </c>
      <c r="AB169" s="347">
        <f t="shared" si="58"/>
        <v>2.0755869120712976E-7</v>
      </c>
      <c r="AC169" s="347">
        <f t="shared" si="58"/>
        <v>2.0244883458941931E-7</v>
      </c>
      <c r="AD169" s="347">
        <f t="shared" si="58"/>
        <v>1.9737483947965957E-7</v>
      </c>
      <c r="AE169" s="347">
        <f t="shared" si="58"/>
        <v>1.9230355297811253E-7</v>
      </c>
      <c r="AF169" s="347">
        <f t="shared" si="58"/>
        <v>1.8721239377220838E-7</v>
      </c>
      <c r="AG169" s="347">
        <f t="shared" si="58"/>
        <v>1.8218005706742425E-7</v>
      </c>
      <c r="AH169" s="347">
        <f t="shared" si="58"/>
        <v>1.7714673455601626E-7</v>
      </c>
      <c r="AI169" s="347">
        <f t="shared" si="58"/>
        <v>1.7216508526474856E-7</v>
      </c>
      <c r="AJ169" s="347">
        <f t="shared" si="58"/>
        <v>1.6716186298777052E-7</v>
      </c>
      <c r="AK169" s="347">
        <f t="shared" si="58"/>
        <v>1.6222344336734583E-7</v>
      </c>
      <c r="AL169" s="347">
        <f t="shared" si="58"/>
        <v>1.5729672012116531E-7</v>
      </c>
      <c r="AM169" s="347">
        <f t="shared" si="58"/>
        <v>1.5241144098250558E-7</v>
      </c>
      <c r="AN169" s="347">
        <f t="shared" si="58"/>
        <v>1.476176813933472E-7</v>
      </c>
      <c r="AO169" s="347">
        <f t="shared" si="58"/>
        <v>1.4287919189100857E-7</v>
      </c>
      <c r="AP169" s="347">
        <f t="shared" si="58"/>
        <v>1.3815460309088422E-7</v>
      </c>
      <c r="AQ169" s="347">
        <f t="shared" si="58"/>
        <v>1.3351068380039465E-7</v>
      </c>
      <c r="AR169" s="347">
        <f t="shared" si="58"/>
        <v>1.2887436348291843E-7</v>
      </c>
      <c r="AS169" s="347">
        <f t="shared" si="58"/>
        <v>1.2430753825624919E-7</v>
      </c>
      <c r="AT169" s="347">
        <f t="shared" si="58"/>
        <v>1.1984763423278366E-7</v>
      </c>
      <c r="AU169" s="347">
        <f t="shared" si="58"/>
        <v>1.153677970633718E-7</v>
      </c>
      <c r="AV169" s="347">
        <f t="shared" si="58"/>
        <v>1.1099859102964987E-7</v>
      </c>
      <c r="AW169" s="347">
        <f t="shared" si="58"/>
        <v>1.0674298314662656E-7</v>
      </c>
      <c r="AX169" s="325" t="s">
        <v>95</v>
      </c>
      <c r="AY169" s="33"/>
      <c r="AZ169" s="33"/>
      <c r="BA169" s="33"/>
      <c r="BB169" s="33"/>
    </row>
    <row r="170" spans="2:54" ht="14.4" x14ac:dyDescent="0.3">
      <c r="B170" s="778"/>
      <c r="C170" s="319">
        <v>0.10920000000000001</v>
      </c>
      <c r="D170" s="774" t="s">
        <v>106</v>
      </c>
      <c r="E170" s="775"/>
      <c r="F170" s="320" t="s">
        <v>82</v>
      </c>
      <c r="G170" s="320" t="s">
        <v>95</v>
      </c>
      <c r="H170" s="320" t="s">
        <v>95</v>
      </c>
      <c r="I170" s="320">
        <v>3.3800000000000002E-3</v>
      </c>
      <c r="J170" s="320" t="s">
        <v>95</v>
      </c>
      <c r="K170" s="320">
        <v>3.3800000000000002E-3</v>
      </c>
      <c r="L170" s="320" t="s">
        <v>95</v>
      </c>
      <c r="M170" s="320">
        <v>3.3800000000000002E-3</v>
      </c>
      <c r="N170" s="320" t="s">
        <v>95</v>
      </c>
      <c r="O170" s="320">
        <v>2.14E-3</v>
      </c>
      <c r="P170" s="320" t="s">
        <v>95</v>
      </c>
      <c r="Q170" s="320">
        <v>5.3200000000000001E-3</v>
      </c>
      <c r="R170" s="346"/>
      <c r="S170" s="346"/>
      <c r="T170" s="346"/>
      <c r="U170" s="347" t="e">
        <f>(U67-T67)*$C$170</f>
        <v>#REF!</v>
      </c>
      <c r="V170" s="347" t="e">
        <f t="shared" ref="V170:AW170" si="59">(V67-U67)*$C$170</f>
        <v>#REF!</v>
      </c>
      <c r="W170" s="347" t="e">
        <f t="shared" si="59"/>
        <v>#REF!</v>
      </c>
      <c r="X170" s="347" t="e">
        <f t="shared" si="59"/>
        <v>#REF!</v>
      </c>
      <c r="Y170" s="347" t="e">
        <f t="shared" si="59"/>
        <v>#REF!</v>
      </c>
      <c r="Z170" s="347" t="e">
        <f t="shared" si="59"/>
        <v>#REF!</v>
      </c>
      <c r="AA170" s="347" t="e">
        <f t="shared" si="59"/>
        <v>#REF!</v>
      </c>
      <c r="AB170" s="347" t="e">
        <f t="shared" si="59"/>
        <v>#REF!</v>
      </c>
      <c r="AC170" s="347" t="e">
        <f t="shared" si="59"/>
        <v>#REF!</v>
      </c>
      <c r="AD170" s="347" t="e">
        <f t="shared" si="59"/>
        <v>#REF!</v>
      </c>
      <c r="AE170" s="347" t="e">
        <f t="shared" si="59"/>
        <v>#REF!</v>
      </c>
      <c r="AF170" s="347" t="e">
        <f t="shared" si="59"/>
        <v>#REF!</v>
      </c>
      <c r="AG170" s="347" t="e">
        <f t="shared" si="59"/>
        <v>#REF!</v>
      </c>
      <c r="AH170" s="347" t="e">
        <f t="shared" si="59"/>
        <v>#REF!</v>
      </c>
      <c r="AI170" s="347" t="e">
        <f t="shared" si="59"/>
        <v>#REF!</v>
      </c>
      <c r="AJ170" s="347" t="e">
        <f t="shared" si="59"/>
        <v>#REF!</v>
      </c>
      <c r="AK170" s="347" t="e">
        <f t="shared" si="59"/>
        <v>#REF!</v>
      </c>
      <c r="AL170" s="347" t="e">
        <f t="shared" si="59"/>
        <v>#REF!</v>
      </c>
      <c r="AM170" s="347" t="e">
        <f t="shared" si="59"/>
        <v>#REF!</v>
      </c>
      <c r="AN170" s="347" t="e">
        <f t="shared" si="59"/>
        <v>#REF!</v>
      </c>
      <c r="AO170" s="347" t="e">
        <f t="shared" si="59"/>
        <v>#REF!</v>
      </c>
      <c r="AP170" s="347" t="e">
        <f t="shared" si="59"/>
        <v>#REF!</v>
      </c>
      <c r="AQ170" s="347" t="e">
        <f t="shared" si="59"/>
        <v>#REF!</v>
      </c>
      <c r="AR170" s="347" t="e">
        <f t="shared" si="59"/>
        <v>#REF!</v>
      </c>
      <c r="AS170" s="347" t="e">
        <f t="shared" si="59"/>
        <v>#REF!</v>
      </c>
      <c r="AT170" s="347" t="e">
        <f t="shared" si="59"/>
        <v>#REF!</v>
      </c>
      <c r="AU170" s="347" t="e">
        <f t="shared" si="59"/>
        <v>#REF!</v>
      </c>
      <c r="AV170" s="347" t="e">
        <f t="shared" si="59"/>
        <v>#REF!</v>
      </c>
      <c r="AW170" s="347" t="e">
        <f t="shared" si="59"/>
        <v>#REF!</v>
      </c>
      <c r="AX170" s="325" t="s">
        <v>95</v>
      </c>
      <c r="AY170" s="33"/>
      <c r="AZ170" s="33"/>
      <c r="BA170" s="33"/>
      <c r="BB170" s="33"/>
    </row>
    <row r="171" spans="2:54" ht="14.4" x14ac:dyDescent="0.3">
      <c r="B171" s="778"/>
      <c r="C171" s="319">
        <v>0.10920000000000001</v>
      </c>
      <c r="D171" s="776" t="s">
        <v>146</v>
      </c>
      <c r="E171" s="777"/>
      <c r="F171" s="320" t="s">
        <v>82</v>
      </c>
      <c r="G171" s="320"/>
      <c r="H171" s="320"/>
      <c r="I171" s="320"/>
      <c r="J171" s="320"/>
      <c r="K171" s="320"/>
      <c r="L171" s="320"/>
      <c r="M171" s="320"/>
      <c r="N171" s="320"/>
      <c r="O171" s="320"/>
      <c r="P171" s="320"/>
      <c r="Q171" s="320"/>
      <c r="R171" s="346"/>
      <c r="S171" s="346"/>
      <c r="T171" s="346"/>
      <c r="U171" s="347" t="e">
        <f>(U70-T70)*$C$171</f>
        <v>#REF!</v>
      </c>
      <c r="V171" s="347" t="e">
        <f t="shared" ref="V171:AW171" si="60">(V70-U70)*$C$171</f>
        <v>#REF!</v>
      </c>
      <c r="W171" s="347" t="e">
        <f t="shared" si="60"/>
        <v>#REF!</v>
      </c>
      <c r="X171" s="347" t="e">
        <f t="shared" si="60"/>
        <v>#REF!</v>
      </c>
      <c r="Y171" s="347" t="e">
        <f t="shared" si="60"/>
        <v>#REF!</v>
      </c>
      <c r="Z171" s="347" t="e">
        <f t="shared" si="60"/>
        <v>#REF!</v>
      </c>
      <c r="AA171" s="347" t="e">
        <f t="shared" si="60"/>
        <v>#REF!</v>
      </c>
      <c r="AB171" s="347" t="e">
        <f t="shared" si="60"/>
        <v>#REF!</v>
      </c>
      <c r="AC171" s="347" t="e">
        <f t="shared" si="60"/>
        <v>#REF!</v>
      </c>
      <c r="AD171" s="347" t="e">
        <f t="shared" si="60"/>
        <v>#REF!</v>
      </c>
      <c r="AE171" s="347" t="e">
        <f t="shared" si="60"/>
        <v>#REF!</v>
      </c>
      <c r="AF171" s="347" t="e">
        <f t="shared" si="60"/>
        <v>#REF!</v>
      </c>
      <c r="AG171" s="347" t="e">
        <f t="shared" si="60"/>
        <v>#REF!</v>
      </c>
      <c r="AH171" s="347" t="e">
        <f t="shared" si="60"/>
        <v>#REF!</v>
      </c>
      <c r="AI171" s="347" t="e">
        <f t="shared" si="60"/>
        <v>#REF!</v>
      </c>
      <c r="AJ171" s="347" t="e">
        <f t="shared" si="60"/>
        <v>#REF!</v>
      </c>
      <c r="AK171" s="347" t="e">
        <f t="shared" si="60"/>
        <v>#REF!</v>
      </c>
      <c r="AL171" s="347" t="e">
        <f t="shared" si="60"/>
        <v>#REF!</v>
      </c>
      <c r="AM171" s="347" t="e">
        <f t="shared" si="60"/>
        <v>#REF!</v>
      </c>
      <c r="AN171" s="347" t="e">
        <f t="shared" si="60"/>
        <v>#REF!</v>
      </c>
      <c r="AO171" s="347" t="e">
        <f t="shared" si="60"/>
        <v>#REF!</v>
      </c>
      <c r="AP171" s="347" t="e">
        <f t="shared" si="60"/>
        <v>#REF!</v>
      </c>
      <c r="AQ171" s="347" t="e">
        <f t="shared" si="60"/>
        <v>#REF!</v>
      </c>
      <c r="AR171" s="347" t="e">
        <f t="shared" si="60"/>
        <v>#REF!</v>
      </c>
      <c r="AS171" s="347" t="e">
        <f t="shared" si="60"/>
        <v>#REF!</v>
      </c>
      <c r="AT171" s="347" t="e">
        <f t="shared" si="60"/>
        <v>#REF!</v>
      </c>
      <c r="AU171" s="347" t="e">
        <f t="shared" si="60"/>
        <v>#REF!</v>
      </c>
      <c r="AV171" s="347" t="e">
        <f t="shared" si="60"/>
        <v>#REF!</v>
      </c>
      <c r="AW171" s="347" t="e">
        <f t="shared" si="60"/>
        <v>#REF!</v>
      </c>
      <c r="AX171" s="325"/>
      <c r="AY171" s="33"/>
      <c r="AZ171" s="33"/>
      <c r="BA171" s="33"/>
      <c r="BB171" s="33"/>
    </row>
    <row r="172" spans="2:54" ht="14.4" x14ac:dyDescent="0.3">
      <c r="B172" s="778"/>
      <c r="C172" s="319">
        <v>5.0900000000000001E-2</v>
      </c>
      <c r="D172" s="774" t="s">
        <v>102</v>
      </c>
      <c r="E172" s="775"/>
      <c r="F172" s="320" t="s">
        <v>82</v>
      </c>
      <c r="G172" s="320" t="s">
        <v>95</v>
      </c>
      <c r="H172" s="320" t="s">
        <v>95</v>
      </c>
      <c r="I172" s="320">
        <v>1.16E-3</v>
      </c>
      <c r="J172" s="320" t="s">
        <v>95</v>
      </c>
      <c r="K172" s="320">
        <v>1.16E-3</v>
      </c>
      <c r="L172" s="320" t="s">
        <v>95</v>
      </c>
      <c r="M172" s="320">
        <v>1.16E-3</v>
      </c>
      <c r="N172" s="320" t="s">
        <v>95</v>
      </c>
      <c r="O172" s="320">
        <v>2.4199999999999998E-3</v>
      </c>
      <c r="P172" s="320" t="s">
        <v>95</v>
      </c>
      <c r="Q172" s="320">
        <v>9.7000000000000005E-4</v>
      </c>
      <c r="R172" s="346"/>
      <c r="S172" s="346"/>
      <c r="T172" s="346"/>
      <c r="U172" s="347">
        <f>(U72-T72)*$C$172</f>
        <v>-4.1646286777804819E-5</v>
      </c>
      <c r="V172" s="347">
        <f t="shared" ref="V172:AW172" si="61">(V72-U72)*$C$172</f>
        <v>-3.5560321243610419E-5</v>
      </c>
      <c r="W172" s="347">
        <f t="shared" si="61"/>
        <v>-3.7642951157760684E-5</v>
      </c>
      <c r="X172" s="347">
        <f t="shared" si="61"/>
        <v>-2.8541097113386682E-5</v>
      </c>
      <c r="Y172" s="347">
        <f t="shared" si="61"/>
        <v>-2.3552586921061015E-5</v>
      </c>
      <c r="Z172" s="347">
        <f t="shared" si="61"/>
        <v>-3.0684892036501929E-5</v>
      </c>
      <c r="AA172" s="347">
        <f t="shared" si="61"/>
        <v>-2.5997454493470594E-5</v>
      </c>
      <c r="AB172" s="347">
        <f t="shared" si="61"/>
        <v>-1.5087301847965673E-5</v>
      </c>
      <c r="AC172" s="347">
        <f t="shared" si="61"/>
        <v>-1.7528777504628489E-5</v>
      </c>
      <c r="AD172" s="347">
        <f t="shared" si="61"/>
        <v>-2.5230680998924936E-5</v>
      </c>
      <c r="AE172" s="347">
        <f t="shared" si="61"/>
        <v>-1.627395142057506E-5</v>
      </c>
      <c r="AF172" s="347">
        <f t="shared" si="61"/>
        <v>-2.0745595986828525E-5</v>
      </c>
      <c r="AG172" s="347">
        <f t="shared" si="61"/>
        <v>-1.4437731485491901E-5</v>
      </c>
      <c r="AH172" s="347">
        <f t="shared" si="61"/>
        <v>-1.4979428536122175E-5</v>
      </c>
      <c r="AI172" s="347">
        <f t="shared" si="61"/>
        <v>-1.7907648980939152E-5</v>
      </c>
      <c r="AJ172" s="347">
        <f t="shared" si="61"/>
        <v>-1.5947904152316329E-5</v>
      </c>
      <c r="AK172" s="347">
        <f t="shared" si="61"/>
        <v>-1.8079290715488396E-5</v>
      </c>
      <c r="AL172" s="347">
        <f t="shared" si="61"/>
        <v>-2.218052990141306E-5</v>
      </c>
      <c r="AM172" s="347">
        <f t="shared" si="61"/>
        <v>-2.0730263594994546E-5</v>
      </c>
      <c r="AN172" s="347">
        <f t="shared" si="61"/>
        <v>-2.3010331328328172E-5</v>
      </c>
      <c r="AO172" s="347">
        <f t="shared" si="61"/>
        <v>-2.387886242613213E-5</v>
      </c>
      <c r="AP172" s="347">
        <f t="shared" si="61"/>
        <v>-2.0092785720414953E-5</v>
      </c>
      <c r="AQ172" s="347">
        <f t="shared" si="61"/>
        <v>-2.667606169664918E-5</v>
      </c>
      <c r="AR172" s="347">
        <f t="shared" si="61"/>
        <v>-2.4241932422472035E-5</v>
      </c>
      <c r="AS172" s="347">
        <f t="shared" si="61"/>
        <v>-3.0234340464069388E-5</v>
      </c>
      <c r="AT172" s="347">
        <f t="shared" si="61"/>
        <v>-2.5943731247265501E-5</v>
      </c>
      <c r="AU172" s="347">
        <f t="shared" si="61"/>
        <v>-2.5692126613317924E-5</v>
      </c>
      <c r="AV172" s="347">
        <f t="shared" si="61"/>
        <v>-2.6615824915604146E-5</v>
      </c>
      <c r="AW172" s="347">
        <f t="shared" si="61"/>
        <v>-2.6293440518475641E-5</v>
      </c>
      <c r="AX172" s="325" t="s">
        <v>95</v>
      </c>
      <c r="AY172" s="33"/>
      <c r="AZ172" s="33"/>
      <c r="BA172" s="33"/>
      <c r="BB172" s="33"/>
    </row>
    <row r="173" spans="2:54" ht="14.4" x14ac:dyDescent="0.3">
      <c r="B173" s="778"/>
      <c r="C173" s="319">
        <v>0.34710000000000002</v>
      </c>
      <c r="D173" s="774" t="s">
        <v>103</v>
      </c>
      <c r="E173" s="775"/>
      <c r="F173" s="320" t="s">
        <v>82</v>
      </c>
      <c r="G173" s="320" t="s">
        <v>95</v>
      </c>
      <c r="H173" s="320" t="s">
        <v>95</v>
      </c>
      <c r="I173" s="320">
        <v>1.8E-3</v>
      </c>
      <c r="J173" s="320" t="s">
        <v>95</v>
      </c>
      <c r="K173" s="320">
        <v>1.8E-3</v>
      </c>
      <c r="L173" s="320" t="s">
        <v>95</v>
      </c>
      <c r="M173" s="320">
        <v>1.8E-3</v>
      </c>
      <c r="N173" s="320" t="s">
        <v>95</v>
      </c>
      <c r="O173" s="320">
        <v>1.0300000000000001E-3</v>
      </c>
      <c r="P173" s="320" t="s">
        <v>95</v>
      </c>
      <c r="Q173" s="320">
        <v>4.2100000000000002E-3</v>
      </c>
      <c r="R173" s="346"/>
      <c r="S173" s="346"/>
      <c r="T173" s="346"/>
      <c r="U173" s="347">
        <f>(U74-T74)*$C$173</f>
        <v>-6.7032378443299489E-5</v>
      </c>
      <c r="V173" s="347">
        <f t="shared" ref="V173:AW173" si="62">(V74-U74)*$C$173</f>
        <v>-1.2670130584303957E-5</v>
      </c>
      <c r="W173" s="347">
        <f t="shared" si="62"/>
        <v>-7.2207532250358623E-5</v>
      </c>
      <c r="X173" s="347">
        <f t="shared" si="62"/>
        <v>-2.9548629882651504E-6</v>
      </c>
      <c r="Y173" s="347">
        <f t="shared" si="62"/>
        <v>-6.1025708380641004E-5</v>
      </c>
      <c r="Z173" s="347">
        <f t="shared" si="62"/>
        <v>-6.7409138274367289E-6</v>
      </c>
      <c r="AA173" s="347">
        <f t="shared" si="62"/>
        <v>-6.337296156693857E-5</v>
      </c>
      <c r="AB173" s="347">
        <f t="shared" si="62"/>
        <v>6.8729269449461733E-6</v>
      </c>
      <c r="AC173" s="347">
        <f t="shared" si="62"/>
        <v>-5.1681047330739041E-5</v>
      </c>
      <c r="AD173" s="347">
        <f t="shared" si="62"/>
        <v>-6.5663607683297765E-6</v>
      </c>
      <c r="AE173" s="347">
        <f t="shared" si="62"/>
        <v>-4.6303566710068941E-5</v>
      </c>
      <c r="AF173" s="347">
        <f t="shared" si="62"/>
        <v>-6.2030989791866003E-6</v>
      </c>
      <c r="AG173" s="347">
        <f t="shared" si="62"/>
        <v>-4.0096935511979803E-5</v>
      </c>
      <c r="AH173" s="347">
        <f t="shared" si="62"/>
        <v>-3.6807973850428388E-6</v>
      </c>
      <c r="AI173" s="347">
        <f t="shared" si="62"/>
        <v>-3.9583456712585729E-5</v>
      </c>
      <c r="AJ173" s="347">
        <f t="shared" si="62"/>
        <v>-7.1474281296576349E-6</v>
      </c>
      <c r="AK173" s="347">
        <f t="shared" si="62"/>
        <v>-3.5695854424348889E-5</v>
      </c>
      <c r="AL173" s="347">
        <f t="shared" si="62"/>
        <v>-1.5188929714320576E-5</v>
      </c>
      <c r="AM173" s="347">
        <f t="shared" si="62"/>
        <v>-3.4767103726599508E-5</v>
      </c>
      <c r="AN173" s="347">
        <f t="shared" si="62"/>
        <v>-1.6888780338423322E-5</v>
      </c>
      <c r="AO173" s="347">
        <f t="shared" si="62"/>
        <v>-3.4781065708529673E-5</v>
      </c>
      <c r="AP173" s="347">
        <f t="shared" si="62"/>
        <v>-1.4307655628365902E-5</v>
      </c>
      <c r="AQ173" s="347">
        <f t="shared" si="62"/>
        <v>-3.4971360473711483E-5</v>
      </c>
      <c r="AR173" s="347">
        <f t="shared" si="62"/>
        <v>-1.9081094016612918E-5</v>
      </c>
      <c r="AS173" s="347">
        <f t="shared" si="62"/>
        <v>-3.6583823689990501E-5</v>
      </c>
      <c r="AT173" s="347">
        <f t="shared" si="62"/>
        <v>-2.1340519078628831E-5</v>
      </c>
      <c r="AU173" s="347">
        <f t="shared" si="62"/>
        <v>-3.0203499945777436E-5</v>
      </c>
      <c r="AV173" s="347">
        <f t="shared" si="62"/>
        <v>-2.2652880978311551E-5</v>
      </c>
      <c r="AW173" s="347">
        <f t="shared" si="62"/>
        <v>-2.9847649837628699E-5</v>
      </c>
      <c r="AX173" s="325" t="s">
        <v>95</v>
      </c>
      <c r="AY173" s="33"/>
      <c r="AZ173" s="33"/>
      <c r="BA173" s="33"/>
      <c r="BB173" s="33"/>
    </row>
    <row r="174" spans="2:54" ht="14.4" x14ac:dyDescent="0.3">
      <c r="B174" s="272" t="s">
        <v>95</v>
      </c>
      <c r="C174" s="34"/>
      <c r="D174" s="326" t="s">
        <v>95</v>
      </c>
      <c r="E174" s="327" t="s">
        <v>95</v>
      </c>
      <c r="F174" s="328" t="s">
        <v>24</v>
      </c>
      <c r="G174" s="328" t="s">
        <v>95</v>
      </c>
      <c r="H174" s="328" t="s">
        <v>95</v>
      </c>
      <c r="I174" s="328">
        <v>7.1799999999999998E-3</v>
      </c>
      <c r="J174" s="328" t="s">
        <v>95</v>
      </c>
      <c r="K174" s="328">
        <v>7.1799999999999998E-3</v>
      </c>
      <c r="L174" s="328" t="s">
        <v>95</v>
      </c>
      <c r="M174" s="328">
        <v>7.1799999999999998E-3</v>
      </c>
      <c r="N174" s="328" t="s">
        <v>95</v>
      </c>
      <c r="O174" s="328">
        <v>7.7999999999999996E-3</v>
      </c>
      <c r="P174" s="328" t="s">
        <v>95</v>
      </c>
      <c r="Q174" s="328">
        <v>1.2279999999999999E-2</v>
      </c>
      <c r="R174" s="329">
        <f t="shared" ref="R174:AW174" si="63">SUM(R168:R173)</f>
        <v>0</v>
      </c>
      <c r="S174" s="329">
        <f t="shared" si="63"/>
        <v>0</v>
      </c>
      <c r="T174" s="329">
        <f t="shared" si="63"/>
        <v>0</v>
      </c>
      <c r="U174" s="353" t="e">
        <f t="shared" si="63"/>
        <v>#REF!</v>
      </c>
      <c r="V174" s="353" t="e">
        <f t="shared" si="63"/>
        <v>#REF!</v>
      </c>
      <c r="W174" s="353" t="e">
        <f t="shared" si="63"/>
        <v>#REF!</v>
      </c>
      <c r="X174" s="353" t="e">
        <f t="shared" si="63"/>
        <v>#REF!</v>
      </c>
      <c r="Y174" s="353" t="e">
        <f t="shared" si="63"/>
        <v>#REF!</v>
      </c>
      <c r="Z174" s="353" t="e">
        <f t="shared" si="63"/>
        <v>#REF!</v>
      </c>
      <c r="AA174" s="353" t="e">
        <f t="shared" si="63"/>
        <v>#REF!</v>
      </c>
      <c r="AB174" s="353" t="e">
        <f t="shared" si="63"/>
        <v>#REF!</v>
      </c>
      <c r="AC174" s="353" t="e">
        <f t="shared" si="63"/>
        <v>#REF!</v>
      </c>
      <c r="AD174" s="353" t="e">
        <f t="shared" si="63"/>
        <v>#REF!</v>
      </c>
      <c r="AE174" s="353" t="e">
        <f t="shared" si="63"/>
        <v>#REF!</v>
      </c>
      <c r="AF174" s="353" t="e">
        <f t="shared" si="63"/>
        <v>#REF!</v>
      </c>
      <c r="AG174" s="353" t="e">
        <f t="shared" si="63"/>
        <v>#REF!</v>
      </c>
      <c r="AH174" s="353" t="e">
        <f t="shared" si="63"/>
        <v>#REF!</v>
      </c>
      <c r="AI174" s="353" t="e">
        <f t="shared" si="63"/>
        <v>#REF!</v>
      </c>
      <c r="AJ174" s="353" t="e">
        <f t="shared" si="63"/>
        <v>#REF!</v>
      </c>
      <c r="AK174" s="353" t="e">
        <f t="shared" si="63"/>
        <v>#REF!</v>
      </c>
      <c r="AL174" s="353" t="e">
        <f t="shared" si="63"/>
        <v>#REF!</v>
      </c>
      <c r="AM174" s="353" t="e">
        <f t="shared" si="63"/>
        <v>#REF!</v>
      </c>
      <c r="AN174" s="353" t="e">
        <f t="shared" si="63"/>
        <v>#REF!</v>
      </c>
      <c r="AO174" s="353" t="e">
        <f t="shared" si="63"/>
        <v>#REF!</v>
      </c>
      <c r="AP174" s="353" t="e">
        <f t="shared" si="63"/>
        <v>#REF!</v>
      </c>
      <c r="AQ174" s="353" t="e">
        <f t="shared" si="63"/>
        <v>#REF!</v>
      </c>
      <c r="AR174" s="353" t="e">
        <f t="shared" si="63"/>
        <v>#REF!</v>
      </c>
      <c r="AS174" s="353" t="e">
        <f t="shared" si="63"/>
        <v>#REF!</v>
      </c>
      <c r="AT174" s="353" t="e">
        <f t="shared" si="63"/>
        <v>#REF!</v>
      </c>
      <c r="AU174" s="353" t="e">
        <f t="shared" si="63"/>
        <v>#REF!</v>
      </c>
      <c r="AV174" s="353" t="e">
        <f t="shared" si="63"/>
        <v>#REF!</v>
      </c>
      <c r="AW174" s="353" t="e">
        <f t="shared" si="63"/>
        <v>#REF!</v>
      </c>
      <c r="AX174" s="331" t="s">
        <v>95</v>
      </c>
      <c r="AY174" s="14"/>
      <c r="AZ174" s="14"/>
      <c r="BA174" s="14"/>
      <c r="BB174" s="14"/>
    </row>
    <row r="175" spans="2:54" ht="14.4" x14ac:dyDescent="0.3">
      <c r="B175" s="271"/>
      <c r="C175" s="30"/>
      <c r="D175" s="354" t="s">
        <v>95</v>
      </c>
      <c r="E175" s="355" t="s">
        <v>95</v>
      </c>
      <c r="F175" s="355" t="s">
        <v>95</v>
      </c>
      <c r="G175" s="355" t="s">
        <v>95</v>
      </c>
      <c r="H175" s="355" t="s">
        <v>95</v>
      </c>
      <c r="I175" s="355" t="s">
        <v>95</v>
      </c>
      <c r="J175" s="355" t="s">
        <v>95</v>
      </c>
      <c r="K175" s="355" t="s">
        <v>95</v>
      </c>
      <c r="L175" s="355" t="s">
        <v>95</v>
      </c>
      <c r="M175" s="355" t="s">
        <v>95</v>
      </c>
      <c r="N175" s="355" t="s">
        <v>95</v>
      </c>
      <c r="O175" s="355" t="s">
        <v>95</v>
      </c>
      <c r="P175" s="355" t="s">
        <v>95</v>
      </c>
      <c r="Q175" s="355" t="s">
        <v>95</v>
      </c>
      <c r="R175" s="355" t="s">
        <v>95</v>
      </c>
      <c r="S175" s="355" t="s">
        <v>95</v>
      </c>
      <c r="T175" s="355" t="s">
        <v>95</v>
      </c>
      <c r="U175" s="355" t="s">
        <v>95</v>
      </c>
      <c r="V175" s="355" t="s">
        <v>95</v>
      </c>
      <c r="W175" s="355" t="s">
        <v>95</v>
      </c>
      <c r="X175" s="355" t="s">
        <v>95</v>
      </c>
      <c r="Y175" s="355" t="s">
        <v>95</v>
      </c>
      <c r="Z175" s="355" t="s">
        <v>95</v>
      </c>
      <c r="AA175" s="355" t="s">
        <v>95</v>
      </c>
      <c r="AB175" s="355" t="s">
        <v>95</v>
      </c>
      <c r="AC175" s="355" t="s">
        <v>95</v>
      </c>
      <c r="AD175" s="355" t="s">
        <v>95</v>
      </c>
      <c r="AE175" s="355" t="s">
        <v>95</v>
      </c>
      <c r="AF175" s="355" t="s">
        <v>95</v>
      </c>
      <c r="AG175" s="355" t="s">
        <v>95</v>
      </c>
      <c r="AH175" s="355" t="s">
        <v>95</v>
      </c>
      <c r="AI175" s="355" t="s">
        <v>95</v>
      </c>
      <c r="AJ175" s="355" t="s">
        <v>95</v>
      </c>
      <c r="AK175" s="355" t="s">
        <v>95</v>
      </c>
      <c r="AL175" s="355" t="s">
        <v>95</v>
      </c>
      <c r="AM175" s="355" t="s">
        <v>95</v>
      </c>
      <c r="AN175" s="355" t="s">
        <v>95</v>
      </c>
      <c r="AO175" s="355" t="s">
        <v>95</v>
      </c>
      <c r="AP175" s="355" t="s">
        <v>95</v>
      </c>
      <c r="AQ175" s="355" t="s">
        <v>95</v>
      </c>
      <c r="AR175" s="355" t="s">
        <v>95</v>
      </c>
      <c r="AS175" s="355" t="s">
        <v>95</v>
      </c>
      <c r="AT175" s="355" t="s">
        <v>95</v>
      </c>
      <c r="AU175" s="355" t="s">
        <v>95</v>
      </c>
      <c r="AV175" s="355" t="s">
        <v>95</v>
      </c>
      <c r="AW175" s="355" t="s">
        <v>95</v>
      </c>
      <c r="AX175" s="356" t="s">
        <v>95</v>
      </c>
      <c r="AY175" s="33"/>
      <c r="AZ175" s="33"/>
      <c r="BA175" s="33"/>
      <c r="BB175" s="33"/>
    </row>
    <row r="176" spans="2:54" ht="14.4" x14ac:dyDescent="0.3">
      <c r="B176" s="271"/>
      <c r="C176" s="30"/>
      <c r="D176" s="30" t="s">
        <v>95</v>
      </c>
      <c r="E176" s="30" t="s">
        <v>95</v>
      </c>
      <c r="F176" s="30" t="s">
        <v>95</v>
      </c>
      <c r="G176" s="30" t="s">
        <v>95</v>
      </c>
      <c r="H176" s="30" t="s">
        <v>95</v>
      </c>
      <c r="I176" s="30" t="s">
        <v>95</v>
      </c>
      <c r="J176" s="30" t="s">
        <v>95</v>
      </c>
      <c r="K176" s="30" t="s">
        <v>95</v>
      </c>
      <c r="L176" s="30" t="s">
        <v>95</v>
      </c>
      <c r="M176" s="30" t="s">
        <v>95</v>
      </c>
      <c r="N176" s="30" t="s">
        <v>95</v>
      </c>
      <c r="O176" s="30" t="s">
        <v>95</v>
      </c>
      <c r="P176" s="30" t="s">
        <v>95</v>
      </c>
      <c r="Q176" s="30" t="s">
        <v>95</v>
      </c>
      <c r="R176" s="30" t="s">
        <v>95</v>
      </c>
      <c r="S176" s="30" t="s">
        <v>95</v>
      </c>
      <c r="T176" s="30" t="s">
        <v>95</v>
      </c>
      <c r="U176" s="30" t="s">
        <v>95</v>
      </c>
      <c r="V176" s="30" t="s">
        <v>95</v>
      </c>
      <c r="W176" s="30" t="s">
        <v>95</v>
      </c>
      <c r="X176" s="30" t="s">
        <v>95</v>
      </c>
      <c r="Y176" s="30" t="s">
        <v>95</v>
      </c>
      <c r="Z176" s="30" t="s">
        <v>95</v>
      </c>
      <c r="AA176" s="30" t="s">
        <v>95</v>
      </c>
      <c r="AB176" s="30" t="s">
        <v>95</v>
      </c>
      <c r="AC176" s="30" t="s">
        <v>95</v>
      </c>
      <c r="AD176" s="30" t="s">
        <v>95</v>
      </c>
      <c r="AE176" s="30" t="s">
        <v>95</v>
      </c>
      <c r="AF176" s="30" t="s">
        <v>95</v>
      </c>
      <c r="AG176" s="30" t="s">
        <v>95</v>
      </c>
      <c r="AH176" s="30" t="s">
        <v>95</v>
      </c>
      <c r="AI176" s="30" t="s">
        <v>95</v>
      </c>
      <c r="AJ176" s="30" t="s">
        <v>95</v>
      </c>
      <c r="AK176" s="30" t="s">
        <v>95</v>
      </c>
      <c r="AL176" s="30" t="s">
        <v>95</v>
      </c>
      <c r="AM176" s="30" t="s">
        <v>95</v>
      </c>
      <c r="AN176" s="30" t="s">
        <v>95</v>
      </c>
      <c r="AO176" s="30" t="s">
        <v>95</v>
      </c>
      <c r="AP176" s="30" t="s">
        <v>95</v>
      </c>
      <c r="AQ176" s="30" t="s">
        <v>95</v>
      </c>
      <c r="AR176" s="30" t="s">
        <v>95</v>
      </c>
      <c r="AS176" s="30" t="s">
        <v>95</v>
      </c>
      <c r="AT176" s="30" t="s">
        <v>95</v>
      </c>
      <c r="AU176" s="30" t="s">
        <v>95</v>
      </c>
      <c r="AV176" s="30" t="s">
        <v>95</v>
      </c>
      <c r="AW176" s="30" t="s">
        <v>95</v>
      </c>
      <c r="AX176" s="30" t="s">
        <v>95</v>
      </c>
      <c r="AY176" s="33"/>
      <c r="AZ176" s="33"/>
      <c r="BA176" s="33"/>
      <c r="BB176" s="33"/>
    </row>
    <row r="177" spans="2:54" ht="14.4" x14ac:dyDescent="0.3">
      <c r="B177" s="271"/>
      <c r="C177" s="30"/>
      <c r="D177" s="357" t="s">
        <v>95</v>
      </c>
      <c r="E177" s="358" t="s">
        <v>95</v>
      </c>
      <c r="F177" s="358" t="s">
        <v>95</v>
      </c>
      <c r="G177" s="358" t="s">
        <v>95</v>
      </c>
      <c r="H177" s="358" t="s">
        <v>95</v>
      </c>
      <c r="I177" s="358" t="s">
        <v>95</v>
      </c>
      <c r="J177" s="358" t="s">
        <v>95</v>
      </c>
      <c r="K177" s="358" t="s">
        <v>95</v>
      </c>
      <c r="L177" s="358" t="s">
        <v>95</v>
      </c>
      <c r="M177" s="358" t="s">
        <v>95</v>
      </c>
      <c r="N177" s="358" t="s">
        <v>95</v>
      </c>
      <c r="O177" s="358" t="s">
        <v>95</v>
      </c>
      <c r="P177" s="358" t="s">
        <v>95</v>
      </c>
      <c r="Q177" s="358" t="s">
        <v>95</v>
      </c>
      <c r="R177" s="358" t="s">
        <v>95</v>
      </c>
      <c r="S177" s="358" t="s">
        <v>95</v>
      </c>
      <c r="T177" s="358" t="s">
        <v>95</v>
      </c>
      <c r="U177" s="358" t="s">
        <v>95</v>
      </c>
      <c r="V177" s="358" t="s">
        <v>95</v>
      </c>
      <c r="W177" s="358" t="s">
        <v>95</v>
      </c>
      <c r="X177" s="358" t="s">
        <v>95</v>
      </c>
      <c r="Y177" s="358" t="s">
        <v>95</v>
      </c>
      <c r="Z177" s="358" t="s">
        <v>95</v>
      </c>
      <c r="AA177" s="358" t="s">
        <v>95</v>
      </c>
      <c r="AB177" s="358" t="s">
        <v>95</v>
      </c>
      <c r="AC177" s="358" t="s">
        <v>95</v>
      </c>
      <c r="AD177" s="358" t="s">
        <v>95</v>
      </c>
      <c r="AE177" s="358" t="s">
        <v>95</v>
      </c>
      <c r="AF177" s="358" t="s">
        <v>95</v>
      </c>
      <c r="AG177" s="358" t="s">
        <v>95</v>
      </c>
      <c r="AH177" s="358" t="s">
        <v>95</v>
      </c>
      <c r="AI177" s="358" t="s">
        <v>95</v>
      </c>
      <c r="AJ177" s="358" t="s">
        <v>95</v>
      </c>
      <c r="AK177" s="358" t="s">
        <v>95</v>
      </c>
      <c r="AL177" s="358" t="s">
        <v>95</v>
      </c>
      <c r="AM177" s="358" t="s">
        <v>95</v>
      </c>
      <c r="AN177" s="358" t="s">
        <v>95</v>
      </c>
      <c r="AO177" s="358" t="s">
        <v>95</v>
      </c>
      <c r="AP177" s="358" t="s">
        <v>95</v>
      </c>
      <c r="AQ177" s="358" t="s">
        <v>95</v>
      </c>
      <c r="AR177" s="358" t="s">
        <v>95</v>
      </c>
      <c r="AS177" s="358" t="s">
        <v>95</v>
      </c>
      <c r="AT177" s="358" t="s">
        <v>95</v>
      </c>
      <c r="AU177" s="358" t="s">
        <v>95</v>
      </c>
      <c r="AV177" s="358" t="s">
        <v>95</v>
      </c>
      <c r="AW177" s="358" t="s">
        <v>95</v>
      </c>
      <c r="AX177" s="359" t="s">
        <v>95</v>
      </c>
      <c r="AY177" s="33"/>
      <c r="AZ177" s="33"/>
      <c r="BA177" s="33"/>
      <c r="BB177" s="33"/>
    </row>
    <row r="178" spans="2:54" ht="17.399999999999999" x14ac:dyDescent="0.35">
      <c r="B178" s="271"/>
      <c r="C178" s="30"/>
      <c r="D178" s="360" t="s">
        <v>95</v>
      </c>
      <c r="E178" s="361" t="s">
        <v>95</v>
      </c>
      <c r="F178" s="362" t="s">
        <v>111</v>
      </c>
      <c r="G178" s="362" t="s">
        <v>95</v>
      </c>
      <c r="H178" s="362" t="s">
        <v>95</v>
      </c>
      <c r="I178" s="362" t="s">
        <v>95</v>
      </c>
      <c r="J178" s="362" t="s">
        <v>95</v>
      </c>
      <c r="K178" s="362" t="s">
        <v>95</v>
      </c>
      <c r="L178" s="362" t="s">
        <v>95</v>
      </c>
      <c r="M178" s="362" t="s">
        <v>95</v>
      </c>
      <c r="N178" s="362" t="s">
        <v>95</v>
      </c>
      <c r="O178" s="362" t="s">
        <v>95</v>
      </c>
      <c r="P178" s="362" t="s">
        <v>95</v>
      </c>
      <c r="Q178" s="363" t="s">
        <v>95</v>
      </c>
      <c r="R178" s="363" t="s">
        <v>95</v>
      </c>
      <c r="S178" s="363" t="s">
        <v>95</v>
      </c>
      <c r="T178" s="363" t="s">
        <v>95</v>
      </c>
      <c r="U178" s="363" t="s">
        <v>95</v>
      </c>
      <c r="V178" s="363" t="s">
        <v>95</v>
      </c>
      <c r="W178" s="363" t="s">
        <v>95</v>
      </c>
      <c r="X178" s="363" t="s">
        <v>95</v>
      </c>
      <c r="Y178" s="363" t="s">
        <v>95</v>
      </c>
      <c r="Z178" s="363" t="s">
        <v>95</v>
      </c>
      <c r="AA178" s="363" t="s">
        <v>95</v>
      </c>
      <c r="AB178" s="363" t="s">
        <v>95</v>
      </c>
      <c r="AC178" s="363" t="s">
        <v>95</v>
      </c>
      <c r="AD178" s="363" t="s">
        <v>95</v>
      </c>
      <c r="AE178" s="363" t="s">
        <v>95</v>
      </c>
      <c r="AF178" s="363" t="s">
        <v>95</v>
      </c>
      <c r="AG178" s="363" t="s">
        <v>95</v>
      </c>
      <c r="AH178" s="363" t="s">
        <v>95</v>
      </c>
      <c r="AI178" s="363" t="s">
        <v>95</v>
      </c>
      <c r="AJ178" s="363" t="s">
        <v>95</v>
      </c>
      <c r="AK178" s="363" t="s">
        <v>95</v>
      </c>
      <c r="AL178" s="363" t="s">
        <v>95</v>
      </c>
      <c r="AM178" s="363" t="s">
        <v>95</v>
      </c>
      <c r="AN178" s="363" t="s">
        <v>95</v>
      </c>
      <c r="AO178" s="363" t="s">
        <v>95</v>
      </c>
      <c r="AP178" s="363" t="s">
        <v>95</v>
      </c>
      <c r="AQ178" s="363" t="s">
        <v>95</v>
      </c>
      <c r="AR178" s="363" t="s">
        <v>95</v>
      </c>
      <c r="AS178" s="363" t="s">
        <v>95</v>
      </c>
      <c r="AT178" s="363" t="s">
        <v>95</v>
      </c>
      <c r="AU178" s="363" t="s">
        <v>95</v>
      </c>
      <c r="AV178" s="363" t="s">
        <v>95</v>
      </c>
      <c r="AW178" s="363" t="s">
        <v>95</v>
      </c>
      <c r="AX178" s="364" t="s">
        <v>95</v>
      </c>
      <c r="AY178" s="33"/>
      <c r="AZ178" s="33"/>
      <c r="BA178" s="33"/>
      <c r="BB178" s="33"/>
    </row>
    <row r="179" spans="2:54" ht="14.4" x14ac:dyDescent="0.3">
      <c r="B179" s="271"/>
      <c r="C179" s="30"/>
      <c r="D179" s="360" t="s">
        <v>95</v>
      </c>
      <c r="E179" s="361" t="s">
        <v>95</v>
      </c>
      <c r="F179" s="365" t="s">
        <v>112</v>
      </c>
      <c r="G179" s="365" t="s">
        <v>95</v>
      </c>
      <c r="H179" s="365" t="s">
        <v>95</v>
      </c>
      <c r="I179" s="363" t="s">
        <v>95</v>
      </c>
      <c r="J179" s="363" t="s">
        <v>95</v>
      </c>
      <c r="K179" s="363" t="s">
        <v>95</v>
      </c>
      <c r="L179" s="363" t="s">
        <v>95</v>
      </c>
      <c r="M179" s="363" t="s">
        <v>95</v>
      </c>
      <c r="N179" s="363" t="s">
        <v>95</v>
      </c>
      <c r="O179" s="363" t="s">
        <v>95</v>
      </c>
      <c r="P179" s="363" t="s">
        <v>95</v>
      </c>
      <c r="Q179" s="363" t="s">
        <v>95</v>
      </c>
      <c r="R179" s="363" t="s">
        <v>95</v>
      </c>
      <c r="S179" s="363" t="s">
        <v>95</v>
      </c>
      <c r="T179" s="363" t="s">
        <v>95</v>
      </c>
      <c r="U179" s="363" t="s">
        <v>95</v>
      </c>
      <c r="V179" s="363" t="s">
        <v>95</v>
      </c>
      <c r="W179" s="363" t="s">
        <v>95</v>
      </c>
      <c r="X179" s="363" t="s">
        <v>95</v>
      </c>
      <c r="Y179" s="363" t="s">
        <v>95</v>
      </c>
      <c r="Z179" s="363" t="s">
        <v>95</v>
      </c>
      <c r="AA179" s="363" t="s">
        <v>95</v>
      </c>
      <c r="AB179" s="363" t="s">
        <v>95</v>
      </c>
      <c r="AC179" s="363" t="s">
        <v>95</v>
      </c>
      <c r="AD179" s="363" t="s">
        <v>95</v>
      </c>
      <c r="AE179" s="363" t="s">
        <v>95</v>
      </c>
      <c r="AF179" s="363" t="s">
        <v>95</v>
      </c>
      <c r="AG179" s="363" t="s">
        <v>95</v>
      </c>
      <c r="AH179" s="363" t="s">
        <v>95</v>
      </c>
      <c r="AI179" s="363" t="s">
        <v>95</v>
      </c>
      <c r="AJ179" s="363" t="s">
        <v>95</v>
      </c>
      <c r="AK179" s="363" t="s">
        <v>95</v>
      </c>
      <c r="AL179" s="363" t="s">
        <v>95</v>
      </c>
      <c r="AM179" s="363" t="s">
        <v>95</v>
      </c>
      <c r="AN179" s="363" t="s">
        <v>95</v>
      </c>
      <c r="AO179" s="363" t="s">
        <v>95</v>
      </c>
      <c r="AP179" s="363" t="s">
        <v>95</v>
      </c>
      <c r="AQ179" s="363" t="s">
        <v>95</v>
      </c>
      <c r="AR179" s="363" t="s">
        <v>95</v>
      </c>
      <c r="AS179" s="363" t="s">
        <v>95</v>
      </c>
      <c r="AT179" s="363" t="s">
        <v>95</v>
      </c>
      <c r="AU179" s="363" t="s">
        <v>95</v>
      </c>
      <c r="AV179" s="363" t="s">
        <v>95</v>
      </c>
      <c r="AW179" s="363" t="s">
        <v>95</v>
      </c>
      <c r="AX179" s="364" t="s">
        <v>95</v>
      </c>
      <c r="AY179" s="33"/>
      <c r="AZ179" s="33"/>
      <c r="BA179" s="33"/>
      <c r="BB179" s="33"/>
    </row>
    <row r="180" spans="2:54" ht="14.4" x14ac:dyDescent="0.3">
      <c r="B180" s="271"/>
      <c r="C180" s="30"/>
      <c r="D180" s="360" t="s">
        <v>95</v>
      </c>
      <c r="E180" s="361" t="s">
        <v>95</v>
      </c>
      <c r="F180" s="365" t="s">
        <v>113</v>
      </c>
      <c r="G180" s="365" t="s">
        <v>95</v>
      </c>
      <c r="H180" s="365" t="s">
        <v>95</v>
      </c>
      <c r="I180" s="366" t="s">
        <v>95</v>
      </c>
      <c r="J180" s="366" t="s">
        <v>95</v>
      </c>
      <c r="K180" s="366" t="s">
        <v>95</v>
      </c>
      <c r="L180" s="366" t="s">
        <v>95</v>
      </c>
      <c r="M180" s="366" t="s">
        <v>95</v>
      </c>
      <c r="N180" s="367" t="s">
        <v>95</v>
      </c>
      <c r="O180" s="367" t="s">
        <v>95</v>
      </c>
      <c r="P180" s="367" t="s">
        <v>95</v>
      </c>
      <c r="Q180" s="367" t="s">
        <v>95</v>
      </c>
      <c r="R180" s="367" t="s">
        <v>95</v>
      </c>
      <c r="S180" s="367" t="s">
        <v>95</v>
      </c>
      <c r="T180" s="367" t="s">
        <v>95</v>
      </c>
      <c r="U180" s="367" t="s">
        <v>95</v>
      </c>
      <c r="V180" s="367" t="s">
        <v>95</v>
      </c>
      <c r="W180" s="367" t="s">
        <v>95</v>
      </c>
      <c r="X180" s="367" t="s">
        <v>95</v>
      </c>
      <c r="Y180" s="367" t="s">
        <v>95</v>
      </c>
      <c r="Z180" s="367" t="s">
        <v>95</v>
      </c>
      <c r="AA180" s="367" t="s">
        <v>95</v>
      </c>
      <c r="AB180" s="367" t="s">
        <v>95</v>
      </c>
      <c r="AC180" s="367" t="s">
        <v>95</v>
      </c>
      <c r="AD180" s="367" t="s">
        <v>95</v>
      </c>
      <c r="AE180" s="367" t="s">
        <v>95</v>
      </c>
      <c r="AF180" s="367" t="s">
        <v>95</v>
      </c>
      <c r="AG180" s="367" t="s">
        <v>95</v>
      </c>
      <c r="AH180" s="367" t="s">
        <v>95</v>
      </c>
      <c r="AI180" s="367" t="s">
        <v>95</v>
      </c>
      <c r="AJ180" s="367" t="s">
        <v>95</v>
      </c>
      <c r="AK180" s="367" t="s">
        <v>95</v>
      </c>
      <c r="AL180" s="367" t="s">
        <v>95</v>
      </c>
      <c r="AM180" s="367" t="s">
        <v>95</v>
      </c>
      <c r="AN180" s="367" t="s">
        <v>95</v>
      </c>
      <c r="AO180" s="367" t="s">
        <v>95</v>
      </c>
      <c r="AP180" s="367" t="s">
        <v>95</v>
      </c>
      <c r="AQ180" s="367" t="s">
        <v>95</v>
      </c>
      <c r="AR180" s="367" t="s">
        <v>95</v>
      </c>
      <c r="AS180" s="367" t="s">
        <v>95</v>
      </c>
      <c r="AT180" s="367" t="s">
        <v>95</v>
      </c>
      <c r="AU180" s="367" t="s">
        <v>95</v>
      </c>
      <c r="AV180" s="367" t="s">
        <v>95</v>
      </c>
      <c r="AW180" s="367" t="s">
        <v>95</v>
      </c>
      <c r="AX180" s="364" t="s">
        <v>95</v>
      </c>
      <c r="AY180" s="33"/>
      <c r="AZ180" s="33"/>
      <c r="BA180" s="33"/>
      <c r="BB180" s="33"/>
    </row>
    <row r="181" spans="2:54" ht="14.4" x14ac:dyDescent="0.3">
      <c r="B181" s="271"/>
      <c r="C181" s="30"/>
      <c r="D181" s="368" t="s">
        <v>95</v>
      </c>
      <c r="E181" s="369" t="s">
        <v>95</v>
      </c>
      <c r="F181" s="369" t="s">
        <v>95</v>
      </c>
      <c r="G181" s="369" t="s">
        <v>95</v>
      </c>
      <c r="H181" s="369" t="s">
        <v>95</v>
      </c>
      <c r="I181" s="369" t="s">
        <v>95</v>
      </c>
      <c r="J181" s="369" t="s">
        <v>95</v>
      </c>
      <c r="K181" s="369" t="s">
        <v>95</v>
      </c>
      <c r="L181" s="369" t="s">
        <v>95</v>
      </c>
      <c r="M181" s="369" t="s">
        <v>95</v>
      </c>
      <c r="N181" s="369" t="s">
        <v>95</v>
      </c>
      <c r="O181" s="369" t="s">
        <v>95</v>
      </c>
      <c r="P181" s="369" t="s">
        <v>95</v>
      </c>
      <c r="Q181" s="369" t="s">
        <v>95</v>
      </c>
      <c r="R181" s="369" t="s">
        <v>95</v>
      </c>
      <c r="S181" s="369" t="s">
        <v>95</v>
      </c>
      <c r="T181" s="369" t="s">
        <v>95</v>
      </c>
      <c r="U181" s="369" t="s">
        <v>95</v>
      </c>
      <c r="V181" s="369" t="s">
        <v>95</v>
      </c>
      <c r="W181" s="369" t="s">
        <v>95</v>
      </c>
      <c r="X181" s="369" t="s">
        <v>95</v>
      </c>
      <c r="Y181" s="369" t="s">
        <v>95</v>
      </c>
      <c r="Z181" s="369" t="s">
        <v>95</v>
      </c>
      <c r="AA181" s="369" t="s">
        <v>95</v>
      </c>
      <c r="AB181" s="369" t="s">
        <v>95</v>
      </c>
      <c r="AC181" s="369" t="s">
        <v>95</v>
      </c>
      <c r="AD181" s="369" t="s">
        <v>95</v>
      </c>
      <c r="AE181" s="369" t="s">
        <v>95</v>
      </c>
      <c r="AF181" s="369" t="s">
        <v>95</v>
      </c>
      <c r="AG181" s="369" t="s">
        <v>95</v>
      </c>
      <c r="AH181" s="369" t="s">
        <v>95</v>
      </c>
      <c r="AI181" s="369" t="s">
        <v>95</v>
      </c>
      <c r="AJ181" s="369" t="s">
        <v>95</v>
      </c>
      <c r="AK181" s="369" t="s">
        <v>95</v>
      </c>
      <c r="AL181" s="369" t="s">
        <v>95</v>
      </c>
      <c r="AM181" s="369" t="s">
        <v>95</v>
      </c>
      <c r="AN181" s="369" t="s">
        <v>95</v>
      </c>
      <c r="AO181" s="369" t="s">
        <v>95</v>
      </c>
      <c r="AP181" s="369" t="s">
        <v>95</v>
      </c>
      <c r="AQ181" s="369" t="s">
        <v>95</v>
      </c>
      <c r="AR181" s="369" t="s">
        <v>95</v>
      </c>
      <c r="AS181" s="369" t="s">
        <v>95</v>
      </c>
      <c r="AT181" s="369" t="s">
        <v>95</v>
      </c>
      <c r="AU181" s="369" t="s">
        <v>95</v>
      </c>
      <c r="AV181" s="369" t="s">
        <v>95</v>
      </c>
      <c r="AW181" s="369" t="s">
        <v>95</v>
      </c>
      <c r="AX181" s="370" t="s">
        <v>95</v>
      </c>
      <c r="AY181" s="33"/>
      <c r="AZ181" s="33"/>
      <c r="BA181" s="33"/>
      <c r="BB181" s="33"/>
    </row>
    <row r="182" spans="2:54" ht="14.4" x14ac:dyDescent="0.3">
      <c r="B182" s="271"/>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3"/>
      <c r="AZ182" s="33"/>
      <c r="BA182" s="33"/>
      <c r="BB182" s="33"/>
    </row>
    <row r="183" spans="2:54" ht="14.4" x14ac:dyDescent="0.3">
      <c r="B183" s="271"/>
      <c r="C183" s="30"/>
      <c r="D183" s="30"/>
      <c r="E183" s="30"/>
      <c r="F183" s="30"/>
      <c r="G183" s="30"/>
      <c r="H183" s="30"/>
      <c r="I183" s="30"/>
      <c r="J183" s="30"/>
      <c r="K183" s="30"/>
      <c r="L183" s="30"/>
      <c r="M183" s="30"/>
      <c r="N183" s="30"/>
      <c r="O183" s="30"/>
      <c r="P183" s="30"/>
      <c r="Q183" s="30"/>
      <c r="R183" s="30"/>
      <c r="S183" s="30"/>
      <c r="T183" s="30"/>
      <c r="U183" s="371"/>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3"/>
      <c r="AZ183" s="33"/>
      <c r="BA183" s="33"/>
      <c r="BB183" s="33"/>
    </row>
    <row r="184" spans="2:54" ht="14.4" x14ac:dyDescent="0.3">
      <c r="B184" s="271"/>
      <c r="C184" s="30"/>
      <c r="D184" s="30"/>
      <c r="E184" s="30"/>
      <c r="F184" s="30" t="s">
        <v>114</v>
      </c>
      <c r="G184" s="30"/>
      <c r="H184" s="30"/>
      <c r="I184" s="30"/>
      <c r="J184" s="30"/>
      <c r="K184" s="30"/>
      <c r="L184" s="30"/>
      <c r="M184" s="30"/>
      <c r="N184" s="30"/>
      <c r="O184" s="30"/>
      <c r="P184" s="30"/>
      <c r="Q184" s="30"/>
      <c r="R184" s="30"/>
      <c r="S184" s="30"/>
      <c r="T184" s="30"/>
      <c r="U184" s="30"/>
      <c r="V184" s="30"/>
      <c r="W184" s="372"/>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3"/>
      <c r="AZ184" s="33"/>
      <c r="BA184" s="33"/>
      <c r="BB184" s="33"/>
    </row>
    <row r="185" spans="2:54" ht="14.4" x14ac:dyDescent="0.3">
      <c r="B185" s="271"/>
      <c r="C185" s="30">
        <v>1</v>
      </c>
      <c r="D185" s="30"/>
      <c r="E185" s="30"/>
      <c r="F185" s="30" t="s">
        <v>115</v>
      </c>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3"/>
      <c r="AZ185" s="33"/>
      <c r="BA185" s="33"/>
      <c r="BB185" s="33"/>
    </row>
    <row r="186" spans="2:54" ht="14.4" x14ac:dyDescent="0.3">
      <c r="B186" s="271"/>
      <c r="C186" s="30">
        <v>2</v>
      </c>
      <c r="D186" s="30"/>
      <c r="E186" s="30"/>
      <c r="F186" s="30" t="s">
        <v>116</v>
      </c>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3"/>
      <c r="AZ186" s="33"/>
      <c r="BA186" s="33"/>
      <c r="BB186" s="33"/>
    </row>
    <row r="187" spans="2:54" ht="14.4" x14ac:dyDescent="0.3">
      <c r="B187" s="271"/>
      <c r="C187" s="30">
        <v>3</v>
      </c>
      <c r="D187" s="30"/>
      <c r="E187" s="30"/>
      <c r="F187" s="30" t="s">
        <v>117</v>
      </c>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3"/>
      <c r="AZ187" s="33"/>
      <c r="BA187" s="33"/>
      <c r="BB187" s="33"/>
    </row>
    <row r="188" spans="2:54" ht="14.4" x14ac:dyDescent="0.3">
      <c r="B188" s="271"/>
      <c r="C188" s="30">
        <v>4</v>
      </c>
      <c r="D188" s="30"/>
      <c r="E188" s="30"/>
      <c r="F188" s="30" t="s">
        <v>118</v>
      </c>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3"/>
      <c r="AZ188" s="33"/>
      <c r="BA188" s="33"/>
      <c r="BB188" s="33"/>
    </row>
    <row r="189" spans="2:54" ht="14.4" x14ac:dyDescent="0.3">
      <c r="B189" s="271"/>
      <c r="C189" s="30">
        <v>5</v>
      </c>
      <c r="D189" s="30"/>
      <c r="E189" s="30"/>
      <c r="F189" s="30" t="s">
        <v>119</v>
      </c>
      <c r="G189" s="30"/>
      <c r="H189" s="30"/>
      <c r="I189" s="30"/>
      <c r="J189" s="30"/>
      <c r="K189" s="30"/>
      <c r="L189" s="30"/>
      <c r="M189" s="30"/>
      <c r="N189" s="30"/>
      <c r="O189" s="30"/>
      <c r="P189" s="30"/>
      <c r="Q189" s="30"/>
      <c r="R189" s="30"/>
      <c r="S189" s="30"/>
      <c r="T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3"/>
      <c r="AZ189" s="33"/>
      <c r="BA189" s="33"/>
      <c r="BB189" s="33"/>
    </row>
    <row r="190" spans="2:54" ht="14.4" x14ac:dyDescent="0.3">
      <c r="B190" s="271"/>
      <c r="C190" s="30">
        <v>6</v>
      </c>
      <c r="D190" s="30"/>
      <c r="E190" s="30"/>
      <c r="F190" s="30" t="s">
        <v>120</v>
      </c>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3"/>
      <c r="AZ190" s="33"/>
      <c r="BA190" s="33"/>
      <c r="BB190" s="33"/>
    </row>
    <row r="191" spans="2:54" ht="14.4" x14ac:dyDescent="0.3">
      <c r="B191" s="271"/>
      <c r="C191" s="30">
        <v>7</v>
      </c>
      <c r="D191" s="30"/>
      <c r="E191" s="30"/>
      <c r="F191" s="30" t="s">
        <v>121</v>
      </c>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3"/>
      <c r="AZ191" s="33"/>
      <c r="BA191" s="33"/>
      <c r="BB191" s="33"/>
    </row>
    <row r="192" spans="2:54" ht="14.4" x14ac:dyDescent="0.3">
      <c r="B192" s="271"/>
      <c r="C192" s="30">
        <v>8</v>
      </c>
      <c r="D192" s="30"/>
      <c r="E192" s="30"/>
      <c r="F192" s="30" t="s">
        <v>122</v>
      </c>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3"/>
      <c r="AZ192" s="33"/>
      <c r="BA192" s="33"/>
      <c r="BB192" s="33"/>
    </row>
    <row r="193" spans="2:54" ht="14.4" x14ac:dyDescent="0.3">
      <c r="B193" s="271"/>
      <c r="C193" s="30"/>
      <c r="D193" s="30"/>
      <c r="E193" s="30"/>
      <c r="F193" s="30"/>
      <c r="G193" s="30"/>
      <c r="H193" s="30"/>
      <c r="I193" s="30"/>
      <c r="J193" s="30"/>
      <c r="K193" s="30"/>
      <c r="L193" s="30"/>
      <c r="M193" s="30"/>
      <c r="N193" s="30"/>
      <c r="O193" s="30"/>
      <c r="P193" s="30"/>
      <c r="Q193" s="30"/>
      <c r="R193" s="30"/>
      <c r="S193" s="30"/>
      <c r="T193" s="30"/>
      <c r="U193" s="30"/>
      <c r="V193" s="373"/>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3"/>
      <c r="AZ193" s="33"/>
      <c r="BA193" s="33"/>
      <c r="BB193" s="33"/>
    </row>
    <row r="194" spans="2:54" ht="14.4" x14ac:dyDescent="0.25">
      <c r="B194" s="644"/>
      <c r="C194" s="641"/>
      <c r="D194" s="641"/>
      <c r="E194" s="641"/>
      <c r="F194" s="44"/>
      <c r="G194" s="44"/>
      <c r="H194" s="44"/>
      <c r="I194" s="44"/>
      <c r="J194" s="44"/>
      <c r="K194" s="44"/>
      <c r="L194" s="44"/>
      <c r="M194" s="44"/>
      <c r="N194" s="44"/>
      <c r="O194" s="44"/>
      <c r="P194" s="44"/>
      <c r="Q194" s="44"/>
      <c r="R194" s="44"/>
      <c r="S194" s="44"/>
      <c r="T194" s="44"/>
      <c r="U194" s="44"/>
      <c r="V194" s="44"/>
      <c r="W194" s="44"/>
      <c r="X194" s="44"/>
      <c r="Y194" s="44"/>
      <c r="Z194" s="44"/>
      <c r="AA194" s="44"/>
      <c r="AB194" s="44"/>
      <c r="AC194" s="44"/>
      <c r="AD194" s="44"/>
      <c r="AE194" s="44"/>
      <c r="AF194" s="44"/>
      <c r="AG194" s="44"/>
      <c r="AH194" s="44"/>
      <c r="AI194" s="44"/>
      <c r="AJ194" s="44"/>
      <c r="AK194" s="44"/>
      <c r="AL194" s="44"/>
      <c r="AM194" s="44"/>
      <c r="AN194" s="44"/>
      <c r="AO194" s="44"/>
      <c r="AP194" s="44"/>
      <c r="AQ194" s="44"/>
      <c r="AR194" s="44"/>
      <c r="AS194" s="44"/>
      <c r="AT194" s="44"/>
      <c r="AU194" s="44"/>
      <c r="AV194" s="44"/>
      <c r="AW194" s="44"/>
      <c r="AX194" s="44"/>
    </row>
    <row r="195" spans="2:54" ht="14.4" x14ac:dyDescent="0.25">
      <c r="B195" s="644"/>
      <c r="C195" s="641"/>
      <c r="D195" s="641"/>
      <c r="E195" s="641"/>
      <c r="F195" s="44"/>
      <c r="G195" s="44"/>
      <c r="H195" s="44"/>
      <c r="I195" s="44"/>
      <c r="J195" s="44"/>
      <c r="K195" s="44"/>
      <c r="L195" s="44"/>
      <c r="M195" s="44"/>
      <c r="N195" s="44"/>
      <c r="O195" s="44"/>
      <c r="P195" s="44"/>
      <c r="Q195" s="44"/>
      <c r="R195" s="44"/>
      <c r="S195" s="44"/>
      <c r="T195" s="44"/>
      <c r="U195" s="44"/>
      <c r="V195" s="44"/>
      <c r="W195" s="44"/>
      <c r="X195" s="44"/>
      <c r="Y195" s="44"/>
      <c r="Z195" s="44"/>
      <c r="AA195" s="44"/>
      <c r="AB195" s="44"/>
      <c r="AC195" s="44"/>
      <c r="AD195" s="44"/>
      <c r="AE195" s="44"/>
      <c r="AF195" s="44"/>
      <c r="AG195" s="44"/>
      <c r="AH195" s="44"/>
      <c r="AI195" s="44"/>
      <c r="AJ195" s="44"/>
      <c r="AK195" s="44"/>
      <c r="AL195" s="44"/>
      <c r="AM195" s="44"/>
      <c r="AN195" s="44"/>
      <c r="AO195" s="44"/>
      <c r="AP195" s="44"/>
      <c r="AQ195" s="44"/>
      <c r="AR195" s="44"/>
      <c r="AS195" s="44"/>
      <c r="AT195" s="44"/>
      <c r="AU195" s="44"/>
      <c r="AV195" s="44"/>
      <c r="AW195" s="44"/>
      <c r="AX195" s="44"/>
    </row>
    <row r="196" spans="2:54" ht="14.4" x14ac:dyDescent="0.25">
      <c r="B196" s="644"/>
      <c r="C196" s="641"/>
      <c r="D196" s="641"/>
      <c r="E196" s="641"/>
      <c r="F196" s="44"/>
      <c r="G196" s="44"/>
      <c r="H196" s="44"/>
      <c r="I196" s="44"/>
      <c r="J196" s="44"/>
      <c r="K196" s="44"/>
      <c r="L196" s="44"/>
      <c r="M196" s="44"/>
      <c r="N196" s="44"/>
      <c r="O196" s="44"/>
      <c r="P196" s="44"/>
      <c r="Q196" s="44"/>
      <c r="R196" s="44"/>
      <c r="S196" s="44"/>
      <c r="T196" s="44"/>
      <c r="U196" s="44"/>
      <c r="V196" s="44"/>
      <c r="W196" s="44"/>
      <c r="X196" s="44"/>
      <c r="Y196" s="44"/>
      <c r="Z196" s="44"/>
      <c r="AA196" s="44"/>
      <c r="AB196" s="44"/>
      <c r="AC196" s="44"/>
      <c r="AD196" s="44"/>
      <c r="AE196" s="44"/>
      <c r="AF196" s="44"/>
      <c r="AG196" s="44"/>
      <c r="AH196" s="44"/>
      <c r="AI196" s="44"/>
      <c r="AJ196" s="44"/>
      <c r="AK196" s="44"/>
      <c r="AL196" s="44"/>
      <c r="AM196" s="44"/>
      <c r="AN196" s="44"/>
      <c r="AO196" s="44"/>
      <c r="AP196" s="44"/>
      <c r="AQ196" s="44"/>
      <c r="AR196" s="44"/>
      <c r="AS196" s="44"/>
      <c r="AT196" s="44"/>
      <c r="AU196" s="44"/>
      <c r="AV196" s="44"/>
      <c r="AW196" s="44"/>
      <c r="AX196" s="44"/>
    </row>
    <row r="197" spans="2:54" ht="14.4" x14ac:dyDescent="0.25">
      <c r="B197" s="644"/>
      <c r="C197" s="641"/>
      <c r="D197" s="641"/>
      <c r="E197" s="641"/>
      <c r="F197" s="44"/>
      <c r="G197" s="44"/>
      <c r="H197" s="44"/>
      <c r="I197" s="44"/>
      <c r="J197" s="44"/>
      <c r="K197" s="44"/>
      <c r="L197" s="44"/>
      <c r="M197" s="44"/>
      <c r="N197" s="44"/>
      <c r="O197" s="44"/>
      <c r="P197" s="44"/>
      <c r="Q197" s="44"/>
      <c r="R197" s="44"/>
      <c r="S197" s="44"/>
      <c r="T197" s="44"/>
      <c r="U197" s="44"/>
      <c r="V197" s="44"/>
      <c r="W197" s="44"/>
      <c r="X197" s="44"/>
      <c r="Y197" s="44"/>
      <c r="Z197" s="44"/>
      <c r="AA197" s="44"/>
      <c r="AB197" s="44"/>
      <c r="AC197" s="44"/>
      <c r="AD197" s="44"/>
      <c r="AE197" s="44"/>
      <c r="AF197" s="44"/>
      <c r="AG197" s="44"/>
      <c r="AH197" s="44"/>
      <c r="AI197" s="44"/>
      <c r="AJ197" s="44"/>
      <c r="AK197" s="44"/>
      <c r="AL197" s="44"/>
      <c r="AM197" s="44"/>
      <c r="AN197" s="44"/>
      <c r="AO197" s="44"/>
      <c r="AP197" s="44"/>
      <c r="AQ197" s="44"/>
      <c r="AR197" s="44"/>
      <c r="AS197" s="44"/>
      <c r="AT197" s="44"/>
      <c r="AU197" s="44"/>
      <c r="AV197" s="44"/>
      <c r="AW197" s="44"/>
      <c r="AX197" s="44"/>
    </row>
    <row r="198" spans="2:54" ht="14.4" x14ac:dyDescent="0.25">
      <c r="B198" s="644"/>
      <c r="C198" s="641"/>
      <c r="D198" s="641"/>
      <c r="E198" s="641"/>
      <c r="F198" s="44"/>
      <c r="G198" s="44"/>
      <c r="H198" s="44"/>
      <c r="I198" s="44"/>
      <c r="J198" s="44"/>
      <c r="K198" s="44"/>
      <c r="L198" s="44"/>
      <c r="M198" s="44"/>
      <c r="N198" s="44"/>
      <c r="O198" s="44"/>
      <c r="P198" s="44"/>
      <c r="Q198" s="44"/>
      <c r="R198" s="44"/>
      <c r="S198" s="44"/>
      <c r="T198" s="44"/>
      <c r="U198" s="44"/>
      <c r="V198" s="44"/>
      <c r="W198" s="44"/>
      <c r="X198" s="44"/>
      <c r="Y198" s="44"/>
      <c r="Z198" s="44"/>
      <c r="AA198" s="44"/>
      <c r="AB198" s="44"/>
      <c r="AC198" s="44"/>
      <c r="AD198" s="44"/>
      <c r="AE198" s="44"/>
      <c r="AF198" s="44"/>
      <c r="AG198" s="44"/>
      <c r="AH198" s="44"/>
      <c r="AI198" s="44"/>
      <c r="AJ198" s="44"/>
      <c r="AK198" s="44"/>
      <c r="AL198" s="44"/>
      <c r="AM198" s="44"/>
      <c r="AN198" s="44"/>
      <c r="AO198" s="44"/>
      <c r="AP198" s="44"/>
      <c r="AQ198" s="44"/>
      <c r="AR198" s="44"/>
      <c r="AS198" s="44"/>
      <c r="AT198" s="44"/>
      <c r="AU198" s="44"/>
      <c r="AV198" s="44"/>
      <c r="AW198" s="44"/>
      <c r="AX198" s="44"/>
    </row>
    <row r="199" spans="2:54" ht="14.4" x14ac:dyDescent="0.25">
      <c r="B199" s="644"/>
      <c r="C199" s="641"/>
      <c r="D199" s="641"/>
      <c r="E199" s="641"/>
      <c r="F199" s="44"/>
      <c r="G199" s="44"/>
      <c r="H199" s="44"/>
      <c r="I199" s="44"/>
      <c r="J199" s="44"/>
      <c r="K199" s="44"/>
      <c r="L199" s="44"/>
      <c r="M199" s="44"/>
      <c r="N199" s="44"/>
      <c r="O199" s="44"/>
      <c r="P199" s="44"/>
      <c r="Q199" s="44"/>
      <c r="R199" s="44"/>
      <c r="S199" s="44"/>
      <c r="T199" s="44"/>
      <c r="U199" s="44"/>
      <c r="V199" s="44"/>
      <c r="W199" s="44"/>
      <c r="X199" s="44"/>
      <c r="Y199" s="44"/>
      <c r="Z199" s="44"/>
      <c r="AA199" s="44"/>
      <c r="AB199" s="44"/>
      <c r="AC199" s="44"/>
      <c r="AD199" s="44"/>
      <c r="AE199" s="44"/>
      <c r="AF199" s="44"/>
      <c r="AG199" s="44"/>
      <c r="AH199" s="44"/>
      <c r="AI199" s="44"/>
      <c r="AJ199" s="44"/>
      <c r="AK199" s="44"/>
      <c r="AL199" s="44"/>
      <c r="AM199" s="44"/>
      <c r="AN199" s="44"/>
      <c r="AO199" s="44"/>
      <c r="AP199" s="44"/>
      <c r="AQ199" s="44"/>
      <c r="AR199" s="44"/>
      <c r="AS199" s="44"/>
      <c r="AT199" s="44"/>
      <c r="AU199" s="44"/>
      <c r="AV199" s="44"/>
      <c r="AW199" s="44"/>
      <c r="AX199" s="44"/>
    </row>
    <row r="200" spans="2:54" ht="14.4" x14ac:dyDescent="0.25">
      <c r="B200" s="644"/>
      <c r="C200" s="641"/>
      <c r="D200" s="641"/>
      <c r="E200" s="641"/>
      <c r="F200" s="44"/>
      <c r="G200" s="44"/>
      <c r="H200" s="44"/>
      <c r="I200" s="44"/>
      <c r="J200" s="44"/>
      <c r="K200" s="44"/>
      <c r="L200" s="44"/>
      <c r="M200" s="44"/>
      <c r="N200" s="44"/>
      <c r="O200" s="44"/>
      <c r="P200" s="44"/>
      <c r="Q200" s="44"/>
      <c r="R200" s="44"/>
      <c r="S200" s="44"/>
      <c r="T200" s="44"/>
      <c r="U200" s="44"/>
      <c r="V200" s="44"/>
      <c r="W200" s="44"/>
      <c r="X200" s="44"/>
      <c r="Y200" s="44"/>
      <c r="Z200" s="44"/>
      <c r="AA200" s="44"/>
      <c r="AB200" s="44"/>
      <c r="AC200" s="44"/>
      <c r="AD200" s="44"/>
      <c r="AE200" s="44"/>
      <c r="AF200" s="44"/>
      <c r="AG200" s="44"/>
      <c r="AH200" s="44"/>
      <c r="AI200" s="44"/>
      <c r="AJ200" s="44"/>
      <c r="AK200" s="44"/>
      <c r="AL200" s="44"/>
      <c r="AM200" s="44"/>
      <c r="AN200" s="44"/>
      <c r="AO200" s="44"/>
      <c r="AP200" s="44"/>
      <c r="AQ200" s="44"/>
      <c r="AR200" s="44"/>
      <c r="AS200" s="44"/>
      <c r="AT200" s="44"/>
      <c r="AU200" s="44"/>
      <c r="AV200" s="44"/>
      <c r="AW200" s="44"/>
      <c r="AX200" s="44"/>
    </row>
    <row r="201" spans="2:54" ht="14.4" x14ac:dyDescent="0.25">
      <c r="B201" s="644"/>
      <c r="C201" s="641"/>
      <c r="D201" s="641"/>
      <c r="E201" s="641"/>
      <c r="F201" s="44"/>
      <c r="G201" s="44"/>
      <c r="H201" s="44"/>
      <c r="I201" s="44"/>
      <c r="J201" s="44"/>
      <c r="K201" s="44"/>
      <c r="L201" s="44"/>
      <c r="M201" s="44"/>
      <c r="N201" s="44"/>
      <c r="O201" s="44"/>
      <c r="P201" s="44"/>
      <c r="Q201" s="44"/>
      <c r="R201" s="44"/>
      <c r="S201" s="44"/>
      <c r="T201" s="44"/>
      <c r="U201" s="44"/>
      <c r="V201" s="44"/>
      <c r="W201" s="44"/>
      <c r="X201" s="44"/>
      <c r="Y201" s="44"/>
      <c r="Z201" s="44"/>
      <c r="AA201" s="44"/>
      <c r="AB201" s="44"/>
      <c r="AC201" s="44"/>
      <c r="AD201" s="44"/>
      <c r="AE201" s="44"/>
      <c r="AF201" s="44"/>
      <c r="AG201" s="44"/>
      <c r="AH201" s="44"/>
      <c r="AI201" s="44"/>
      <c r="AJ201" s="44"/>
      <c r="AK201" s="44"/>
      <c r="AL201" s="44"/>
      <c r="AM201" s="44"/>
      <c r="AN201" s="44"/>
      <c r="AO201" s="44"/>
      <c r="AP201" s="44"/>
      <c r="AQ201" s="44"/>
      <c r="AR201" s="44"/>
      <c r="AS201" s="44"/>
      <c r="AT201" s="44"/>
      <c r="AU201" s="44"/>
      <c r="AV201" s="44"/>
      <c r="AW201" s="44"/>
      <c r="AX201" s="44"/>
    </row>
    <row r="202" spans="2:54" ht="14.4" x14ac:dyDescent="0.25">
      <c r="B202" s="644"/>
      <c r="C202" s="641"/>
      <c r="D202" s="641"/>
      <c r="E202" s="641"/>
      <c r="F202" s="44"/>
      <c r="G202" s="44"/>
      <c r="H202" s="44"/>
      <c r="I202" s="44"/>
      <c r="J202" s="44"/>
      <c r="K202" s="44"/>
      <c r="L202" s="44"/>
      <c r="M202" s="44"/>
      <c r="N202" s="44"/>
      <c r="O202" s="44"/>
      <c r="P202" s="44"/>
      <c r="Q202" s="44"/>
      <c r="R202" s="44"/>
      <c r="S202" s="44"/>
      <c r="T202" s="44"/>
      <c r="U202" s="44"/>
      <c r="V202" s="44"/>
      <c r="W202" s="44"/>
      <c r="X202" s="44"/>
      <c r="Y202" s="44"/>
      <c r="Z202" s="44"/>
      <c r="AA202" s="44"/>
      <c r="AB202" s="44"/>
      <c r="AC202" s="44"/>
      <c r="AD202" s="44"/>
      <c r="AE202" s="44"/>
      <c r="AF202" s="44"/>
      <c r="AG202" s="44"/>
      <c r="AH202" s="44"/>
      <c r="AI202" s="44"/>
      <c r="AJ202" s="44"/>
      <c r="AK202" s="44"/>
      <c r="AL202" s="44"/>
      <c r="AM202" s="44"/>
      <c r="AN202" s="44"/>
      <c r="AO202" s="44"/>
      <c r="AP202" s="44"/>
      <c r="AQ202" s="44"/>
      <c r="AR202" s="44"/>
      <c r="AS202" s="44"/>
      <c r="AT202" s="44"/>
      <c r="AU202" s="44"/>
      <c r="AV202" s="44"/>
      <c r="AW202" s="44"/>
      <c r="AX202" s="44"/>
    </row>
    <row r="203" spans="2:54" ht="14.4" x14ac:dyDescent="0.25">
      <c r="B203" s="644"/>
      <c r="C203" s="641"/>
      <c r="D203" s="641"/>
      <c r="E203" s="641"/>
      <c r="F203" s="44"/>
      <c r="G203" s="44"/>
      <c r="H203" s="44"/>
      <c r="I203" s="44"/>
      <c r="J203" s="44"/>
      <c r="K203" s="44"/>
      <c r="L203" s="44"/>
      <c r="M203" s="44"/>
      <c r="N203" s="44"/>
      <c r="O203" s="44"/>
      <c r="P203" s="44"/>
      <c r="Q203" s="44"/>
      <c r="R203" s="44"/>
      <c r="S203" s="44"/>
      <c r="T203" s="44"/>
      <c r="U203" s="44"/>
      <c r="V203" s="44"/>
      <c r="W203" s="44"/>
      <c r="X203" s="44"/>
      <c r="Y203" s="44"/>
      <c r="Z203" s="44"/>
      <c r="AA203" s="44"/>
      <c r="AB203" s="44"/>
      <c r="AC203" s="44"/>
      <c r="AD203" s="44"/>
      <c r="AE203" s="44"/>
      <c r="AF203" s="44"/>
      <c r="AG203" s="44"/>
      <c r="AH203" s="44"/>
      <c r="AI203" s="44"/>
      <c r="AJ203" s="44"/>
      <c r="AK203" s="44"/>
      <c r="AL203" s="44"/>
      <c r="AM203" s="44"/>
      <c r="AN203" s="44"/>
      <c r="AO203" s="44"/>
      <c r="AP203" s="44"/>
      <c r="AQ203" s="44"/>
      <c r="AR203" s="44"/>
      <c r="AS203" s="44"/>
      <c r="AT203" s="44"/>
      <c r="AU203" s="44"/>
      <c r="AV203" s="44"/>
      <c r="AW203" s="44"/>
      <c r="AX203" s="44"/>
    </row>
    <row r="204" spans="2:54" ht="14.4" x14ac:dyDescent="0.25">
      <c r="B204" s="644"/>
      <c r="C204" s="641"/>
      <c r="D204" s="641"/>
      <c r="E204" s="641"/>
      <c r="F204" s="44"/>
      <c r="G204" s="44"/>
      <c r="H204" s="44"/>
      <c r="I204" s="44"/>
      <c r="J204" s="44"/>
      <c r="K204" s="44"/>
      <c r="L204" s="44"/>
      <c r="M204" s="44"/>
      <c r="N204" s="44"/>
      <c r="O204" s="44"/>
      <c r="P204" s="44"/>
      <c r="Q204" s="44"/>
      <c r="R204" s="44"/>
      <c r="S204" s="44"/>
      <c r="T204" s="44"/>
      <c r="U204" s="44"/>
      <c r="V204" s="44"/>
      <c r="W204" s="44"/>
      <c r="X204" s="44"/>
      <c r="Y204" s="44"/>
      <c r="Z204" s="44"/>
      <c r="AA204" s="44"/>
      <c r="AB204" s="44"/>
      <c r="AC204" s="44"/>
      <c r="AD204" s="44"/>
      <c r="AE204" s="44"/>
      <c r="AF204" s="44"/>
      <c r="AG204" s="44"/>
      <c r="AH204" s="44"/>
      <c r="AI204" s="44"/>
      <c r="AJ204" s="44"/>
      <c r="AK204" s="44"/>
      <c r="AL204" s="44"/>
      <c r="AM204" s="44"/>
      <c r="AN204" s="44"/>
      <c r="AO204" s="44"/>
      <c r="AP204" s="44"/>
      <c r="AQ204" s="44"/>
      <c r="AR204" s="44"/>
      <c r="AS204" s="44"/>
      <c r="AT204" s="44"/>
      <c r="AU204" s="44"/>
      <c r="AV204" s="44"/>
      <c r="AW204" s="44"/>
      <c r="AX204" s="44"/>
    </row>
    <row r="205" spans="2:54" ht="14.4" x14ac:dyDescent="0.25">
      <c r="B205" s="644"/>
      <c r="C205" s="641"/>
      <c r="D205" s="641"/>
      <c r="E205" s="641"/>
      <c r="F205" s="44"/>
      <c r="G205" s="44"/>
      <c r="H205" s="44"/>
      <c r="I205" s="44"/>
      <c r="J205" s="44"/>
      <c r="K205" s="44"/>
      <c r="L205" s="44"/>
      <c r="M205" s="44"/>
      <c r="N205" s="44"/>
      <c r="O205" s="44"/>
      <c r="P205" s="44"/>
      <c r="Q205" s="44"/>
      <c r="R205" s="44"/>
      <c r="S205" s="44"/>
      <c r="T205" s="44"/>
      <c r="U205" s="44"/>
      <c r="V205" s="44"/>
      <c r="W205" s="44"/>
      <c r="X205" s="44"/>
      <c r="Y205" s="44"/>
      <c r="Z205" s="44"/>
      <c r="AA205" s="44"/>
      <c r="AB205" s="44"/>
      <c r="AC205" s="44"/>
      <c r="AD205" s="44"/>
      <c r="AE205" s="44"/>
      <c r="AF205" s="44"/>
      <c r="AG205" s="44"/>
      <c r="AH205" s="44"/>
      <c r="AI205" s="44"/>
      <c r="AJ205" s="44"/>
      <c r="AK205" s="44"/>
      <c r="AL205" s="44"/>
      <c r="AM205" s="44"/>
      <c r="AN205" s="44"/>
      <c r="AO205" s="44"/>
      <c r="AP205" s="44"/>
      <c r="AQ205" s="44"/>
      <c r="AR205" s="44"/>
      <c r="AS205" s="44"/>
      <c r="AT205" s="44"/>
      <c r="AU205" s="44"/>
      <c r="AV205" s="44"/>
      <c r="AW205" s="44"/>
      <c r="AX205" s="44"/>
    </row>
    <row r="206" spans="2:54" ht="14.4" x14ac:dyDescent="0.25">
      <c r="B206" s="644"/>
      <c r="C206" s="641"/>
      <c r="D206" s="641"/>
      <c r="E206" s="641"/>
      <c r="F206" s="44"/>
      <c r="G206" s="44"/>
      <c r="H206" s="44"/>
      <c r="I206" s="44"/>
      <c r="J206" s="44"/>
      <c r="K206" s="44"/>
      <c r="L206" s="44"/>
      <c r="M206" s="44"/>
      <c r="N206" s="44"/>
      <c r="O206" s="44"/>
      <c r="P206" s="44"/>
      <c r="Q206" s="44"/>
      <c r="R206" s="44"/>
      <c r="S206" s="44"/>
      <c r="T206" s="44"/>
      <c r="U206" s="44"/>
      <c r="V206" s="44"/>
      <c r="W206" s="44"/>
      <c r="X206" s="44"/>
      <c r="Y206" s="44"/>
      <c r="Z206" s="44"/>
      <c r="AA206" s="44"/>
      <c r="AB206" s="44"/>
      <c r="AC206" s="44"/>
      <c r="AD206" s="44"/>
      <c r="AE206" s="44"/>
      <c r="AF206" s="44"/>
      <c r="AG206" s="44"/>
      <c r="AH206" s="44"/>
      <c r="AI206" s="44"/>
      <c r="AJ206" s="44"/>
      <c r="AK206" s="44"/>
      <c r="AL206" s="44"/>
      <c r="AM206" s="44"/>
      <c r="AN206" s="44"/>
      <c r="AO206" s="44"/>
      <c r="AP206" s="44"/>
      <c r="AQ206" s="44"/>
      <c r="AR206" s="44"/>
      <c r="AS206" s="44"/>
      <c r="AT206" s="44"/>
      <c r="AU206" s="44"/>
      <c r="AV206" s="44"/>
      <c r="AW206" s="44"/>
      <c r="AX206" s="44"/>
    </row>
    <row r="207" spans="2:54" ht="14.4" x14ac:dyDescent="0.25">
      <c r="B207" s="644"/>
      <c r="C207" s="641"/>
      <c r="D207" s="641"/>
      <c r="E207" s="641"/>
      <c r="F207" s="44"/>
      <c r="G207" s="44"/>
      <c r="H207" s="44"/>
      <c r="I207" s="44"/>
      <c r="J207" s="44"/>
      <c r="K207" s="44"/>
      <c r="L207" s="44"/>
      <c r="M207" s="44"/>
      <c r="N207" s="44"/>
      <c r="O207" s="44"/>
      <c r="P207" s="44"/>
      <c r="Q207" s="44"/>
      <c r="R207" s="44"/>
      <c r="S207" s="44"/>
      <c r="T207" s="44"/>
      <c r="U207" s="44"/>
      <c r="V207" s="44"/>
      <c r="W207" s="44"/>
      <c r="X207" s="44"/>
      <c r="Y207" s="44"/>
      <c r="Z207" s="44"/>
      <c r="AA207" s="44"/>
      <c r="AB207" s="44"/>
      <c r="AC207" s="44"/>
      <c r="AD207" s="44"/>
      <c r="AE207" s="44"/>
      <c r="AF207" s="44"/>
      <c r="AG207" s="44"/>
      <c r="AH207" s="44"/>
      <c r="AI207" s="44"/>
      <c r="AJ207" s="44"/>
      <c r="AK207" s="44"/>
      <c r="AL207" s="44"/>
      <c r="AM207" s="44"/>
      <c r="AN207" s="44"/>
      <c r="AO207" s="44"/>
      <c r="AP207" s="44"/>
      <c r="AQ207" s="44"/>
      <c r="AR207" s="44"/>
      <c r="AS207" s="44"/>
      <c r="AT207" s="44"/>
      <c r="AU207" s="44"/>
      <c r="AV207" s="44"/>
      <c r="AW207" s="44"/>
      <c r="AX207" s="44"/>
    </row>
    <row r="208" spans="2:54" ht="14.4" x14ac:dyDescent="0.25">
      <c r="B208" s="644"/>
      <c r="C208" s="641"/>
      <c r="D208" s="641"/>
      <c r="E208" s="641"/>
      <c r="F208" s="44"/>
      <c r="G208" s="44"/>
      <c r="H208" s="44"/>
      <c r="I208" s="44"/>
      <c r="J208" s="44"/>
      <c r="K208" s="44"/>
      <c r="L208" s="44"/>
      <c r="M208" s="44"/>
      <c r="N208" s="44"/>
      <c r="O208" s="44"/>
      <c r="P208" s="44"/>
      <c r="Q208" s="44"/>
      <c r="R208" s="44"/>
      <c r="S208" s="44"/>
      <c r="T208" s="44"/>
      <c r="U208" s="44"/>
      <c r="V208" s="44"/>
      <c r="W208" s="44"/>
      <c r="X208" s="44"/>
      <c r="Y208" s="44"/>
      <c r="Z208" s="44"/>
      <c r="AA208" s="44"/>
      <c r="AB208" s="44"/>
      <c r="AC208" s="44"/>
      <c r="AD208" s="44"/>
      <c r="AE208" s="44"/>
      <c r="AF208" s="44"/>
      <c r="AG208" s="44"/>
      <c r="AH208" s="44"/>
      <c r="AI208" s="44"/>
      <c r="AJ208" s="44"/>
      <c r="AK208" s="44"/>
      <c r="AL208" s="44"/>
      <c r="AM208" s="44"/>
      <c r="AN208" s="44"/>
      <c r="AO208" s="44"/>
      <c r="AP208" s="44"/>
      <c r="AQ208" s="44"/>
      <c r="AR208" s="44"/>
      <c r="AS208" s="44"/>
      <c r="AT208" s="44"/>
      <c r="AU208" s="44"/>
      <c r="AV208" s="44"/>
      <c r="AW208" s="44"/>
      <c r="AX208" s="44"/>
    </row>
    <row r="209" spans="3:50" ht="14.4" x14ac:dyDescent="0.25">
      <c r="C209" s="641"/>
      <c r="D209" s="641"/>
      <c r="E209" s="641"/>
      <c r="F209" s="44"/>
      <c r="G209" s="44"/>
      <c r="H209" s="44"/>
      <c r="I209" s="44"/>
      <c r="J209" s="44"/>
      <c r="K209" s="44"/>
      <c r="L209" s="44"/>
      <c r="M209" s="44"/>
      <c r="N209" s="44"/>
      <c r="O209" s="44"/>
      <c r="P209" s="44"/>
      <c r="Q209" s="44"/>
      <c r="R209" s="44"/>
      <c r="S209" s="44"/>
      <c r="T209" s="44"/>
      <c r="U209" s="44"/>
      <c r="V209" s="44"/>
      <c r="W209" s="44"/>
      <c r="X209" s="44"/>
      <c r="Y209" s="44"/>
      <c r="Z209" s="44"/>
      <c r="AA209" s="44"/>
      <c r="AB209" s="44"/>
      <c r="AC209" s="44"/>
      <c r="AD209" s="44"/>
      <c r="AE209" s="44"/>
      <c r="AF209" s="44"/>
      <c r="AG209" s="44"/>
      <c r="AH209" s="44"/>
      <c r="AI209" s="44"/>
      <c r="AJ209" s="44"/>
      <c r="AK209" s="44"/>
      <c r="AL209" s="44"/>
      <c r="AM209" s="44"/>
      <c r="AN209" s="44"/>
      <c r="AO209" s="44"/>
      <c r="AP209" s="44"/>
      <c r="AQ209" s="44"/>
      <c r="AR209" s="44"/>
      <c r="AS209" s="44"/>
      <c r="AT209" s="44"/>
      <c r="AU209" s="44"/>
      <c r="AV209" s="44"/>
      <c r="AW209" s="44"/>
      <c r="AX209" s="44"/>
    </row>
    <row r="210" spans="3:50" ht="14.4" x14ac:dyDescent="0.25">
      <c r="C210" s="641"/>
      <c r="D210" s="641"/>
      <c r="E210" s="641"/>
      <c r="F210" s="44"/>
      <c r="G210" s="44"/>
      <c r="H210" s="44"/>
      <c r="I210" s="44"/>
      <c r="J210" s="44"/>
      <c r="K210" s="44"/>
      <c r="L210" s="44"/>
      <c r="M210" s="44"/>
      <c r="N210" s="44"/>
      <c r="O210" s="44"/>
      <c r="P210" s="44"/>
      <c r="Q210" s="44"/>
      <c r="R210" s="44"/>
      <c r="S210" s="44"/>
      <c r="T210" s="44"/>
      <c r="U210" s="44"/>
      <c r="V210" s="44"/>
      <c r="W210" s="44"/>
      <c r="X210" s="44"/>
      <c r="Y210" s="44"/>
      <c r="Z210" s="44"/>
      <c r="AA210" s="44"/>
      <c r="AB210" s="44"/>
      <c r="AC210" s="44"/>
      <c r="AD210" s="44"/>
      <c r="AE210" s="44"/>
      <c r="AF210" s="44"/>
      <c r="AG210" s="44"/>
      <c r="AH210" s="44"/>
      <c r="AI210" s="44"/>
      <c r="AJ210" s="44"/>
      <c r="AK210" s="44"/>
      <c r="AL210" s="44"/>
      <c r="AM210" s="44"/>
      <c r="AN210" s="44"/>
      <c r="AO210" s="44"/>
      <c r="AP210" s="44"/>
      <c r="AQ210" s="44"/>
      <c r="AR210" s="44"/>
      <c r="AS210" s="44"/>
      <c r="AT210" s="44"/>
      <c r="AU210" s="44"/>
      <c r="AV210" s="44"/>
      <c r="AW210" s="44"/>
      <c r="AX210" s="44"/>
    </row>
    <row r="211" spans="3:50" ht="14.4" x14ac:dyDescent="0.25">
      <c r="C211" s="641"/>
      <c r="D211" s="641"/>
      <c r="E211" s="641"/>
      <c r="F211" s="44"/>
      <c r="G211" s="44"/>
      <c r="H211" s="44"/>
      <c r="I211" s="44"/>
      <c r="J211" s="44"/>
      <c r="K211" s="44"/>
      <c r="L211" s="44"/>
      <c r="M211" s="44"/>
      <c r="N211" s="44"/>
      <c r="O211" s="44"/>
      <c r="P211" s="44"/>
      <c r="Q211" s="44"/>
      <c r="R211" s="44"/>
      <c r="S211" s="44"/>
      <c r="T211" s="44"/>
      <c r="U211" s="44"/>
      <c r="V211" s="44"/>
      <c r="W211" s="44"/>
      <c r="X211" s="44"/>
      <c r="Y211" s="44"/>
      <c r="Z211" s="44"/>
      <c r="AA211" s="44"/>
      <c r="AB211" s="44"/>
      <c r="AC211" s="44"/>
      <c r="AD211" s="44"/>
      <c r="AE211" s="44"/>
      <c r="AF211" s="44"/>
      <c r="AG211" s="44"/>
      <c r="AH211" s="44"/>
      <c r="AI211" s="44"/>
      <c r="AJ211" s="44"/>
      <c r="AK211" s="44"/>
      <c r="AL211" s="44"/>
      <c r="AM211" s="44"/>
      <c r="AN211" s="44"/>
      <c r="AO211" s="44"/>
      <c r="AP211" s="44"/>
      <c r="AQ211" s="44"/>
      <c r="AR211" s="44"/>
      <c r="AS211" s="44"/>
      <c r="AT211" s="44"/>
      <c r="AU211" s="44"/>
      <c r="AV211" s="44"/>
      <c r="AW211" s="44"/>
      <c r="AX211" s="44"/>
    </row>
    <row r="212" spans="3:50" ht="14.4" x14ac:dyDescent="0.25">
      <c r="C212" s="641"/>
      <c r="D212" s="641"/>
      <c r="E212" s="641"/>
      <c r="F212" s="44"/>
      <c r="G212" s="44"/>
      <c r="H212" s="44"/>
      <c r="I212" s="44"/>
      <c r="J212" s="44"/>
      <c r="K212" s="44"/>
      <c r="L212" s="44"/>
      <c r="M212" s="44"/>
      <c r="N212" s="44"/>
      <c r="O212" s="44"/>
      <c r="P212" s="44"/>
      <c r="Q212" s="44"/>
      <c r="R212" s="44"/>
      <c r="S212" s="44"/>
      <c r="T212" s="44"/>
      <c r="U212" s="44"/>
      <c r="V212" s="44"/>
      <c r="W212" s="44"/>
      <c r="X212" s="44"/>
      <c r="Y212" s="44"/>
      <c r="Z212" s="44"/>
      <c r="AA212" s="44"/>
      <c r="AB212" s="44"/>
      <c r="AC212" s="44"/>
      <c r="AD212" s="44"/>
      <c r="AE212" s="44"/>
      <c r="AF212" s="44"/>
      <c r="AG212" s="44"/>
      <c r="AH212" s="44"/>
      <c r="AI212" s="44"/>
      <c r="AJ212" s="44"/>
      <c r="AK212" s="44"/>
      <c r="AL212" s="44"/>
      <c r="AM212" s="44"/>
      <c r="AN212" s="44"/>
      <c r="AO212" s="44"/>
      <c r="AP212" s="44"/>
      <c r="AQ212" s="44"/>
      <c r="AR212" s="44"/>
      <c r="AS212" s="44"/>
      <c r="AT212" s="44"/>
      <c r="AU212" s="44"/>
      <c r="AV212" s="44"/>
      <c r="AW212" s="44"/>
      <c r="AX212" s="44"/>
    </row>
    <row r="213" spans="3:50" ht="14.4" x14ac:dyDescent="0.25">
      <c r="C213" s="641"/>
      <c r="D213" s="641"/>
      <c r="E213" s="641"/>
      <c r="F213" s="44"/>
      <c r="G213" s="44"/>
      <c r="H213" s="44"/>
      <c r="I213" s="44"/>
      <c r="J213" s="44"/>
      <c r="K213" s="44"/>
      <c r="L213" s="44"/>
      <c r="M213" s="44"/>
      <c r="N213" s="44"/>
      <c r="O213" s="44"/>
      <c r="P213" s="44"/>
      <c r="Q213" s="44"/>
      <c r="R213" s="44"/>
      <c r="S213" s="44"/>
      <c r="T213" s="44"/>
      <c r="U213" s="44"/>
      <c r="V213" s="44"/>
      <c r="W213" s="44"/>
      <c r="X213" s="44"/>
      <c r="Y213" s="44"/>
      <c r="Z213" s="44"/>
      <c r="AA213" s="44"/>
      <c r="AB213" s="44"/>
      <c r="AC213" s="44"/>
      <c r="AD213" s="44"/>
      <c r="AE213" s="44"/>
      <c r="AF213" s="44"/>
      <c r="AG213" s="44"/>
      <c r="AH213" s="44"/>
      <c r="AI213" s="44"/>
      <c r="AJ213" s="44"/>
      <c r="AK213" s="44"/>
      <c r="AL213" s="44"/>
      <c r="AM213" s="44"/>
      <c r="AN213" s="44"/>
      <c r="AO213" s="44"/>
      <c r="AP213" s="44"/>
      <c r="AQ213" s="44"/>
      <c r="AR213" s="44"/>
      <c r="AS213" s="44"/>
      <c r="AT213" s="44"/>
      <c r="AU213" s="44"/>
      <c r="AV213" s="44"/>
      <c r="AW213" s="44"/>
      <c r="AX213" s="44"/>
    </row>
    <row r="214" spans="3:50" ht="14.4" x14ac:dyDescent="0.25">
      <c r="C214" s="641"/>
      <c r="D214" s="641"/>
      <c r="E214" s="641"/>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c r="AF214" s="44"/>
      <c r="AG214" s="44"/>
      <c r="AH214" s="44"/>
      <c r="AI214" s="44"/>
      <c r="AJ214" s="44"/>
      <c r="AK214" s="44"/>
      <c r="AL214" s="44"/>
      <c r="AM214" s="44"/>
      <c r="AN214" s="44"/>
      <c r="AO214" s="44"/>
      <c r="AP214" s="44"/>
      <c r="AQ214" s="44"/>
      <c r="AR214" s="44"/>
      <c r="AS214" s="44"/>
      <c r="AT214" s="44"/>
      <c r="AU214" s="44"/>
      <c r="AV214" s="44"/>
      <c r="AW214" s="44"/>
      <c r="AX214" s="44"/>
    </row>
    <row r="215" spans="3:50" ht="14.4" x14ac:dyDescent="0.25">
      <c r="C215" s="641"/>
      <c r="D215" s="641"/>
      <c r="E215" s="641"/>
      <c r="F215" s="44"/>
      <c r="G215" s="44"/>
      <c r="H215" s="44"/>
      <c r="I215" s="44"/>
      <c r="J215" s="44"/>
      <c r="K215" s="44"/>
      <c r="L215" s="44"/>
      <c r="M215" s="44"/>
      <c r="N215" s="44"/>
      <c r="O215" s="44"/>
      <c r="P215" s="44"/>
      <c r="Q215" s="44"/>
      <c r="R215" s="44"/>
      <c r="S215" s="44"/>
      <c r="T215" s="44"/>
      <c r="U215" s="44"/>
      <c r="V215" s="44"/>
      <c r="W215" s="44"/>
      <c r="X215" s="44"/>
      <c r="Y215" s="44"/>
      <c r="Z215" s="44"/>
      <c r="AA215" s="44"/>
      <c r="AB215" s="44"/>
      <c r="AC215" s="44"/>
      <c r="AD215" s="44"/>
      <c r="AE215" s="44"/>
      <c r="AF215" s="44"/>
      <c r="AG215" s="44"/>
      <c r="AH215" s="44"/>
      <c r="AI215" s="44"/>
      <c r="AJ215" s="44"/>
      <c r="AK215" s="44"/>
      <c r="AL215" s="44"/>
      <c r="AM215" s="44"/>
      <c r="AN215" s="44"/>
      <c r="AO215" s="44"/>
      <c r="AP215" s="44"/>
      <c r="AQ215" s="44"/>
      <c r="AR215" s="44"/>
      <c r="AS215" s="44"/>
      <c r="AT215" s="44"/>
      <c r="AU215" s="44"/>
      <c r="AV215" s="44"/>
      <c r="AW215" s="44"/>
      <c r="AX215" s="44"/>
    </row>
    <row r="216" spans="3:50" ht="14.4" x14ac:dyDescent="0.25">
      <c r="C216" s="641"/>
      <c r="D216" s="641"/>
      <c r="E216" s="641"/>
      <c r="F216" s="44"/>
      <c r="G216" s="44"/>
      <c r="H216" s="44"/>
      <c r="I216" s="44"/>
      <c r="J216" s="44"/>
      <c r="K216" s="44"/>
      <c r="L216" s="44"/>
      <c r="M216" s="44"/>
      <c r="N216" s="44"/>
      <c r="O216" s="44"/>
      <c r="P216" s="44"/>
      <c r="Q216" s="44"/>
      <c r="R216" s="44"/>
      <c r="S216" s="44"/>
      <c r="T216" s="44"/>
      <c r="U216" s="44"/>
      <c r="V216" s="44"/>
      <c r="W216" s="44"/>
      <c r="X216" s="44"/>
      <c r="Y216" s="44"/>
      <c r="Z216" s="44"/>
      <c r="AA216" s="44"/>
      <c r="AB216" s="44"/>
      <c r="AC216" s="44"/>
      <c r="AD216" s="44"/>
      <c r="AE216" s="44"/>
      <c r="AF216" s="44"/>
      <c r="AG216" s="44"/>
      <c r="AH216" s="44"/>
      <c r="AI216" s="44"/>
      <c r="AJ216" s="44"/>
      <c r="AK216" s="44"/>
      <c r="AL216" s="44"/>
      <c r="AM216" s="44"/>
      <c r="AN216" s="44"/>
      <c r="AO216" s="44"/>
      <c r="AP216" s="44"/>
      <c r="AQ216" s="44"/>
      <c r="AR216" s="44"/>
      <c r="AS216" s="44"/>
      <c r="AT216" s="44"/>
      <c r="AU216" s="44"/>
      <c r="AV216" s="44"/>
      <c r="AW216" s="44"/>
      <c r="AX216" s="44"/>
    </row>
    <row r="217" spans="3:50" ht="14.4" x14ac:dyDescent="0.25">
      <c r="C217" s="641"/>
      <c r="D217" s="641"/>
      <c r="E217" s="641"/>
      <c r="F217" s="44"/>
      <c r="G217" s="44"/>
      <c r="H217" s="44"/>
      <c r="I217" s="44"/>
      <c r="J217" s="44"/>
      <c r="K217" s="44"/>
      <c r="L217" s="44"/>
      <c r="M217" s="44"/>
      <c r="N217" s="44"/>
      <c r="O217" s="44"/>
      <c r="P217" s="44"/>
      <c r="Q217" s="44"/>
      <c r="R217" s="44"/>
      <c r="S217" s="44"/>
      <c r="T217" s="44"/>
      <c r="U217" s="44"/>
      <c r="V217" s="44"/>
      <c r="W217" s="44"/>
      <c r="X217" s="44"/>
      <c r="Y217" s="44"/>
      <c r="Z217" s="44"/>
      <c r="AA217" s="44"/>
      <c r="AB217" s="44"/>
      <c r="AC217" s="44"/>
      <c r="AD217" s="44"/>
      <c r="AE217" s="44"/>
      <c r="AF217" s="44"/>
      <c r="AG217" s="44"/>
      <c r="AH217" s="44"/>
      <c r="AI217" s="44"/>
      <c r="AJ217" s="44"/>
      <c r="AK217" s="44"/>
      <c r="AL217" s="44"/>
      <c r="AM217" s="44"/>
      <c r="AN217" s="44"/>
      <c r="AO217" s="44"/>
      <c r="AP217" s="44"/>
      <c r="AQ217" s="44"/>
      <c r="AR217" s="44"/>
      <c r="AS217" s="44"/>
      <c r="AT217" s="44"/>
      <c r="AU217" s="44"/>
      <c r="AV217" s="44"/>
      <c r="AW217" s="44"/>
      <c r="AX217" s="44"/>
    </row>
    <row r="218" spans="3:50" ht="14.4" x14ac:dyDescent="0.25">
      <c r="C218" s="641"/>
      <c r="D218" s="641"/>
      <c r="E218" s="641"/>
      <c r="F218" s="44"/>
      <c r="G218" s="44"/>
      <c r="H218" s="44"/>
      <c r="I218" s="44"/>
      <c r="J218" s="44"/>
      <c r="K218" s="44"/>
      <c r="L218" s="44"/>
      <c r="M218" s="44"/>
      <c r="N218" s="44"/>
      <c r="O218" s="44"/>
      <c r="P218" s="44"/>
      <c r="Q218" s="44"/>
      <c r="R218" s="44"/>
      <c r="S218" s="44"/>
      <c r="T218" s="44"/>
      <c r="U218" s="44"/>
      <c r="V218" s="44"/>
      <c r="W218" s="44"/>
      <c r="X218" s="44"/>
      <c r="Y218" s="44"/>
      <c r="Z218" s="44"/>
      <c r="AA218" s="44"/>
      <c r="AB218" s="44"/>
      <c r="AC218" s="44"/>
      <c r="AD218" s="44"/>
      <c r="AE218" s="44"/>
      <c r="AF218" s="44"/>
      <c r="AG218" s="44"/>
      <c r="AH218" s="44"/>
      <c r="AI218" s="44"/>
      <c r="AJ218" s="44"/>
      <c r="AK218" s="44"/>
      <c r="AL218" s="44"/>
      <c r="AM218" s="44"/>
      <c r="AN218" s="44"/>
      <c r="AO218" s="44"/>
      <c r="AP218" s="44"/>
      <c r="AQ218" s="44"/>
      <c r="AR218" s="44"/>
      <c r="AS218" s="44"/>
      <c r="AT218" s="44"/>
      <c r="AU218" s="44"/>
      <c r="AV218" s="44"/>
      <c r="AW218" s="44"/>
      <c r="AX218" s="44"/>
    </row>
    <row r="219" spans="3:50" ht="14.4" x14ac:dyDescent="0.25">
      <c r="C219" s="641"/>
      <c r="D219" s="641"/>
      <c r="E219" s="641"/>
      <c r="F219" s="44"/>
      <c r="G219" s="44"/>
      <c r="H219" s="44"/>
      <c r="I219" s="44"/>
      <c r="J219" s="44"/>
      <c r="K219" s="44"/>
      <c r="L219" s="44"/>
      <c r="M219" s="44"/>
      <c r="N219" s="44"/>
      <c r="O219" s="44"/>
      <c r="P219" s="44"/>
      <c r="Q219" s="44"/>
      <c r="R219" s="44"/>
      <c r="S219" s="44"/>
      <c r="T219" s="44"/>
      <c r="U219" s="44"/>
      <c r="V219" s="44"/>
      <c r="W219" s="44"/>
      <c r="X219" s="44"/>
      <c r="Y219" s="44"/>
      <c r="Z219" s="44"/>
      <c r="AA219" s="44"/>
      <c r="AB219" s="44"/>
      <c r="AC219" s="44"/>
      <c r="AD219" s="44"/>
      <c r="AE219" s="44"/>
      <c r="AF219" s="44"/>
      <c r="AG219" s="44"/>
      <c r="AH219" s="44"/>
      <c r="AI219" s="44"/>
      <c r="AJ219" s="44"/>
      <c r="AK219" s="44"/>
      <c r="AL219" s="44"/>
      <c r="AM219" s="44"/>
      <c r="AN219" s="44"/>
      <c r="AO219" s="44"/>
      <c r="AP219" s="44"/>
      <c r="AQ219" s="44"/>
      <c r="AR219" s="44"/>
      <c r="AS219" s="44"/>
      <c r="AT219" s="44"/>
      <c r="AU219" s="44"/>
      <c r="AV219" s="44"/>
      <c r="AW219" s="44"/>
      <c r="AX219" s="44"/>
    </row>
    <row r="220" spans="3:50" ht="14.4" x14ac:dyDescent="0.25">
      <c r="C220" s="641"/>
      <c r="D220" s="641"/>
      <c r="E220" s="641"/>
      <c r="F220" s="44"/>
      <c r="G220" s="44"/>
      <c r="H220" s="44"/>
      <c r="I220" s="44"/>
      <c r="J220" s="44"/>
      <c r="K220" s="44"/>
      <c r="L220" s="44"/>
      <c r="M220" s="44"/>
      <c r="N220" s="44"/>
      <c r="O220" s="44"/>
      <c r="P220" s="44"/>
      <c r="Q220" s="44"/>
      <c r="R220" s="44"/>
      <c r="S220" s="44"/>
      <c r="T220" s="44"/>
      <c r="U220" s="44"/>
      <c r="V220" s="44"/>
      <c r="W220" s="44"/>
      <c r="X220" s="44"/>
      <c r="Y220" s="44"/>
      <c r="Z220" s="44"/>
      <c r="AA220" s="44"/>
      <c r="AB220" s="44"/>
      <c r="AC220" s="44"/>
      <c r="AD220" s="44"/>
      <c r="AE220" s="44"/>
      <c r="AF220" s="44"/>
      <c r="AG220" s="44"/>
      <c r="AH220" s="44"/>
      <c r="AI220" s="44"/>
      <c r="AJ220" s="44"/>
      <c r="AK220" s="44"/>
      <c r="AL220" s="44"/>
      <c r="AM220" s="44"/>
      <c r="AN220" s="44"/>
      <c r="AO220" s="44"/>
      <c r="AP220" s="44"/>
      <c r="AQ220" s="44"/>
      <c r="AR220" s="44"/>
      <c r="AS220" s="44"/>
      <c r="AT220" s="44"/>
      <c r="AU220" s="44"/>
      <c r="AV220" s="44"/>
      <c r="AW220" s="44"/>
      <c r="AX220" s="44"/>
    </row>
    <row r="221" spans="3:50" ht="14.4" x14ac:dyDescent="0.25">
      <c r="C221" s="641"/>
      <c r="D221" s="641"/>
      <c r="E221" s="641"/>
      <c r="F221" s="44"/>
      <c r="G221" s="44"/>
      <c r="H221" s="44"/>
      <c r="I221" s="44"/>
      <c r="J221" s="44"/>
      <c r="K221" s="44"/>
      <c r="L221" s="44"/>
      <c r="M221" s="44"/>
      <c r="N221" s="44"/>
      <c r="O221" s="44"/>
      <c r="P221" s="44"/>
      <c r="Q221" s="44"/>
      <c r="R221" s="44"/>
      <c r="S221" s="44"/>
      <c r="T221" s="44"/>
      <c r="U221" s="44"/>
      <c r="V221" s="44"/>
      <c r="W221" s="44"/>
      <c r="X221" s="44"/>
      <c r="Y221" s="44"/>
      <c r="Z221" s="44"/>
      <c r="AA221" s="44"/>
      <c r="AB221" s="44"/>
      <c r="AC221" s="44"/>
      <c r="AD221" s="44"/>
      <c r="AE221" s="44"/>
      <c r="AF221" s="44"/>
      <c r="AG221" s="44"/>
      <c r="AH221" s="44"/>
      <c r="AI221" s="44"/>
      <c r="AJ221" s="44"/>
      <c r="AK221" s="44"/>
      <c r="AL221" s="44"/>
      <c r="AM221" s="44"/>
      <c r="AN221" s="44"/>
      <c r="AO221" s="44"/>
      <c r="AP221" s="44"/>
      <c r="AQ221" s="44"/>
      <c r="AR221" s="44"/>
      <c r="AS221" s="44"/>
      <c r="AT221" s="44"/>
      <c r="AU221" s="44"/>
      <c r="AV221" s="44"/>
      <c r="AW221" s="44"/>
      <c r="AX221" s="44"/>
    </row>
    <row r="222" spans="3:50" ht="14.4" x14ac:dyDescent="0.25">
      <c r="C222" s="641"/>
      <c r="D222" s="641"/>
      <c r="E222" s="641"/>
      <c r="F222" s="44"/>
      <c r="G222" s="44"/>
      <c r="H222" s="44"/>
      <c r="I222" s="44"/>
      <c r="J222" s="44"/>
      <c r="K222" s="44"/>
      <c r="L222" s="44"/>
      <c r="M222" s="44"/>
      <c r="N222" s="44"/>
      <c r="O222" s="44"/>
      <c r="P222" s="44"/>
      <c r="Q222" s="44"/>
      <c r="R222" s="44"/>
      <c r="S222" s="44"/>
      <c r="T222" s="44"/>
      <c r="U222" s="44"/>
      <c r="V222" s="44"/>
      <c r="W222" s="44"/>
      <c r="X222" s="44"/>
      <c r="Y222" s="44"/>
      <c r="Z222" s="44"/>
      <c r="AA222" s="44"/>
      <c r="AB222" s="44"/>
      <c r="AC222" s="44"/>
      <c r="AD222" s="44"/>
      <c r="AE222" s="44"/>
      <c r="AF222" s="44"/>
      <c r="AG222" s="44"/>
      <c r="AH222" s="44"/>
      <c r="AI222" s="44"/>
      <c r="AJ222" s="44"/>
      <c r="AK222" s="44"/>
      <c r="AL222" s="44"/>
      <c r="AM222" s="44"/>
      <c r="AN222" s="44"/>
      <c r="AO222" s="44"/>
      <c r="AP222" s="44"/>
      <c r="AQ222" s="44"/>
      <c r="AR222" s="44"/>
      <c r="AS222" s="44"/>
      <c r="AT222" s="44"/>
      <c r="AU222" s="44"/>
      <c r="AV222" s="44"/>
      <c r="AW222" s="44"/>
      <c r="AX222" s="44"/>
    </row>
    <row r="223" spans="3:50" ht="14.4" x14ac:dyDescent="0.25">
      <c r="C223" s="641"/>
      <c r="D223" s="641"/>
      <c r="E223" s="641"/>
      <c r="F223" s="44"/>
      <c r="G223" s="44"/>
      <c r="H223" s="44"/>
      <c r="I223" s="44"/>
      <c r="J223" s="44"/>
      <c r="K223" s="44"/>
      <c r="L223" s="44"/>
      <c r="M223" s="44"/>
      <c r="N223" s="44"/>
      <c r="O223" s="44"/>
      <c r="P223" s="44"/>
      <c r="Q223" s="44"/>
      <c r="R223" s="44"/>
      <c r="S223" s="44"/>
      <c r="T223" s="44"/>
      <c r="U223" s="44"/>
      <c r="V223" s="44"/>
      <c r="W223" s="44"/>
      <c r="X223" s="44"/>
      <c r="Y223" s="44"/>
      <c r="Z223" s="44"/>
      <c r="AA223" s="44"/>
      <c r="AB223" s="44"/>
      <c r="AC223" s="44"/>
      <c r="AD223" s="44"/>
      <c r="AE223" s="44"/>
      <c r="AF223" s="44"/>
      <c r="AG223" s="44"/>
      <c r="AH223" s="44"/>
      <c r="AI223" s="44"/>
      <c r="AJ223" s="44"/>
      <c r="AK223" s="44"/>
      <c r="AL223" s="44"/>
      <c r="AM223" s="44"/>
      <c r="AN223" s="44"/>
      <c r="AO223" s="44"/>
      <c r="AP223" s="44"/>
      <c r="AQ223" s="44"/>
      <c r="AR223" s="44"/>
      <c r="AS223" s="44"/>
      <c r="AT223" s="44"/>
      <c r="AU223" s="44"/>
      <c r="AV223" s="44"/>
      <c r="AW223" s="44"/>
      <c r="AX223" s="44"/>
    </row>
    <row r="224" spans="3:50" ht="14.4" x14ac:dyDescent="0.25">
      <c r="C224" s="641"/>
      <c r="D224" s="641"/>
      <c r="E224" s="641"/>
      <c r="F224" s="44"/>
      <c r="G224" s="44"/>
      <c r="H224" s="44"/>
      <c r="I224" s="44"/>
      <c r="J224" s="44"/>
      <c r="K224" s="44"/>
      <c r="L224" s="44"/>
      <c r="M224" s="44"/>
      <c r="N224" s="44"/>
      <c r="O224" s="44"/>
      <c r="P224" s="44"/>
      <c r="Q224" s="44"/>
      <c r="R224" s="44"/>
      <c r="S224" s="44"/>
      <c r="T224" s="44"/>
      <c r="U224" s="44"/>
      <c r="V224" s="44"/>
      <c r="W224" s="44"/>
      <c r="X224" s="44"/>
      <c r="Y224" s="44"/>
      <c r="Z224" s="44"/>
      <c r="AA224" s="44"/>
      <c r="AB224" s="44"/>
      <c r="AC224" s="44"/>
      <c r="AD224" s="44"/>
      <c r="AE224" s="44"/>
      <c r="AF224" s="44"/>
      <c r="AG224" s="44"/>
      <c r="AH224" s="44"/>
      <c r="AI224" s="44"/>
      <c r="AJ224" s="44"/>
      <c r="AK224" s="44"/>
      <c r="AL224" s="44"/>
      <c r="AM224" s="44"/>
      <c r="AN224" s="44"/>
      <c r="AO224" s="44"/>
      <c r="AP224" s="44"/>
      <c r="AQ224" s="44"/>
      <c r="AR224" s="44"/>
      <c r="AS224" s="44"/>
      <c r="AT224" s="44"/>
      <c r="AU224" s="44"/>
      <c r="AV224" s="44"/>
      <c r="AW224" s="44"/>
      <c r="AX224" s="44"/>
    </row>
    <row r="225" spans="3:50" ht="14.4" x14ac:dyDescent="0.25">
      <c r="C225" s="641"/>
      <c r="D225" s="641"/>
      <c r="E225" s="641"/>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c r="AF225" s="44"/>
      <c r="AG225" s="44"/>
      <c r="AH225" s="44"/>
      <c r="AI225" s="44"/>
      <c r="AJ225" s="44"/>
      <c r="AK225" s="44"/>
      <c r="AL225" s="44"/>
      <c r="AM225" s="44"/>
      <c r="AN225" s="44"/>
      <c r="AO225" s="44"/>
      <c r="AP225" s="44"/>
      <c r="AQ225" s="44"/>
      <c r="AR225" s="44"/>
      <c r="AS225" s="44"/>
      <c r="AT225" s="44"/>
      <c r="AU225" s="44"/>
      <c r="AV225" s="44"/>
      <c r="AW225" s="44"/>
      <c r="AX225" s="44"/>
    </row>
    <row r="226" spans="3:50" ht="14.4" x14ac:dyDescent="0.25">
      <c r="C226" s="641"/>
      <c r="D226" s="641"/>
      <c r="E226" s="641"/>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c r="AF226" s="44"/>
      <c r="AG226" s="44"/>
      <c r="AH226" s="44"/>
      <c r="AI226" s="44"/>
      <c r="AJ226" s="44"/>
      <c r="AK226" s="44"/>
      <c r="AL226" s="44"/>
      <c r="AM226" s="44"/>
      <c r="AN226" s="44"/>
      <c r="AO226" s="44"/>
      <c r="AP226" s="44"/>
      <c r="AQ226" s="44"/>
      <c r="AR226" s="44"/>
      <c r="AS226" s="44"/>
      <c r="AT226" s="44"/>
      <c r="AU226" s="44"/>
      <c r="AV226" s="44"/>
      <c r="AW226" s="44"/>
      <c r="AX226" s="44"/>
    </row>
    <row r="227" spans="3:50" ht="14.4" x14ac:dyDescent="0.25">
      <c r="C227" s="641"/>
      <c r="D227" s="641"/>
      <c r="E227" s="641"/>
      <c r="F227" s="44"/>
      <c r="G227" s="44"/>
      <c r="H227" s="44"/>
      <c r="I227" s="44"/>
      <c r="J227" s="44"/>
      <c r="K227" s="44"/>
      <c r="L227" s="44"/>
      <c r="M227" s="44"/>
      <c r="N227" s="44"/>
      <c r="O227" s="44"/>
      <c r="P227" s="44"/>
      <c r="Q227" s="44"/>
      <c r="R227" s="44"/>
      <c r="S227" s="44"/>
      <c r="T227" s="44"/>
      <c r="U227" s="44"/>
      <c r="V227" s="44"/>
      <c r="W227" s="44"/>
      <c r="X227" s="44"/>
      <c r="Y227" s="44"/>
      <c r="Z227" s="44"/>
      <c r="AA227" s="44"/>
      <c r="AB227" s="44"/>
      <c r="AC227" s="44"/>
      <c r="AD227" s="44"/>
      <c r="AE227" s="44"/>
      <c r="AF227" s="44"/>
      <c r="AG227" s="44"/>
      <c r="AH227" s="44"/>
      <c r="AI227" s="44"/>
      <c r="AJ227" s="44"/>
      <c r="AK227" s="44"/>
      <c r="AL227" s="44"/>
      <c r="AM227" s="44"/>
      <c r="AN227" s="44"/>
      <c r="AO227" s="44"/>
      <c r="AP227" s="44"/>
      <c r="AQ227" s="44"/>
      <c r="AR227" s="44"/>
      <c r="AS227" s="44"/>
      <c r="AT227" s="44"/>
      <c r="AU227" s="44"/>
      <c r="AV227" s="44"/>
      <c r="AW227" s="44"/>
      <c r="AX227" s="44"/>
    </row>
    <row r="228" spans="3:50" ht="14.4" x14ac:dyDescent="0.25">
      <c r="C228" s="641"/>
      <c r="D228" s="641"/>
      <c r="E228" s="641"/>
      <c r="F228" s="44"/>
      <c r="G228" s="44"/>
      <c r="H228" s="44"/>
      <c r="I228" s="44"/>
      <c r="J228" s="44"/>
      <c r="K228" s="44"/>
      <c r="L228" s="44"/>
      <c r="M228" s="44"/>
      <c r="N228" s="44"/>
      <c r="O228" s="44"/>
      <c r="P228" s="44"/>
      <c r="Q228" s="44"/>
      <c r="R228" s="44"/>
      <c r="S228" s="44"/>
      <c r="T228" s="44"/>
      <c r="U228" s="44"/>
      <c r="V228" s="44"/>
      <c r="W228" s="44"/>
      <c r="X228" s="44"/>
      <c r="Y228" s="44"/>
      <c r="Z228" s="44"/>
      <c r="AA228" s="44"/>
      <c r="AB228" s="44"/>
      <c r="AC228" s="44"/>
      <c r="AD228" s="44"/>
      <c r="AE228" s="44"/>
      <c r="AF228" s="44"/>
      <c r="AG228" s="44"/>
      <c r="AH228" s="44"/>
      <c r="AI228" s="44"/>
      <c r="AJ228" s="44"/>
      <c r="AK228" s="44"/>
      <c r="AL228" s="44"/>
      <c r="AM228" s="44"/>
      <c r="AN228" s="44"/>
      <c r="AO228" s="44"/>
      <c r="AP228" s="44"/>
      <c r="AQ228" s="44"/>
      <c r="AR228" s="44"/>
      <c r="AS228" s="44"/>
      <c r="AT228" s="44"/>
      <c r="AU228" s="44"/>
      <c r="AV228" s="44"/>
      <c r="AW228" s="44"/>
      <c r="AX228" s="44"/>
    </row>
    <row r="229" spans="3:50" ht="14.4" x14ac:dyDescent="0.25">
      <c r="C229" s="641"/>
      <c r="D229" s="641"/>
      <c r="E229" s="641"/>
      <c r="F229" s="44"/>
      <c r="G229" s="44"/>
      <c r="H229" s="44"/>
      <c r="I229" s="44"/>
      <c r="J229" s="44"/>
      <c r="K229" s="44"/>
      <c r="L229" s="44"/>
      <c r="M229" s="44"/>
      <c r="N229" s="44"/>
      <c r="O229" s="44"/>
      <c r="P229" s="44"/>
      <c r="Q229" s="44"/>
      <c r="R229" s="44"/>
      <c r="S229" s="44"/>
      <c r="T229" s="44"/>
      <c r="U229" s="44"/>
      <c r="V229" s="44"/>
      <c r="W229" s="44"/>
      <c r="X229" s="44"/>
      <c r="Y229" s="44"/>
      <c r="Z229" s="44"/>
      <c r="AA229" s="44"/>
      <c r="AB229" s="44"/>
      <c r="AC229" s="44"/>
      <c r="AD229" s="44"/>
      <c r="AE229" s="44"/>
      <c r="AF229" s="44"/>
      <c r="AG229" s="44"/>
      <c r="AH229" s="44"/>
      <c r="AI229" s="44"/>
      <c r="AJ229" s="44"/>
      <c r="AK229" s="44"/>
      <c r="AL229" s="44"/>
      <c r="AM229" s="44"/>
      <c r="AN229" s="44"/>
      <c r="AO229" s="44"/>
      <c r="AP229" s="44"/>
      <c r="AQ229" s="44"/>
      <c r="AR229" s="44"/>
      <c r="AS229" s="44"/>
      <c r="AT229" s="44"/>
      <c r="AU229" s="44"/>
      <c r="AV229" s="44"/>
      <c r="AW229" s="44"/>
      <c r="AX229" s="44"/>
    </row>
    <row r="230" spans="3:50" ht="14.4" x14ac:dyDescent="0.25">
      <c r="C230" s="641"/>
      <c r="D230" s="641"/>
      <c r="E230" s="641"/>
      <c r="F230" s="44"/>
      <c r="G230" s="44"/>
      <c r="H230" s="44"/>
      <c r="I230" s="44"/>
      <c r="J230" s="44"/>
      <c r="K230" s="44"/>
      <c r="L230" s="44"/>
      <c r="M230" s="44"/>
      <c r="N230" s="44"/>
      <c r="O230" s="44"/>
      <c r="P230" s="44"/>
      <c r="Q230" s="44"/>
      <c r="R230" s="44"/>
      <c r="S230" s="44"/>
      <c r="T230" s="44"/>
      <c r="U230" s="44"/>
      <c r="V230" s="44"/>
      <c r="W230" s="44"/>
      <c r="X230" s="44"/>
      <c r="Y230" s="44"/>
      <c r="Z230" s="44"/>
      <c r="AA230" s="44"/>
      <c r="AB230" s="44"/>
      <c r="AC230" s="44"/>
      <c r="AD230" s="44"/>
      <c r="AE230" s="44"/>
      <c r="AF230" s="44"/>
      <c r="AG230" s="44"/>
      <c r="AH230" s="44"/>
      <c r="AI230" s="44"/>
      <c r="AJ230" s="44"/>
      <c r="AK230" s="44"/>
      <c r="AL230" s="44"/>
      <c r="AM230" s="44"/>
      <c r="AN230" s="44"/>
      <c r="AO230" s="44"/>
      <c r="AP230" s="44"/>
      <c r="AQ230" s="44"/>
      <c r="AR230" s="44"/>
      <c r="AS230" s="44"/>
      <c r="AT230" s="44"/>
      <c r="AU230" s="44"/>
      <c r="AV230" s="44"/>
      <c r="AW230" s="44"/>
      <c r="AX230" s="44"/>
    </row>
    <row r="231" spans="3:50" ht="14.4" x14ac:dyDescent="0.25">
      <c r="C231" s="641"/>
      <c r="D231" s="641"/>
      <c r="E231" s="641"/>
      <c r="F231" s="44"/>
      <c r="G231" s="44"/>
      <c r="H231" s="44"/>
      <c r="I231" s="44"/>
      <c r="J231" s="44"/>
      <c r="K231" s="44"/>
      <c r="L231" s="44"/>
      <c r="M231" s="44"/>
      <c r="N231" s="44"/>
      <c r="O231" s="44"/>
      <c r="P231" s="44"/>
      <c r="Q231" s="44"/>
      <c r="R231" s="44"/>
      <c r="S231" s="44"/>
      <c r="T231" s="44"/>
      <c r="U231" s="44"/>
      <c r="V231" s="44"/>
      <c r="W231" s="44"/>
      <c r="X231" s="44"/>
      <c r="Y231" s="44"/>
      <c r="Z231" s="44"/>
      <c r="AA231" s="44"/>
      <c r="AB231" s="44"/>
      <c r="AC231" s="44"/>
      <c r="AD231" s="44"/>
      <c r="AE231" s="44"/>
      <c r="AF231" s="44"/>
      <c r="AG231" s="44"/>
      <c r="AH231" s="44"/>
      <c r="AI231" s="44"/>
      <c r="AJ231" s="44"/>
      <c r="AK231" s="44"/>
      <c r="AL231" s="44"/>
      <c r="AM231" s="44"/>
      <c r="AN231" s="44"/>
      <c r="AO231" s="44"/>
      <c r="AP231" s="44"/>
      <c r="AQ231" s="44"/>
      <c r="AR231" s="44"/>
      <c r="AS231" s="44"/>
      <c r="AT231" s="44"/>
      <c r="AU231" s="44"/>
      <c r="AV231" s="44"/>
      <c r="AW231" s="44"/>
      <c r="AX231" s="44"/>
    </row>
    <row r="232" spans="3:50" ht="14.4" x14ac:dyDescent="0.25">
      <c r="C232" s="641"/>
      <c r="D232" s="641"/>
      <c r="E232" s="641"/>
      <c r="F232" s="44"/>
      <c r="G232" s="44"/>
      <c r="H232" s="44"/>
      <c r="I232" s="44"/>
      <c r="J232" s="44"/>
      <c r="K232" s="44"/>
      <c r="L232" s="44"/>
      <c r="M232" s="44"/>
      <c r="N232" s="44"/>
      <c r="O232" s="44"/>
      <c r="P232" s="44"/>
      <c r="Q232" s="44"/>
      <c r="R232" s="44"/>
      <c r="S232" s="44"/>
      <c r="T232" s="44"/>
      <c r="U232" s="44"/>
      <c r="V232" s="44"/>
      <c r="W232" s="44"/>
      <c r="X232" s="44"/>
      <c r="Y232" s="44"/>
      <c r="Z232" s="44"/>
      <c r="AA232" s="44"/>
      <c r="AB232" s="44"/>
      <c r="AC232" s="44"/>
      <c r="AD232" s="44"/>
      <c r="AE232" s="44"/>
      <c r="AF232" s="44"/>
      <c r="AG232" s="44"/>
      <c r="AH232" s="44"/>
      <c r="AI232" s="44"/>
      <c r="AJ232" s="44"/>
      <c r="AK232" s="44"/>
      <c r="AL232" s="44"/>
      <c r="AM232" s="44"/>
      <c r="AN232" s="44"/>
      <c r="AO232" s="44"/>
      <c r="AP232" s="44"/>
      <c r="AQ232" s="44"/>
      <c r="AR232" s="44"/>
      <c r="AS232" s="44"/>
      <c r="AT232" s="44"/>
      <c r="AU232" s="44"/>
      <c r="AV232" s="44"/>
      <c r="AW232" s="44"/>
      <c r="AX232" s="44"/>
    </row>
    <row r="233" spans="3:50" ht="14.4" x14ac:dyDescent="0.25">
      <c r="C233" s="641"/>
      <c r="D233" s="641"/>
      <c r="E233" s="641"/>
      <c r="F233" s="44"/>
      <c r="G233" s="44"/>
      <c r="H233" s="44"/>
      <c r="I233" s="44"/>
      <c r="J233" s="44"/>
      <c r="K233" s="44"/>
      <c r="L233" s="44"/>
      <c r="M233" s="44"/>
      <c r="N233" s="44"/>
      <c r="O233" s="44"/>
      <c r="P233" s="44"/>
      <c r="Q233" s="44"/>
      <c r="R233" s="44"/>
      <c r="S233" s="44"/>
      <c r="T233" s="44"/>
      <c r="U233" s="44"/>
      <c r="V233" s="44"/>
      <c r="W233" s="44"/>
      <c r="X233" s="44"/>
      <c r="Y233" s="44"/>
      <c r="Z233" s="44"/>
      <c r="AA233" s="44"/>
      <c r="AB233" s="44"/>
      <c r="AC233" s="44"/>
      <c r="AD233" s="44"/>
      <c r="AE233" s="44"/>
      <c r="AF233" s="44"/>
      <c r="AG233" s="44"/>
      <c r="AH233" s="44"/>
      <c r="AI233" s="44"/>
      <c r="AJ233" s="44"/>
      <c r="AK233" s="44"/>
      <c r="AL233" s="44"/>
      <c r="AM233" s="44"/>
      <c r="AN233" s="44"/>
      <c r="AO233" s="44"/>
      <c r="AP233" s="44"/>
      <c r="AQ233" s="44"/>
      <c r="AR233" s="44"/>
      <c r="AS233" s="44"/>
      <c r="AT233" s="44"/>
      <c r="AU233" s="44"/>
      <c r="AV233" s="44"/>
      <c r="AW233" s="44"/>
      <c r="AX233" s="44"/>
    </row>
    <row r="234" spans="3:50" ht="14.4" x14ac:dyDescent="0.25">
      <c r="C234" s="641"/>
      <c r="D234" s="641"/>
      <c r="E234" s="641"/>
      <c r="F234" s="44"/>
      <c r="G234" s="44"/>
      <c r="H234" s="44"/>
      <c r="I234" s="44"/>
      <c r="J234" s="44"/>
      <c r="K234" s="44"/>
      <c r="L234" s="44"/>
      <c r="M234" s="44"/>
      <c r="N234" s="44"/>
      <c r="O234" s="44"/>
      <c r="P234" s="44"/>
      <c r="Q234" s="44"/>
      <c r="R234" s="44"/>
      <c r="S234" s="44"/>
      <c r="T234" s="44"/>
      <c r="U234" s="44"/>
      <c r="V234" s="44"/>
      <c r="W234" s="44"/>
      <c r="X234" s="44"/>
      <c r="Y234" s="44"/>
      <c r="Z234" s="44"/>
      <c r="AA234" s="44"/>
      <c r="AB234" s="44"/>
      <c r="AC234" s="44"/>
      <c r="AD234" s="44"/>
      <c r="AE234" s="44"/>
      <c r="AF234" s="44"/>
      <c r="AG234" s="44"/>
      <c r="AH234" s="44"/>
      <c r="AI234" s="44"/>
      <c r="AJ234" s="44"/>
      <c r="AK234" s="44"/>
      <c r="AL234" s="44"/>
      <c r="AM234" s="44"/>
      <c r="AN234" s="44"/>
      <c r="AO234" s="44"/>
      <c r="AP234" s="44"/>
      <c r="AQ234" s="44"/>
      <c r="AR234" s="44"/>
      <c r="AS234" s="44"/>
      <c r="AT234" s="44"/>
      <c r="AU234" s="44"/>
      <c r="AV234" s="44"/>
      <c r="AW234" s="44"/>
      <c r="AX234" s="44"/>
    </row>
    <row r="235" spans="3:50" ht="14.4" x14ac:dyDescent="0.25">
      <c r="C235" s="641"/>
      <c r="D235" s="641"/>
      <c r="E235" s="641"/>
      <c r="F235" s="44"/>
      <c r="G235" s="44"/>
      <c r="H235" s="44"/>
      <c r="I235" s="44"/>
      <c r="J235" s="44"/>
      <c r="K235" s="44"/>
      <c r="L235" s="44"/>
      <c r="M235" s="44"/>
      <c r="N235" s="44"/>
      <c r="O235" s="44"/>
      <c r="P235" s="44"/>
      <c r="Q235" s="44"/>
      <c r="R235" s="44"/>
      <c r="S235" s="44"/>
      <c r="T235" s="44"/>
      <c r="U235" s="44"/>
      <c r="V235" s="44"/>
      <c r="W235" s="44"/>
      <c r="X235" s="44"/>
      <c r="Y235" s="44"/>
      <c r="Z235" s="44"/>
      <c r="AA235" s="44"/>
      <c r="AB235" s="44"/>
      <c r="AC235" s="44"/>
      <c r="AD235" s="44"/>
      <c r="AE235" s="44"/>
      <c r="AF235" s="44"/>
      <c r="AG235" s="44"/>
      <c r="AH235" s="44"/>
      <c r="AI235" s="44"/>
      <c r="AJ235" s="44"/>
      <c r="AK235" s="44"/>
      <c r="AL235" s="44"/>
      <c r="AM235" s="44"/>
      <c r="AN235" s="44"/>
      <c r="AO235" s="44"/>
      <c r="AP235" s="44"/>
      <c r="AQ235" s="44"/>
      <c r="AR235" s="44"/>
      <c r="AS235" s="44"/>
      <c r="AT235" s="44"/>
      <c r="AU235" s="44"/>
      <c r="AV235" s="44"/>
      <c r="AW235" s="44"/>
      <c r="AX235" s="44"/>
    </row>
    <row r="236" spans="3:50" ht="14.4" x14ac:dyDescent="0.25">
      <c r="C236" s="641"/>
      <c r="D236" s="641"/>
      <c r="E236" s="641"/>
      <c r="F236" s="44"/>
      <c r="G236" s="44"/>
      <c r="H236" s="44"/>
      <c r="I236" s="44"/>
      <c r="J236" s="44"/>
      <c r="K236" s="44"/>
      <c r="L236" s="44"/>
      <c r="M236" s="44"/>
      <c r="N236" s="44"/>
      <c r="O236" s="44"/>
      <c r="P236" s="44"/>
      <c r="Q236" s="44"/>
      <c r="R236" s="44"/>
      <c r="S236" s="44"/>
      <c r="T236" s="44"/>
      <c r="U236" s="44"/>
      <c r="V236" s="44"/>
      <c r="W236" s="44"/>
      <c r="X236" s="44"/>
      <c r="Y236" s="44"/>
      <c r="Z236" s="44"/>
      <c r="AA236" s="44"/>
      <c r="AB236" s="44"/>
      <c r="AC236" s="44"/>
      <c r="AD236" s="44"/>
      <c r="AE236" s="44"/>
      <c r="AF236" s="44"/>
      <c r="AG236" s="44"/>
      <c r="AH236" s="44"/>
      <c r="AI236" s="44"/>
      <c r="AJ236" s="44"/>
      <c r="AK236" s="44"/>
      <c r="AL236" s="44"/>
      <c r="AM236" s="44"/>
      <c r="AN236" s="44"/>
      <c r="AO236" s="44"/>
      <c r="AP236" s="44"/>
      <c r="AQ236" s="44"/>
      <c r="AR236" s="44"/>
      <c r="AS236" s="44"/>
      <c r="AT236" s="44"/>
      <c r="AU236" s="44"/>
      <c r="AV236" s="44"/>
      <c r="AW236" s="44"/>
      <c r="AX236" s="44"/>
    </row>
    <row r="237" spans="3:50" ht="14.4" x14ac:dyDescent="0.25">
      <c r="C237" s="641"/>
      <c r="D237" s="641"/>
      <c r="E237" s="641"/>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c r="AF237" s="44"/>
      <c r="AG237" s="44"/>
      <c r="AH237" s="44"/>
      <c r="AI237" s="44"/>
      <c r="AJ237" s="44"/>
      <c r="AK237" s="44"/>
      <c r="AL237" s="44"/>
      <c r="AM237" s="44"/>
      <c r="AN237" s="44"/>
      <c r="AO237" s="44"/>
      <c r="AP237" s="44"/>
      <c r="AQ237" s="44"/>
      <c r="AR237" s="44"/>
      <c r="AS237" s="44"/>
      <c r="AT237" s="44"/>
      <c r="AU237" s="44"/>
      <c r="AV237" s="44"/>
      <c r="AW237" s="44"/>
      <c r="AX237" s="44"/>
    </row>
    <row r="238" spans="3:50" ht="14.4" x14ac:dyDescent="0.25">
      <c r="C238" s="641"/>
      <c r="D238" s="641"/>
      <c r="E238" s="641"/>
      <c r="F238" s="44"/>
      <c r="G238" s="44"/>
      <c r="H238" s="44"/>
      <c r="I238" s="44"/>
      <c r="J238" s="44"/>
      <c r="K238" s="44"/>
      <c r="L238" s="44"/>
      <c r="M238" s="44"/>
      <c r="N238" s="44"/>
      <c r="O238" s="44"/>
      <c r="P238" s="44"/>
      <c r="Q238" s="44"/>
      <c r="R238" s="44"/>
      <c r="S238" s="44"/>
      <c r="T238" s="44"/>
      <c r="U238" s="44"/>
      <c r="V238" s="44"/>
      <c r="W238" s="44"/>
      <c r="X238" s="44"/>
      <c r="Y238" s="44"/>
      <c r="Z238" s="44"/>
      <c r="AA238" s="44"/>
      <c r="AB238" s="44"/>
      <c r="AC238" s="44"/>
      <c r="AD238" s="44"/>
      <c r="AE238" s="44"/>
      <c r="AF238" s="44"/>
      <c r="AG238" s="44"/>
      <c r="AH238" s="44"/>
      <c r="AI238" s="44"/>
      <c r="AJ238" s="44"/>
      <c r="AK238" s="44"/>
      <c r="AL238" s="44"/>
      <c r="AM238" s="44"/>
      <c r="AN238" s="44"/>
      <c r="AO238" s="44"/>
      <c r="AP238" s="44"/>
      <c r="AQ238" s="44"/>
      <c r="AR238" s="44"/>
      <c r="AS238" s="44"/>
      <c r="AT238" s="44"/>
      <c r="AU238" s="44"/>
      <c r="AV238" s="44"/>
      <c r="AW238" s="44"/>
      <c r="AX238" s="44"/>
    </row>
    <row r="239" spans="3:50" ht="14.4" x14ac:dyDescent="0.25">
      <c r="C239" s="641"/>
      <c r="D239" s="641"/>
      <c r="E239" s="641"/>
      <c r="F239" s="44"/>
      <c r="G239" s="44"/>
      <c r="H239" s="44"/>
      <c r="I239" s="44"/>
      <c r="J239" s="44"/>
      <c r="K239" s="44"/>
      <c r="L239" s="44"/>
      <c r="M239" s="44"/>
      <c r="N239" s="44"/>
      <c r="O239" s="44"/>
      <c r="P239" s="44"/>
      <c r="Q239" s="44"/>
      <c r="R239" s="44"/>
      <c r="S239" s="44"/>
      <c r="T239" s="44"/>
      <c r="U239" s="44"/>
      <c r="V239" s="44"/>
      <c r="W239" s="44"/>
      <c r="X239" s="44"/>
      <c r="Y239" s="44"/>
      <c r="Z239" s="44"/>
      <c r="AA239" s="44"/>
      <c r="AB239" s="44"/>
      <c r="AC239" s="44"/>
      <c r="AD239" s="44"/>
      <c r="AE239" s="44"/>
      <c r="AF239" s="44"/>
      <c r="AG239" s="44"/>
      <c r="AH239" s="44"/>
      <c r="AI239" s="44"/>
      <c r="AJ239" s="44"/>
      <c r="AK239" s="44"/>
      <c r="AL239" s="44"/>
      <c r="AM239" s="44"/>
      <c r="AN239" s="44"/>
      <c r="AO239" s="44"/>
      <c r="AP239" s="44"/>
      <c r="AQ239" s="44"/>
      <c r="AR239" s="44"/>
      <c r="AS239" s="44"/>
      <c r="AT239" s="44"/>
      <c r="AU239" s="44"/>
      <c r="AV239" s="44"/>
      <c r="AW239" s="44"/>
      <c r="AX239" s="44"/>
    </row>
    <row r="240" spans="3:50" ht="14.4" x14ac:dyDescent="0.25">
      <c r="C240" s="641"/>
      <c r="D240" s="641"/>
      <c r="E240" s="641"/>
      <c r="F240" s="44"/>
      <c r="G240" s="44"/>
      <c r="H240" s="44"/>
      <c r="I240" s="44"/>
      <c r="J240" s="44"/>
      <c r="K240" s="44"/>
      <c r="L240" s="44"/>
      <c r="M240" s="44"/>
      <c r="N240" s="44"/>
      <c r="O240" s="44"/>
      <c r="P240" s="44"/>
      <c r="Q240" s="44"/>
      <c r="R240" s="44"/>
      <c r="S240" s="44"/>
      <c r="T240" s="44"/>
      <c r="U240" s="44"/>
      <c r="V240" s="44"/>
      <c r="W240" s="44"/>
      <c r="X240" s="44"/>
      <c r="Y240" s="44"/>
      <c r="Z240" s="44"/>
      <c r="AA240" s="44"/>
      <c r="AB240" s="44"/>
      <c r="AC240" s="44"/>
      <c r="AD240" s="44"/>
      <c r="AE240" s="44"/>
      <c r="AF240" s="44"/>
      <c r="AG240" s="44"/>
      <c r="AH240" s="44"/>
      <c r="AI240" s="44"/>
      <c r="AJ240" s="44"/>
      <c r="AK240" s="44"/>
      <c r="AL240" s="44"/>
      <c r="AM240" s="44"/>
      <c r="AN240" s="44"/>
      <c r="AO240" s="44"/>
      <c r="AP240" s="44"/>
      <c r="AQ240" s="44"/>
      <c r="AR240" s="44"/>
      <c r="AS240" s="44"/>
      <c r="AT240" s="44"/>
      <c r="AU240" s="44"/>
      <c r="AV240" s="44"/>
      <c r="AW240" s="44"/>
      <c r="AX240" s="44"/>
    </row>
    <row r="241" spans="3:50" ht="14.4" x14ac:dyDescent="0.25">
      <c r="C241" s="641"/>
      <c r="D241" s="641"/>
      <c r="E241" s="641"/>
      <c r="F241" s="44"/>
      <c r="G241" s="44"/>
      <c r="H241" s="44"/>
      <c r="I241" s="44"/>
      <c r="J241" s="44"/>
      <c r="K241" s="44"/>
      <c r="L241" s="44"/>
      <c r="M241" s="44"/>
      <c r="N241" s="44"/>
      <c r="O241" s="44"/>
      <c r="P241" s="44"/>
      <c r="Q241" s="44"/>
      <c r="R241" s="44"/>
      <c r="S241" s="44"/>
      <c r="T241" s="44"/>
      <c r="U241" s="44"/>
      <c r="V241" s="44"/>
      <c r="W241" s="44"/>
      <c r="X241" s="44"/>
      <c r="Y241" s="44"/>
      <c r="Z241" s="44"/>
      <c r="AA241" s="44"/>
      <c r="AB241" s="44"/>
      <c r="AC241" s="44"/>
      <c r="AD241" s="44"/>
      <c r="AE241" s="44"/>
      <c r="AF241" s="44"/>
      <c r="AG241" s="44"/>
      <c r="AH241" s="44"/>
      <c r="AI241" s="44"/>
      <c r="AJ241" s="44"/>
      <c r="AK241" s="44"/>
      <c r="AL241" s="44"/>
      <c r="AM241" s="44"/>
      <c r="AN241" s="44"/>
      <c r="AO241" s="44"/>
      <c r="AP241" s="44"/>
      <c r="AQ241" s="44"/>
      <c r="AR241" s="44"/>
      <c r="AS241" s="44"/>
      <c r="AT241" s="44"/>
      <c r="AU241" s="44"/>
      <c r="AV241" s="44"/>
      <c r="AW241" s="44"/>
      <c r="AX241" s="44"/>
    </row>
    <row r="242" spans="3:50" ht="14.4" x14ac:dyDescent="0.25">
      <c r="C242" s="641"/>
      <c r="D242" s="641"/>
      <c r="E242" s="641"/>
      <c r="F242" s="44"/>
      <c r="G242" s="44"/>
      <c r="H242" s="44"/>
      <c r="I242" s="44"/>
      <c r="J242" s="44"/>
      <c r="K242" s="44"/>
      <c r="L242" s="44"/>
      <c r="M242" s="44"/>
      <c r="N242" s="44"/>
      <c r="O242" s="44"/>
      <c r="P242" s="44"/>
      <c r="Q242" s="44"/>
      <c r="R242" s="44"/>
      <c r="S242" s="44"/>
      <c r="T242" s="44"/>
      <c r="U242" s="44"/>
      <c r="V242" s="44"/>
      <c r="W242" s="44"/>
      <c r="X242" s="44"/>
      <c r="Y242" s="44"/>
      <c r="Z242" s="44"/>
      <c r="AA242" s="44"/>
      <c r="AB242" s="44"/>
      <c r="AC242" s="44"/>
      <c r="AD242" s="44"/>
      <c r="AE242" s="44"/>
      <c r="AF242" s="44"/>
      <c r="AG242" s="44"/>
      <c r="AH242" s="44"/>
      <c r="AI242" s="44"/>
      <c r="AJ242" s="44"/>
      <c r="AK242" s="44"/>
      <c r="AL242" s="44"/>
      <c r="AM242" s="44"/>
      <c r="AN242" s="44"/>
      <c r="AO242" s="44"/>
      <c r="AP242" s="44"/>
      <c r="AQ242" s="44"/>
      <c r="AR242" s="44"/>
      <c r="AS242" s="44"/>
      <c r="AT242" s="44"/>
      <c r="AU242" s="44"/>
      <c r="AV242" s="44"/>
      <c r="AW242" s="44"/>
      <c r="AX242" s="44"/>
    </row>
    <row r="243" spans="3:50" ht="14.4" x14ac:dyDescent="0.25">
      <c r="C243" s="641"/>
      <c r="D243" s="641"/>
      <c r="E243" s="641"/>
      <c r="F243" s="44"/>
      <c r="G243" s="44"/>
      <c r="H243" s="44"/>
      <c r="I243" s="44"/>
      <c r="J243" s="44"/>
      <c r="K243" s="44"/>
      <c r="L243" s="44"/>
      <c r="M243" s="44"/>
      <c r="N243" s="44"/>
      <c r="O243" s="44"/>
      <c r="P243" s="44"/>
      <c r="Q243" s="44"/>
      <c r="R243" s="44"/>
      <c r="S243" s="44"/>
      <c r="T243" s="44"/>
      <c r="U243" s="44"/>
      <c r="V243" s="44"/>
      <c r="W243" s="44"/>
      <c r="X243" s="44"/>
      <c r="Y243" s="44"/>
      <c r="Z243" s="44"/>
      <c r="AA243" s="44"/>
      <c r="AB243" s="44"/>
      <c r="AC243" s="44"/>
      <c r="AD243" s="44"/>
      <c r="AE243" s="44"/>
      <c r="AF243" s="44"/>
      <c r="AG243" s="44"/>
      <c r="AH243" s="44"/>
      <c r="AI243" s="44"/>
      <c r="AJ243" s="44"/>
      <c r="AK243" s="44"/>
      <c r="AL243" s="44"/>
      <c r="AM243" s="44"/>
      <c r="AN243" s="44"/>
      <c r="AO243" s="44"/>
      <c r="AP243" s="44"/>
      <c r="AQ243" s="44"/>
      <c r="AR243" s="44"/>
      <c r="AS243" s="44"/>
      <c r="AT243" s="44"/>
      <c r="AU243" s="44"/>
      <c r="AV243" s="44"/>
      <c r="AW243" s="44"/>
      <c r="AX243" s="44"/>
    </row>
    <row r="244" spans="3:50" ht="14.4" x14ac:dyDescent="0.25">
      <c r="C244" s="641"/>
      <c r="D244" s="641"/>
      <c r="E244" s="641"/>
      <c r="F244" s="44"/>
      <c r="G244" s="44"/>
      <c r="H244" s="44"/>
      <c r="I244" s="44"/>
      <c r="J244" s="44"/>
      <c r="K244" s="44"/>
      <c r="L244" s="44"/>
      <c r="M244" s="44"/>
      <c r="N244" s="44"/>
      <c r="O244" s="44"/>
      <c r="P244" s="44"/>
      <c r="Q244" s="44"/>
      <c r="R244" s="44"/>
      <c r="S244" s="44"/>
      <c r="T244" s="44"/>
      <c r="U244" s="44"/>
      <c r="V244" s="44"/>
      <c r="W244" s="44"/>
      <c r="X244" s="44"/>
      <c r="Y244" s="44"/>
      <c r="Z244" s="44"/>
      <c r="AA244" s="44"/>
      <c r="AB244" s="44"/>
      <c r="AC244" s="44"/>
      <c r="AD244" s="44"/>
      <c r="AE244" s="44"/>
      <c r="AF244" s="44"/>
      <c r="AG244" s="44"/>
      <c r="AH244" s="44"/>
      <c r="AI244" s="44"/>
      <c r="AJ244" s="44"/>
      <c r="AK244" s="44"/>
      <c r="AL244" s="44"/>
      <c r="AM244" s="44"/>
      <c r="AN244" s="44"/>
      <c r="AO244" s="44"/>
      <c r="AP244" s="44"/>
      <c r="AQ244" s="44"/>
      <c r="AR244" s="44"/>
      <c r="AS244" s="44"/>
      <c r="AT244" s="44"/>
      <c r="AU244" s="44"/>
      <c r="AV244" s="44"/>
      <c r="AW244" s="44"/>
      <c r="AX244" s="44"/>
    </row>
    <row r="245" spans="3:50" ht="14.4" x14ac:dyDescent="0.25">
      <c r="C245" s="641"/>
      <c r="D245" s="641"/>
      <c r="E245" s="641"/>
      <c r="F245" s="44"/>
      <c r="G245" s="44"/>
      <c r="H245" s="44"/>
      <c r="I245" s="44"/>
      <c r="J245" s="44"/>
      <c r="K245" s="44"/>
      <c r="L245" s="44"/>
      <c r="M245" s="44"/>
      <c r="N245" s="44"/>
      <c r="O245" s="44"/>
      <c r="P245" s="44"/>
      <c r="Q245" s="44"/>
      <c r="R245" s="44"/>
      <c r="S245" s="44"/>
      <c r="T245" s="44"/>
      <c r="U245" s="44"/>
      <c r="V245" s="44"/>
      <c r="W245" s="44"/>
      <c r="X245" s="44"/>
      <c r="Y245" s="44"/>
      <c r="Z245" s="44"/>
      <c r="AA245" s="44"/>
      <c r="AB245" s="44"/>
      <c r="AC245" s="44"/>
      <c r="AD245" s="44"/>
      <c r="AE245" s="44"/>
      <c r="AF245" s="44"/>
      <c r="AG245" s="44"/>
      <c r="AH245" s="44"/>
      <c r="AI245" s="44"/>
      <c r="AJ245" s="44"/>
      <c r="AK245" s="44"/>
      <c r="AL245" s="44"/>
      <c r="AM245" s="44"/>
      <c r="AN245" s="44"/>
      <c r="AO245" s="44"/>
      <c r="AP245" s="44"/>
      <c r="AQ245" s="44"/>
      <c r="AR245" s="44"/>
      <c r="AS245" s="44"/>
      <c r="AT245" s="44"/>
      <c r="AU245" s="44"/>
      <c r="AV245" s="44"/>
      <c r="AW245" s="44"/>
      <c r="AX245" s="44"/>
    </row>
    <row r="246" spans="3:50" ht="14.4" x14ac:dyDescent="0.25">
      <c r="C246" s="641"/>
      <c r="D246" s="641"/>
      <c r="E246" s="641"/>
      <c r="F246" s="44"/>
      <c r="G246" s="44"/>
      <c r="H246" s="44"/>
      <c r="I246" s="44"/>
      <c r="J246" s="44"/>
      <c r="K246" s="44"/>
      <c r="L246" s="44"/>
      <c r="M246" s="44"/>
      <c r="N246" s="44"/>
      <c r="O246" s="44"/>
      <c r="P246" s="44"/>
      <c r="Q246" s="44"/>
      <c r="R246" s="44"/>
      <c r="S246" s="44"/>
      <c r="T246" s="44"/>
      <c r="U246" s="44"/>
      <c r="V246" s="44"/>
      <c r="W246" s="44"/>
      <c r="X246" s="44"/>
      <c r="Y246" s="44"/>
      <c r="Z246" s="44"/>
      <c r="AA246" s="44"/>
      <c r="AB246" s="44"/>
      <c r="AC246" s="44"/>
      <c r="AD246" s="44"/>
      <c r="AE246" s="44"/>
      <c r="AF246" s="44"/>
      <c r="AG246" s="44"/>
      <c r="AH246" s="44"/>
      <c r="AI246" s="44"/>
      <c r="AJ246" s="44"/>
      <c r="AK246" s="44"/>
      <c r="AL246" s="44"/>
      <c r="AM246" s="44"/>
      <c r="AN246" s="44"/>
      <c r="AO246" s="44"/>
      <c r="AP246" s="44"/>
      <c r="AQ246" s="44"/>
      <c r="AR246" s="44"/>
      <c r="AS246" s="44"/>
      <c r="AT246" s="44"/>
      <c r="AU246" s="44"/>
      <c r="AV246" s="44"/>
      <c r="AW246" s="44"/>
      <c r="AX246" s="44"/>
    </row>
    <row r="247" spans="3:50" ht="14.4" x14ac:dyDescent="0.25">
      <c r="C247" s="641"/>
      <c r="D247" s="641"/>
      <c r="E247" s="641"/>
      <c r="F247" s="44"/>
      <c r="G247" s="44"/>
      <c r="H247" s="44"/>
      <c r="I247" s="44"/>
      <c r="J247" s="44"/>
      <c r="K247" s="44"/>
      <c r="L247" s="44"/>
      <c r="M247" s="44"/>
      <c r="N247" s="44"/>
      <c r="O247" s="44"/>
      <c r="P247" s="44"/>
      <c r="Q247" s="44"/>
      <c r="R247" s="44"/>
      <c r="S247" s="44"/>
      <c r="T247" s="44"/>
      <c r="U247" s="44"/>
      <c r="V247" s="44"/>
      <c r="W247" s="44"/>
      <c r="X247" s="44"/>
      <c r="Y247" s="44"/>
      <c r="Z247" s="44"/>
      <c r="AA247" s="44"/>
      <c r="AB247" s="44"/>
      <c r="AC247" s="44"/>
      <c r="AD247" s="44"/>
      <c r="AE247" s="44"/>
      <c r="AF247" s="44"/>
      <c r="AG247" s="44"/>
      <c r="AH247" s="44"/>
      <c r="AI247" s="44"/>
      <c r="AJ247" s="44"/>
      <c r="AK247" s="44"/>
      <c r="AL247" s="44"/>
      <c r="AM247" s="44"/>
      <c r="AN247" s="44"/>
      <c r="AO247" s="44"/>
      <c r="AP247" s="44"/>
      <c r="AQ247" s="44"/>
      <c r="AR247" s="44"/>
      <c r="AS247" s="44"/>
      <c r="AT247" s="44"/>
      <c r="AU247" s="44"/>
      <c r="AV247" s="44"/>
      <c r="AW247" s="44"/>
      <c r="AX247" s="44"/>
    </row>
    <row r="248" spans="3:50" ht="14.4" x14ac:dyDescent="0.25">
      <c r="C248" s="641"/>
      <c r="D248" s="641"/>
      <c r="E248" s="641"/>
      <c r="F248" s="44"/>
      <c r="G248" s="44"/>
      <c r="H248" s="44"/>
      <c r="I248" s="44"/>
      <c r="J248" s="44"/>
      <c r="K248" s="44"/>
      <c r="L248" s="44"/>
      <c r="M248" s="44"/>
      <c r="N248" s="44"/>
      <c r="O248" s="44"/>
      <c r="P248" s="44"/>
      <c r="Q248" s="44"/>
      <c r="R248" s="44"/>
      <c r="S248" s="44"/>
      <c r="T248" s="44"/>
      <c r="U248" s="44"/>
      <c r="V248" s="44"/>
      <c r="W248" s="44"/>
      <c r="X248" s="44"/>
      <c r="Y248" s="44"/>
      <c r="Z248" s="44"/>
      <c r="AA248" s="44"/>
      <c r="AB248" s="44"/>
      <c r="AC248" s="44"/>
      <c r="AD248" s="44"/>
      <c r="AE248" s="44"/>
      <c r="AF248" s="44"/>
      <c r="AG248" s="44"/>
      <c r="AH248" s="44"/>
      <c r="AI248" s="44"/>
      <c r="AJ248" s="44"/>
      <c r="AK248" s="44"/>
      <c r="AL248" s="44"/>
      <c r="AM248" s="44"/>
      <c r="AN248" s="44"/>
      <c r="AO248" s="44"/>
      <c r="AP248" s="44"/>
      <c r="AQ248" s="44"/>
      <c r="AR248" s="44"/>
      <c r="AS248" s="44"/>
      <c r="AT248" s="44"/>
      <c r="AU248" s="44"/>
      <c r="AV248" s="44"/>
      <c r="AW248" s="44"/>
      <c r="AX248" s="44"/>
    </row>
    <row r="249" spans="3:50" ht="14.4" x14ac:dyDescent="0.25">
      <c r="C249" s="641"/>
      <c r="D249" s="641"/>
      <c r="E249" s="641"/>
      <c r="F249" s="44"/>
      <c r="G249" s="44"/>
      <c r="H249" s="44"/>
      <c r="I249" s="44"/>
      <c r="J249" s="44"/>
      <c r="K249" s="44"/>
      <c r="L249" s="44"/>
      <c r="M249" s="44"/>
      <c r="N249" s="44"/>
      <c r="O249" s="44"/>
      <c r="P249" s="44"/>
      <c r="Q249" s="44"/>
      <c r="R249" s="44"/>
      <c r="S249" s="44"/>
      <c r="T249" s="44"/>
      <c r="U249" s="44"/>
      <c r="V249" s="44"/>
      <c r="W249" s="44"/>
      <c r="X249" s="44"/>
      <c r="Y249" s="44"/>
      <c r="Z249" s="44"/>
      <c r="AA249" s="44"/>
      <c r="AB249" s="44"/>
      <c r="AC249" s="44"/>
      <c r="AD249" s="44"/>
      <c r="AE249" s="44"/>
      <c r="AF249" s="44"/>
      <c r="AG249" s="44"/>
      <c r="AH249" s="44"/>
      <c r="AI249" s="44"/>
      <c r="AJ249" s="44"/>
      <c r="AK249" s="44"/>
      <c r="AL249" s="44"/>
      <c r="AM249" s="44"/>
      <c r="AN249" s="44"/>
      <c r="AO249" s="44"/>
      <c r="AP249" s="44"/>
      <c r="AQ249" s="44"/>
      <c r="AR249" s="44"/>
      <c r="AS249" s="44"/>
      <c r="AT249" s="44"/>
      <c r="AU249" s="44"/>
      <c r="AV249" s="44"/>
      <c r="AW249" s="44"/>
      <c r="AX249" s="44"/>
    </row>
    <row r="250" spans="3:50" ht="14.4" x14ac:dyDescent="0.25">
      <c r="C250" s="641"/>
      <c r="D250" s="641"/>
      <c r="E250" s="641"/>
      <c r="F250" s="44"/>
      <c r="G250" s="44"/>
      <c r="H250" s="44"/>
      <c r="I250" s="44"/>
      <c r="J250" s="44"/>
      <c r="K250" s="44"/>
      <c r="L250" s="44"/>
      <c r="M250" s="44"/>
      <c r="N250" s="44"/>
      <c r="O250" s="44"/>
      <c r="P250" s="44"/>
      <c r="Q250" s="44"/>
      <c r="R250" s="44"/>
      <c r="S250" s="44"/>
      <c r="T250" s="44"/>
      <c r="U250" s="44"/>
      <c r="V250" s="44"/>
      <c r="W250" s="44"/>
      <c r="X250" s="44"/>
      <c r="Y250" s="44"/>
      <c r="Z250" s="44"/>
      <c r="AA250" s="44"/>
      <c r="AB250" s="44"/>
      <c r="AC250" s="44"/>
      <c r="AD250" s="44"/>
      <c r="AE250" s="44"/>
      <c r="AF250" s="44"/>
      <c r="AG250" s="44"/>
      <c r="AH250" s="44"/>
      <c r="AI250" s="44"/>
      <c r="AJ250" s="44"/>
      <c r="AK250" s="44"/>
      <c r="AL250" s="44"/>
      <c r="AM250" s="44"/>
      <c r="AN250" s="44"/>
      <c r="AO250" s="44"/>
      <c r="AP250" s="44"/>
      <c r="AQ250" s="44"/>
      <c r="AR250" s="44"/>
      <c r="AS250" s="44"/>
      <c r="AT250" s="44"/>
      <c r="AU250" s="44"/>
      <c r="AV250" s="44"/>
      <c r="AW250" s="44"/>
      <c r="AX250" s="44"/>
    </row>
    <row r="251" spans="3:50" ht="14.4" x14ac:dyDescent="0.25">
      <c r="C251" s="641"/>
      <c r="D251" s="641"/>
      <c r="E251" s="641"/>
      <c r="F251" s="44"/>
      <c r="G251" s="44"/>
      <c r="H251" s="44"/>
      <c r="I251" s="44"/>
      <c r="J251" s="44"/>
      <c r="K251" s="44"/>
      <c r="L251" s="44"/>
      <c r="M251" s="44"/>
      <c r="N251" s="44"/>
      <c r="O251" s="44"/>
      <c r="P251" s="44"/>
      <c r="Q251" s="44"/>
      <c r="R251" s="44"/>
      <c r="S251" s="44"/>
      <c r="T251" s="44"/>
      <c r="U251" s="44"/>
      <c r="V251" s="44"/>
      <c r="W251" s="44"/>
      <c r="X251" s="44"/>
      <c r="Y251" s="44"/>
      <c r="Z251" s="44"/>
      <c r="AA251" s="44"/>
      <c r="AB251" s="44"/>
      <c r="AC251" s="44"/>
      <c r="AD251" s="44"/>
      <c r="AE251" s="44"/>
      <c r="AF251" s="44"/>
      <c r="AG251" s="44"/>
      <c r="AH251" s="44"/>
      <c r="AI251" s="44"/>
      <c r="AJ251" s="44"/>
      <c r="AK251" s="44"/>
      <c r="AL251" s="44"/>
      <c r="AM251" s="44"/>
      <c r="AN251" s="44"/>
      <c r="AO251" s="44"/>
      <c r="AP251" s="44"/>
      <c r="AQ251" s="44"/>
      <c r="AR251" s="44"/>
      <c r="AS251" s="44"/>
      <c r="AT251" s="44"/>
      <c r="AU251" s="44"/>
      <c r="AV251" s="44"/>
      <c r="AW251" s="44"/>
      <c r="AX251" s="44"/>
    </row>
    <row r="252" spans="3:50" ht="14.4" x14ac:dyDescent="0.25">
      <c r="C252" s="641"/>
      <c r="D252" s="641"/>
      <c r="E252" s="641"/>
      <c r="F252" s="44"/>
      <c r="G252" s="44"/>
      <c r="H252" s="44"/>
      <c r="I252" s="44"/>
      <c r="J252" s="44"/>
      <c r="K252" s="44"/>
      <c r="L252" s="44"/>
      <c r="M252" s="44"/>
      <c r="N252" s="44"/>
      <c r="O252" s="44"/>
      <c r="P252" s="44"/>
      <c r="Q252" s="44"/>
      <c r="R252" s="44"/>
      <c r="S252" s="44"/>
      <c r="T252" s="44"/>
      <c r="U252" s="44"/>
      <c r="V252" s="44"/>
      <c r="W252" s="44"/>
      <c r="X252" s="44"/>
      <c r="Y252" s="44"/>
      <c r="Z252" s="44"/>
      <c r="AA252" s="44"/>
      <c r="AB252" s="44"/>
      <c r="AC252" s="44"/>
      <c r="AD252" s="44"/>
      <c r="AE252" s="44"/>
      <c r="AF252" s="44"/>
      <c r="AG252" s="44"/>
      <c r="AH252" s="44"/>
      <c r="AI252" s="44"/>
      <c r="AJ252" s="44"/>
      <c r="AK252" s="44"/>
      <c r="AL252" s="44"/>
      <c r="AM252" s="44"/>
      <c r="AN252" s="44"/>
      <c r="AO252" s="44"/>
      <c r="AP252" s="44"/>
      <c r="AQ252" s="44"/>
      <c r="AR252" s="44"/>
      <c r="AS252" s="44"/>
      <c r="AT252" s="44"/>
      <c r="AU252" s="44"/>
      <c r="AV252" s="44"/>
      <c r="AW252" s="44"/>
      <c r="AX252" s="44"/>
    </row>
    <row r="253" spans="3:50" ht="14.4" x14ac:dyDescent="0.25">
      <c r="C253" s="641"/>
      <c r="D253" s="641"/>
      <c r="E253" s="641"/>
      <c r="F253" s="44"/>
      <c r="G253" s="44"/>
      <c r="H253" s="44"/>
      <c r="I253" s="44"/>
      <c r="J253" s="44"/>
      <c r="K253" s="44"/>
      <c r="L253" s="44"/>
      <c r="M253" s="44"/>
      <c r="N253" s="44"/>
      <c r="O253" s="44"/>
      <c r="P253" s="44"/>
      <c r="Q253" s="44"/>
      <c r="R253" s="44"/>
      <c r="S253" s="44"/>
      <c r="T253" s="44"/>
      <c r="U253" s="44"/>
      <c r="V253" s="44"/>
      <c r="W253" s="44"/>
      <c r="X253" s="44"/>
      <c r="Y253" s="44"/>
      <c r="Z253" s="44"/>
      <c r="AA253" s="44"/>
      <c r="AB253" s="44"/>
      <c r="AC253" s="44"/>
      <c r="AD253" s="44"/>
      <c r="AE253" s="44"/>
      <c r="AF253" s="44"/>
      <c r="AG253" s="44"/>
      <c r="AH253" s="44"/>
      <c r="AI253" s="44"/>
      <c r="AJ253" s="44"/>
      <c r="AK253" s="44"/>
      <c r="AL253" s="44"/>
      <c r="AM253" s="44"/>
      <c r="AN253" s="44"/>
      <c r="AO253" s="44"/>
      <c r="AP253" s="44"/>
      <c r="AQ253" s="44"/>
      <c r="AR253" s="44"/>
      <c r="AS253" s="44"/>
      <c r="AT253" s="44"/>
      <c r="AU253" s="44"/>
      <c r="AV253" s="44"/>
      <c r="AW253" s="44"/>
      <c r="AX253" s="44"/>
    </row>
    <row r="254" spans="3:50" ht="14.4" x14ac:dyDescent="0.25">
      <c r="C254" s="641"/>
      <c r="D254" s="641"/>
      <c r="E254" s="641"/>
      <c r="F254" s="44"/>
      <c r="G254" s="44"/>
      <c r="H254" s="44"/>
      <c r="I254" s="44"/>
      <c r="J254" s="44"/>
      <c r="K254" s="44"/>
      <c r="L254" s="44"/>
      <c r="M254" s="44"/>
      <c r="N254" s="44"/>
      <c r="O254" s="44"/>
      <c r="P254" s="44"/>
      <c r="Q254" s="44"/>
      <c r="R254" s="44"/>
      <c r="S254" s="44"/>
      <c r="T254" s="44"/>
      <c r="U254" s="44"/>
      <c r="V254" s="44"/>
      <c r="W254" s="44"/>
      <c r="X254" s="44"/>
      <c r="Y254" s="44"/>
      <c r="Z254" s="44"/>
      <c r="AA254" s="44"/>
      <c r="AB254" s="44"/>
      <c r="AC254" s="44"/>
      <c r="AD254" s="44"/>
      <c r="AE254" s="44"/>
      <c r="AF254" s="44"/>
      <c r="AG254" s="44"/>
      <c r="AH254" s="44"/>
      <c r="AI254" s="44"/>
      <c r="AJ254" s="44"/>
      <c r="AK254" s="44"/>
      <c r="AL254" s="44"/>
      <c r="AM254" s="44"/>
      <c r="AN254" s="44"/>
      <c r="AO254" s="44"/>
      <c r="AP254" s="44"/>
      <c r="AQ254" s="44"/>
      <c r="AR254" s="44"/>
      <c r="AS254" s="44"/>
      <c r="AT254" s="44"/>
      <c r="AU254" s="44"/>
      <c r="AV254" s="44"/>
      <c r="AW254" s="44"/>
      <c r="AX254" s="44"/>
    </row>
    <row r="255" spans="3:50" ht="14.4" x14ac:dyDescent="0.25">
      <c r="C255" s="641"/>
      <c r="D255" s="641"/>
      <c r="E255" s="641"/>
      <c r="F255" s="44"/>
      <c r="G255" s="44"/>
      <c r="H255" s="44"/>
      <c r="I255" s="44"/>
      <c r="J255" s="44"/>
      <c r="K255" s="44"/>
      <c r="L255" s="44"/>
      <c r="M255" s="44"/>
      <c r="N255" s="44"/>
      <c r="O255" s="44"/>
      <c r="P255" s="44"/>
      <c r="Q255" s="44"/>
      <c r="R255" s="44"/>
      <c r="S255" s="44"/>
      <c r="T255" s="44"/>
      <c r="U255" s="44"/>
      <c r="V255" s="44"/>
      <c r="W255" s="44"/>
      <c r="X255" s="44"/>
      <c r="Y255" s="44"/>
      <c r="Z255" s="44"/>
      <c r="AA255" s="44"/>
      <c r="AB255" s="44"/>
      <c r="AC255" s="44"/>
      <c r="AD255" s="44"/>
      <c r="AE255" s="44"/>
      <c r="AF255" s="44"/>
      <c r="AG255" s="44"/>
      <c r="AH255" s="44"/>
      <c r="AI255" s="44"/>
      <c r="AJ255" s="44"/>
      <c r="AK255" s="44"/>
      <c r="AL255" s="44"/>
      <c r="AM255" s="44"/>
      <c r="AN255" s="44"/>
      <c r="AO255" s="44"/>
      <c r="AP255" s="44"/>
      <c r="AQ255" s="44"/>
      <c r="AR255" s="44"/>
      <c r="AS255" s="44"/>
      <c r="AT255" s="44"/>
      <c r="AU255" s="44"/>
      <c r="AV255" s="44"/>
      <c r="AW255" s="44"/>
      <c r="AX255" s="44"/>
    </row>
    <row r="256" spans="3:50" ht="14.4" x14ac:dyDescent="0.25">
      <c r="C256" s="641"/>
      <c r="D256" s="641"/>
      <c r="E256" s="641"/>
      <c r="F256" s="44"/>
      <c r="G256" s="44"/>
      <c r="H256" s="44"/>
      <c r="I256" s="44"/>
      <c r="J256" s="44"/>
      <c r="K256" s="44"/>
      <c r="L256" s="44"/>
      <c r="M256" s="44"/>
      <c r="N256" s="44"/>
      <c r="O256" s="44"/>
      <c r="P256" s="44"/>
      <c r="Q256" s="44"/>
      <c r="R256" s="44"/>
      <c r="S256" s="44"/>
      <c r="T256" s="44"/>
      <c r="U256" s="44"/>
      <c r="V256" s="44"/>
      <c r="W256" s="44"/>
      <c r="X256" s="44"/>
      <c r="Y256" s="44"/>
      <c r="Z256" s="44"/>
      <c r="AA256" s="44"/>
      <c r="AB256" s="44"/>
      <c r="AC256" s="44"/>
      <c r="AD256" s="44"/>
      <c r="AE256" s="44"/>
      <c r="AF256" s="44"/>
      <c r="AG256" s="44"/>
      <c r="AH256" s="44"/>
      <c r="AI256" s="44"/>
      <c r="AJ256" s="44"/>
      <c r="AK256" s="44"/>
      <c r="AL256" s="44"/>
      <c r="AM256" s="44"/>
      <c r="AN256" s="44"/>
      <c r="AO256" s="44"/>
      <c r="AP256" s="44"/>
      <c r="AQ256" s="44"/>
      <c r="AR256" s="44"/>
      <c r="AS256" s="44"/>
      <c r="AT256" s="44"/>
      <c r="AU256" s="44"/>
      <c r="AV256" s="44"/>
      <c r="AW256" s="44"/>
      <c r="AX256" s="44"/>
    </row>
    <row r="257" spans="3:50" ht="14.4" x14ac:dyDescent="0.25">
      <c r="C257" s="641"/>
      <c r="D257" s="641"/>
      <c r="E257" s="641"/>
      <c r="F257" s="44"/>
      <c r="G257" s="44"/>
      <c r="H257" s="44"/>
      <c r="I257" s="44"/>
      <c r="J257" s="44"/>
      <c r="K257" s="44"/>
      <c r="L257" s="44"/>
      <c r="M257" s="44"/>
      <c r="N257" s="44"/>
      <c r="O257" s="44"/>
      <c r="P257" s="44"/>
      <c r="Q257" s="44"/>
      <c r="R257" s="44"/>
      <c r="S257" s="44"/>
      <c r="T257" s="44"/>
      <c r="U257" s="44"/>
      <c r="V257" s="44"/>
      <c r="W257" s="44"/>
      <c r="X257" s="44"/>
      <c r="Y257" s="44"/>
      <c r="Z257" s="44"/>
      <c r="AA257" s="44"/>
      <c r="AB257" s="44"/>
      <c r="AC257" s="44"/>
      <c r="AD257" s="44"/>
      <c r="AE257" s="44"/>
      <c r="AF257" s="44"/>
      <c r="AG257" s="44"/>
      <c r="AH257" s="44"/>
      <c r="AI257" s="44"/>
      <c r="AJ257" s="44"/>
      <c r="AK257" s="44"/>
      <c r="AL257" s="44"/>
      <c r="AM257" s="44"/>
      <c r="AN257" s="44"/>
      <c r="AO257" s="44"/>
      <c r="AP257" s="44"/>
      <c r="AQ257" s="44"/>
      <c r="AR257" s="44"/>
      <c r="AS257" s="44"/>
      <c r="AT257" s="44"/>
      <c r="AU257" s="44"/>
      <c r="AV257" s="44"/>
      <c r="AW257" s="44"/>
      <c r="AX257" s="44"/>
    </row>
    <row r="258" spans="3:50" ht="14.4" x14ac:dyDescent="0.25">
      <c r="C258" s="641"/>
      <c r="D258" s="641"/>
      <c r="E258" s="641"/>
      <c r="F258" s="44"/>
      <c r="G258" s="44"/>
      <c r="H258" s="44"/>
      <c r="I258" s="44"/>
      <c r="J258" s="44"/>
      <c r="K258" s="44"/>
      <c r="L258" s="44"/>
      <c r="M258" s="44"/>
      <c r="N258" s="44"/>
      <c r="O258" s="44"/>
      <c r="P258" s="44"/>
      <c r="Q258" s="44"/>
      <c r="R258" s="44"/>
      <c r="S258" s="44"/>
      <c r="T258" s="44"/>
      <c r="U258" s="44"/>
      <c r="V258" s="44"/>
      <c r="W258" s="44"/>
      <c r="X258" s="44"/>
      <c r="Y258" s="44"/>
      <c r="Z258" s="44"/>
      <c r="AA258" s="44"/>
      <c r="AB258" s="44"/>
      <c r="AC258" s="44"/>
      <c r="AD258" s="44"/>
      <c r="AE258" s="44"/>
      <c r="AF258" s="44"/>
      <c r="AG258" s="44"/>
      <c r="AH258" s="44"/>
      <c r="AI258" s="44"/>
      <c r="AJ258" s="44"/>
      <c r="AK258" s="44"/>
      <c r="AL258" s="44"/>
      <c r="AM258" s="44"/>
      <c r="AN258" s="44"/>
      <c r="AO258" s="44"/>
      <c r="AP258" s="44"/>
      <c r="AQ258" s="44"/>
      <c r="AR258" s="44"/>
      <c r="AS258" s="44"/>
      <c r="AT258" s="44"/>
      <c r="AU258" s="44"/>
      <c r="AV258" s="44"/>
      <c r="AW258" s="44"/>
      <c r="AX258" s="44"/>
    </row>
    <row r="259" spans="3:50" ht="14.4" x14ac:dyDescent="0.25">
      <c r="C259" s="641"/>
      <c r="D259" s="641"/>
      <c r="E259" s="641"/>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c r="AF259" s="44"/>
      <c r="AG259" s="44"/>
      <c r="AH259" s="44"/>
      <c r="AI259" s="44"/>
      <c r="AJ259" s="44"/>
      <c r="AK259" s="44"/>
      <c r="AL259" s="44"/>
      <c r="AM259" s="44"/>
      <c r="AN259" s="44"/>
      <c r="AO259" s="44"/>
      <c r="AP259" s="44"/>
      <c r="AQ259" s="44"/>
      <c r="AR259" s="44"/>
      <c r="AS259" s="44"/>
      <c r="AT259" s="44"/>
      <c r="AU259" s="44"/>
      <c r="AV259" s="44"/>
      <c r="AW259" s="44"/>
      <c r="AX259" s="44"/>
    </row>
    <row r="260" spans="3:50" ht="14.4" x14ac:dyDescent="0.25">
      <c r="C260" s="641"/>
      <c r="D260" s="641"/>
      <c r="E260" s="641"/>
      <c r="F260" s="44"/>
      <c r="G260" s="44"/>
      <c r="H260" s="44"/>
      <c r="I260" s="44"/>
      <c r="J260" s="44"/>
      <c r="K260" s="44"/>
      <c r="L260" s="44"/>
      <c r="M260" s="44"/>
      <c r="N260" s="44"/>
      <c r="O260" s="44"/>
      <c r="P260" s="44"/>
      <c r="Q260" s="44"/>
      <c r="R260" s="44"/>
      <c r="S260" s="44"/>
      <c r="T260" s="44"/>
      <c r="U260" s="44"/>
      <c r="V260" s="44"/>
      <c r="W260" s="44"/>
      <c r="X260" s="44"/>
      <c r="Y260" s="44"/>
      <c r="Z260" s="44"/>
      <c r="AA260" s="44"/>
      <c r="AB260" s="44"/>
      <c r="AC260" s="44"/>
      <c r="AD260" s="44"/>
      <c r="AE260" s="44"/>
      <c r="AF260" s="44"/>
      <c r="AG260" s="44"/>
      <c r="AH260" s="44"/>
      <c r="AI260" s="44"/>
      <c r="AJ260" s="44"/>
      <c r="AK260" s="44"/>
      <c r="AL260" s="44"/>
      <c r="AM260" s="44"/>
      <c r="AN260" s="44"/>
      <c r="AO260" s="44"/>
      <c r="AP260" s="44"/>
      <c r="AQ260" s="44"/>
      <c r="AR260" s="44"/>
      <c r="AS260" s="44"/>
      <c r="AT260" s="44"/>
      <c r="AU260" s="44"/>
      <c r="AV260" s="44"/>
      <c r="AW260" s="44"/>
      <c r="AX260" s="44"/>
    </row>
    <row r="261" spans="3:50" ht="14.4" x14ac:dyDescent="0.25">
      <c r="C261" s="641"/>
      <c r="D261" s="641"/>
      <c r="E261" s="641"/>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c r="AF261" s="44"/>
      <c r="AG261" s="44"/>
      <c r="AH261" s="44"/>
      <c r="AI261" s="44"/>
      <c r="AJ261" s="44"/>
      <c r="AK261" s="44"/>
      <c r="AL261" s="44"/>
      <c r="AM261" s="44"/>
      <c r="AN261" s="44"/>
      <c r="AO261" s="44"/>
      <c r="AP261" s="44"/>
      <c r="AQ261" s="44"/>
      <c r="AR261" s="44"/>
      <c r="AS261" s="44"/>
      <c r="AT261" s="44"/>
      <c r="AU261" s="44"/>
      <c r="AV261" s="44"/>
      <c r="AW261" s="44"/>
      <c r="AX261" s="44"/>
    </row>
    <row r="262" spans="3:50" ht="14.4" x14ac:dyDescent="0.25">
      <c r="C262" s="641"/>
      <c r="D262" s="641"/>
      <c r="E262" s="641"/>
      <c r="F262" s="44"/>
      <c r="G262" s="44"/>
      <c r="H262" s="44"/>
      <c r="I262" s="44"/>
      <c r="J262" s="44"/>
      <c r="K262" s="44"/>
      <c r="L262" s="44"/>
      <c r="M262" s="44"/>
      <c r="N262" s="44"/>
      <c r="O262" s="44"/>
      <c r="P262" s="44"/>
      <c r="Q262" s="44"/>
      <c r="R262" s="44"/>
      <c r="S262" s="44"/>
      <c r="T262" s="44"/>
      <c r="U262" s="44"/>
      <c r="V262" s="44"/>
      <c r="W262" s="44"/>
      <c r="X262" s="44"/>
      <c r="Y262" s="44"/>
      <c r="Z262" s="44"/>
      <c r="AA262" s="44"/>
      <c r="AB262" s="44"/>
      <c r="AC262" s="44"/>
      <c r="AD262" s="44"/>
      <c r="AE262" s="44"/>
      <c r="AF262" s="44"/>
      <c r="AG262" s="44"/>
      <c r="AH262" s="44"/>
      <c r="AI262" s="44"/>
      <c r="AJ262" s="44"/>
      <c r="AK262" s="44"/>
      <c r="AL262" s="44"/>
      <c r="AM262" s="44"/>
      <c r="AN262" s="44"/>
      <c r="AO262" s="44"/>
      <c r="AP262" s="44"/>
      <c r="AQ262" s="44"/>
      <c r="AR262" s="44"/>
      <c r="AS262" s="44"/>
      <c r="AT262" s="44"/>
      <c r="AU262" s="44"/>
      <c r="AV262" s="44"/>
      <c r="AW262" s="44"/>
      <c r="AX262" s="44"/>
    </row>
    <row r="263" spans="3:50" ht="14.4" x14ac:dyDescent="0.25">
      <c r="C263" s="641"/>
      <c r="D263" s="641"/>
      <c r="E263" s="641"/>
      <c r="F263" s="44"/>
      <c r="G263" s="44"/>
      <c r="H263" s="44"/>
      <c r="I263" s="44"/>
      <c r="J263" s="44"/>
      <c r="K263" s="44"/>
      <c r="L263" s="44"/>
      <c r="M263" s="44"/>
      <c r="N263" s="44"/>
      <c r="O263" s="44"/>
      <c r="P263" s="44"/>
      <c r="Q263" s="44"/>
      <c r="R263" s="44"/>
      <c r="S263" s="44"/>
      <c r="T263" s="44"/>
      <c r="U263" s="44"/>
      <c r="V263" s="44"/>
      <c r="W263" s="44"/>
      <c r="X263" s="44"/>
      <c r="Y263" s="44"/>
      <c r="Z263" s="44"/>
      <c r="AA263" s="44"/>
      <c r="AB263" s="44"/>
      <c r="AC263" s="44"/>
      <c r="AD263" s="44"/>
      <c r="AE263" s="44"/>
      <c r="AF263" s="44"/>
      <c r="AG263" s="44"/>
      <c r="AH263" s="44"/>
      <c r="AI263" s="44"/>
      <c r="AJ263" s="44"/>
      <c r="AK263" s="44"/>
      <c r="AL263" s="44"/>
      <c r="AM263" s="44"/>
      <c r="AN263" s="44"/>
      <c r="AO263" s="44"/>
      <c r="AP263" s="44"/>
      <c r="AQ263" s="44"/>
      <c r="AR263" s="44"/>
      <c r="AS263" s="44"/>
      <c r="AT263" s="44"/>
      <c r="AU263" s="44"/>
      <c r="AV263" s="44"/>
      <c r="AW263" s="44"/>
      <c r="AX263" s="44"/>
    </row>
    <row r="264" spans="3:50" ht="14.4" x14ac:dyDescent="0.25">
      <c r="C264" s="641"/>
      <c r="D264" s="641"/>
      <c r="E264" s="641"/>
      <c r="F264" s="44"/>
      <c r="G264" s="44"/>
      <c r="H264" s="44"/>
      <c r="I264" s="44"/>
      <c r="J264" s="44"/>
      <c r="K264" s="44"/>
      <c r="L264" s="44"/>
      <c r="M264" s="44"/>
      <c r="N264" s="44"/>
      <c r="O264" s="44"/>
      <c r="P264" s="44"/>
      <c r="Q264" s="44"/>
      <c r="R264" s="44"/>
      <c r="S264" s="44"/>
      <c r="T264" s="44"/>
      <c r="U264" s="44"/>
      <c r="V264" s="44"/>
      <c r="W264" s="44"/>
      <c r="X264" s="44"/>
      <c r="Y264" s="44"/>
      <c r="Z264" s="44"/>
      <c r="AA264" s="44"/>
      <c r="AB264" s="44"/>
      <c r="AC264" s="44"/>
      <c r="AD264" s="44"/>
      <c r="AE264" s="44"/>
      <c r="AF264" s="44"/>
      <c r="AG264" s="44"/>
      <c r="AH264" s="44"/>
      <c r="AI264" s="44"/>
      <c r="AJ264" s="44"/>
      <c r="AK264" s="44"/>
      <c r="AL264" s="44"/>
      <c r="AM264" s="44"/>
      <c r="AN264" s="44"/>
      <c r="AO264" s="44"/>
      <c r="AP264" s="44"/>
      <c r="AQ264" s="44"/>
      <c r="AR264" s="44"/>
      <c r="AS264" s="44"/>
      <c r="AT264" s="44"/>
      <c r="AU264" s="44"/>
      <c r="AV264" s="44"/>
      <c r="AW264" s="44"/>
      <c r="AX264" s="44"/>
    </row>
    <row r="265" spans="3:50" ht="14.4" x14ac:dyDescent="0.25">
      <c r="C265" s="641"/>
      <c r="D265" s="641"/>
      <c r="E265" s="641"/>
      <c r="F265" s="44"/>
      <c r="G265" s="44"/>
      <c r="H265" s="44"/>
      <c r="I265" s="44"/>
      <c r="J265" s="44"/>
      <c r="K265" s="44"/>
      <c r="L265" s="44"/>
      <c r="M265" s="44"/>
      <c r="N265" s="44"/>
      <c r="O265" s="44"/>
      <c r="P265" s="44"/>
      <c r="Q265" s="44"/>
      <c r="R265" s="44"/>
      <c r="S265" s="44"/>
      <c r="T265" s="44"/>
      <c r="U265" s="44"/>
      <c r="V265" s="44"/>
      <c r="W265" s="44"/>
      <c r="X265" s="44"/>
      <c r="Y265" s="44"/>
      <c r="Z265" s="44"/>
      <c r="AA265" s="44"/>
      <c r="AB265" s="44"/>
      <c r="AC265" s="44"/>
      <c r="AD265" s="44"/>
      <c r="AE265" s="44"/>
      <c r="AF265" s="44"/>
      <c r="AG265" s="44"/>
      <c r="AH265" s="44"/>
      <c r="AI265" s="44"/>
      <c r="AJ265" s="44"/>
      <c r="AK265" s="44"/>
      <c r="AL265" s="44"/>
      <c r="AM265" s="44"/>
      <c r="AN265" s="44"/>
      <c r="AO265" s="44"/>
      <c r="AP265" s="44"/>
      <c r="AQ265" s="44"/>
      <c r="AR265" s="44"/>
      <c r="AS265" s="44"/>
      <c r="AT265" s="44"/>
      <c r="AU265" s="44"/>
      <c r="AV265" s="44"/>
      <c r="AW265" s="44"/>
      <c r="AX265" s="44"/>
    </row>
    <row r="266" spans="3:50" ht="14.4" x14ac:dyDescent="0.25">
      <c r="C266" s="641"/>
      <c r="D266" s="641"/>
      <c r="E266" s="641"/>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c r="AF266" s="44"/>
      <c r="AG266" s="44"/>
      <c r="AH266" s="44"/>
      <c r="AI266" s="44"/>
      <c r="AJ266" s="44"/>
      <c r="AK266" s="44"/>
      <c r="AL266" s="44"/>
      <c r="AM266" s="44"/>
      <c r="AN266" s="44"/>
      <c r="AO266" s="44"/>
      <c r="AP266" s="44"/>
      <c r="AQ266" s="44"/>
      <c r="AR266" s="44"/>
      <c r="AS266" s="44"/>
      <c r="AT266" s="44"/>
      <c r="AU266" s="44"/>
      <c r="AV266" s="44"/>
      <c r="AW266" s="44"/>
      <c r="AX266" s="44"/>
    </row>
    <row r="267" spans="3:50" ht="14.4" x14ac:dyDescent="0.25">
      <c r="C267" s="641"/>
      <c r="D267" s="641"/>
      <c r="E267" s="641"/>
      <c r="F267" s="44"/>
      <c r="G267" s="44"/>
      <c r="H267" s="44"/>
      <c r="I267" s="44"/>
      <c r="J267" s="44"/>
      <c r="K267" s="44"/>
      <c r="L267" s="44"/>
      <c r="M267" s="44"/>
      <c r="N267" s="44"/>
      <c r="O267" s="44"/>
      <c r="P267" s="44"/>
      <c r="Q267" s="44"/>
      <c r="R267" s="44"/>
      <c r="S267" s="44"/>
      <c r="T267" s="44"/>
      <c r="U267" s="44"/>
      <c r="V267" s="44"/>
      <c r="W267" s="44"/>
      <c r="X267" s="44"/>
      <c r="Y267" s="44"/>
      <c r="Z267" s="44"/>
      <c r="AA267" s="44"/>
      <c r="AB267" s="44"/>
      <c r="AC267" s="44"/>
      <c r="AD267" s="44"/>
      <c r="AE267" s="44"/>
      <c r="AF267" s="44"/>
      <c r="AG267" s="44"/>
      <c r="AH267" s="44"/>
      <c r="AI267" s="44"/>
      <c r="AJ267" s="44"/>
      <c r="AK267" s="44"/>
      <c r="AL267" s="44"/>
      <c r="AM267" s="44"/>
      <c r="AN267" s="44"/>
      <c r="AO267" s="44"/>
      <c r="AP267" s="44"/>
      <c r="AQ267" s="44"/>
      <c r="AR267" s="44"/>
      <c r="AS267" s="44"/>
      <c r="AT267" s="44"/>
      <c r="AU267" s="44"/>
      <c r="AV267" s="44"/>
      <c r="AW267" s="44"/>
      <c r="AX267" s="44"/>
    </row>
    <row r="268" spans="3:50" ht="14.4" x14ac:dyDescent="0.25">
      <c r="C268" s="641"/>
      <c r="D268" s="641"/>
      <c r="E268" s="641"/>
      <c r="F268" s="44"/>
      <c r="G268" s="44"/>
      <c r="H268" s="44"/>
      <c r="I268" s="44"/>
      <c r="J268" s="44"/>
      <c r="K268" s="44"/>
      <c r="L268" s="44"/>
      <c r="M268" s="44"/>
      <c r="N268" s="44"/>
      <c r="O268" s="44"/>
      <c r="P268" s="44"/>
      <c r="Q268" s="44"/>
      <c r="R268" s="44"/>
      <c r="S268" s="44"/>
      <c r="T268" s="44"/>
      <c r="U268" s="44"/>
      <c r="V268" s="44"/>
      <c r="W268" s="44"/>
      <c r="X268" s="44"/>
      <c r="Y268" s="44"/>
      <c r="Z268" s="44"/>
      <c r="AA268" s="44"/>
      <c r="AB268" s="44"/>
      <c r="AC268" s="44"/>
      <c r="AD268" s="44"/>
      <c r="AE268" s="44"/>
      <c r="AF268" s="44"/>
      <c r="AG268" s="44"/>
      <c r="AH268" s="44"/>
      <c r="AI268" s="44"/>
      <c r="AJ268" s="44"/>
      <c r="AK268" s="44"/>
      <c r="AL268" s="44"/>
      <c r="AM268" s="44"/>
      <c r="AN268" s="44"/>
      <c r="AO268" s="44"/>
      <c r="AP268" s="44"/>
      <c r="AQ268" s="44"/>
      <c r="AR268" s="44"/>
      <c r="AS268" s="44"/>
      <c r="AT268" s="44"/>
      <c r="AU268" s="44"/>
      <c r="AV268" s="44"/>
      <c r="AW268" s="44"/>
      <c r="AX268" s="44"/>
    </row>
    <row r="269" spans="3:50" ht="14.4" x14ac:dyDescent="0.25">
      <c r="C269" s="641"/>
      <c r="D269" s="641"/>
      <c r="E269" s="641"/>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c r="AF269" s="44"/>
      <c r="AG269" s="44"/>
      <c r="AH269" s="44"/>
      <c r="AI269" s="44"/>
      <c r="AJ269" s="44"/>
      <c r="AK269" s="44"/>
      <c r="AL269" s="44"/>
      <c r="AM269" s="44"/>
      <c r="AN269" s="44"/>
      <c r="AO269" s="44"/>
      <c r="AP269" s="44"/>
      <c r="AQ269" s="44"/>
      <c r="AR269" s="44"/>
      <c r="AS269" s="44"/>
      <c r="AT269" s="44"/>
      <c r="AU269" s="44"/>
      <c r="AV269" s="44"/>
      <c r="AW269" s="44"/>
      <c r="AX269" s="44"/>
    </row>
    <row r="270" spans="3:50" ht="14.4" x14ac:dyDescent="0.25">
      <c r="C270" s="641"/>
      <c r="D270" s="641"/>
      <c r="E270" s="641"/>
      <c r="F270" s="44"/>
      <c r="G270" s="44"/>
      <c r="H270" s="44"/>
      <c r="I270" s="44"/>
      <c r="J270" s="44"/>
      <c r="K270" s="44"/>
      <c r="L270" s="44"/>
      <c r="M270" s="44"/>
      <c r="N270" s="44"/>
      <c r="O270" s="44"/>
      <c r="P270" s="44"/>
      <c r="Q270" s="44"/>
      <c r="R270" s="44"/>
      <c r="S270" s="44"/>
      <c r="T270" s="44"/>
      <c r="U270" s="44"/>
      <c r="V270" s="44"/>
      <c r="W270" s="44"/>
      <c r="X270" s="44"/>
      <c r="Y270" s="44"/>
      <c r="Z270" s="44"/>
      <c r="AA270" s="44"/>
      <c r="AB270" s="44"/>
      <c r="AC270" s="44"/>
      <c r="AD270" s="44"/>
      <c r="AE270" s="44"/>
      <c r="AF270" s="44"/>
      <c r="AG270" s="44"/>
      <c r="AH270" s="44"/>
      <c r="AI270" s="44"/>
      <c r="AJ270" s="44"/>
      <c r="AK270" s="44"/>
      <c r="AL270" s="44"/>
      <c r="AM270" s="44"/>
      <c r="AN270" s="44"/>
      <c r="AO270" s="44"/>
      <c r="AP270" s="44"/>
      <c r="AQ270" s="44"/>
      <c r="AR270" s="44"/>
      <c r="AS270" s="44"/>
      <c r="AT270" s="44"/>
      <c r="AU270" s="44"/>
      <c r="AV270" s="44"/>
      <c r="AW270" s="44"/>
      <c r="AX270" s="44"/>
    </row>
    <row r="271" spans="3:50" ht="14.4" x14ac:dyDescent="0.25">
      <c r="C271" s="641"/>
      <c r="D271" s="641"/>
      <c r="E271" s="641"/>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c r="AF271" s="44"/>
      <c r="AG271" s="44"/>
      <c r="AH271" s="44"/>
      <c r="AI271" s="44"/>
      <c r="AJ271" s="44"/>
      <c r="AK271" s="44"/>
      <c r="AL271" s="44"/>
      <c r="AM271" s="44"/>
      <c r="AN271" s="44"/>
      <c r="AO271" s="44"/>
      <c r="AP271" s="44"/>
      <c r="AQ271" s="44"/>
      <c r="AR271" s="44"/>
      <c r="AS271" s="44"/>
      <c r="AT271" s="44"/>
      <c r="AU271" s="44"/>
      <c r="AV271" s="44"/>
      <c r="AW271" s="44"/>
      <c r="AX271" s="44"/>
    </row>
    <row r="272" spans="3:50" ht="14.4" x14ac:dyDescent="0.25">
      <c r="C272" s="641"/>
      <c r="D272" s="641"/>
      <c r="E272" s="641"/>
      <c r="F272" s="44"/>
      <c r="G272" s="44"/>
      <c r="H272" s="44"/>
      <c r="I272" s="44"/>
      <c r="J272" s="44"/>
      <c r="K272" s="44"/>
      <c r="L272" s="44"/>
      <c r="M272" s="44"/>
      <c r="N272" s="44"/>
      <c r="O272" s="44"/>
      <c r="P272" s="44"/>
      <c r="Q272" s="44"/>
      <c r="R272" s="44"/>
      <c r="S272" s="44"/>
      <c r="T272" s="44"/>
      <c r="U272" s="44"/>
      <c r="V272" s="44"/>
      <c r="W272" s="44"/>
      <c r="X272" s="44"/>
      <c r="Y272" s="44"/>
      <c r="Z272" s="44"/>
      <c r="AA272" s="44"/>
      <c r="AB272" s="44"/>
      <c r="AC272" s="44"/>
      <c r="AD272" s="44"/>
      <c r="AE272" s="44"/>
      <c r="AF272" s="44"/>
      <c r="AG272" s="44"/>
      <c r="AH272" s="44"/>
      <c r="AI272" s="44"/>
      <c r="AJ272" s="44"/>
      <c r="AK272" s="44"/>
      <c r="AL272" s="44"/>
      <c r="AM272" s="44"/>
      <c r="AN272" s="44"/>
      <c r="AO272" s="44"/>
      <c r="AP272" s="44"/>
      <c r="AQ272" s="44"/>
      <c r="AR272" s="44"/>
      <c r="AS272" s="44"/>
      <c r="AT272" s="44"/>
      <c r="AU272" s="44"/>
      <c r="AV272" s="44"/>
      <c r="AW272" s="44"/>
      <c r="AX272" s="44"/>
    </row>
    <row r="273" spans="3:50" ht="14.4" x14ac:dyDescent="0.25">
      <c r="C273" s="641"/>
      <c r="D273" s="641"/>
      <c r="E273" s="641"/>
      <c r="F273" s="44"/>
      <c r="G273" s="44"/>
      <c r="H273" s="44"/>
      <c r="I273" s="44"/>
      <c r="J273" s="44"/>
      <c r="K273" s="44"/>
      <c r="L273" s="44"/>
      <c r="M273" s="44"/>
      <c r="N273" s="44"/>
      <c r="O273" s="44"/>
      <c r="P273" s="44"/>
      <c r="Q273" s="44"/>
      <c r="R273" s="44"/>
      <c r="S273" s="44"/>
      <c r="T273" s="44"/>
      <c r="U273" s="44"/>
      <c r="V273" s="44"/>
      <c r="W273" s="44"/>
      <c r="X273" s="44"/>
      <c r="Y273" s="44"/>
      <c r="Z273" s="44"/>
      <c r="AA273" s="44"/>
      <c r="AB273" s="44"/>
      <c r="AC273" s="44"/>
      <c r="AD273" s="44"/>
      <c r="AE273" s="44"/>
      <c r="AF273" s="44"/>
      <c r="AG273" s="44"/>
      <c r="AH273" s="44"/>
      <c r="AI273" s="44"/>
      <c r="AJ273" s="44"/>
      <c r="AK273" s="44"/>
      <c r="AL273" s="44"/>
      <c r="AM273" s="44"/>
      <c r="AN273" s="44"/>
      <c r="AO273" s="44"/>
      <c r="AP273" s="44"/>
      <c r="AQ273" s="44"/>
      <c r="AR273" s="44"/>
      <c r="AS273" s="44"/>
      <c r="AT273" s="44"/>
      <c r="AU273" s="44"/>
      <c r="AV273" s="44"/>
      <c r="AW273" s="44"/>
      <c r="AX273" s="44"/>
    </row>
    <row r="274" spans="3:50" ht="14.4" x14ac:dyDescent="0.25">
      <c r="C274" s="641"/>
      <c r="D274" s="641"/>
      <c r="E274" s="641"/>
      <c r="F274" s="44"/>
      <c r="G274" s="44"/>
      <c r="H274" s="44"/>
      <c r="I274" s="44"/>
      <c r="J274" s="44"/>
      <c r="K274" s="44"/>
      <c r="L274" s="44"/>
      <c r="M274" s="44"/>
      <c r="N274" s="44"/>
      <c r="O274" s="44"/>
      <c r="P274" s="44"/>
      <c r="Q274" s="44"/>
      <c r="R274" s="44"/>
      <c r="S274" s="44"/>
      <c r="T274" s="44"/>
      <c r="U274" s="44"/>
      <c r="V274" s="44"/>
      <c r="W274" s="44"/>
      <c r="X274" s="44"/>
      <c r="Y274" s="44"/>
      <c r="Z274" s="44"/>
      <c r="AA274" s="44"/>
      <c r="AB274" s="44"/>
      <c r="AC274" s="44"/>
      <c r="AD274" s="44"/>
      <c r="AE274" s="44"/>
      <c r="AF274" s="44"/>
      <c r="AG274" s="44"/>
      <c r="AH274" s="44"/>
      <c r="AI274" s="44"/>
      <c r="AJ274" s="44"/>
      <c r="AK274" s="44"/>
      <c r="AL274" s="44"/>
      <c r="AM274" s="44"/>
      <c r="AN274" s="44"/>
      <c r="AO274" s="44"/>
      <c r="AP274" s="44"/>
      <c r="AQ274" s="44"/>
      <c r="AR274" s="44"/>
      <c r="AS274" s="44"/>
      <c r="AT274" s="44"/>
      <c r="AU274" s="44"/>
      <c r="AV274" s="44"/>
      <c r="AW274" s="44"/>
      <c r="AX274" s="44"/>
    </row>
    <row r="275" spans="3:50" ht="14.4" x14ac:dyDescent="0.25">
      <c r="C275" s="641"/>
      <c r="D275" s="641"/>
      <c r="E275" s="641"/>
      <c r="F275" s="44"/>
      <c r="G275" s="44"/>
      <c r="H275" s="44"/>
      <c r="I275" s="44"/>
      <c r="J275" s="44"/>
      <c r="K275" s="44"/>
      <c r="L275" s="44"/>
      <c r="M275" s="44"/>
      <c r="N275" s="44"/>
      <c r="O275" s="44"/>
      <c r="P275" s="44"/>
      <c r="Q275" s="44"/>
      <c r="R275" s="44"/>
      <c r="S275" s="44"/>
      <c r="T275" s="44"/>
      <c r="U275" s="44"/>
      <c r="V275" s="44"/>
      <c r="W275" s="44"/>
      <c r="X275" s="44"/>
      <c r="Y275" s="44"/>
      <c r="Z275" s="44"/>
      <c r="AA275" s="44"/>
      <c r="AB275" s="44"/>
      <c r="AC275" s="44"/>
      <c r="AD275" s="44"/>
      <c r="AE275" s="44"/>
      <c r="AF275" s="44"/>
      <c r="AG275" s="44"/>
      <c r="AH275" s="44"/>
      <c r="AI275" s="44"/>
      <c r="AJ275" s="44"/>
      <c r="AK275" s="44"/>
      <c r="AL275" s="44"/>
      <c r="AM275" s="44"/>
      <c r="AN275" s="44"/>
      <c r="AO275" s="44"/>
      <c r="AP275" s="44"/>
      <c r="AQ275" s="44"/>
      <c r="AR275" s="44"/>
      <c r="AS275" s="44"/>
      <c r="AT275" s="44"/>
      <c r="AU275" s="44"/>
      <c r="AV275" s="44"/>
      <c r="AW275" s="44"/>
      <c r="AX275" s="44"/>
    </row>
    <row r="276" spans="3:50" ht="14.4" x14ac:dyDescent="0.25">
      <c r="C276" s="641"/>
      <c r="D276" s="641"/>
      <c r="E276" s="641"/>
      <c r="F276" s="44"/>
      <c r="G276" s="44"/>
      <c r="H276" s="44"/>
      <c r="I276" s="44"/>
      <c r="J276" s="44"/>
      <c r="K276" s="44"/>
      <c r="L276" s="44"/>
      <c r="M276" s="44"/>
      <c r="N276" s="44"/>
      <c r="O276" s="44"/>
      <c r="P276" s="44"/>
      <c r="Q276" s="44"/>
      <c r="R276" s="44"/>
      <c r="S276" s="44"/>
      <c r="T276" s="44"/>
      <c r="U276" s="44"/>
      <c r="V276" s="44"/>
      <c r="W276" s="44"/>
      <c r="X276" s="44"/>
      <c r="Y276" s="44"/>
      <c r="Z276" s="44"/>
      <c r="AA276" s="44"/>
      <c r="AB276" s="44"/>
      <c r="AC276" s="44"/>
      <c r="AD276" s="44"/>
      <c r="AE276" s="44"/>
      <c r="AF276" s="44"/>
      <c r="AG276" s="44"/>
      <c r="AH276" s="44"/>
      <c r="AI276" s="44"/>
      <c r="AJ276" s="44"/>
      <c r="AK276" s="44"/>
      <c r="AL276" s="44"/>
      <c r="AM276" s="44"/>
      <c r="AN276" s="44"/>
      <c r="AO276" s="44"/>
      <c r="AP276" s="44"/>
      <c r="AQ276" s="44"/>
      <c r="AR276" s="44"/>
      <c r="AS276" s="44"/>
      <c r="AT276" s="44"/>
      <c r="AU276" s="44"/>
      <c r="AV276" s="44"/>
      <c r="AW276" s="44"/>
      <c r="AX276" s="44"/>
    </row>
    <row r="277" spans="3:50" ht="14.4" x14ac:dyDescent="0.25">
      <c r="C277" s="641"/>
      <c r="D277" s="641"/>
      <c r="E277" s="641"/>
      <c r="F277" s="44"/>
      <c r="G277" s="44"/>
      <c r="H277" s="44"/>
      <c r="I277" s="44"/>
      <c r="J277" s="44"/>
      <c r="K277" s="44"/>
      <c r="L277" s="44"/>
      <c r="M277" s="44"/>
      <c r="N277" s="44"/>
      <c r="O277" s="44"/>
      <c r="P277" s="44"/>
      <c r="Q277" s="44"/>
      <c r="R277" s="44"/>
      <c r="S277" s="44"/>
      <c r="T277" s="44"/>
      <c r="U277" s="44"/>
      <c r="V277" s="44"/>
      <c r="W277" s="44"/>
      <c r="X277" s="44"/>
      <c r="Y277" s="44"/>
      <c r="Z277" s="44"/>
      <c r="AA277" s="44"/>
      <c r="AB277" s="44"/>
      <c r="AC277" s="44"/>
      <c r="AD277" s="44"/>
      <c r="AE277" s="44"/>
      <c r="AF277" s="44"/>
      <c r="AG277" s="44"/>
      <c r="AH277" s="44"/>
      <c r="AI277" s="44"/>
      <c r="AJ277" s="44"/>
      <c r="AK277" s="44"/>
      <c r="AL277" s="44"/>
      <c r="AM277" s="44"/>
      <c r="AN277" s="44"/>
      <c r="AO277" s="44"/>
      <c r="AP277" s="44"/>
      <c r="AQ277" s="44"/>
      <c r="AR277" s="44"/>
      <c r="AS277" s="44"/>
      <c r="AT277" s="44"/>
      <c r="AU277" s="44"/>
      <c r="AV277" s="44"/>
      <c r="AW277" s="44"/>
      <c r="AX277" s="44"/>
    </row>
    <row r="278" spans="3:50" ht="14.4" x14ac:dyDescent="0.25">
      <c r="C278" s="641"/>
      <c r="D278" s="641"/>
      <c r="E278" s="641"/>
      <c r="F278" s="44"/>
      <c r="G278" s="44"/>
      <c r="H278" s="44"/>
      <c r="I278" s="44"/>
      <c r="J278" s="44"/>
      <c r="K278" s="44"/>
      <c r="L278" s="44"/>
      <c r="M278" s="44"/>
      <c r="N278" s="44"/>
      <c r="O278" s="44"/>
      <c r="P278" s="44"/>
      <c r="Q278" s="44"/>
      <c r="R278" s="44"/>
      <c r="S278" s="44"/>
      <c r="T278" s="44"/>
      <c r="U278" s="44"/>
      <c r="V278" s="44"/>
      <c r="W278" s="44"/>
      <c r="X278" s="44"/>
      <c r="Y278" s="44"/>
      <c r="Z278" s="44"/>
      <c r="AA278" s="44"/>
      <c r="AB278" s="44"/>
      <c r="AC278" s="44"/>
      <c r="AD278" s="44"/>
      <c r="AE278" s="44"/>
      <c r="AF278" s="44"/>
      <c r="AG278" s="44"/>
      <c r="AH278" s="44"/>
      <c r="AI278" s="44"/>
      <c r="AJ278" s="44"/>
      <c r="AK278" s="44"/>
      <c r="AL278" s="44"/>
      <c r="AM278" s="44"/>
      <c r="AN278" s="44"/>
      <c r="AO278" s="44"/>
      <c r="AP278" s="44"/>
      <c r="AQ278" s="44"/>
      <c r="AR278" s="44"/>
      <c r="AS278" s="44"/>
      <c r="AT278" s="44"/>
      <c r="AU278" s="44"/>
      <c r="AV278" s="44"/>
      <c r="AW278" s="44"/>
      <c r="AX278" s="44"/>
    </row>
    <row r="279" spans="3:50" ht="14.4" x14ac:dyDescent="0.25">
      <c r="C279" s="641"/>
      <c r="D279" s="641"/>
      <c r="E279" s="641"/>
      <c r="F279" s="44"/>
      <c r="G279" s="44"/>
      <c r="H279" s="44"/>
      <c r="I279" s="44"/>
      <c r="J279" s="44"/>
      <c r="K279" s="44"/>
      <c r="L279" s="44"/>
      <c r="M279" s="44"/>
      <c r="N279" s="44"/>
      <c r="O279" s="44"/>
      <c r="P279" s="44"/>
      <c r="Q279" s="44"/>
      <c r="R279" s="44"/>
      <c r="S279" s="44"/>
      <c r="T279" s="44"/>
      <c r="U279" s="44"/>
      <c r="V279" s="44"/>
      <c r="W279" s="44"/>
      <c r="X279" s="44"/>
      <c r="Y279" s="44"/>
      <c r="Z279" s="44"/>
      <c r="AA279" s="44"/>
      <c r="AB279" s="44"/>
      <c r="AC279" s="44"/>
      <c r="AD279" s="44"/>
      <c r="AE279" s="44"/>
      <c r="AF279" s="44"/>
      <c r="AG279" s="44"/>
      <c r="AH279" s="44"/>
      <c r="AI279" s="44"/>
      <c r="AJ279" s="44"/>
      <c r="AK279" s="44"/>
      <c r="AL279" s="44"/>
      <c r="AM279" s="44"/>
      <c r="AN279" s="44"/>
      <c r="AO279" s="44"/>
      <c r="AP279" s="44"/>
      <c r="AQ279" s="44"/>
      <c r="AR279" s="44"/>
      <c r="AS279" s="44"/>
      <c r="AT279" s="44"/>
      <c r="AU279" s="44"/>
      <c r="AV279" s="44"/>
      <c r="AW279" s="44"/>
      <c r="AX279" s="44"/>
    </row>
    <row r="280" spans="3:50" ht="14.4" x14ac:dyDescent="0.25">
      <c r="C280" s="641"/>
      <c r="D280" s="641"/>
      <c r="E280" s="641"/>
      <c r="F280" s="44"/>
      <c r="G280" s="44"/>
      <c r="H280" s="44"/>
      <c r="I280" s="44"/>
      <c r="J280" s="44"/>
      <c r="K280" s="44"/>
      <c r="L280" s="44"/>
      <c r="M280" s="44"/>
      <c r="N280" s="44"/>
      <c r="O280" s="44"/>
      <c r="P280" s="44"/>
      <c r="Q280" s="44"/>
      <c r="R280" s="44"/>
      <c r="S280" s="44"/>
      <c r="T280" s="44"/>
      <c r="U280" s="44"/>
      <c r="V280" s="44"/>
      <c r="W280" s="44"/>
      <c r="X280" s="44"/>
      <c r="Y280" s="44"/>
      <c r="Z280" s="44"/>
      <c r="AA280" s="44"/>
      <c r="AB280" s="44"/>
      <c r="AC280" s="44"/>
      <c r="AD280" s="44"/>
      <c r="AE280" s="44"/>
      <c r="AF280" s="44"/>
      <c r="AG280" s="44"/>
      <c r="AH280" s="44"/>
      <c r="AI280" s="44"/>
      <c r="AJ280" s="44"/>
      <c r="AK280" s="44"/>
      <c r="AL280" s="44"/>
      <c r="AM280" s="44"/>
      <c r="AN280" s="44"/>
      <c r="AO280" s="44"/>
      <c r="AP280" s="44"/>
      <c r="AQ280" s="44"/>
      <c r="AR280" s="44"/>
      <c r="AS280" s="44"/>
      <c r="AT280" s="44"/>
      <c r="AU280" s="44"/>
      <c r="AV280" s="44"/>
      <c r="AW280" s="44"/>
      <c r="AX280" s="44"/>
    </row>
    <row r="281" spans="3:50" ht="14.4" x14ac:dyDescent="0.25">
      <c r="C281" s="641"/>
      <c r="D281" s="641"/>
      <c r="E281" s="641"/>
      <c r="F281" s="44"/>
      <c r="G281" s="44"/>
      <c r="H281" s="44"/>
      <c r="I281" s="44"/>
      <c r="J281" s="44"/>
      <c r="K281" s="44"/>
      <c r="L281" s="44"/>
      <c r="M281" s="44"/>
      <c r="N281" s="44"/>
      <c r="O281" s="44"/>
      <c r="P281" s="44"/>
      <c r="Q281" s="44"/>
      <c r="R281" s="44"/>
      <c r="S281" s="44"/>
      <c r="T281" s="44"/>
      <c r="U281" s="44"/>
      <c r="V281" s="44"/>
      <c r="W281" s="44"/>
      <c r="X281" s="44"/>
      <c r="Y281" s="44"/>
      <c r="Z281" s="44"/>
      <c r="AA281" s="44"/>
      <c r="AB281" s="44"/>
      <c r="AC281" s="44"/>
      <c r="AD281" s="44"/>
      <c r="AE281" s="44"/>
      <c r="AF281" s="44"/>
      <c r="AG281" s="44"/>
      <c r="AH281" s="44"/>
      <c r="AI281" s="44"/>
      <c r="AJ281" s="44"/>
      <c r="AK281" s="44"/>
      <c r="AL281" s="44"/>
      <c r="AM281" s="44"/>
      <c r="AN281" s="44"/>
      <c r="AO281" s="44"/>
      <c r="AP281" s="44"/>
      <c r="AQ281" s="44"/>
      <c r="AR281" s="44"/>
      <c r="AS281" s="44"/>
      <c r="AT281" s="44"/>
      <c r="AU281" s="44"/>
      <c r="AV281" s="44"/>
      <c r="AW281" s="44"/>
      <c r="AX281" s="44"/>
    </row>
    <row r="282" spans="3:50" ht="14.4" x14ac:dyDescent="0.25">
      <c r="C282" s="641"/>
      <c r="D282" s="641"/>
      <c r="E282" s="641"/>
      <c r="F282" s="44"/>
      <c r="G282" s="44"/>
      <c r="H282" s="44"/>
      <c r="I282" s="44"/>
      <c r="J282" s="44"/>
      <c r="K282" s="44"/>
      <c r="L282" s="44"/>
      <c r="M282" s="44"/>
      <c r="N282" s="44"/>
      <c r="O282" s="44"/>
      <c r="P282" s="44"/>
      <c r="Q282" s="44"/>
      <c r="R282" s="44"/>
      <c r="S282" s="44"/>
      <c r="T282" s="44"/>
      <c r="U282" s="44"/>
      <c r="V282" s="44"/>
      <c r="W282" s="44"/>
      <c r="X282" s="44"/>
      <c r="Y282" s="44"/>
      <c r="Z282" s="44"/>
      <c r="AA282" s="44"/>
      <c r="AB282" s="44"/>
      <c r="AC282" s="44"/>
      <c r="AD282" s="44"/>
      <c r="AE282" s="44"/>
      <c r="AF282" s="44"/>
      <c r="AG282" s="44"/>
      <c r="AH282" s="44"/>
      <c r="AI282" s="44"/>
      <c r="AJ282" s="44"/>
      <c r="AK282" s="44"/>
      <c r="AL282" s="44"/>
      <c r="AM282" s="44"/>
      <c r="AN282" s="44"/>
      <c r="AO282" s="44"/>
      <c r="AP282" s="44"/>
      <c r="AQ282" s="44"/>
      <c r="AR282" s="44"/>
      <c r="AS282" s="44"/>
      <c r="AT282" s="44"/>
      <c r="AU282" s="44"/>
      <c r="AV282" s="44"/>
      <c r="AW282" s="44"/>
      <c r="AX282" s="44"/>
    </row>
    <row r="283" spans="3:50" ht="14.4" x14ac:dyDescent="0.25">
      <c r="C283" s="641"/>
      <c r="D283" s="641"/>
      <c r="E283" s="641"/>
      <c r="F283" s="44"/>
      <c r="G283" s="44"/>
      <c r="H283" s="44"/>
      <c r="I283" s="44"/>
      <c r="J283" s="44"/>
      <c r="K283" s="44"/>
      <c r="L283" s="44"/>
      <c r="M283" s="44"/>
      <c r="N283" s="44"/>
      <c r="O283" s="44"/>
      <c r="P283" s="44"/>
      <c r="Q283" s="44"/>
      <c r="R283" s="44"/>
      <c r="S283" s="44"/>
      <c r="T283" s="44"/>
      <c r="U283" s="44"/>
      <c r="V283" s="44"/>
      <c r="W283" s="44"/>
      <c r="X283" s="44"/>
      <c r="Y283" s="44"/>
      <c r="Z283" s="44"/>
      <c r="AA283" s="44"/>
      <c r="AB283" s="44"/>
      <c r="AC283" s="44"/>
      <c r="AD283" s="44"/>
      <c r="AE283" s="44"/>
      <c r="AF283" s="44"/>
      <c r="AG283" s="44"/>
      <c r="AH283" s="44"/>
      <c r="AI283" s="44"/>
      <c r="AJ283" s="44"/>
      <c r="AK283" s="44"/>
      <c r="AL283" s="44"/>
      <c r="AM283" s="44"/>
      <c r="AN283" s="44"/>
      <c r="AO283" s="44"/>
      <c r="AP283" s="44"/>
      <c r="AQ283" s="44"/>
      <c r="AR283" s="44"/>
      <c r="AS283" s="44"/>
      <c r="AT283" s="44"/>
      <c r="AU283" s="44"/>
      <c r="AV283" s="44"/>
      <c r="AW283" s="44"/>
      <c r="AX283" s="44"/>
    </row>
    <row r="284" spans="3:50" ht="14.4" x14ac:dyDescent="0.25">
      <c r="C284" s="641"/>
      <c r="D284" s="641"/>
      <c r="E284" s="641"/>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c r="AF284" s="44"/>
      <c r="AG284" s="44"/>
      <c r="AH284" s="44"/>
      <c r="AI284" s="44"/>
      <c r="AJ284" s="44"/>
      <c r="AK284" s="44"/>
      <c r="AL284" s="44"/>
      <c r="AM284" s="44"/>
      <c r="AN284" s="44"/>
      <c r="AO284" s="44"/>
      <c r="AP284" s="44"/>
      <c r="AQ284" s="44"/>
      <c r="AR284" s="44"/>
      <c r="AS284" s="44"/>
      <c r="AT284" s="44"/>
      <c r="AU284" s="44"/>
      <c r="AV284" s="44"/>
      <c r="AW284" s="44"/>
      <c r="AX284" s="44"/>
    </row>
    <row r="285" spans="3:50" ht="14.4" x14ac:dyDescent="0.25">
      <c r="C285" s="641"/>
      <c r="D285" s="641"/>
      <c r="E285" s="641"/>
      <c r="F285" s="44"/>
      <c r="G285" s="44"/>
      <c r="H285" s="44"/>
      <c r="I285" s="44"/>
      <c r="J285" s="44"/>
      <c r="K285" s="44"/>
      <c r="L285" s="44"/>
      <c r="M285" s="44"/>
      <c r="N285" s="44"/>
      <c r="O285" s="44"/>
      <c r="P285" s="44"/>
      <c r="Q285" s="44"/>
      <c r="R285" s="44"/>
      <c r="S285" s="44"/>
      <c r="T285" s="44"/>
      <c r="U285" s="44"/>
      <c r="V285" s="44"/>
      <c r="W285" s="44"/>
      <c r="X285" s="44"/>
      <c r="Y285" s="44"/>
      <c r="Z285" s="44"/>
      <c r="AA285" s="44"/>
      <c r="AB285" s="44"/>
      <c r="AC285" s="44"/>
      <c r="AD285" s="44"/>
      <c r="AE285" s="44"/>
      <c r="AF285" s="44"/>
      <c r="AG285" s="44"/>
      <c r="AH285" s="44"/>
      <c r="AI285" s="44"/>
      <c r="AJ285" s="44"/>
      <c r="AK285" s="44"/>
      <c r="AL285" s="44"/>
      <c r="AM285" s="44"/>
      <c r="AN285" s="44"/>
      <c r="AO285" s="44"/>
      <c r="AP285" s="44"/>
      <c r="AQ285" s="44"/>
      <c r="AR285" s="44"/>
      <c r="AS285" s="44"/>
      <c r="AT285" s="44"/>
      <c r="AU285" s="44"/>
      <c r="AV285" s="44"/>
      <c r="AW285" s="44"/>
      <c r="AX285" s="44"/>
    </row>
    <row r="286" spans="3:50" ht="14.4" x14ac:dyDescent="0.25">
      <c r="C286" s="641"/>
      <c r="D286" s="641"/>
      <c r="E286" s="641"/>
      <c r="F286" s="44"/>
      <c r="G286" s="44"/>
      <c r="H286" s="44"/>
      <c r="I286" s="44"/>
      <c r="J286" s="44"/>
      <c r="K286" s="44"/>
      <c r="L286" s="44"/>
      <c r="M286" s="44"/>
      <c r="N286" s="44"/>
      <c r="O286" s="44"/>
      <c r="P286" s="44"/>
      <c r="Q286" s="44"/>
      <c r="R286" s="44"/>
      <c r="S286" s="44"/>
      <c r="T286" s="44"/>
      <c r="U286" s="44"/>
      <c r="V286" s="44"/>
      <c r="W286" s="44"/>
      <c r="X286" s="44"/>
      <c r="Y286" s="44"/>
      <c r="Z286" s="44"/>
      <c r="AA286" s="44"/>
      <c r="AB286" s="44"/>
      <c r="AC286" s="44"/>
      <c r="AD286" s="44"/>
      <c r="AE286" s="44"/>
      <c r="AF286" s="44"/>
      <c r="AG286" s="44"/>
      <c r="AH286" s="44"/>
      <c r="AI286" s="44"/>
      <c r="AJ286" s="44"/>
      <c r="AK286" s="44"/>
      <c r="AL286" s="44"/>
      <c r="AM286" s="44"/>
      <c r="AN286" s="44"/>
      <c r="AO286" s="44"/>
      <c r="AP286" s="44"/>
      <c r="AQ286" s="44"/>
      <c r="AR286" s="44"/>
      <c r="AS286" s="44"/>
      <c r="AT286" s="44"/>
      <c r="AU286" s="44"/>
      <c r="AV286" s="44"/>
      <c r="AW286" s="44"/>
      <c r="AX286" s="44"/>
    </row>
    <row r="287" spans="3:50" ht="14.4" x14ac:dyDescent="0.25">
      <c r="C287" s="641"/>
      <c r="D287" s="641"/>
      <c r="E287" s="641"/>
      <c r="F287" s="44"/>
      <c r="G287" s="44"/>
      <c r="H287" s="44"/>
      <c r="I287" s="44"/>
      <c r="J287" s="44"/>
      <c r="K287" s="44"/>
      <c r="L287" s="44"/>
      <c r="M287" s="44"/>
      <c r="N287" s="44"/>
      <c r="O287" s="44"/>
      <c r="P287" s="44"/>
      <c r="Q287" s="44"/>
      <c r="R287" s="44"/>
      <c r="S287" s="44"/>
      <c r="T287" s="44"/>
      <c r="U287" s="44"/>
      <c r="V287" s="44"/>
      <c r="W287" s="44"/>
      <c r="X287" s="44"/>
      <c r="Y287" s="44"/>
      <c r="Z287" s="44"/>
      <c r="AA287" s="44"/>
      <c r="AB287" s="44"/>
      <c r="AC287" s="44"/>
      <c r="AD287" s="44"/>
      <c r="AE287" s="44"/>
      <c r="AF287" s="44"/>
      <c r="AG287" s="44"/>
      <c r="AH287" s="44"/>
      <c r="AI287" s="44"/>
      <c r="AJ287" s="44"/>
      <c r="AK287" s="44"/>
      <c r="AL287" s="44"/>
      <c r="AM287" s="44"/>
      <c r="AN287" s="44"/>
      <c r="AO287" s="44"/>
      <c r="AP287" s="44"/>
      <c r="AQ287" s="44"/>
      <c r="AR287" s="44"/>
      <c r="AS287" s="44"/>
      <c r="AT287" s="44"/>
      <c r="AU287" s="44"/>
      <c r="AV287" s="44"/>
      <c r="AW287" s="44"/>
      <c r="AX287" s="44"/>
    </row>
    <row r="288" spans="3:50" ht="14.4" x14ac:dyDescent="0.25">
      <c r="C288" s="641"/>
      <c r="D288" s="641"/>
      <c r="E288" s="641"/>
      <c r="F288" s="44"/>
      <c r="G288" s="44"/>
      <c r="H288" s="44"/>
      <c r="I288" s="44"/>
      <c r="J288" s="44"/>
      <c r="K288" s="44"/>
      <c r="L288" s="44"/>
      <c r="M288" s="44"/>
      <c r="N288" s="44"/>
      <c r="O288" s="44"/>
      <c r="P288" s="44"/>
      <c r="Q288" s="44"/>
      <c r="R288" s="44"/>
      <c r="S288" s="44"/>
      <c r="T288" s="44"/>
      <c r="U288" s="44"/>
      <c r="V288" s="44"/>
      <c r="W288" s="44"/>
      <c r="X288" s="44"/>
      <c r="Y288" s="44"/>
      <c r="Z288" s="44"/>
      <c r="AA288" s="44"/>
      <c r="AB288" s="44"/>
      <c r="AC288" s="44"/>
      <c r="AD288" s="44"/>
      <c r="AE288" s="44"/>
      <c r="AF288" s="44"/>
      <c r="AG288" s="44"/>
      <c r="AH288" s="44"/>
      <c r="AI288" s="44"/>
      <c r="AJ288" s="44"/>
      <c r="AK288" s="44"/>
      <c r="AL288" s="44"/>
      <c r="AM288" s="44"/>
      <c r="AN288" s="44"/>
      <c r="AO288" s="44"/>
      <c r="AP288" s="44"/>
      <c r="AQ288" s="44"/>
      <c r="AR288" s="44"/>
      <c r="AS288" s="44"/>
      <c r="AT288" s="44"/>
      <c r="AU288" s="44"/>
      <c r="AV288" s="44"/>
      <c r="AW288" s="44"/>
      <c r="AX288" s="44"/>
    </row>
    <row r="289" spans="3:50" ht="14.4" x14ac:dyDescent="0.25">
      <c r="C289" s="641"/>
      <c r="D289" s="641"/>
      <c r="E289" s="641"/>
      <c r="F289" s="44"/>
      <c r="G289" s="44"/>
      <c r="H289" s="44"/>
      <c r="I289" s="44"/>
      <c r="J289" s="44"/>
      <c r="K289" s="44"/>
      <c r="L289" s="44"/>
      <c r="M289" s="44"/>
      <c r="N289" s="44"/>
      <c r="O289" s="44"/>
      <c r="P289" s="44"/>
      <c r="Q289" s="44"/>
      <c r="R289" s="44"/>
      <c r="S289" s="44"/>
      <c r="T289" s="44"/>
      <c r="U289" s="44"/>
      <c r="V289" s="44"/>
      <c r="W289" s="44"/>
      <c r="X289" s="44"/>
      <c r="Y289" s="44"/>
      <c r="Z289" s="44"/>
      <c r="AA289" s="44"/>
      <c r="AB289" s="44"/>
      <c r="AC289" s="44"/>
      <c r="AD289" s="44"/>
      <c r="AE289" s="44"/>
      <c r="AF289" s="44"/>
      <c r="AG289" s="44"/>
      <c r="AH289" s="44"/>
      <c r="AI289" s="44"/>
      <c r="AJ289" s="44"/>
      <c r="AK289" s="44"/>
      <c r="AL289" s="44"/>
      <c r="AM289" s="44"/>
      <c r="AN289" s="44"/>
      <c r="AO289" s="44"/>
      <c r="AP289" s="44"/>
      <c r="AQ289" s="44"/>
      <c r="AR289" s="44"/>
      <c r="AS289" s="44"/>
      <c r="AT289" s="44"/>
      <c r="AU289" s="44"/>
      <c r="AV289" s="44"/>
      <c r="AW289" s="44"/>
      <c r="AX289" s="44"/>
    </row>
    <row r="290" spans="3:50" ht="14.4" x14ac:dyDescent="0.25">
      <c r="C290" s="641"/>
      <c r="D290" s="641"/>
      <c r="E290" s="641"/>
      <c r="F290" s="44"/>
      <c r="G290" s="44"/>
      <c r="H290" s="44"/>
      <c r="I290" s="44"/>
      <c r="J290" s="44"/>
      <c r="K290" s="44"/>
      <c r="L290" s="44"/>
      <c r="M290" s="44"/>
      <c r="N290" s="44"/>
      <c r="O290" s="44"/>
      <c r="P290" s="44"/>
      <c r="Q290" s="44"/>
      <c r="R290" s="44"/>
      <c r="S290" s="44"/>
      <c r="T290" s="44"/>
      <c r="U290" s="44"/>
      <c r="V290" s="44"/>
      <c r="W290" s="44"/>
      <c r="X290" s="44"/>
      <c r="Y290" s="44"/>
      <c r="Z290" s="44"/>
      <c r="AA290" s="44"/>
      <c r="AB290" s="44"/>
      <c r="AC290" s="44"/>
      <c r="AD290" s="44"/>
      <c r="AE290" s="44"/>
      <c r="AF290" s="44"/>
      <c r="AG290" s="44"/>
      <c r="AH290" s="44"/>
      <c r="AI290" s="44"/>
      <c r="AJ290" s="44"/>
      <c r="AK290" s="44"/>
      <c r="AL290" s="44"/>
      <c r="AM290" s="44"/>
      <c r="AN290" s="44"/>
      <c r="AO290" s="44"/>
      <c r="AP290" s="44"/>
      <c r="AQ290" s="44"/>
      <c r="AR290" s="44"/>
      <c r="AS290" s="44"/>
      <c r="AT290" s="44"/>
      <c r="AU290" s="44"/>
      <c r="AV290" s="44"/>
      <c r="AW290" s="44"/>
      <c r="AX290" s="44"/>
    </row>
    <row r="291" spans="3:50" ht="14.4" x14ac:dyDescent="0.25">
      <c r="C291" s="641"/>
      <c r="D291" s="641"/>
      <c r="E291" s="641"/>
      <c r="F291" s="44"/>
      <c r="G291" s="44"/>
      <c r="H291" s="44"/>
      <c r="I291" s="44"/>
      <c r="J291" s="44"/>
      <c r="K291" s="44"/>
      <c r="L291" s="44"/>
      <c r="M291" s="44"/>
      <c r="N291" s="44"/>
      <c r="O291" s="44"/>
      <c r="P291" s="44"/>
      <c r="Q291" s="44"/>
      <c r="R291" s="44"/>
      <c r="S291" s="44"/>
      <c r="T291" s="44"/>
      <c r="U291" s="44"/>
      <c r="V291" s="44"/>
      <c r="W291" s="44"/>
      <c r="X291" s="44"/>
      <c r="Y291" s="44"/>
      <c r="Z291" s="44"/>
      <c r="AA291" s="44"/>
      <c r="AB291" s="44"/>
      <c r="AC291" s="44"/>
      <c r="AD291" s="44"/>
      <c r="AE291" s="44"/>
      <c r="AF291" s="44"/>
      <c r="AG291" s="44"/>
      <c r="AH291" s="44"/>
      <c r="AI291" s="44"/>
      <c r="AJ291" s="44"/>
      <c r="AK291" s="44"/>
      <c r="AL291" s="44"/>
      <c r="AM291" s="44"/>
      <c r="AN291" s="44"/>
      <c r="AO291" s="44"/>
      <c r="AP291" s="44"/>
      <c r="AQ291" s="44"/>
      <c r="AR291" s="44"/>
      <c r="AS291" s="44"/>
      <c r="AT291" s="44"/>
      <c r="AU291" s="44"/>
      <c r="AV291" s="44"/>
      <c r="AW291" s="44"/>
      <c r="AX291" s="44"/>
    </row>
    <row r="292" spans="3:50" ht="14.4" x14ac:dyDescent="0.25">
      <c r="C292" s="641"/>
      <c r="D292" s="641"/>
      <c r="E292" s="641"/>
      <c r="F292" s="44"/>
      <c r="G292" s="44"/>
      <c r="H292" s="44"/>
      <c r="I292" s="44"/>
      <c r="J292" s="44"/>
      <c r="K292" s="44"/>
      <c r="L292" s="44"/>
      <c r="M292" s="44"/>
      <c r="N292" s="44"/>
      <c r="O292" s="44"/>
      <c r="P292" s="44"/>
      <c r="Q292" s="44"/>
      <c r="R292" s="44"/>
      <c r="S292" s="44"/>
      <c r="T292" s="44"/>
      <c r="U292" s="44"/>
      <c r="V292" s="44"/>
      <c r="W292" s="44"/>
      <c r="X292" s="44"/>
      <c r="Y292" s="44"/>
      <c r="Z292" s="44"/>
      <c r="AA292" s="44"/>
      <c r="AB292" s="44"/>
      <c r="AC292" s="44"/>
      <c r="AD292" s="44"/>
      <c r="AE292" s="44"/>
      <c r="AF292" s="44"/>
      <c r="AG292" s="44"/>
      <c r="AH292" s="44"/>
      <c r="AI292" s="44"/>
      <c r="AJ292" s="44"/>
      <c r="AK292" s="44"/>
      <c r="AL292" s="44"/>
      <c r="AM292" s="44"/>
      <c r="AN292" s="44"/>
      <c r="AO292" s="44"/>
      <c r="AP292" s="44"/>
      <c r="AQ292" s="44"/>
      <c r="AR292" s="44"/>
      <c r="AS292" s="44"/>
      <c r="AT292" s="44"/>
      <c r="AU292" s="44"/>
      <c r="AV292" s="44"/>
      <c r="AW292" s="44"/>
      <c r="AX292" s="44"/>
    </row>
    <row r="293" spans="3:50" ht="14.4" x14ac:dyDescent="0.25">
      <c r="C293" s="641"/>
      <c r="D293" s="641"/>
      <c r="E293" s="641"/>
      <c r="F293" s="44"/>
      <c r="G293" s="44"/>
      <c r="H293" s="44"/>
      <c r="I293" s="44"/>
      <c r="J293" s="44"/>
      <c r="K293" s="44"/>
      <c r="L293" s="44"/>
      <c r="M293" s="44"/>
      <c r="N293" s="44"/>
      <c r="O293" s="44"/>
      <c r="P293" s="44"/>
      <c r="Q293" s="44"/>
      <c r="R293" s="44"/>
      <c r="S293" s="44"/>
      <c r="T293" s="44"/>
      <c r="U293" s="44"/>
      <c r="V293" s="44"/>
      <c r="W293" s="44"/>
      <c r="X293" s="44"/>
      <c r="Y293" s="44"/>
      <c r="Z293" s="44"/>
      <c r="AA293" s="44"/>
      <c r="AB293" s="44"/>
      <c r="AC293" s="44"/>
      <c r="AD293" s="44"/>
      <c r="AE293" s="44"/>
      <c r="AF293" s="44"/>
      <c r="AG293" s="44"/>
      <c r="AH293" s="44"/>
      <c r="AI293" s="44"/>
      <c r="AJ293" s="44"/>
      <c r="AK293" s="44"/>
      <c r="AL293" s="44"/>
      <c r="AM293" s="44"/>
      <c r="AN293" s="44"/>
      <c r="AO293" s="44"/>
      <c r="AP293" s="44"/>
      <c r="AQ293" s="44"/>
      <c r="AR293" s="44"/>
      <c r="AS293" s="44"/>
      <c r="AT293" s="44"/>
      <c r="AU293" s="44"/>
      <c r="AV293" s="44"/>
      <c r="AW293" s="44"/>
      <c r="AX293" s="44"/>
    </row>
    <row r="294" spans="3:50" ht="14.4" x14ac:dyDescent="0.25">
      <c r="C294" s="641"/>
      <c r="D294" s="641"/>
      <c r="E294" s="641"/>
      <c r="F294" s="44"/>
      <c r="G294" s="44"/>
      <c r="H294" s="44"/>
      <c r="I294" s="44"/>
      <c r="J294" s="44"/>
      <c r="K294" s="44"/>
      <c r="L294" s="44"/>
      <c r="M294" s="44"/>
      <c r="N294" s="44"/>
      <c r="O294" s="44"/>
      <c r="P294" s="44"/>
      <c r="Q294" s="44"/>
      <c r="R294" s="44"/>
      <c r="S294" s="44"/>
      <c r="T294" s="44"/>
      <c r="U294" s="44"/>
      <c r="V294" s="44"/>
      <c r="W294" s="44"/>
      <c r="X294" s="44"/>
      <c r="Y294" s="44"/>
      <c r="Z294" s="44"/>
      <c r="AA294" s="44"/>
      <c r="AB294" s="44"/>
      <c r="AC294" s="44"/>
      <c r="AD294" s="44"/>
      <c r="AE294" s="44"/>
      <c r="AF294" s="44"/>
      <c r="AG294" s="44"/>
      <c r="AH294" s="44"/>
      <c r="AI294" s="44"/>
      <c r="AJ294" s="44"/>
      <c r="AK294" s="44"/>
      <c r="AL294" s="44"/>
      <c r="AM294" s="44"/>
      <c r="AN294" s="44"/>
      <c r="AO294" s="44"/>
      <c r="AP294" s="44"/>
      <c r="AQ294" s="44"/>
      <c r="AR294" s="44"/>
      <c r="AS294" s="44"/>
      <c r="AT294" s="44"/>
      <c r="AU294" s="44"/>
      <c r="AV294" s="44"/>
      <c r="AW294" s="44"/>
      <c r="AX294" s="44"/>
    </row>
    <row r="295" spans="3:50" ht="14.4" x14ac:dyDescent="0.25">
      <c r="C295" s="641"/>
      <c r="D295" s="641"/>
      <c r="E295" s="641"/>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c r="AF295" s="44"/>
      <c r="AG295" s="44"/>
      <c r="AH295" s="44"/>
      <c r="AI295" s="44"/>
      <c r="AJ295" s="44"/>
      <c r="AK295" s="44"/>
      <c r="AL295" s="44"/>
      <c r="AM295" s="44"/>
      <c r="AN295" s="44"/>
      <c r="AO295" s="44"/>
      <c r="AP295" s="44"/>
      <c r="AQ295" s="44"/>
      <c r="AR295" s="44"/>
      <c r="AS295" s="44"/>
      <c r="AT295" s="44"/>
      <c r="AU295" s="44"/>
      <c r="AV295" s="44"/>
      <c r="AW295" s="44"/>
      <c r="AX295" s="44"/>
    </row>
    <row r="296" spans="3:50" ht="14.4" x14ac:dyDescent="0.25">
      <c r="C296" s="641"/>
      <c r="D296" s="641"/>
      <c r="E296" s="641"/>
      <c r="F296" s="44"/>
      <c r="G296" s="44"/>
      <c r="H296" s="44"/>
      <c r="I296" s="44"/>
      <c r="J296" s="44"/>
      <c r="K296" s="44"/>
      <c r="L296" s="44"/>
      <c r="M296" s="44"/>
      <c r="N296" s="44"/>
      <c r="O296" s="44"/>
      <c r="P296" s="44"/>
      <c r="Q296" s="44"/>
      <c r="R296" s="44"/>
      <c r="S296" s="44"/>
      <c r="T296" s="44"/>
      <c r="U296" s="44"/>
      <c r="V296" s="44"/>
      <c r="W296" s="44"/>
      <c r="X296" s="44"/>
      <c r="Y296" s="44"/>
      <c r="Z296" s="44"/>
      <c r="AA296" s="44"/>
      <c r="AB296" s="44"/>
      <c r="AC296" s="44"/>
      <c r="AD296" s="44"/>
      <c r="AE296" s="44"/>
      <c r="AF296" s="44"/>
      <c r="AG296" s="44"/>
      <c r="AH296" s="44"/>
      <c r="AI296" s="44"/>
      <c r="AJ296" s="44"/>
      <c r="AK296" s="44"/>
      <c r="AL296" s="44"/>
      <c r="AM296" s="44"/>
      <c r="AN296" s="44"/>
      <c r="AO296" s="44"/>
      <c r="AP296" s="44"/>
      <c r="AQ296" s="44"/>
      <c r="AR296" s="44"/>
      <c r="AS296" s="44"/>
      <c r="AT296" s="44"/>
      <c r="AU296" s="44"/>
      <c r="AV296" s="44"/>
      <c r="AW296" s="44"/>
      <c r="AX296" s="44"/>
    </row>
    <row r="297" spans="3:50" ht="14.4" x14ac:dyDescent="0.25">
      <c r="C297" s="641"/>
      <c r="D297" s="641"/>
      <c r="E297" s="641"/>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c r="AJ297" s="44"/>
      <c r="AK297" s="44"/>
      <c r="AL297" s="44"/>
      <c r="AM297" s="44"/>
      <c r="AN297" s="44"/>
      <c r="AO297" s="44"/>
      <c r="AP297" s="44"/>
      <c r="AQ297" s="44"/>
      <c r="AR297" s="44"/>
      <c r="AS297" s="44"/>
      <c r="AT297" s="44"/>
      <c r="AU297" s="44"/>
      <c r="AV297" s="44"/>
      <c r="AW297" s="44"/>
      <c r="AX297" s="44"/>
    </row>
    <row r="298" spans="3:50" ht="14.4" x14ac:dyDescent="0.25">
      <c r="C298" s="641"/>
      <c r="D298" s="641"/>
      <c r="E298" s="641"/>
      <c r="F298" s="44"/>
      <c r="G298" s="44"/>
      <c r="H298" s="44"/>
      <c r="I298" s="44"/>
      <c r="J298" s="44"/>
      <c r="K298" s="44"/>
      <c r="L298" s="44"/>
      <c r="M298" s="44"/>
      <c r="N298" s="44"/>
      <c r="O298" s="44"/>
      <c r="P298" s="44"/>
      <c r="Q298" s="44"/>
      <c r="R298" s="44"/>
      <c r="S298" s="44"/>
      <c r="T298" s="44"/>
      <c r="U298" s="44"/>
      <c r="V298" s="44"/>
      <c r="W298" s="44"/>
      <c r="X298" s="44"/>
      <c r="Y298" s="44"/>
      <c r="Z298" s="44"/>
      <c r="AA298" s="44"/>
      <c r="AB298" s="44"/>
      <c r="AC298" s="44"/>
      <c r="AD298" s="44"/>
      <c r="AE298" s="44"/>
      <c r="AF298" s="44"/>
      <c r="AG298" s="44"/>
      <c r="AH298" s="44"/>
      <c r="AI298" s="44"/>
      <c r="AJ298" s="44"/>
      <c r="AK298" s="44"/>
      <c r="AL298" s="44"/>
      <c r="AM298" s="44"/>
      <c r="AN298" s="44"/>
      <c r="AO298" s="44"/>
      <c r="AP298" s="44"/>
      <c r="AQ298" s="44"/>
      <c r="AR298" s="44"/>
      <c r="AS298" s="44"/>
      <c r="AT298" s="44"/>
      <c r="AU298" s="44"/>
      <c r="AV298" s="44"/>
      <c r="AW298" s="44"/>
      <c r="AX298" s="44"/>
    </row>
    <row r="299" spans="3:50" ht="14.4" x14ac:dyDescent="0.25">
      <c r="C299" s="641"/>
      <c r="D299" s="641"/>
      <c r="E299" s="641"/>
      <c r="F299" s="44"/>
      <c r="G299" s="44"/>
      <c r="H299" s="44"/>
      <c r="I299" s="44"/>
      <c r="J299" s="44"/>
      <c r="K299" s="44"/>
      <c r="L299" s="44"/>
      <c r="M299" s="44"/>
      <c r="N299" s="44"/>
      <c r="O299" s="44"/>
      <c r="P299" s="44"/>
      <c r="Q299" s="44"/>
      <c r="R299" s="44"/>
      <c r="S299" s="44"/>
      <c r="T299" s="44"/>
      <c r="U299" s="44"/>
      <c r="V299" s="44"/>
      <c r="W299" s="44"/>
      <c r="X299" s="44"/>
      <c r="Y299" s="44"/>
      <c r="Z299" s="44"/>
      <c r="AA299" s="44"/>
      <c r="AB299" s="44"/>
      <c r="AC299" s="44"/>
      <c r="AD299" s="44"/>
      <c r="AE299" s="44"/>
      <c r="AF299" s="44"/>
      <c r="AG299" s="44"/>
      <c r="AH299" s="44"/>
      <c r="AI299" s="44"/>
      <c r="AJ299" s="44"/>
      <c r="AK299" s="44"/>
      <c r="AL299" s="44"/>
      <c r="AM299" s="44"/>
      <c r="AN299" s="44"/>
      <c r="AO299" s="44"/>
      <c r="AP299" s="44"/>
      <c r="AQ299" s="44"/>
      <c r="AR299" s="44"/>
      <c r="AS299" s="44"/>
      <c r="AT299" s="44"/>
      <c r="AU299" s="44"/>
      <c r="AV299" s="44"/>
      <c r="AW299" s="44"/>
      <c r="AX299" s="44"/>
    </row>
    <row r="300" spans="3:50" ht="14.4" x14ac:dyDescent="0.25">
      <c r="C300" s="641"/>
      <c r="D300" s="641"/>
      <c r="E300" s="641"/>
      <c r="F300" s="44"/>
      <c r="G300" s="44"/>
      <c r="H300" s="44"/>
      <c r="I300" s="44"/>
      <c r="J300" s="44"/>
      <c r="K300" s="44"/>
      <c r="L300" s="44"/>
      <c r="M300" s="44"/>
      <c r="N300" s="44"/>
      <c r="O300" s="44"/>
      <c r="P300" s="44"/>
      <c r="Q300" s="44"/>
      <c r="R300" s="44"/>
      <c r="S300" s="44"/>
      <c r="T300" s="44"/>
      <c r="U300" s="44"/>
      <c r="V300" s="44"/>
      <c r="W300" s="44"/>
      <c r="X300" s="44"/>
      <c r="Y300" s="44"/>
      <c r="Z300" s="44"/>
      <c r="AA300" s="44"/>
      <c r="AB300" s="44"/>
      <c r="AC300" s="44"/>
      <c r="AD300" s="44"/>
      <c r="AE300" s="44"/>
      <c r="AF300" s="44"/>
      <c r="AG300" s="44"/>
      <c r="AH300" s="44"/>
      <c r="AI300" s="44"/>
      <c r="AJ300" s="44"/>
      <c r="AK300" s="44"/>
      <c r="AL300" s="44"/>
      <c r="AM300" s="44"/>
      <c r="AN300" s="44"/>
      <c r="AO300" s="44"/>
      <c r="AP300" s="44"/>
      <c r="AQ300" s="44"/>
      <c r="AR300" s="44"/>
      <c r="AS300" s="44"/>
      <c r="AT300" s="44"/>
      <c r="AU300" s="44"/>
      <c r="AV300" s="44"/>
      <c r="AW300" s="44"/>
      <c r="AX300" s="44"/>
    </row>
    <row r="301" spans="3:50" ht="14.4" x14ac:dyDescent="0.25">
      <c r="C301" s="641"/>
      <c r="D301" s="641"/>
      <c r="E301" s="641"/>
      <c r="F301" s="44"/>
      <c r="G301" s="44"/>
      <c r="H301" s="44"/>
      <c r="I301" s="44"/>
      <c r="J301" s="44"/>
      <c r="K301" s="44"/>
      <c r="L301" s="44"/>
      <c r="M301" s="44"/>
      <c r="N301" s="44"/>
      <c r="O301" s="44"/>
      <c r="P301" s="44"/>
      <c r="Q301" s="44"/>
      <c r="R301" s="44"/>
      <c r="S301" s="44"/>
      <c r="T301" s="44"/>
      <c r="U301" s="44"/>
      <c r="V301" s="44"/>
      <c r="W301" s="44"/>
      <c r="X301" s="44"/>
      <c r="Y301" s="44"/>
      <c r="Z301" s="44"/>
      <c r="AA301" s="44"/>
      <c r="AB301" s="44"/>
      <c r="AC301" s="44"/>
      <c r="AD301" s="44"/>
      <c r="AE301" s="44"/>
      <c r="AF301" s="44"/>
      <c r="AG301" s="44"/>
      <c r="AH301" s="44"/>
      <c r="AI301" s="44"/>
      <c r="AJ301" s="44"/>
      <c r="AK301" s="44"/>
      <c r="AL301" s="44"/>
      <c r="AM301" s="44"/>
      <c r="AN301" s="44"/>
      <c r="AO301" s="44"/>
      <c r="AP301" s="44"/>
      <c r="AQ301" s="44"/>
      <c r="AR301" s="44"/>
      <c r="AS301" s="44"/>
      <c r="AT301" s="44"/>
      <c r="AU301" s="44"/>
      <c r="AV301" s="44"/>
      <c r="AW301" s="44"/>
      <c r="AX301" s="44"/>
    </row>
    <row r="302" spans="3:50" ht="14.4" x14ac:dyDescent="0.25">
      <c r="C302" s="641"/>
      <c r="D302" s="641"/>
      <c r="E302" s="641"/>
      <c r="F302" s="44"/>
      <c r="G302" s="44"/>
      <c r="H302" s="44"/>
      <c r="I302" s="44"/>
      <c r="J302" s="44"/>
      <c r="K302" s="44"/>
      <c r="L302" s="44"/>
      <c r="M302" s="44"/>
      <c r="N302" s="44"/>
      <c r="O302" s="44"/>
      <c r="P302" s="44"/>
      <c r="Q302" s="44"/>
      <c r="R302" s="44"/>
      <c r="S302" s="44"/>
      <c r="T302" s="44"/>
      <c r="U302" s="44"/>
      <c r="V302" s="44"/>
      <c r="W302" s="44"/>
      <c r="X302" s="44"/>
      <c r="Y302" s="44"/>
      <c r="Z302" s="44"/>
      <c r="AA302" s="44"/>
      <c r="AB302" s="44"/>
      <c r="AC302" s="44"/>
      <c r="AD302" s="44"/>
      <c r="AE302" s="44"/>
      <c r="AF302" s="44"/>
      <c r="AG302" s="44"/>
      <c r="AH302" s="44"/>
      <c r="AI302" s="44"/>
      <c r="AJ302" s="44"/>
      <c r="AK302" s="44"/>
      <c r="AL302" s="44"/>
      <c r="AM302" s="44"/>
      <c r="AN302" s="44"/>
      <c r="AO302" s="44"/>
      <c r="AP302" s="44"/>
      <c r="AQ302" s="44"/>
      <c r="AR302" s="44"/>
      <c r="AS302" s="44"/>
      <c r="AT302" s="44"/>
      <c r="AU302" s="44"/>
      <c r="AV302" s="44"/>
      <c r="AW302" s="44"/>
      <c r="AX302" s="44"/>
    </row>
    <row r="303" spans="3:50" ht="14.4" x14ac:dyDescent="0.25">
      <c r="C303" s="641"/>
      <c r="D303" s="641"/>
      <c r="E303" s="641"/>
      <c r="F303" s="44"/>
      <c r="G303" s="44"/>
      <c r="H303" s="44"/>
      <c r="I303" s="44"/>
      <c r="J303" s="44"/>
      <c r="K303" s="44"/>
      <c r="L303" s="44"/>
      <c r="M303" s="44"/>
      <c r="N303" s="44"/>
      <c r="O303" s="44"/>
      <c r="P303" s="44"/>
      <c r="Q303" s="44"/>
      <c r="R303" s="44"/>
      <c r="S303" s="44"/>
      <c r="T303" s="44"/>
      <c r="U303" s="44"/>
      <c r="V303" s="44"/>
      <c r="W303" s="44"/>
      <c r="X303" s="44"/>
      <c r="Y303" s="44"/>
      <c r="Z303" s="44"/>
      <c r="AA303" s="44"/>
      <c r="AB303" s="44"/>
      <c r="AC303" s="44"/>
      <c r="AD303" s="44"/>
      <c r="AE303" s="44"/>
      <c r="AF303" s="44"/>
      <c r="AG303" s="44"/>
      <c r="AH303" s="44"/>
      <c r="AI303" s="44"/>
      <c r="AJ303" s="44"/>
      <c r="AK303" s="44"/>
      <c r="AL303" s="44"/>
      <c r="AM303" s="44"/>
      <c r="AN303" s="44"/>
      <c r="AO303" s="44"/>
      <c r="AP303" s="44"/>
      <c r="AQ303" s="44"/>
      <c r="AR303" s="44"/>
      <c r="AS303" s="44"/>
      <c r="AT303" s="44"/>
      <c r="AU303" s="44"/>
      <c r="AV303" s="44"/>
      <c r="AW303" s="44"/>
      <c r="AX303" s="44"/>
    </row>
    <row r="304" spans="3:50" ht="14.4" x14ac:dyDescent="0.25">
      <c r="C304" s="641"/>
      <c r="D304" s="641"/>
      <c r="E304" s="641"/>
      <c r="F304" s="44"/>
      <c r="G304" s="44"/>
      <c r="H304" s="44"/>
      <c r="I304" s="44"/>
      <c r="J304" s="44"/>
      <c r="K304" s="44"/>
      <c r="L304" s="44"/>
      <c r="M304" s="44"/>
      <c r="N304" s="44"/>
      <c r="O304" s="44"/>
      <c r="P304" s="44"/>
      <c r="Q304" s="44"/>
      <c r="R304" s="44"/>
      <c r="S304" s="44"/>
      <c r="T304" s="44"/>
      <c r="U304" s="44"/>
      <c r="V304" s="44"/>
      <c r="W304" s="44"/>
      <c r="X304" s="44"/>
      <c r="Y304" s="44"/>
      <c r="Z304" s="44"/>
      <c r="AA304" s="44"/>
      <c r="AB304" s="44"/>
      <c r="AC304" s="44"/>
      <c r="AD304" s="44"/>
      <c r="AE304" s="44"/>
      <c r="AF304" s="44"/>
      <c r="AG304" s="44"/>
      <c r="AH304" s="44"/>
      <c r="AI304" s="44"/>
      <c r="AJ304" s="44"/>
      <c r="AK304" s="44"/>
      <c r="AL304" s="44"/>
      <c r="AM304" s="44"/>
      <c r="AN304" s="44"/>
      <c r="AO304" s="44"/>
      <c r="AP304" s="44"/>
      <c r="AQ304" s="44"/>
      <c r="AR304" s="44"/>
      <c r="AS304" s="44"/>
      <c r="AT304" s="44"/>
      <c r="AU304" s="44"/>
      <c r="AV304" s="44"/>
      <c r="AW304" s="44"/>
      <c r="AX304" s="44"/>
    </row>
    <row r="305" spans="3:50" ht="14.4" x14ac:dyDescent="0.25">
      <c r="C305" s="641"/>
      <c r="D305" s="641"/>
      <c r="E305" s="641"/>
      <c r="F305" s="44"/>
      <c r="G305" s="44"/>
      <c r="H305" s="44"/>
      <c r="I305" s="44"/>
      <c r="J305" s="44"/>
      <c r="K305" s="44"/>
      <c r="L305" s="44"/>
      <c r="M305" s="44"/>
      <c r="N305" s="44"/>
      <c r="O305" s="44"/>
      <c r="P305" s="44"/>
      <c r="Q305" s="44"/>
      <c r="R305" s="44"/>
      <c r="S305" s="44"/>
      <c r="T305" s="44"/>
      <c r="U305" s="44"/>
      <c r="V305" s="44"/>
      <c r="W305" s="44"/>
      <c r="X305" s="44"/>
      <c r="Y305" s="44"/>
      <c r="Z305" s="44"/>
      <c r="AA305" s="44"/>
      <c r="AB305" s="44"/>
      <c r="AC305" s="44"/>
      <c r="AD305" s="44"/>
      <c r="AE305" s="44"/>
      <c r="AF305" s="44"/>
      <c r="AG305" s="44"/>
      <c r="AH305" s="44"/>
      <c r="AI305" s="44"/>
      <c r="AJ305" s="44"/>
      <c r="AK305" s="44"/>
      <c r="AL305" s="44"/>
      <c r="AM305" s="44"/>
      <c r="AN305" s="44"/>
      <c r="AO305" s="44"/>
      <c r="AP305" s="44"/>
      <c r="AQ305" s="44"/>
      <c r="AR305" s="44"/>
      <c r="AS305" s="44"/>
      <c r="AT305" s="44"/>
      <c r="AU305" s="44"/>
      <c r="AV305" s="44"/>
      <c r="AW305" s="44"/>
      <c r="AX305" s="44"/>
    </row>
    <row r="306" spans="3:50" ht="14.4" x14ac:dyDescent="0.25">
      <c r="C306" s="641"/>
      <c r="D306" s="641"/>
      <c r="E306" s="641"/>
      <c r="F306" s="44"/>
      <c r="G306" s="44"/>
      <c r="H306" s="44"/>
      <c r="I306" s="44"/>
      <c r="J306" s="44"/>
      <c r="K306" s="44"/>
      <c r="L306" s="44"/>
      <c r="M306" s="44"/>
      <c r="N306" s="44"/>
      <c r="O306" s="44"/>
      <c r="P306" s="44"/>
      <c r="Q306" s="44"/>
      <c r="R306" s="44"/>
      <c r="S306" s="44"/>
      <c r="T306" s="44"/>
      <c r="U306" s="44"/>
      <c r="V306" s="44"/>
      <c r="W306" s="44"/>
      <c r="X306" s="44"/>
      <c r="Y306" s="44"/>
      <c r="Z306" s="44"/>
      <c r="AA306" s="44"/>
      <c r="AB306" s="44"/>
      <c r="AC306" s="44"/>
      <c r="AD306" s="44"/>
      <c r="AE306" s="44"/>
      <c r="AF306" s="44"/>
      <c r="AG306" s="44"/>
      <c r="AH306" s="44"/>
      <c r="AI306" s="44"/>
      <c r="AJ306" s="44"/>
      <c r="AK306" s="44"/>
      <c r="AL306" s="44"/>
      <c r="AM306" s="44"/>
      <c r="AN306" s="44"/>
      <c r="AO306" s="44"/>
      <c r="AP306" s="44"/>
      <c r="AQ306" s="44"/>
      <c r="AR306" s="44"/>
      <c r="AS306" s="44"/>
      <c r="AT306" s="44"/>
      <c r="AU306" s="44"/>
      <c r="AV306" s="44"/>
      <c r="AW306" s="44"/>
      <c r="AX306" s="44"/>
    </row>
    <row r="307" spans="3:50" ht="14.4" x14ac:dyDescent="0.25">
      <c r="C307" s="641"/>
      <c r="D307" s="641"/>
      <c r="E307" s="641"/>
      <c r="F307" s="44"/>
      <c r="G307" s="44"/>
      <c r="H307" s="44"/>
      <c r="I307" s="44"/>
      <c r="J307" s="44"/>
      <c r="K307" s="44"/>
      <c r="L307" s="44"/>
      <c r="M307" s="44"/>
      <c r="N307" s="44"/>
      <c r="O307" s="44"/>
      <c r="P307" s="44"/>
      <c r="Q307" s="44"/>
      <c r="R307" s="44"/>
      <c r="S307" s="44"/>
      <c r="T307" s="44"/>
      <c r="U307" s="44"/>
      <c r="V307" s="44"/>
      <c r="W307" s="44"/>
      <c r="X307" s="44"/>
      <c r="Y307" s="44"/>
      <c r="Z307" s="44"/>
      <c r="AA307" s="44"/>
      <c r="AB307" s="44"/>
      <c r="AC307" s="44"/>
      <c r="AD307" s="44"/>
      <c r="AE307" s="44"/>
      <c r="AF307" s="44"/>
      <c r="AG307" s="44"/>
      <c r="AH307" s="44"/>
      <c r="AI307" s="44"/>
      <c r="AJ307" s="44"/>
      <c r="AK307" s="44"/>
      <c r="AL307" s="44"/>
      <c r="AM307" s="44"/>
      <c r="AN307" s="44"/>
      <c r="AO307" s="44"/>
      <c r="AP307" s="44"/>
      <c r="AQ307" s="44"/>
      <c r="AR307" s="44"/>
      <c r="AS307" s="44"/>
      <c r="AT307" s="44"/>
      <c r="AU307" s="44"/>
      <c r="AV307" s="44"/>
      <c r="AW307" s="44"/>
      <c r="AX307" s="44"/>
    </row>
    <row r="308" spans="3:50" ht="14.4" x14ac:dyDescent="0.25">
      <c r="C308" s="641"/>
      <c r="D308" s="641"/>
      <c r="E308" s="641"/>
      <c r="F308" s="44"/>
      <c r="G308" s="44"/>
      <c r="H308" s="44"/>
      <c r="I308" s="44"/>
      <c r="J308" s="44"/>
      <c r="K308" s="44"/>
      <c r="L308" s="44"/>
      <c r="M308" s="44"/>
      <c r="N308" s="44"/>
      <c r="O308" s="44"/>
      <c r="P308" s="44"/>
      <c r="Q308" s="44"/>
      <c r="R308" s="44"/>
      <c r="S308" s="44"/>
      <c r="T308" s="44"/>
      <c r="U308" s="44"/>
      <c r="V308" s="44"/>
      <c r="W308" s="44"/>
      <c r="X308" s="44"/>
      <c r="Y308" s="44"/>
      <c r="Z308" s="44"/>
      <c r="AA308" s="44"/>
      <c r="AB308" s="44"/>
      <c r="AC308" s="44"/>
      <c r="AD308" s="44"/>
      <c r="AE308" s="44"/>
      <c r="AF308" s="44"/>
      <c r="AG308" s="44"/>
      <c r="AH308" s="44"/>
      <c r="AI308" s="44"/>
      <c r="AJ308" s="44"/>
      <c r="AK308" s="44"/>
      <c r="AL308" s="44"/>
      <c r="AM308" s="44"/>
      <c r="AN308" s="44"/>
      <c r="AO308" s="44"/>
      <c r="AP308" s="44"/>
      <c r="AQ308" s="44"/>
      <c r="AR308" s="44"/>
      <c r="AS308" s="44"/>
      <c r="AT308" s="44"/>
      <c r="AU308" s="44"/>
      <c r="AV308" s="44"/>
      <c r="AW308" s="44"/>
      <c r="AX308" s="44"/>
    </row>
    <row r="309" spans="3:50" ht="14.4" x14ac:dyDescent="0.25">
      <c r="C309" s="641"/>
      <c r="D309" s="641"/>
      <c r="E309" s="641"/>
      <c r="F309" s="44"/>
      <c r="G309" s="44"/>
      <c r="H309" s="44"/>
      <c r="I309" s="44"/>
      <c r="J309" s="44"/>
      <c r="K309" s="44"/>
      <c r="L309" s="44"/>
      <c r="M309" s="44"/>
      <c r="N309" s="44"/>
      <c r="O309" s="44"/>
      <c r="P309" s="44"/>
      <c r="Q309" s="44"/>
      <c r="R309" s="44"/>
      <c r="S309" s="44"/>
      <c r="T309" s="44"/>
      <c r="U309" s="44"/>
      <c r="V309" s="44"/>
      <c r="W309" s="44"/>
      <c r="X309" s="44"/>
      <c r="Y309" s="44"/>
      <c r="Z309" s="44"/>
      <c r="AA309" s="44"/>
      <c r="AB309" s="44"/>
      <c r="AC309" s="44"/>
      <c r="AD309" s="44"/>
      <c r="AE309" s="44"/>
      <c r="AF309" s="44"/>
      <c r="AG309" s="44"/>
      <c r="AH309" s="44"/>
      <c r="AI309" s="44"/>
      <c r="AJ309" s="44"/>
      <c r="AK309" s="44"/>
      <c r="AL309" s="44"/>
      <c r="AM309" s="44"/>
      <c r="AN309" s="44"/>
      <c r="AO309" s="44"/>
      <c r="AP309" s="44"/>
      <c r="AQ309" s="44"/>
      <c r="AR309" s="44"/>
      <c r="AS309" s="44"/>
      <c r="AT309" s="44"/>
      <c r="AU309" s="44"/>
      <c r="AV309" s="44"/>
      <c r="AW309" s="44"/>
      <c r="AX309" s="44"/>
    </row>
    <row r="310" spans="3:50" ht="14.4" x14ac:dyDescent="0.25">
      <c r="C310" s="641"/>
      <c r="D310" s="641"/>
      <c r="E310" s="641"/>
      <c r="F310" s="44"/>
      <c r="G310" s="44"/>
      <c r="H310" s="44"/>
      <c r="I310" s="44"/>
      <c r="J310" s="44"/>
      <c r="K310" s="44"/>
      <c r="L310" s="44"/>
      <c r="M310" s="44"/>
      <c r="N310" s="44"/>
      <c r="O310" s="44"/>
      <c r="P310" s="44"/>
      <c r="Q310" s="44"/>
      <c r="R310" s="44"/>
      <c r="S310" s="44"/>
      <c r="T310" s="44"/>
      <c r="U310" s="44"/>
      <c r="V310" s="44"/>
      <c r="W310" s="44"/>
      <c r="X310" s="44"/>
      <c r="Y310" s="44"/>
      <c r="Z310" s="44"/>
      <c r="AA310" s="44"/>
      <c r="AB310" s="44"/>
      <c r="AC310" s="44"/>
      <c r="AD310" s="44"/>
      <c r="AE310" s="44"/>
      <c r="AF310" s="44"/>
      <c r="AG310" s="44"/>
      <c r="AH310" s="44"/>
      <c r="AI310" s="44"/>
      <c r="AJ310" s="44"/>
      <c r="AK310" s="44"/>
      <c r="AL310" s="44"/>
      <c r="AM310" s="44"/>
      <c r="AN310" s="44"/>
      <c r="AO310" s="44"/>
      <c r="AP310" s="44"/>
      <c r="AQ310" s="44"/>
      <c r="AR310" s="44"/>
      <c r="AS310" s="44"/>
      <c r="AT310" s="44"/>
      <c r="AU310" s="44"/>
      <c r="AV310" s="44"/>
      <c r="AW310" s="44"/>
      <c r="AX310" s="44"/>
    </row>
    <row r="311" spans="3:50" ht="14.4" x14ac:dyDescent="0.25">
      <c r="C311" s="641"/>
      <c r="D311" s="641"/>
      <c r="E311" s="641"/>
      <c r="F311" s="44"/>
      <c r="G311" s="44"/>
      <c r="H311" s="44"/>
      <c r="I311" s="44"/>
      <c r="J311" s="44"/>
      <c r="K311" s="44"/>
      <c r="L311" s="44"/>
      <c r="M311" s="44"/>
      <c r="N311" s="44"/>
      <c r="O311" s="44"/>
      <c r="P311" s="44"/>
      <c r="Q311" s="44"/>
      <c r="R311" s="44"/>
      <c r="S311" s="44"/>
      <c r="T311" s="44"/>
      <c r="U311" s="44"/>
      <c r="V311" s="44"/>
      <c r="W311" s="44"/>
      <c r="X311" s="44"/>
      <c r="Y311" s="44"/>
      <c r="Z311" s="44"/>
      <c r="AA311" s="44"/>
      <c r="AB311" s="44"/>
      <c r="AC311" s="44"/>
      <c r="AD311" s="44"/>
      <c r="AE311" s="44"/>
      <c r="AF311" s="44"/>
      <c r="AG311" s="44"/>
      <c r="AH311" s="44"/>
      <c r="AI311" s="44"/>
      <c r="AJ311" s="44"/>
      <c r="AK311" s="44"/>
      <c r="AL311" s="44"/>
      <c r="AM311" s="44"/>
      <c r="AN311" s="44"/>
      <c r="AO311" s="44"/>
      <c r="AP311" s="44"/>
      <c r="AQ311" s="44"/>
      <c r="AR311" s="44"/>
      <c r="AS311" s="44"/>
      <c r="AT311" s="44"/>
      <c r="AU311" s="44"/>
      <c r="AV311" s="44"/>
      <c r="AW311" s="44"/>
      <c r="AX311" s="44"/>
    </row>
    <row r="312" spans="3:50" ht="14.4" x14ac:dyDescent="0.25">
      <c r="C312" s="641"/>
      <c r="D312" s="641"/>
      <c r="E312" s="641"/>
      <c r="F312" s="44"/>
      <c r="G312" s="44"/>
      <c r="H312" s="44"/>
      <c r="I312" s="44"/>
      <c r="J312" s="44"/>
      <c r="K312" s="44"/>
      <c r="L312" s="44"/>
      <c r="M312" s="44"/>
      <c r="N312" s="44"/>
      <c r="O312" s="44"/>
      <c r="P312" s="44"/>
      <c r="Q312" s="44"/>
      <c r="R312" s="44"/>
      <c r="S312" s="44"/>
      <c r="T312" s="44"/>
      <c r="U312" s="44"/>
      <c r="V312" s="44"/>
      <c r="W312" s="44"/>
      <c r="X312" s="44"/>
      <c r="Y312" s="44"/>
      <c r="Z312" s="44"/>
      <c r="AA312" s="44"/>
      <c r="AB312" s="44"/>
      <c r="AC312" s="44"/>
      <c r="AD312" s="44"/>
      <c r="AE312" s="44"/>
      <c r="AF312" s="44"/>
      <c r="AG312" s="44"/>
      <c r="AH312" s="44"/>
      <c r="AI312" s="44"/>
      <c r="AJ312" s="44"/>
      <c r="AK312" s="44"/>
      <c r="AL312" s="44"/>
      <c r="AM312" s="44"/>
      <c r="AN312" s="44"/>
      <c r="AO312" s="44"/>
      <c r="AP312" s="44"/>
      <c r="AQ312" s="44"/>
      <c r="AR312" s="44"/>
      <c r="AS312" s="44"/>
      <c r="AT312" s="44"/>
      <c r="AU312" s="44"/>
      <c r="AV312" s="44"/>
      <c r="AW312" s="44"/>
      <c r="AX312" s="44"/>
    </row>
    <row r="313" spans="3:50" ht="14.4" x14ac:dyDescent="0.25">
      <c r="C313" s="641"/>
      <c r="D313" s="641"/>
      <c r="E313" s="641"/>
      <c r="F313" s="44"/>
      <c r="G313" s="44"/>
      <c r="H313" s="44"/>
      <c r="I313" s="44"/>
      <c r="J313" s="44"/>
      <c r="K313" s="44"/>
      <c r="L313" s="44"/>
      <c r="M313" s="44"/>
      <c r="N313" s="44"/>
      <c r="O313" s="44"/>
      <c r="P313" s="44"/>
      <c r="Q313" s="44"/>
      <c r="R313" s="44"/>
      <c r="S313" s="44"/>
      <c r="T313" s="44"/>
      <c r="U313" s="44"/>
      <c r="V313" s="44"/>
      <c r="W313" s="44"/>
      <c r="X313" s="44"/>
      <c r="Y313" s="44"/>
      <c r="Z313" s="44"/>
      <c r="AA313" s="44"/>
      <c r="AB313" s="44"/>
      <c r="AC313" s="44"/>
      <c r="AD313" s="44"/>
      <c r="AE313" s="44"/>
      <c r="AF313" s="44"/>
      <c r="AG313" s="44"/>
      <c r="AH313" s="44"/>
      <c r="AI313" s="44"/>
      <c r="AJ313" s="44"/>
      <c r="AK313" s="44"/>
      <c r="AL313" s="44"/>
      <c r="AM313" s="44"/>
      <c r="AN313" s="44"/>
      <c r="AO313" s="44"/>
      <c r="AP313" s="44"/>
      <c r="AQ313" s="44"/>
      <c r="AR313" s="44"/>
      <c r="AS313" s="44"/>
      <c r="AT313" s="44"/>
      <c r="AU313" s="44"/>
      <c r="AV313" s="44"/>
      <c r="AW313" s="44"/>
      <c r="AX313" s="44"/>
    </row>
    <row r="314" spans="3:50" ht="14.4" x14ac:dyDescent="0.25">
      <c r="C314" s="641"/>
      <c r="D314" s="641"/>
      <c r="E314" s="641"/>
      <c r="F314" s="44"/>
      <c r="G314" s="44"/>
      <c r="H314" s="44"/>
      <c r="I314" s="44"/>
      <c r="J314" s="44"/>
      <c r="K314" s="44"/>
      <c r="L314" s="44"/>
      <c r="M314" s="44"/>
      <c r="N314" s="44"/>
      <c r="O314" s="44"/>
      <c r="P314" s="44"/>
      <c r="Q314" s="44"/>
      <c r="R314" s="44"/>
      <c r="S314" s="44"/>
      <c r="T314" s="44"/>
      <c r="U314" s="44"/>
      <c r="V314" s="44"/>
      <c r="W314" s="44"/>
      <c r="X314" s="44"/>
      <c r="Y314" s="44"/>
      <c r="Z314" s="44"/>
      <c r="AA314" s="44"/>
      <c r="AB314" s="44"/>
      <c r="AC314" s="44"/>
      <c r="AD314" s="44"/>
      <c r="AE314" s="44"/>
      <c r="AF314" s="44"/>
      <c r="AG314" s="44"/>
      <c r="AH314" s="44"/>
      <c r="AI314" s="44"/>
      <c r="AJ314" s="44"/>
      <c r="AK314" s="44"/>
      <c r="AL314" s="44"/>
      <c r="AM314" s="44"/>
      <c r="AN314" s="44"/>
      <c r="AO314" s="44"/>
      <c r="AP314" s="44"/>
      <c r="AQ314" s="44"/>
      <c r="AR314" s="44"/>
      <c r="AS314" s="44"/>
      <c r="AT314" s="44"/>
      <c r="AU314" s="44"/>
      <c r="AV314" s="44"/>
      <c r="AW314" s="44"/>
      <c r="AX314" s="44"/>
    </row>
    <row r="315" spans="3:50" ht="14.4" x14ac:dyDescent="0.25">
      <c r="C315" s="641"/>
      <c r="D315" s="641"/>
      <c r="E315" s="641"/>
      <c r="F315" s="44"/>
      <c r="G315" s="44"/>
      <c r="H315" s="44"/>
      <c r="I315" s="44"/>
      <c r="J315" s="44"/>
      <c r="K315" s="44"/>
      <c r="L315" s="44"/>
      <c r="M315" s="44"/>
      <c r="N315" s="44"/>
      <c r="O315" s="44"/>
      <c r="P315" s="44"/>
      <c r="Q315" s="44"/>
      <c r="R315" s="44"/>
      <c r="S315" s="44"/>
      <c r="T315" s="44"/>
      <c r="U315" s="44"/>
      <c r="V315" s="44"/>
      <c r="W315" s="44"/>
      <c r="X315" s="44"/>
      <c r="Y315" s="44"/>
      <c r="Z315" s="44"/>
      <c r="AA315" s="44"/>
      <c r="AB315" s="44"/>
      <c r="AC315" s="44"/>
      <c r="AD315" s="44"/>
      <c r="AE315" s="44"/>
      <c r="AF315" s="44"/>
      <c r="AG315" s="44"/>
      <c r="AH315" s="44"/>
      <c r="AI315" s="44"/>
      <c r="AJ315" s="44"/>
      <c r="AK315" s="44"/>
      <c r="AL315" s="44"/>
      <c r="AM315" s="44"/>
      <c r="AN315" s="44"/>
      <c r="AO315" s="44"/>
      <c r="AP315" s="44"/>
      <c r="AQ315" s="44"/>
      <c r="AR315" s="44"/>
      <c r="AS315" s="44"/>
      <c r="AT315" s="44"/>
      <c r="AU315" s="44"/>
      <c r="AV315" s="44"/>
      <c r="AW315" s="44"/>
      <c r="AX315" s="44"/>
    </row>
    <row r="316" spans="3:50" ht="14.4" x14ac:dyDescent="0.25">
      <c r="C316" s="641"/>
      <c r="D316" s="641"/>
      <c r="E316" s="641"/>
      <c r="F316" s="44"/>
      <c r="G316" s="44"/>
      <c r="H316" s="44"/>
      <c r="I316" s="44"/>
      <c r="J316" s="44"/>
      <c r="K316" s="44"/>
      <c r="L316" s="44"/>
      <c r="M316" s="44"/>
      <c r="N316" s="44"/>
      <c r="O316" s="44"/>
      <c r="P316" s="44"/>
      <c r="Q316" s="44"/>
      <c r="R316" s="44"/>
      <c r="S316" s="44"/>
      <c r="T316" s="44"/>
      <c r="U316" s="44"/>
      <c r="V316" s="44"/>
      <c r="W316" s="44"/>
      <c r="X316" s="44"/>
      <c r="Y316" s="44"/>
      <c r="Z316" s="44"/>
      <c r="AA316" s="44"/>
      <c r="AB316" s="44"/>
      <c r="AC316" s="44"/>
      <c r="AD316" s="44"/>
      <c r="AE316" s="44"/>
      <c r="AF316" s="44"/>
      <c r="AG316" s="44"/>
      <c r="AH316" s="44"/>
      <c r="AI316" s="44"/>
      <c r="AJ316" s="44"/>
      <c r="AK316" s="44"/>
      <c r="AL316" s="44"/>
      <c r="AM316" s="44"/>
      <c r="AN316" s="44"/>
      <c r="AO316" s="44"/>
      <c r="AP316" s="44"/>
      <c r="AQ316" s="44"/>
      <c r="AR316" s="44"/>
      <c r="AS316" s="44"/>
      <c r="AT316" s="44"/>
      <c r="AU316" s="44"/>
      <c r="AV316" s="44"/>
      <c r="AW316" s="44"/>
      <c r="AX316" s="44"/>
    </row>
    <row r="317" spans="3:50" ht="14.4" x14ac:dyDescent="0.25">
      <c r="C317" s="641"/>
      <c r="D317" s="641"/>
      <c r="E317" s="641"/>
      <c r="F317" s="44"/>
      <c r="G317" s="44"/>
      <c r="H317" s="44"/>
      <c r="I317" s="44"/>
      <c r="J317" s="44"/>
      <c r="K317" s="44"/>
      <c r="L317" s="44"/>
      <c r="M317" s="44"/>
      <c r="N317" s="44"/>
      <c r="O317" s="44"/>
      <c r="P317" s="44"/>
      <c r="Q317" s="44"/>
      <c r="R317" s="44"/>
      <c r="S317" s="44"/>
      <c r="T317" s="44"/>
      <c r="U317" s="44"/>
      <c r="V317" s="44"/>
      <c r="W317" s="44"/>
      <c r="X317" s="44"/>
      <c r="Y317" s="44"/>
      <c r="Z317" s="44"/>
      <c r="AA317" s="44"/>
      <c r="AB317" s="44"/>
      <c r="AC317" s="44"/>
      <c r="AD317" s="44"/>
      <c r="AE317" s="44"/>
      <c r="AF317" s="44"/>
      <c r="AG317" s="44"/>
      <c r="AH317" s="44"/>
      <c r="AI317" s="44"/>
      <c r="AJ317" s="44"/>
      <c r="AK317" s="44"/>
      <c r="AL317" s="44"/>
      <c r="AM317" s="44"/>
      <c r="AN317" s="44"/>
      <c r="AO317" s="44"/>
      <c r="AP317" s="44"/>
      <c r="AQ317" s="44"/>
      <c r="AR317" s="44"/>
      <c r="AS317" s="44"/>
      <c r="AT317" s="44"/>
      <c r="AU317" s="44"/>
      <c r="AV317" s="44"/>
      <c r="AW317" s="44"/>
      <c r="AX317" s="44"/>
    </row>
    <row r="318" spans="3:50" ht="14.4" x14ac:dyDescent="0.25">
      <c r="C318" s="641"/>
      <c r="D318" s="641"/>
      <c r="E318" s="641"/>
      <c r="F318" s="44"/>
      <c r="G318" s="44"/>
      <c r="H318" s="44"/>
      <c r="I318" s="44"/>
      <c r="J318" s="44"/>
      <c r="K318" s="44"/>
      <c r="L318" s="44"/>
      <c r="M318" s="44"/>
      <c r="N318" s="44"/>
      <c r="O318" s="44"/>
      <c r="P318" s="44"/>
      <c r="Q318" s="44"/>
      <c r="R318" s="44"/>
      <c r="S318" s="44"/>
      <c r="T318" s="44"/>
      <c r="U318" s="44"/>
      <c r="V318" s="44"/>
      <c r="W318" s="44"/>
      <c r="X318" s="44"/>
      <c r="Y318" s="44"/>
      <c r="Z318" s="44"/>
      <c r="AA318" s="44"/>
      <c r="AB318" s="44"/>
      <c r="AC318" s="44"/>
      <c r="AD318" s="44"/>
      <c r="AE318" s="44"/>
      <c r="AF318" s="44"/>
      <c r="AG318" s="44"/>
      <c r="AH318" s="44"/>
      <c r="AI318" s="44"/>
      <c r="AJ318" s="44"/>
      <c r="AK318" s="44"/>
      <c r="AL318" s="44"/>
      <c r="AM318" s="44"/>
      <c r="AN318" s="44"/>
      <c r="AO318" s="44"/>
      <c r="AP318" s="44"/>
      <c r="AQ318" s="44"/>
      <c r="AR318" s="44"/>
      <c r="AS318" s="44"/>
      <c r="AT318" s="44"/>
      <c r="AU318" s="44"/>
      <c r="AV318" s="44"/>
      <c r="AW318" s="44"/>
      <c r="AX318" s="44"/>
    </row>
    <row r="319" spans="3:50" ht="14.4" x14ac:dyDescent="0.25">
      <c r="C319" s="641"/>
      <c r="D319" s="641"/>
      <c r="E319" s="641"/>
      <c r="F319" s="44"/>
      <c r="G319" s="44"/>
      <c r="H319" s="44"/>
      <c r="I319" s="44"/>
      <c r="J319" s="44"/>
      <c r="K319" s="44"/>
      <c r="L319" s="44"/>
      <c r="M319" s="44"/>
      <c r="N319" s="44"/>
      <c r="O319" s="44"/>
      <c r="P319" s="44"/>
      <c r="Q319" s="44"/>
      <c r="R319" s="44"/>
      <c r="S319" s="44"/>
      <c r="T319" s="44"/>
      <c r="U319" s="44"/>
      <c r="V319" s="44"/>
      <c r="W319" s="44"/>
      <c r="X319" s="44"/>
      <c r="Y319" s="44"/>
      <c r="Z319" s="44"/>
      <c r="AA319" s="44"/>
      <c r="AB319" s="44"/>
      <c r="AC319" s="44"/>
      <c r="AD319" s="44"/>
      <c r="AE319" s="44"/>
      <c r="AF319" s="44"/>
      <c r="AG319" s="44"/>
      <c r="AH319" s="44"/>
      <c r="AI319" s="44"/>
      <c r="AJ319" s="44"/>
      <c r="AK319" s="44"/>
      <c r="AL319" s="44"/>
      <c r="AM319" s="44"/>
      <c r="AN319" s="44"/>
      <c r="AO319" s="44"/>
      <c r="AP319" s="44"/>
      <c r="AQ319" s="44"/>
      <c r="AR319" s="44"/>
      <c r="AS319" s="44"/>
      <c r="AT319" s="44"/>
      <c r="AU319" s="44"/>
      <c r="AV319" s="44"/>
      <c r="AW319" s="44"/>
      <c r="AX319" s="44"/>
    </row>
    <row r="320" spans="3:50" ht="14.4" x14ac:dyDescent="0.25">
      <c r="C320" s="641"/>
      <c r="D320" s="641"/>
      <c r="E320" s="641"/>
      <c r="F320" s="44"/>
      <c r="G320" s="44"/>
      <c r="H320" s="44"/>
      <c r="I320" s="44"/>
      <c r="J320" s="44"/>
      <c r="K320" s="44"/>
      <c r="L320" s="44"/>
      <c r="M320" s="44"/>
      <c r="N320" s="44"/>
      <c r="O320" s="44"/>
      <c r="P320" s="44"/>
      <c r="Q320" s="44"/>
      <c r="R320" s="44"/>
      <c r="S320" s="44"/>
      <c r="T320" s="44"/>
      <c r="U320" s="44"/>
      <c r="V320" s="44"/>
      <c r="W320" s="44"/>
      <c r="X320" s="44"/>
      <c r="Y320" s="44"/>
      <c r="Z320" s="44"/>
      <c r="AA320" s="44"/>
      <c r="AB320" s="44"/>
      <c r="AC320" s="44"/>
      <c r="AD320" s="44"/>
      <c r="AE320" s="44"/>
      <c r="AF320" s="44"/>
      <c r="AG320" s="44"/>
      <c r="AH320" s="44"/>
      <c r="AI320" s="44"/>
      <c r="AJ320" s="44"/>
      <c r="AK320" s="44"/>
      <c r="AL320" s="44"/>
      <c r="AM320" s="44"/>
      <c r="AN320" s="44"/>
      <c r="AO320" s="44"/>
      <c r="AP320" s="44"/>
      <c r="AQ320" s="44"/>
      <c r="AR320" s="44"/>
      <c r="AS320" s="44"/>
      <c r="AT320" s="44"/>
      <c r="AU320" s="44"/>
      <c r="AV320" s="44"/>
      <c r="AW320" s="44"/>
      <c r="AX320" s="44"/>
    </row>
    <row r="321" spans="3:50" ht="14.4" x14ac:dyDescent="0.25">
      <c r="C321" s="641"/>
      <c r="D321" s="641"/>
      <c r="E321" s="641"/>
      <c r="F321" s="44"/>
      <c r="G321" s="44"/>
      <c r="H321" s="44"/>
      <c r="I321" s="44"/>
      <c r="J321" s="44"/>
      <c r="K321" s="44"/>
      <c r="L321" s="44"/>
      <c r="M321" s="44"/>
      <c r="N321" s="44"/>
      <c r="O321" s="44"/>
      <c r="P321" s="44"/>
      <c r="Q321" s="44"/>
      <c r="R321" s="44"/>
      <c r="S321" s="44"/>
      <c r="T321" s="44"/>
      <c r="U321" s="44"/>
      <c r="V321" s="44"/>
      <c r="W321" s="44"/>
      <c r="X321" s="44"/>
      <c r="Y321" s="44"/>
      <c r="Z321" s="44"/>
      <c r="AA321" s="44"/>
      <c r="AB321" s="44"/>
      <c r="AC321" s="44"/>
      <c r="AD321" s="44"/>
      <c r="AE321" s="44"/>
      <c r="AF321" s="44"/>
      <c r="AG321" s="44"/>
      <c r="AH321" s="44"/>
      <c r="AI321" s="44"/>
      <c r="AJ321" s="44"/>
      <c r="AK321" s="44"/>
      <c r="AL321" s="44"/>
      <c r="AM321" s="44"/>
      <c r="AN321" s="44"/>
      <c r="AO321" s="44"/>
      <c r="AP321" s="44"/>
      <c r="AQ321" s="44"/>
      <c r="AR321" s="44"/>
      <c r="AS321" s="44"/>
      <c r="AT321" s="44"/>
      <c r="AU321" s="44"/>
      <c r="AV321" s="44"/>
      <c r="AW321" s="44"/>
      <c r="AX321" s="44"/>
    </row>
    <row r="322" spans="3:50" ht="14.4" x14ac:dyDescent="0.25">
      <c r="C322" s="641"/>
      <c r="D322" s="641"/>
      <c r="E322" s="641"/>
      <c r="F322" s="44"/>
      <c r="G322" s="44"/>
      <c r="H322" s="44"/>
      <c r="I322" s="44"/>
      <c r="J322" s="44"/>
      <c r="K322" s="44"/>
      <c r="L322" s="44"/>
      <c r="M322" s="44"/>
      <c r="N322" s="44"/>
      <c r="O322" s="44"/>
      <c r="P322" s="44"/>
      <c r="Q322" s="44"/>
      <c r="R322" s="44"/>
      <c r="S322" s="44"/>
      <c r="T322" s="44"/>
      <c r="U322" s="44"/>
      <c r="V322" s="44"/>
      <c r="W322" s="44"/>
      <c r="X322" s="44"/>
      <c r="Y322" s="44"/>
      <c r="Z322" s="44"/>
      <c r="AA322" s="44"/>
      <c r="AB322" s="44"/>
      <c r="AC322" s="44"/>
      <c r="AD322" s="44"/>
      <c r="AE322" s="44"/>
      <c r="AF322" s="44"/>
      <c r="AG322" s="44"/>
      <c r="AH322" s="44"/>
      <c r="AI322" s="44"/>
      <c r="AJ322" s="44"/>
      <c r="AK322" s="44"/>
      <c r="AL322" s="44"/>
      <c r="AM322" s="44"/>
      <c r="AN322" s="44"/>
      <c r="AO322" s="44"/>
      <c r="AP322" s="44"/>
      <c r="AQ322" s="44"/>
      <c r="AR322" s="44"/>
      <c r="AS322" s="44"/>
      <c r="AT322" s="44"/>
      <c r="AU322" s="44"/>
      <c r="AV322" s="44"/>
      <c r="AW322" s="44"/>
      <c r="AX322" s="44"/>
    </row>
    <row r="323" spans="3:50" ht="14.4" x14ac:dyDescent="0.25">
      <c r="C323" s="641"/>
      <c r="D323" s="641"/>
      <c r="E323" s="641"/>
      <c r="F323" s="44"/>
      <c r="G323" s="44"/>
      <c r="H323" s="44"/>
      <c r="I323" s="44"/>
      <c r="J323" s="44"/>
      <c r="K323" s="44"/>
      <c r="L323" s="44"/>
      <c r="M323" s="44"/>
      <c r="N323" s="44"/>
      <c r="O323" s="44"/>
      <c r="P323" s="44"/>
      <c r="Q323" s="44"/>
      <c r="R323" s="44"/>
      <c r="S323" s="44"/>
      <c r="T323" s="44"/>
      <c r="U323" s="44"/>
      <c r="V323" s="44"/>
      <c r="W323" s="44"/>
      <c r="X323" s="44"/>
      <c r="Y323" s="44"/>
      <c r="Z323" s="44"/>
      <c r="AA323" s="44"/>
      <c r="AB323" s="44"/>
      <c r="AC323" s="44"/>
      <c r="AD323" s="44"/>
      <c r="AE323" s="44"/>
      <c r="AF323" s="44"/>
      <c r="AG323" s="44"/>
      <c r="AH323" s="44"/>
      <c r="AI323" s="44"/>
      <c r="AJ323" s="44"/>
      <c r="AK323" s="44"/>
      <c r="AL323" s="44"/>
      <c r="AM323" s="44"/>
      <c r="AN323" s="44"/>
      <c r="AO323" s="44"/>
      <c r="AP323" s="44"/>
      <c r="AQ323" s="44"/>
      <c r="AR323" s="44"/>
      <c r="AS323" s="44"/>
      <c r="AT323" s="44"/>
      <c r="AU323" s="44"/>
      <c r="AV323" s="44"/>
      <c r="AW323" s="44"/>
      <c r="AX323" s="44"/>
    </row>
    <row r="324" spans="3:50" ht="14.4" x14ac:dyDescent="0.25">
      <c r="C324" s="641"/>
      <c r="D324" s="641"/>
      <c r="E324" s="641"/>
      <c r="F324" s="44"/>
      <c r="G324" s="44"/>
      <c r="H324" s="44"/>
      <c r="I324" s="44"/>
      <c r="J324" s="44"/>
      <c r="K324" s="44"/>
      <c r="L324" s="44"/>
      <c r="M324" s="44"/>
      <c r="N324" s="44"/>
      <c r="O324" s="44"/>
      <c r="P324" s="44"/>
      <c r="Q324" s="44"/>
      <c r="R324" s="44"/>
      <c r="S324" s="44"/>
      <c r="T324" s="44"/>
      <c r="U324" s="44"/>
      <c r="V324" s="44"/>
      <c r="W324" s="44"/>
      <c r="X324" s="44"/>
      <c r="Y324" s="44"/>
      <c r="Z324" s="44"/>
      <c r="AA324" s="44"/>
      <c r="AB324" s="44"/>
      <c r="AC324" s="44"/>
      <c r="AD324" s="44"/>
      <c r="AE324" s="44"/>
      <c r="AF324" s="44"/>
      <c r="AG324" s="44"/>
      <c r="AH324" s="44"/>
      <c r="AI324" s="44"/>
      <c r="AJ324" s="44"/>
      <c r="AK324" s="44"/>
      <c r="AL324" s="44"/>
      <c r="AM324" s="44"/>
      <c r="AN324" s="44"/>
      <c r="AO324" s="44"/>
      <c r="AP324" s="44"/>
      <c r="AQ324" s="44"/>
      <c r="AR324" s="44"/>
      <c r="AS324" s="44"/>
      <c r="AT324" s="44"/>
      <c r="AU324" s="44"/>
      <c r="AV324" s="44"/>
      <c r="AW324" s="44"/>
      <c r="AX324" s="44"/>
    </row>
    <row r="325" spans="3:50" ht="14.4" x14ac:dyDescent="0.25">
      <c r="C325" s="641"/>
      <c r="D325" s="641"/>
      <c r="E325" s="641"/>
      <c r="F325" s="44"/>
      <c r="G325" s="44"/>
      <c r="H325" s="44"/>
      <c r="I325" s="44"/>
      <c r="J325" s="44"/>
      <c r="K325" s="44"/>
      <c r="L325" s="44"/>
      <c r="M325" s="44"/>
      <c r="N325" s="44"/>
      <c r="O325" s="44"/>
      <c r="P325" s="44"/>
      <c r="Q325" s="44"/>
      <c r="R325" s="44"/>
      <c r="S325" s="44"/>
      <c r="T325" s="44"/>
      <c r="U325" s="44"/>
      <c r="V325" s="44"/>
      <c r="W325" s="44"/>
      <c r="X325" s="44"/>
      <c r="Y325" s="44"/>
      <c r="Z325" s="44"/>
      <c r="AA325" s="44"/>
      <c r="AB325" s="44"/>
      <c r="AC325" s="44"/>
      <c r="AD325" s="44"/>
      <c r="AE325" s="44"/>
      <c r="AF325" s="44"/>
      <c r="AG325" s="44"/>
      <c r="AH325" s="44"/>
      <c r="AI325" s="44"/>
      <c r="AJ325" s="44"/>
      <c r="AK325" s="44"/>
      <c r="AL325" s="44"/>
      <c r="AM325" s="44"/>
      <c r="AN325" s="44"/>
      <c r="AO325" s="44"/>
      <c r="AP325" s="44"/>
      <c r="AQ325" s="44"/>
      <c r="AR325" s="44"/>
      <c r="AS325" s="44"/>
      <c r="AT325" s="44"/>
      <c r="AU325" s="44"/>
      <c r="AV325" s="44"/>
      <c r="AW325" s="44"/>
      <c r="AX325" s="44"/>
    </row>
    <row r="326" spans="3:50" ht="14.4" x14ac:dyDescent="0.25">
      <c r="C326" s="641"/>
      <c r="D326" s="641"/>
      <c r="E326" s="641"/>
      <c r="F326" s="44"/>
      <c r="G326" s="44"/>
      <c r="H326" s="44"/>
      <c r="I326" s="44"/>
      <c r="J326" s="44"/>
      <c r="K326" s="44"/>
      <c r="L326" s="44"/>
      <c r="M326" s="44"/>
      <c r="N326" s="44"/>
      <c r="O326" s="44"/>
      <c r="P326" s="44"/>
      <c r="Q326" s="44"/>
      <c r="R326" s="44"/>
      <c r="S326" s="44"/>
      <c r="T326" s="44"/>
      <c r="U326" s="44"/>
      <c r="V326" s="44"/>
      <c r="W326" s="44"/>
      <c r="X326" s="44"/>
      <c r="Y326" s="44"/>
      <c r="Z326" s="44"/>
      <c r="AA326" s="44"/>
      <c r="AB326" s="44"/>
      <c r="AC326" s="44"/>
      <c r="AD326" s="44"/>
      <c r="AE326" s="44"/>
      <c r="AF326" s="44"/>
      <c r="AG326" s="44"/>
      <c r="AH326" s="44"/>
      <c r="AI326" s="44"/>
      <c r="AJ326" s="44"/>
      <c r="AK326" s="44"/>
      <c r="AL326" s="44"/>
      <c r="AM326" s="44"/>
      <c r="AN326" s="44"/>
      <c r="AO326" s="44"/>
      <c r="AP326" s="44"/>
      <c r="AQ326" s="44"/>
      <c r="AR326" s="44"/>
      <c r="AS326" s="44"/>
      <c r="AT326" s="44"/>
      <c r="AU326" s="44"/>
      <c r="AV326" s="44"/>
      <c r="AW326" s="44"/>
      <c r="AX326" s="44"/>
    </row>
    <row r="327" spans="3:50" ht="14.4" x14ac:dyDescent="0.25">
      <c r="C327" s="641"/>
      <c r="D327" s="641"/>
      <c r="E327" s="641"/>
      <c r="F327" s="44"/>
      <c r="G327" s="44"/>
      <c r="H327" s="44"/>
      <c r="I327" s="44"/>
      <c r="J327" s="44"/>
      <c r="K327" s="44"/>
      <c r="L327" s="44"/>
      <c r="M327" s="44"/>
      <c r="N327" s="44"/>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c r="AS327" s="44"/>
      <c r="AT327" s="44"/>
      <c r="AU327" s="44"/>
      <c r="AV327" s="44"/>
      <c r="AW327" s="44"/>
      <c r="AX327" s="44"/>
    </row>
    <row r="328" spans="3:50" ht="14.4" x14ac:dyDescent="0.25">
      <c r="C328" s="641"/>
      <c r="D328" s="641"/>
      <c r="E328" s="641"/>
      <c r="F328" s="44"/>
      <c r="G328" s="44"/>
      <c r="H328" s="44"/>
      <c r="I328" s="44"/>
      <c r="J328" s="44"/>
      <c r="K328" s="44"/>
      <c r="L328" s="44"/>
      <c r="M328" s="44"/>
      <c r="N328" s="44"/>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c r="AS328" s="44"/>
      <c r="AT328" s="44"/>
      <c r="AU328" s="44"/>
      <c r="AV328" s="44"/>
      <c r="AW328" s="44"/>
      <c r="AX328" s="44"/>
    </row>
    <row r="329" spans="3:50" ht="14.4" x14ac:dyDescent="0.25">
      <c r="C329" s="641"/>
      <c r="D329" s="641"/>
      <c r="E329" s="641"/>
      <c r="F329" s="44"/>
      <c r="G329" s="44"/>
      <c r="H329" s="44"/>
      <c r="I329" s="44"/>
      <c r="J329" s="44"/>
      <c r="K329" s="44"/>
      <c r="L329" s="44"/>
      <c r="M329" s="44"/>
      <c r="N329" s="44"/>
      <c r="O329" s="44"/>
      <c r="P329" s="44"/>
      <c r="Q329" s="44"/>
      <c r="R329" s="44"/>
      <c r="S329" s="44"/>
      <c r="T329" s="44"/>
      <c r="U329" s="44"/>
      <c r="V329" s="44"/>
      <c r="W329" s="44"/>
      <c r="X329" s="44"/>
      <c r="Y329" s="44"/>
      <c r="Z329" s="44"/>
      <c r="AA329" s="44"/>
      <c r="AB329" s="44"/>
      <c r="AC329" s="44"/>
      <c r="AD329" s="44"/>
      <c r="AE329" s="44"/>
      <c r="AF329" s="44"/>
      <c r="AG329" s="44"/>
      <c r="AH329" s="44"/>
      <c r="AI329" s="44"/>
      <c r="AJ329" s="44"/>
      <c r="AK329" s="44"/>
      <c r="AL329" s="44"/>
      <c r="AM329" s="44"/>
      <c r="AN329" s="44"/>
      <c r="AO329" s="44"/>
      <c r="AP329" s="44"/>
      <c r="AQ329" s="44"/>
      <c r="AR329" s="44"/>
      <c r="AS329" s="44"/>
      <c r="AT329" s="44"/>
      <c r="AU329" s="44"/>
      <c r="AV329" s="44"/>
      <c r="AW329" s="44"/>
      <c r="AX329" s="44"/>
    </row>
    <row r="330" spans="3:50" ht="14.4" x14ac:dyDescent="0.25">
      <c r="C330" s="641"/>
      <c r="D330" s="641"/>
      <c r="E330" s="641"/>
      <c r="F330" s="44"/>
      <c r="G330" s="44"/>
      <c r="H330" s="44"/>
      <c r="I330" s="44"/>
      <c r="J330" s="44"/>
      <c r="K330" s="44"/>
      <c r="L330" s="44"/>
      <c r="M330" s="44"/>
      <c r="N330" s="44"/>
      <c r="O330" s="44"/>
      <c r="P330" s="44"/>
      <c r="Q330" s="44"/>
      <c r="R330" s="44"/>
      <c r="S330" s="44"/>
      <c r="T330" s="44"/>
      <c r="U330" s="44"/>
      <c r="V330" s="44"/>
      <c r="W330" s="44"/>
      <c r="X330" s="44"/>
      <c r="Y330" s="44"/>
      <c r="Z330" s="44"/>
      <c r="AA330" s="44"/>
      <c r="AB330" s="44"/>
      <c r="AC330" s="44"/>
      <c r="AD330" s="44"/>
      <c r="AE330" s="44"/>
      <c r="AF330" s="44"/>
      <c r="AG330" s="44"/>
      <c r="AH330" s="44"/>
      <c r="AI330" s="44"/>
      <c r="AJ330" s="44"/>
      <c r="AK330" s="44"/>
      <c r="AL330" s="44"/>
      <c r="AM330" s="44"/>
      <c r="AN330" s="44"/>
      <c r="AO330" s="44"/>
      <c r="AP330" s="44"/>
      <c r="AQ330" s="44"/>
      <c r="AR330" s="44"/>
      <c r="AS330" s="44"/>
      <c r="AT330" s="44"/>
      <c r="AU330" s="44"/>
      <c r="AV330" s="44"/>
      <c r="AW330" s="44"/>
      <c r="AX330" s="44"/>
    </row>
    <row r="331" spans="3:50" ht="14.4" x14ac:dyDescent="0.25">
      <c r="C331" s="641"/>
      <c r="D331" s="641"/>
      <c r="E331" s="641"/>
      <c r="F331" s="44"/>
      <c r="G331" s="44"/>
      <c r="H331" s="44"/>
      <c r="I331" s="44"/>
      <c r="J331" s="44"/>
      <c r="K331" s="44"/>
      <c r="L331" s="44"/>
      <c r="M331" s="44"/>
      <c r="N331" s="44"/>
      <c r="O331" s="44"/>
      <c r="P331" s="44"/>
      <c r="Q331" s="44"/>
      <c r="R331" s="44"/>
      <c r="S331" s="44"/>
      <c r="T331" s="44"/>
      <c r="U331" s="44"/>
      <c r="V331" s="44"/>
      <c r="W331" s="44"/>
      <c r="X331" s="44"/>
      <c r="Y331" s="44"/>
      <c r="Z331" s="44"/>
      <c r="AA331" s="44"/>
      <c r="AB331" s="44"/>
      <c r="AC331" s="44"/>
      <c r="AD331" s="44"/>
      <c r="AE331" s="44"/>
      <c r="AF331" s="44"/>
      <c r="AG331" s="44"/>
      <c r="AH331" s="44"/>
      <c r="AI331" s="44"/>
      <c r="AJ331" s="44"/>
      <c r="AK331" s="44"/>
      <c r="AL331" s="44"/>
      <c r="AM331" s="44"/>
      <c r="AN331" s="44"/>
      <c r="AO331" s="44"/>
      <c r="AP331" s="44"/>
      <c r="AQ331" s="44"/>
      <c r="AR331" s="44"/>
      <c r="AS331" s="44"/>
      <c r="AT331" s="44"/>
      <c r="AU331" s="44"/>
      <c r="AV331" s="44"/>
      <c r="AW331" s="44"/>
      <c r="AX331" s="44"/>
    </row>
    <row r="332" spans="3:50" ht="14.4" x14ac:dyDescent="0.25">
      <c r="C332" s="641"/>
      <c r="D332" s="641"/>
      <c r="E332" s="641"/>
      <c r="F332" s="44"/>
      <c r="G332" s="44"/>
      <c r="H332" s="44"/>
      <c r="I332" s="44"/>
      <c r="J332" s="44"/>
      <c r="K332" s="44"/>
      <c r="L332" s="44"/>
      <c r="M332" s="44"/>
      <c r="N332" s="44"/>
      <c r="O332" s="44"/>
      <c r="P332" s="44"/>
      <c r="Q332" s="44"/>
      <c r="R332" s="44"/>
      <c r="S332" s="44"/>
      <c r="T332" s="44"/>
      <c r="U332" s="44"/>
      <c r="V332" s="44"/>
      <c r="W332" s="44"/>
      <c r="X332" s="44"/>
      <c r="Y332" s="44"/>
      <c r="Z332" s="44"/>
      <c r="AA332" s="44"/>
      <c r="AB332" s="44"/>
      <c r="AC332" s="44"/>
      <c r="AD332" s="44"/>
      <c r="AE332" s="44"/>
      <c r="AF332" s="44"/>
      <c r="AG332" s="44"/>
      <c r="AH332" s="44"/>
      <c r="AI332" s="44"/>
      <c r="AJ332" s="44"/>
      <c r="AK332" s="44"/>
      <c r="AL332" s="44"/>
      <c r="AM332" s="44"/>
      <c r="AN332" s="44"/>
      <c r="AO332" s="44"/>
      <c r="AP332" s="44"/>
      <c r="AQ332" s="44"/>
      <c r="AR332" s="44"/>
      <c r="AS332" s="44"/>
      <c r="AT332" s="44"/>
      <c r="AU332" s="44"/>
      <c r="AV332" s="44"/>
      <c r="AW332" s="44"/>
      <c r="AX332" s="44"/>
    </row>
    <row r="333" spans="3:50" ht="14.4" x14ac:dyDescent="0.25">
      <c r="C333" s="641"/>
      <c r="D333" s="641"/>
      <c r="E333" s="641"/>
      <c r="F333" s="44"/>
      <c r="G333" s="44"/>
      <c r="H333" s="44"/>
      <c r="I333" s="44"/>
      <c r="J333" s="44"/>
      <c r="K333" s="44"/>
      <c r="L333" s="44"/>
      <c r="M333" s="44"/>
      <c r="N333" s="44"/>
      <c r="O333" s="44"/>
      <c r="P333" s="44"/>
      <c r="Q333" s="44"/>
      <c r="R333" s="44"/>
      <c r="S333" s="44"/>
      <c r="T333" s="44"/>
      <c r="U333" s="44"/>
      <c r="V333" s="44"/>
      <c r="W333" s="44"/>
      <c r="X333" s="44"/>
      <c r="Y333" s="44"/>
      <c r="Z333" s="44"/>
      <c r="AA333" s="44"/>
      <c r="AB333" s="44"/>
      <c r="AC333" s="44"/>
      <c r="AD333" s="44"/>
      <c r="AE333" s="44"/>
      <c r="AF333" s="44"/>
      <c r="AG333" s="44"/>
      <c r="AH333" s="44"/>
      <c r="AI333" s="44"/>
      <c r="AJ333" s="44"/>
      <c r="AK333" s="44"/>
      <c r="AL333" s="44"/>
      <c r="AM333" s="44"/>
      <c r="AN333" s="44"/>
      <c r="AO333" s="44"/>
      <c r="AP333" s="44"/>
      <c r="AQ333" s="44"/>
      <c r="AR333" s="44"/>
      <c r="AS333" s="44"/>
      <c r="AT333" s="44"/>
      <c r="AU333" s="44"/>
      <c r="AV333" s="44"/>
      <c r="AW333" s="44"/>
      <c r="AX333" s="44"/>
    </row>
    <row r="334" spans="3:50" ht="14.4" x14ac:dyDescent="0.25">
      <c r="C334" s="641"/>
      <c r="D334" s="641"/>
      <c r="E334" s="641"/>
      <c r="F334" s="44"/>
      <c r="G334" s="44"/>
      <c r="H334" s="44"/>
      <c r="I334" s="44"/>
      <c r="J334" s="44"/>
      <c r="K334" s="44"/>
      <c r="L334" s="44"/>
      <c r="M334" s="44"/>
      <c r="N334" s="44"/>
      <c r="O334" s="44"/>
      <c r="P334" s="44"/>
      <c r="Q334" s="44"/>
      <c r="R334" s="44"/>
      <c r="S334" s="44"/>
      <c r="T334" s="44"/>
      <c r="U334" s="44"/>
      <c r="V334" s="44"/>
      <c r="W334" s="44"/>
      <c r="X334" s="44"/>
      <c r="Y334" s="44"/>
      <c r="Z334" s="44"/>
      <c r="AA334" s="44"/>
      <c r="AB334" s="44"/>
      <c r="AC334" s="44"/>
      <c r="AD334" s="44"/>
      <c r="AE334" s="44"/>
      <c r="AF334" s="44"/>
      <c r="AG334" s="44"/>
      <c r="AH334" s="44"/>
      <c r="AI334" s="44"/>
      <c r="AJ334" s="44"/>
      <c r="AK334" s="44"/>
      <c r="AL334" s="44"/>
      <c r="AM334" s="44"/>
      <c r="AN334" s="44"/>
      <c r="AO334" s="44"/>
      <c r="AP334" s="44"/>
      <c r="AQ334" s="44"/>
      <c r="AR334" s="44"/>
      <c r="AS334" s="44"/>
      <c r="AT334" s="44"/>
      <c r="AU334" s="44"/>
      <c r="AV334" s="44"/>
      <c r="AW334" s="44"/>
      <c r="AX334" s="44"/>
    </row>
    <row r="335" spans="3:50" ht="14.4" x14ac:dyDescent="0.25">
      <c r="C335" s="641"/>
      <c r="D335" s="641"/>
      <c r="E335" s="641"/>
      <c r="F335" s="44"/>
      <c r="G335" s="44"/>
      <c r="H335" s="44"/>
      <c r="I335" s="44"/>
      <c r="J335" s="44"/>
      <c r="K335" s="44"/>
      <c r="L335" s="44"/>
      <c r="M335" s="44"/>
      <c r="N335" s="44"/>
      <c r="O335" s="44"/>
      <c r="P335" s="44"/>
      <c r="Q335" s="44"/>
      <c r="R335" s="44"/>
      <c r="S335" s="44"/>
      <c r="T335" s="44"/>
      <c r="U335" s="44"/>
      <c r="V335" s="44"/>
      <c r="W335" s="44"/>
      <c r="X335" s="44"/>
      <c r="Y335" s="44"/>
      <c r="Z335" s="44"/>
      <c r="AA335" s="44"/>
      <c r="AB335" s="44"/>
      <c r="AC335" s="44"/>
      <c r="AD335" s="44"/>
      <c r="AE335" s="44"/>
      <c r="AF335" s="44"/>
      <c r="AG335" s="44"/>
      <c r="AH335" s="44"/>
      <c r="AI335" s="44"/>
      <c r="AJ335" s="44"/>
      <c r="AK335" s="44"/>
      <c r="AL335" s="44"/>
      <c r="AM335" s="44"/>
      <c r="AN335" s="44"/>
      <c r="AO335" s="44"/>
      <c r="AP335" s="44"/>
      <c r="AQ335" s="44"/>
      <c r="AR335" s="44"/>
      <c r="AS335" s="44"/>
      <c r="AT335" s="44"/>
      <c r="AU335" s="44"/>
      <c r="AV335" s="44"/>
      <c r="AW335" s="44"/>
      <c r="AX335" s="44"/>
    </row>
    <row r="336" spans="3:50" ht="14.4" x14ac:dyDescent="0.25">
      <c r="C336" s="641"/>
      <c r="D336" s="641"/>
      <c r="E336" s="641"/>
      <c r="F336" s="44"/>
      <c r="G336" s="44"/>
      <c r="H336" s="44"/>
      <c r="I336" s="44"/>
      <c r="J336" s="44"/>
      <c r="K336" s="44"/>
      <c r="L336" s="44"/>
      <c r="M336" s="44"/>
      <c r="N336" s="44"/>
      <c r="O336" s="44"/>
      <c r="P336" s="44"/>
      <c r="Q336" s="44"/>
      <c r="R336" s="44"/>
      <c r="S336" s="44"/>
      <c r="T336" s="44"/>
      <c r="U336" s="44"/>
      <c r="V336" s="44"/>
      <c r="W336" s="44"/>
      <c r="X336" s="44"/>
      <c r="Y336" s="44"/>
      <c r="Z336" s="44"/>
      <c r="AA336" s="44"/>
      <c r="AB336" s="44"/>
      <c r="AC336" s="44"/>
      <c r="AD336" s="44"/>
      <c r="AE336" s="44"/>
      <c r="AF336" s="44"/>
      <c r="AG336" s="44"/>
      <c r="AH336" s="44"/>
      <c r="AI336" s="44"/>
      <c r="AJ336" s="44"/>
      <c r="AK336" s="44"/>
      <c r="AL336" s="44"/>
      <c r="AM336" s="44"/>
      <c r="AN336" s="44"/>
      <c r="AO336" s="44"/>
      <c r="AP336" s="44"/>
      <c r="AQ336" s="44"/>
      <c r="AR336" s="44"/>
      <c r="AS336" s="44"/>
      <c r="AT336" s="44"/>
      <c r="AU336" s="44"/>
      <c r="AV336" s="44"/>
      <c r="AW336" s="44"/>
      <c r="AX336" s="44"/>
    </row>
    <row r="337" spans="3:50" ht="14.4" x14ac:dyDescent="0.25">
      <c r="C337" s="641"/>
      <c r="D337" s="641"/>
      <c r="E337" s="641"/>
      <c r="F337" s="44"/>
      <c r="G337" s="44"/>
      <c r="H337" s="44"/>
      <c r="I337" s="44"/>
      <c r="J337" s="44"/>
      <c r="K337" s="44"/>
      <c r="L337" s="44"/>
      <c r="M337" s="44"/>
      <c r="N337" s="44"/>
      <c r="O337" s="44"/>
      <c r="P337" s="44"/>
      <c r="Q337" s="44"/>
      <c r="R337" s="44"/>
      <c r="S337" s="44"/>
      <c r="T337" s="44"/>
      <c r="U337" s="44"/>
      <c r="V337" s="44"/>
      <c r="W337" s="44"/>
      <c r="X337" s="44"/>
      <c r="Y337" s="44"/>
      <c r="Z337" s="44"/>
      <c r="AA337" s="44"/>
      <c r="AB337" s="44"/>
      <c r="AC337" s="44"/>
      <c r="AD337" s="44"/>
      <c r="AE337" s="44"/>
      <c r="AF337" s="44"/>
      <c r="AG337" s="44"/>
      <c r="AH337" s="44"/>
      <c r="AI337" s="44"/>
      <c r="AJ337" s="44"/>
      <c r="AK337" s="44"/>
      <c r="AL337" s="44"/>
      <c r="AM337" s="44"/>
      <c r="AN337" s="44"/>
      <c r="AO337" s="44"/>
      <c r="AP337" s="44"/>
      <c r="AQ337" s="44"/>
      <c r="AR337" s="44"/>
      <c r="AS337" s="44"/>
      <c r="AT337" s="44"/>
      <c r="AU337" s="44"/>
      <c r="AV337" s="44"/>
      <c r="AW337" s="44"/>
      <c r="AX337" s="44"/>
    </row>
    <row r="338" spans="3:50" ht="14.4" x14ac:dyDescent="0.25">
      <c r="C338" s="641"/>
      <c r="D338" s="641"/>
      <c r="E338" s="641"/>
      <c r="F338" s="44"/>
      <c r="G338" s="44"/>
      <c r="H338" s="44"/>
      <c r="I338" s="44"/>
      <c r="J338" s="44"/>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c r="AI338" s="44"/>
      <c r="AJ338" s="44"/>
      <c r="AK338" s="44"/>
      <c r="AL338" s="44"/>
      <c r="AM338" s="44"/>
      <c r="AN338" s="44"/>
      <c r="AO338" s="44"/>
      <c r="AP338" s="44"/>
      <c r="AQ338" s="44"/>
      <c r="AR338" s="44"/>
      <c r="AS338" s="44"/>
      <c r="AT338" s="44"/>
      <c r="AU338" s="44"/>
      <c r="AV338" s="44"/>
      <c r="AW338" s="44"/>
      <c r="AX338" s="44"/>
    </row>
    <row r="339" spans="3:50" ht="14.4" x14ac:dyDescent="0.25">
      <c r="C339" s="641"/>
      <c r="D339" s="641"/>
      <c r="E339" s="641"/>
      <c r="F339" s="44"/>
      <c r="G339" s="44"/>
      <c r="H339" s="44"/>
      <c r="I339" s="44"/>
      <c r="J339" s="44"/>
      <c r="K339" s="44"/>
      <c r="L339" s="44"/>
      <c r="M339" s="44"/>
      <c r="N339" s="44"/>
      <c r="O339" s="44"/>
      <c r="P339" s="44"/>
      <c r="Q339" s="44"/>
      <c r="R339" s="44"/>
      <c r="S339" s="44"/>
      <c r="T339" s="44"/>
      <c r="U339" s="44"/>
      <c r="V339" s="44"/>
      <c r="W339" s="44"/>
      <c r="X339" s="44"/>
      <c r="Y339" s="44"/>
      <c r="Z339" s="44"/>
      <c r="AA339" s="44"/>
      <c r="AB339" s="44"/>
      <c r="AC339" s="44"/>
      <c r="AD339" s="44"/>
      <c r="AE339" s="44"/>
      <c r="AF339" s="44"/>
      <c r="AG339" s="44"/>
      <c r="AH339" s="44"/>
      <c r="AI339" s="44"/>
      <c r="AJ339" s="44"/>
      <c r="AK339" s="44"/>
      <c r="AL339" s="44"/>
      <c r="AM339" s="44"/>
      <c r="AN339" s="44"/>
      <c r="AO339" s="44"/>
      <c r="AP339" s="44"/>
      <c r="AQ339" s="44"/>
      <c r="AR339" s="44"/>
      <c r="AS339" s="44"/>
      <c r="AT339" s="44"/>
      <c r="AU339" s="44"/>
      <c r="AV339" s="44"/>
      <c r="AW339" s="44"/>
      <c r="AX339" s="44"/>
    </row>
    <row r="340" spans="3:50" ht="14.4" x14ac:dyDescent="0.25">
      <c r="C340" s="641"/>
      <c r="D340" s="641"/>
      <c r="E340" s="641"/>
      <c r="F340" s="44"/>
      <c r="G340" s="44"/>
      <c r="H340" s="44"/>
      <c r="I340" s="44"/>
      <c r="J340" s="44"/>
      <c r="K340" s="44"/>
      <c r="L340" s="44"/>
      <c r="M340" s="44"/>
      <c r="N340" s="44"/>
      <c r="O340" s="44"/>
      <c r="P340" s="44"/>
      <c r="Q340" s="44"/>
      <c r="R340" s="44"/>
      <c r="S340" s="44"/>
      <c r="T340" s="44"/>
      <c r="U340" s="44"/>
      <c r="V340" s="44"/>
      <c r="W340" s="44"/>
      <c r="X340" s="44"/>
      <c r="Y340" s="44"/>
      <c r="Z340" s="44"/>
      <c r="AA340" s="44"/>
      <c r="AB340" s="44"/>
      <c r="AC340" s="44"/>
      <c r="AD340" s="44"/>
      <c r="AE340" s="44"/>
      <c r="AF340" s="44"/>
      <c r="AG340" s="44"/>
      <c r="AH340" s="44"/>
      <c r="AI340" s="44"/>
      <c r="AJ340" s="44"/>
      <c r="AK340" s="44"/>
      <c r="AL340" s="44"/>
      <c r="AM340" s="44"/>
      <c r="AN340" s="44"/>
      <c r="AO340" s="44"/>
      <c r="AP340" s="44"/>
      <c r="AQ340" s="44"/>
      <c r="AR340" s="44"/>
      <c r="AS340" s="44"/>
      <c r="AT340" s="44"/>
      <c r="AU340" s="44"/>
      <c r="AV340" s="44"/>
      <c r="AW340" s="44"/>
      <c r="AX340" s="44"/>
    </row>
    <row r="341" spans="3:50" ht="14.4" x14ac:dyDescent="0.25">
      <c r="C341" s="641"/>
      <c r="D341" s="641"/>
      <c r="E341" s="641"/>
      <c r="F341" s="44"/>
      <c r="G341" s="44"/>
      <c r="H341" s="44"/>
      <c r="I341" s="44"/>
      <c r="J341" s="44"/>
      <c r="K341" s="44"/>
      <c r="L341" s="44"/>
      <c r="M341" s="44"/>
      <c r="N341" s="44"/>
      <c r="O341" s="44"/>
      <c r="P341" s="44"/>
      <c r="Q341" s="44"/>
      <c r="R341" s="44"/>
      <c r="S341" s="44"/>
      <c r="T341" s="44"/>
      <c r="U341" s="44"/>
      <c r="V341" s="44"/>
      <c r="W341" s="44"/>
      <c r="X341" s="44"/>
      <c r="Y341" s="44"/>
      <c r="Z341" s="44"/>
      <c r="AA341" s="44"/>
      <c r="AB341" s="44"/>
      <c r="AC341" s="44"/>
      <c r="AD341" s="44"/>
      <c r="AE341" s="44"/>
      <c r="AF341" s="44"/>
      <c r="AG341" s="44"/>
      <c r="AH341" s="44"/>
      <c r="AI341" s="44"/>
      <c r="AJ341" s="44"/>
      <c r="AK341" s="44"/>
      <c r="AL341" s="44"/>
      <c r="AM341" s="44"/>
      <c r="AN341" s="44"/>
      <c r="AO341" s="44"/>
      <c r="AP341" s="44"/>
      <c r="AQ341" s="44"/>
      <c r="AR341" s="44"/>
      <c r="AS341" s="44"/>
      <c r="AT341" s="44"/>
      <c r="AU341" s="44"/>
      <c r="AV341" s="44"/>
      <c r="AW341" s="44"/>
      <c r="AX341" s="44"/>
    </row>
    <row r="342" spans="3:50" ht="14.4" x14ac:dyDescent="0.25">
      <c r="C342" s="641"/>
      <c r="D342" s="641"/>
      <c r="E342" s="641"/>
      <c r="F342" s="44"/>
      <c r="G342" s="44"/>
      <c r="H342" s="44"/>
      <c r="I342" s="44"/>
      <c r="J342" s="44"/>
      <c r="K342" s="44"/>
      <c r="L342" s="44"/>
      <c r="M342" s="44"/>
      <c r="N342" s="44"/>
      <c r="O342" s="44"/>
      <c r="P342" s="44"/>
      <c r="Q342" s="44"/>
      <c r="R342" s="44"/>
      <c r="S342" s="44"/>
      <c r="T342" s="44"/>
      <c r="U342" s="44"/>
      <c r="V342" s="44"/>
      <c r="W342" s="44"/>
      <c r="X342" s="44"/>
      <c r="Y342" s="44"/>
      <c r="Z342" s="44"/>
      <c r="AA342" s="44"/>
      <c r="AB342" s="44"/>
      <c r="AC342" s="44"/>
      <c r="AD342" s="44"/>
      <c r="AE342" s="44"/>
      <c r="AF342" s="44"/>
      <c r="AG342" s="44"/>
      <c r="AH342" s="44"/>
      <c r="AI342" s="44"/>
      <c r="AJ342" s="44"/>
      <c r="AK342" s="44"/>
      <c r="AL342" s="44"/>
      <c r="AM342" s="44"/>
      <c r="AN342" s="44"/>
      <c r="AO342" s="44"/>
      <c r="AP342" s="44"/>
      <c r="AQ342" s="44"/>
      <c r="AR342" s="44"/>
      <c r="AS342" s="44"/>
      <c r="AT342" s="44"/>
      <c r="AU342" s="44"/>
      <c r="AV342" s="44"/>
      <c r="AW342" s="44"/>
      <c r="AX342" s="44"/>
    </row>
    <row r="343" spans="3:50" ht="14.4" x14ac:dyDescent="0.25">
      <c r="C343" s="641"/>
      <c r="D343" s="641"/>
      <c r="E343" s="641"/>
      <c r="F343" s="44"/>
      <c r="G343" s="44"/>
      <c r="H343" s="44"/>
      <c r="I343" s="44"/>
      <c r="J343" s="44"/>
      <c r="K343" s="44"/>
      <c r="L343" s="44"/>
      <c r="M343" s="44"/>
      <c r="N343" s="44"/>
      <c r="O343" s="44"/>
      <c r="P343" s="44"/>
      <c r="Q343" s="44"/>
      <c r="R343" s="44"/>
      <c r="S343" s="44"/>
      <c r="T343" s="44"/>
      <c r="U343" s="44"/>
      <c r="V343" s="44"/>
      <c r="W343" s="44"/>
      <c r="X343" s="44"/>
      <c r="Y343" s="44"/>
      <c r="Z343" s="44"/>
      <c r="AA343" s="44"/>
      <c r="AB343" s="44"/>
      <c r="AC343" s="44"/>
      <c r="AD343" s="44"/>
      <c r="AE343" s="44"/>
      <c r="AF343" s="44"/>
      <c r="AG343" s="44"/>
      <c r="AH343" s="44"/>
      <c r="AI343" s="44"/>
      <c r="AJ343" s="44"/>
      <c r="AK343" s="44"/>
      <c r="AL343" s="44"/>
      <c r="AM343" s="44"/>
      <c r="AN343" s="44"/>
      <c r="AO343" s="44"/>
      <c r="AP343" s="44"/>
      <c r="AQ343" s="44"/>
      <c r="AR343" s="44"/>
      <c r="AS343" s="44"/>
      <c r="AT343" s="44"/>
      <c r="AU343" s="44"/>
      <c r="AV343" s="44"/>
      <c r="AW343" s="44"/>
      <c r="AX343" s="44"/>
    </row>
    <row r="344" spans="3:50" ht="14.4" x14ac:dyDescent="0.25">
      <c r="C344" s="641"/>
      <c r="D344" s="641"/>
      <c r="E344" s="641"/>
      <c r="F344" s="44"/>
      <c r="G344" s="44"/>
      <c r="H344" s="44"/>
      <c r="I344" s="44"/>
      <c r="J344" s="44"/>
      <c r="K344" s="44"/>
      <c r="L344" s="44"/>
      <c r="M344" s="44"/>
      <c r="N344" s="44"/>
      <c r="O344" s="44"/>
      <c r="P344" s="44"/>
      <c r="Q344" s="44"/>
      <c r="R344" s="44"/>
      <c r="S344" s="44"/>
      <c r="T344" s="44"/>
      <c r="U344" s="44"/>
      <c r="V344" s="44"/>
      <c r="W344" s="44"/>
      <c r="X344" s="44"/>
      <c r="Y344" s="44"/>
      <c r="Z344" s="44"/>
      <c r="AA344" s="44"/>
      <c r="AB344" s="44"/>
      <c r="AC344" s="44"/>
      <c r="AD344" s="44"/>
      <c r="AE344" s="44"/>
      <c r="AF344" s="44"/>
      <c r="AG344" s="44"/>
      <c r="AH344" s="44"/>
      <c r="AI344" s="44"/>
      <c r="AJ344" s="44"/>
      <c r="AK344" s="44"/>
      <c r="AL344" s="44"/>
      <c r="AM344" s="44"/>
      <c r="AN344" s="44"/>
      <c r="AO344" s="44"/>
      <c r="AP344" s="44"/>
      <c r="AQ344" s="44"/>
      <c r="AR344" s="44"/>
      <c r="AS344" s="44"/>
      <c r="AT344" s="44"/>
      <c r="AU344" s="44"/>
      <c r="AV344" s="44"/>
      <c r="AW344" s="44"/>
      <c r="AX344" s="44"/>
    </row>
    <row r="345" spans="3:50" ht="14.4" x14ac:dyDescent="0.25">
      <c r="C345" s="641"/>
      <c r="D345" s="641"/>
      <c r="E345" s="641"/>
      <c r="F345" s="44"/>
      <c r="G345" s="44"/>
      <c r="H345" s="44"/>
      <c r="I345" s="44"/>
      <c r="J345" s="44"/>
      <c r="K345" s="44"/>
      <c r="L345" s="44"/>
      <c r="M345" s="44"/>
      <c r="N345" s="44"/>
      <c r="O345" s="44"/>
      <c r="P345" s="44"/>
      <c r="Q345" s="44"/>
      <c r="R345" s="44"/>
      <c r="S345" s="44"/>
      <c r="T345" s="44"/>
      <c r="U345" s="44"/>
      <c r="V345" s="44"/>
      <c r="W345" s="44"/>
      <c r="X345" s="44"/>
      <c r="Y345" s="44"/>
      <c r="Z345" s="44"/>
      <c r="AA345" s="44"/>
      <c r="AB345" s="44"/>
      <c r="AC345" s="44"/>
      <c r="AD345" s="44"/>
      <c r="AE345" s="44"/>
      <c r="AF345" s="44"/>
      <c r="AG345" s="44"/>
      <c r="AH345" s="44"/>
      <c r="AI345" s="44"/>
      <c r="AJ345" s="44"/>
      <c r="AK345" s="44"/>
      <c r="AL345" s="44"/>
      <c r="AM345" s="44"/>
      <c r="AN345" s="44"/>
      <c r="AO345" s="44"/>
      <c r="AP345" s="44"/>
      <c r="AQ345" s="44"/>
      <c r="AR345" s="44"/>
      <c r="AS345" s="44"/>
      <c r="AT345" s="44"/>
      <c r="AU345" s="44"/>
      <c r="AV345" s="44"/>
      <c r="AW345" s="44"/>
      <c r="AX345" s="44"/>
    </row>
    <row r="346" spans="3:50" ht="14.4" x14ac:dyDescent="0.25">
      <c r="C346" s="641"/>
      <c r="D346" s="641"/>
      <c r="E346" s="641"/>
      <c r="F346" s="44"/>
      <c r="G346" s="44"/>
      <c r="H346" s="44"/>
      <c r="I346" s="44"/>
      <c r="J346" s="44"/>
      <c r="K346" s="44"/>
      <c r="L346" s="44"/>
      <c r="M346" s="44"/>
      <c r="N346" s="44"/>
      <c r="O346" s="44"/>
      <c r="P346" s="44"/>
      <c r="Q346" s="44"/>
      <c r="R346" s="44"/>
      <c r="S346" s="44"/>
      <c r="T346" s="44"/>
      <c r="U346" s="44"/>
      <c r="V346" s="44"/>
      <c r="W346" s="44"/>
      <c r="X346" s="44"/>
      <c r="Y346" s="44"/>
      <c r="Z346" s="44"/>
      <c r="AA346" s="44"/>
      <c r="AB346" s="44"/>
      <c r="AC346" s="44"/>
      <c r="AD346" s="44"/>
      <c r="AE346" s="44"/>
      <c r="AF346" s="44"/>
      <c r="AG346" s="44"/>
      <c r="AH346" s="44"/>
      <c r="AI346" s="44"/>
      <c r="AJ346" s="44"/>
      <c r="AK346" s="44"/>
      <c r="AL346" s="44"/>
      <c r="AM346" s="44"/>
      <c r="AN346" s="44"/>
      <c r="AO346" s="44"/>
      <c r="AP346" s="44"/>
      <c r="AQ346" s="44"/>
      <c r="AR346" s="44"/>
      <c r="AS346" s="44"/>
      <c r="AT346" s="44"/>
      <c r="AU346" s="44"/>
      <c r="AV346" s="44"/>
      <c r="AW346" s="44"/>
      <c r="AX346" s="44"/>
    </row>
    <row r="347" spans="3:50" ht="14.4" x14ac:dyDescent="0.25">
      <c r="C347" s="641"/>
      <c r="D347" s="641"/>
      <c r="E347" s="641"/>
      <c r="F347" s="44"/>
      <c r="G347" s="44"/>
      <c r="H347" s="44"/>
      <c r="I347" s="44"/>
      <c r="J347" s="44"/>
      <c r="K347" s="44"/>
      <c r="L347" s="44"/>
      <c r="M347" s="44"/>
      <c r="N347" s="44"/>
      <c r="O347" s="44"/>
      <c r="P347" s="44"/>
      <c r="Q347" s="44"/>
      <c r="R347" s="44"/>
      <c r="S347" s="44"/>
      <c r="T347" s="44"/>
      <c r="U347" s="44"/>
      <c r="V347" s="44"/>
      <c r="W347" s="44"/>
      <c r="X347" s="44"/>
      <c r="Y347" s="44"/>
      <c r="Z347" s="44"/>
      <c r="AA347" s="44"/>
      <c r="AB347" s="44"/>
      <c r="AC347" s="44"/>
      <c r="AD347" s="44"/>
      <c r="AE347" s="44"/>
      <c r="AF347" s="44"/>
      <c r="AG347" s="44"/>
      <c r="AH347" s="44"/>
      <c r="AI347" s="44"/>
      <c r="AJ347" s="44"/>
      <c r="AK347" s="44"/>
      <c r="AL347" s="44"/>
      <c r="AM347" s="44"/>
      <c r="AN347" s="44"/>
      <c r="AO347" s="44"/>
      <c r="AP347" s="44"/>
      <c r="AQ347" s="44"/>
      <c r="AR347" s="44"/>
      <c r="AS347" s="44"/>
      <c r="AT347" s="44"/>
      <c r="AU347" s="44"/>
      <c r="AV347" s="44"/>
      <c r="AW347" s="44"/>
      <c r="AX347" s="44"/>
    </row>
    <row r="348" spans="3:50" ht="14.4" x14ac:dyDescent="0.25">
      <c r="C348" s="641"/>
      <c r="D348" s="641"/>
      <c r="E348" s="641"/>
      <c r="F348" s="44"/>
      <c r="G348" s="44"/>
      <c r="H348" s="44"/>
      <c r="I348" s="44"/>
      <c r="J348" s="44"/>
      <c r="K348" s="44"/>
      <c r="L348" s="44"/>
      <c r="M348" s="44"/>
      <c r="N348" s="44"/>
      <c r="O348" s="44"/>
      <c r="P348" s="44"/>
      <c r="Q348" s="44"/>
      <c r="R348" s="44"/>
      <c r="S348" s="44"/>
      <c r="T348" s="44"/>
      <c r="U348" s="44"/>
      <c r="V348" s="44"/>
      <c r="W348" s="44"/>
      <c r="X348" s="44"/>
      <c r="Y348" s="44"/>
      <c r="Z348" s="44"/>
      <c r="AA348" s="44"/>
      <c r="AB348" s="44"/>
      <c r="AC348" s="44"/>
      <c r="AD348" s="44"/>
      <c r="AE348" s="44"/>
      <c r="AF348" s="44"/>
      <c r="AG348" s="44"/>
      <c r="AH348" s="44"/>
      <c r="AI348" s="44"/>
      <c r="AJ348" s="44"/>
      <c r="AK348" s="44"/>
      <c r="AL348" s="44"/>
      <c r="AM348" s="44"/>
      <c r="AN348" s="44"/>
      <c r="AO348" s="44"/>
      <c r="AP348" s="44"/>
      <c r="AQ348" s="44"/>
      <c r="AR348" s="44"/>
      <c r="AS348" s="44"/>
      <c r="AT348" s="44"/>
      <c r="AU348" s="44"/>
      <c r="AV348" s="44"/>
      <c r="AW348" s="44"/>
      <c r="AX348" s="44"/>
    </row>
    <row r="349" spans="3:50" ht="14.4" x14ac:dyDescent="0.25">
      <c r="C349" s="641"/>
      <c r="D349" s="641"/>
      <c r="E349" s="641"/>
      <c r="F349" s="44"/>
      <c r="G349" s="44"/>
      <c r="H349" s="44"/>
      <c r="I349" s="44"/>
      <c r="J349" s="44"/>
      <c r="K349" s="44"/>
      <c r="L349" s="44"/>
      <c r="M349" s="44"/>
      <c r="N349" s="44"/>
      <c r="O349" s="44"/>
      <c r="P349" s="44"/>
      <c r="Q349" s="44"/>
      <c r="R349" s="44"/>
      <c r="S349" s="44"/>
      <c r="T349" s="44"/>
      <c r="U349" s="44"/>
      <c r="V349" s="44"/>
      <c r="W349" s="44"/>
      <c r="X349" s="44"/>
      <c r="Y349" s="44"/>
      <c r="Z349" s="44"/>
      <c r="AA349" s="44"/>
      <c r="AB349" s="44"/>
      <c r="AC349" s="44"/>
      <c r="AD349" s="44"/>
      <c r="AE349" s="44"/>
      <c r="AF349" s="44"/>
      <c r="AG349" s="44"/>
      <c r="AH349" s="44"/>
      <c r="AI349" s="44"/>
      <c r="AJ349" s="44"/>
      <c r="AK349" s="44"/>
      <c r="AL349" s="44"/>
      <c r="AM349" s="44"/>
      <c r="AN349" s="44"/>
      <c r="AO349" s="44"/>
      <c r="AP349" s="44"/>
      <c r="AQ349" s="44"/>
      <c r="AR349" s="44"/>
      <c r="AS349" s="44"/>
      <c r="AT349" s="44"/>
      <c r="AU349" s="44"/>
      <c r="AV349" s="44"/>
      <c r="AW349" s="44"/>
      <c r="AX349" s="44"/>
    </row>
    <row r="350" spans="3:50" ht="14.4" x14ac:dyDescent="0.25">
      <c r="C350" s="641"/>
      <c r="D350" s="641"/>
      <c r="E350" s="641"/>
      <c r="F350" s="44"/>
      <c r="G350" s="44"/>
      <c r="H350" s="44"/>
      <c r="I350" s="44"/>
      <c r="J350" s="44"/>
      <c r="K350" s="44"/>
      <c r="L350" s="44"/>
      <c r="M350" s="44"/>
      <c r="N350" s="44"/>
      <c r="O350" s="44"/>
      <c r="P350" s="44"/>
      <c r="Q350" s="44"/>
      <c r="R350" s="44"/>
      <c r="S350" s="44"/>
      <c r="T350" s="44"/>
      <c r="U350" s="44"/>
      <c r="V350" s="44"/>
      <c r="W350" s="44"/>
      <c r="X350" s="44"/>
      <c r="Y350" s="44"/>
      <c r="Z350" s="44"/>
      <c r="AA350" s="44"/>
      <c r="AB350" s="44"/>
      <c r="AC350" s="44"/>
      <c r="AD350" s="44"/>
      <c r="AE350" s="44"/>
      <c r="AF350" s="44"/>
      <c r="AG350" s="44"/>
      <c r="AH350" s="44"/>
      <c r="AI350" s="44"/>
      <c r="AJ350" s="44"/>
      <c r="AK350" s="44"/>
      <c r="AL350" s="44"/>
      <c r="AM350" s="44"/>
      <c r="AN350" s="44"/>
      <c r="AO350" s="44"/>
      <c r="AP350" s="44"/>
      <c r="AQ350" s="44"/>
      <c r="AR350" s="44"/>
      <c r="AS350" s="44"/>
      <c r="AT350" s="44"/>
      <c r="AU350" s="44"/>
      <c r="AV350" s="44"/>
      <c r="AW350" s="44"/>
      <c r="AX350" s="44"/>
    </row>
    <row r="351" spans="3:50" ht="14.4" x14ac:dyDescent="0.25">
      <c r="C351" s="641"/>
      <c r="D351" s="641"/>
      <c r="E351" s="641"/>
      <c r="F351" s="44"/>
      <c r="G351" s="44"/>
      <c r="H351" s="44"/>
      <c r="I351" s="44"/>
      <c r="J351" s="44"/>
      <c r="K351" s="44"/>
      <c r="L351" s="44"/>
      <c r="M351" s="44"/>
      <c r="N351" s="44"/>
      <c r="O351" s="44"/>
      <c r="P351" s="44"/>
      <c r="Q351" s="44"/>
      <c r="R351" s="44"/>
      <c r="S351" s="44"/>
      <c r="T351" s="44"/>
      <c r="U351" s="44"/>
      <c r="V351" s="44"/>
      <c r="W351" s="44"/>
      <c r="X351" s="44"/>
      <c r="Y351" s="44"/>
      <c r="Z351" s="44"/>
      <c r="AA351" s="44"/>
      <c r="AB351" s="44"/>
      <c r="AC351" s="44"/>
      <c r="AD351" s="44"/>
      <c r="AE351" s="44"/>
      <c r="AF351" s="44"/>
      <c r="AG351" s="44"/>
      <c r="AH351" s="44"/>
      <c r="AI351" s="44"/>
      <c r="AJ351" s="44"/>
      <c r="AK351" s="44"/>
      <c r="AL351" s="44"/>
      <c r="AM351" s="44"/>
      <c r="AN351" s="44"/>
      <c r="AO351" s="44"/>
      <c r="AP351" s="44"/>
      <c r="AQ351" s="44"/>
      <c r="AR351" s="44"/>
      <c r="AS351" s="44"/>
      <c r="AT351" s="44"/>
      <c r="AU351" s="44"/>
      <c r="AV351" s="44"/>
      <c r="AW351" s="44"/>
      <c r="AX351" s="44"/>
    </row>
    <row r="352" spans="3:50" ht="14.4" x14ac:dyDescent="0.25">
      <c r="C352" s="641"/>
      <c r="D352" s="641"/>
      <c r="E352" s="641"/>
      <c r="F352" s="44"/>
      <c r="G352" s="44"/>
      <c r="H352" s="44"/>
      <c r="I352" s="44"/>
      <c r="J352" s="44"/>
      <c r="K352" s="44"/>
      <c r="L352" s="44"/>
      <c r="M352" s="44"/>
      <c r="N352" s="44"/>
      <c r="O352" s="44"/>
      <c r="P352" s="44"/>
      <c r="Q352" s="44"/>
      <c r="R352" s="44"/>
      <c r="S352" s="44"/>
      <c r="T352" s="44"/>
      <c r="U352" s="44"/>
      <c r="V352" s="44"/>
      <c r="W352" s="44"/>
      <c r="X352" s="44"/>
      <c r="Y352" s="44"/>
      <c r="Z352" s="44"/>
      <c r="AA352" s="44"/>
      <c r="AB352" s="44"/>
      <c r="AC352" s="44"/>
      <c r="AD352" s="44"/>
      <c r="AE352" s="44"/>
      <c r="AF352" s="44"/>
      <c r="AG352" s="44"/>
      <c r="AH352" s="44"/>
      <c r="AI352" s="44"/>
      <c r="AJ352" s="44"/>
      <c r="AK352" s="44"/>
      <c r="AL352" s="44"/>
      <c r="AM352" s="44"/>
      <c r="AN352" s="44"/>
      <c r="AO352" s="44"/>
      <c r="AP352" s="44"/>
      <c r="AQ352" s="44"/>
      <c r="AR352" s="44"/>
      <c r="AS352" s="44"/>
      <c r="AT352" s="44"/>
      <c r="AU352" s="44"/>
      <c r="AV352" s="44"/>
      <c r="AW352" s="44"/>
      <c r="AX352" s="44"/>
    </row>
    <row r="353" spans="3:50" ht="14.4" x14ac:dyDescent="0.25">
      <c r="C353" s="641"/>
      <c r="D353" s="641"/>
      <c r="E353" s="641"/>
      <c r="F353" s="44"/>
      <c r="G353" s="44"/>
      <c r="H353" s="44"/>
      <c r="I353" s="44"/>
      <c r="J353" s="44"/>
      <c r="K353" s="44"/>
      <c r="L353" s="44"/>
      <c r="M353" s="44"/>
      <c r="N353" s="44"/>
      <c r="O353" s="44"/>
      <c r="P353" s="44"/>
      <c r="Q353" s="44"/>
      <c r="R353" s="44"/>
      <c r="S353" s="44"/>
      <c r="T353" s="44"/>
      <c r="U353" s="44"/>
      <c r="V353" s="44"/>
      <c r="W353" s="44"/>
      <c r="X353" s="44"/>
      <c r="Y353" s="44"/>
      <c r="Z353" s="44"/>
      <c r="AA353" s="44"/>
      <c r="AB353" s="44"/>
      <c r="AC353" s="44"/>
      <c r="AD353" s="44"/>
      <c r="AE353" s="44"/>
      <c r="AF353" s="44"/>
      <c r="AG353" s="44"/>
      <c r="AH353" s="44"/>
      <c r="AI353" s="44"/>
      <c r="AJ353" s="44"/>
      <c r="AK353" s="44"/>
      <c r="AL353" s="44"/>
      <c r="AM353" s="44"/>
      <c r="AN353" s="44"/>
      <c r="AO353" s="44"/>
      <c r="AP353" s="44"/>
      <c r="AQ353" s="44"/>
      <c r="AR353" s="44"/>
      <c r="AS353" s="44"/>
      <c r="AT353" s="44"/>
      <c r="AU353" s="44"/>
      <c r="AV353" s="44"/>
      <c r="AW353" s="44"/>
      <c r="AX353" s="44"/>
    </row>
    <row r="354" spans="3:50" ht="14.4" x14ac:dyDescent="0.25">
      <c r="C354" s="641"/>
      <c r="D354" s="641"/>
      <c r="E354" s="641"/>
      <c r="F354" s="44"/>
      <c r="G354" s="44"/>
      <c r="H354" s="44"/>
      <c r="I354" s="44"/>
      <c r="J354" s="44"/>
      <c r="K354" s="44"/>
      <c r="L354" s="44"/>
      <c r="M354" s="44"/>
      <c r="N354" s="44"/>
      <c r="O354" s="44"/>
      <c r="P354" s="44"/>
      <c r="Q354" s="44"/>
      <c r="R354" s="44"/>
      <c r="S354" s="44"/>
      <c r="T354" s="44"/>
      <c r="U354" s="44"/>
      <c r="V354" s="44"/>
      <c r="W354" s="44"/>
      <c r="X354" s="44"/>
      <c r="Y354" s="44"/>
      <c r="Z354" s="44"/>
      <c r="AA354" s="44"/>
      <c r="AB354" s="44"/>
      <c r="AC354" s="44"/>
      <c r="AD354" s="44"/>
      <c r="AE354" s="44"/>
      <c r="AF354" s="44"/>
      <c r="AG354" s="44"/>
      <c r="AH354" s="44"/>
      <c r="AI354" s="44"/>
      <c r="AJ354" s="44"/>
      <c r="AK354" s="44"/>
      <c r="AL354" s="44"/>
      <c r="AM354" s="44"/>
      <c r="AN354" s="44"/>
      <c r="AO354" s="44"/>
      <c r="AP354" s="44"/>
      <c r="AQ354" s="44"/>
      <c r="AR354" s="44"/>
      <c r="AS354" s="44"/>
      <c r="AT354" s="44"/>
      <c r="AU354" s="44"/>
      <c r="AV354" s="44"/>
      <c r="AW354" s="44"/>
      <c r="AX354" s="44"/>
    </row>
    <row r="355" spans="3:50" ht="14.4" x14ac:dyDescent="0.25">
      <c r="C355" s="641"/>
      <c r="D355" s="641"/>
      <c r="E355" s="641"/>
      <c r="F355" s="44"/>
      <c r="G355" s="44"/>
      <c r="H355" s="44"/>
      <c r="I355" s="44"/>
      <c r="J355" s="44"/>
      <c r="K355" s="44"/>
      <c r="L355" s="44"/>
      <c r="M355" s="44"/>
      <c r="N355" s="44"/>
      <c r="O355" s="44"/>
      <c r="P355" s="44"/>
      <c r="Q355" s="44"/>
      <c r="R355" s="44"/>
      <c r="S355" s="44"/>
      <c r="T355" s="44"/>
      <c r="U355" s="44"/>
      <c r="V355" s="44"/>
      <c r="W355" s="44"/>
      <c r="X355" s="44"/>
      <c r="Y355" s="44"/>
      <c r="Z355" s="44"/>
      <c r="AA355" s="44"/>
      <c r="AB355" s="44"/>
      <c r="AC355" s="44"/>
      <c r="AD355" s="44"/>
      <c r="AE355" s="44"/>
      <c r="AF355" s="44"/>
      <c r="AG355" s="44"/>
      <c r="AH355" s="44"/>
      <c r="AI355" s="44"/>
      <c r="AJ355" s="44"/>
      <c r="AK355" s="44"/>
      <c r="AL355" s="44"/>
      <c r="AM355" s="44"/>
      <c r="AN355" s="44"/>
      <c r="AO355" s="44"/>
      <c r="AP355" s="44"/>
      <c r="AQ355" s="44"/>
      <c r="AR355" s="44"/>
      <c r="AS355" s="44"/>
      <c r="AT355" s="44"/>
      <c r="AU355" s="44"/>
      <c r="AV355" s="44"/>
      <c r="AW355" s="44"/>
      <c r="AX355" s="44"/>
    </row>
    <row r="356" spans="3:50" ht="14.4" x14ac:dyDescent="0.25">
      <c r="C356" s="641"/>
      <c r="D356" s="641"/>
      <c r="E356" s="641"/>
      <c r="F356" s="44"/>
      <c r="G356" s="44"/>
      <c r="H356" s="44"/>
      <c r="I356" s="44"/>
      <c r="J356" s="44"/>
      <c r="K356" s="44"/>
      <c r="L356" s="44"/>
      <c r="M356" s="44"/>
      <c r="N356" s="44"/>
      <c r="O356" s="44"/>
      <c r="P356" s="44"/>
      <c r="Q356" s="44"/>
      <c r="R356" s="44"/>
      <c r="S356" s="44"/>
      <c r="T356" s="44"/>
      <c r="U356" s="44"/>
      <c r="V356" s="44"/>
      <c r="W356" s="44"/>
      <c r="X356" s="44"/>
      <c r="Y356" s="44"/>
      <c r="Z356" s="44"/>
      <c r="AA356" s="44"/>
      <c r="AB356" s="44"/>
      <c r="AC356" s="44"/>
      <c r="AD356" s="44"/>
      <c r="AE356" s="44"/>
      <c r="AF356" s="44"/>
      <c r="AG356" s="44"/>
      <c r="AH356" s="44"/>
      <c r="AI356" s="44"/>
      <c r="AJ356" s="44"/>
      <c r="AK356" s="44"/>
      <c r="AL356" s="44"/>
      <c r="AM356" s="44"/>
      <c r="AN356" s="44"/>
      <c r="AO356" s="44"/>
      <c r="AP356" s="44"/>
      <c r="AQ356" s="44"/>
      <c r="AR356" s="44"/>
      <c r="AS356" s="44"/>
      <c r="AT356" s="44"/>
      <c r="AU356" s="44"/>
      <c r="AV356" s="44"/>
      <c r="AW356" s="44"/>
      <c r="AX356" s="44"/>
    </row>
    <row r="357" spans="3:50" ht="14.4" x14ac:dyDescent="0.25">
      <c r="C357" s="641"/>
      <c r="D357" s="641"/>
      <c r="E357" s="641"/>
      <c r="F357" s="44"/>
      <c r="G357" s="44"/>
      <c r="H357" s="44"/>
      <c r="I357" s="44"/>
      <c r="J357" s="44"/>
      <c r="K357" s="44"/>
      <c r="L357" s="44"/>
      <c r="M357" s="44"/>
      <c r="N357" s="44"/>
      <c r="O357" s="44"/>
      <c r="P357" s="44"/>
      <c r="Q357" s="44"/>
      <c r="R357" s="44"/>
      <c r="S357" s="44"/>
      <c r="T357" s="44"/>
      <c r="U357" s="44"/>
      <c r="V357" s="44"/>
      <c r="W357" s="44"/>
      <c r="X357" s="44"/>
      <c r="Y357" s="44"/>
      <c r="Z357" s="44"/>
      <c r="AA357" s="44"/>
      <c r="AB357" s="44"/>
      <c r="AC357" s="44"/>
      <c r="AD357" s="44"/>
      <c r="AE357" s="44"/>
      <c r="AF357" s="44"/>
      <c r="AG357" s="44"/>
      <c r="AH357" s="44"/>
      <c r="AI357" s="44"/>
      <c r="AJ357" s="44"/>
      <c r="AK357" s="44"/>
      <c r="AL357" s="44"/>
      <c r="AM357" s="44"/>
      <c r="AN357" s="44"/>
      <c r="AO357" s="44"/>
      <c r="AP357" s="44"/>
      <c r="AQ357" s="44"/>
      <c r="AR357" s="44"/>
      <c r="AS357" s="44"/>
      <c r="AT357" s="44"/>
      <c r="AU357" s="44"/>
      <c r="AV357" s="44"/>
      <c r="AW357" s="44"/>
      <c r="AX357" s="44"/>
    </row>
    <row r="358" spans="3:50" ht="14.4" x14ac:dyDescent="0.25">
      <c r="C358" s="641"/>
      <c r="D358" s="641"/>
      <c r="E358" s="641"/>
      <c r="F358" s="44"/>
      <c r="G358" s="44"/>
      <c r="H358" s="44"/>
      <c r="I358" s="44"/>
      <c r="J358" s="44"/>
      <c r="K358" s="44"/>
      <c r="L358" s="44"/>
      <c r="M358" s="44"/>
      <c r="N358" s="44"/>
      <c r="O358" s="44"/>
      <c r="P358" s="44"/>
      <c r="Q358" s="44"/>
      <c r="R358" s="44"/>
      <c r="S358" s="44"/>
      <c r="T358" s="44"/>
      <c r="U358" s="44"/>
      <c r="V358" s="44"/>
      <c r="W358" s="44"/>
      <c r="X358" s="44"/>
      <c r="Y358" s="44"/>
      <c r="Z358" s="44"/>
      <c r="AA358" s="44"/>
      <c r="AB358" s="44"/>
      <c r="AC358" s="44"/>
      <c r="AD358" s="44"/>
      <c r="AE358" s="44"/>
      <c r="AF358" s="44"/>
      <c r="AG358" s="44"/>
      <c r="AH358" s="44"/>
      <c r="AI358" s="44"/>
      <c r="AJ358" s="44"/>
      <c r="AK358" s="44"/>
      <c r="AL358" s="44"/>
      <c r="AM358" s="44"/>
      <c r="AN358" s="44"/>
      <c r="AO358" s="44"/>
      <c r="AP358" s="44"/>
      <c r="AQ358" s="44"/>
      <c r="AR358" s="44"/>
      <c r="AS358" s="44"/>
      <c r="AT358" s="44"/>
      <c r="AU358" s="44"/>
      <c r="AV358" s="44"/>
      <c r="AW358" s="44"/>
      <c r="AX358" s="44"/>
    </row>
    <row r="359" spans="3:50" ht="14.4" x14ac:dyDescent="0.25">
      <c r="C359" s="641"/>
      <c r="D359" s="641"/>
      <c r="E359" s="641"/>
      <c r="F359" s="44"/>
      <c r="G359" s="44"/>
      <c r="H359" s="44"/>
      <c r="I359" s="44"/>
      <c r="J359" s="44"/>
      <c r="K359" s="44"/>
      <c r="L359" s="44"/>
      <c r="M359" s="44"/>
      <c r="N359" s="44"/>
      <c r="O359" s="44"/>
      <c r="P359" s="44"/>
      <c r="Q359" s="44"/>
      <c r="R359" s="44"/>
      <c r="S359" s="44"/>
      <c r="T359" s="44"/>
      <c r="U359" s="44"/>
      <c r="V359" s="44"/>
      <c r="W359" s="44"/>
      <c r="X359" s="44"/>
      <c r="Y359" s="44"/>
      <c r="Z359" s="44"/>
      <c r="AA359" s="44"/>
      <c r="AB359" s="44"/>
      <c r="AC359" s="44"/>
      <c r="AD359" s="44"/>
      <c r="AE359" s="44"/>
      <c r="AF359" s="44"/>
      <c r="AG359" s="44"/>
      <c r="AH359" s="44"/>
      <c r="AI359" s="44"/>
      <c r="AJ359" s="44"/>
      <c r="AK359" s="44"/>
      <c r="AL359" s="44"/>
      <c r="AM359" s="44"/>
      <c r="AN359" s="44"/>
      <c r="AO359" s="44"/>
      <c r="AP359" s="44"/>
      <c r="AQ359" s="44"/>
      <c r="AR359" s="44"/>
      <c r="AS359" s="44"/>
      <c r="AT359" s="44"/>
      <c r="AU359" s="44"/>
      <c r="AV359" s="44"/>
      <c r="AW359" s="44"/>
      <c r="AX359" s="44"/>
    </row>
    <row r="360" spans="3:50" ht="14.4" x14ac:dyDescent="0.25">
      <c r="C360" s="641"/>
      <c r="D360" s="641"/>
      <c r="E360" s="641"/>
      <c r="F360" s="44"/>
      <c r="G360" s="44"/>
      <c r="H360" s="44"/>
      <c r="I360" s="44"/>
      <c r="J360" s="44"/>
      <c r="K360" s="44"/>
      <c r="L360" s="44"/>
      <c r="M360" s="44"/>
      <c r="N360" s="44"/>
      <c r="O360" s="44"/>
      <c r="P360" s="44"/>
      <c r="Q360" s="44"/>
      <c r="R360" s="44"/>
      <c r="S360" s="44"/>
      <c r="T360" s="44"/>
      <c r="U360" s="44"/>
      <c r="V360" s="44"/>
      <c r="W360" s="44"/>
      <c r="X360" s="44"/>
      <c r="Y360" s="44"/>
      <c r="Z360" s="44"/>
      <c r="AA360" s="44"/>
      <c r="AB360" s="44"/>
      <c r="AC360" s="44"/>
      <c r="AD360" s="44"/>
      <c r="AE360" s="44"/>
      <c r="AF360" s="44"/>
      <c r="AG360" s="44"/>
      <c r="AH360" s="44"/>
      <c r="AI360" s="44"/>
      <c r="AJ360" s="44"/>
      <c r="AK360" s="44"/>
      <c r="AL360" s="44"/>
      <c r="AM360" s="44"/>
      <c r="AN360" s="44"/>
      <c r="AO360" s="44"/>
      <c r="AP360" s="44"/>
      <c r="AQ360" s="44"/>
      <c r="AR360" s="44"/>
      <c r="AS360" s="44"/>
      <c r="AT360" s="44"/>
      <c r="AU360" s="44"/>
      <c r="AV360" s="44"/>
      <c r="AW360" s="44"/>
      <c r="AX360" s="44"/>
    </row>
    <row r="361" spans="3:50" ht="14.4" x14ac:dyDescent="0.25">
      <c r="C361" s="641"/>
      <c r="D361" s="641"/>
      <c r="E361" s="641"/>
      <c r="F361" s="44"/>
      <c r="G361" s="44"/>
      <c r="H361" s="44"/>
      <c r="I361" s="44"/>
      <c r="J361" s="44"/>
      <c r="K361" s="44"/>
      <c r="L361" s="44"/>
      <c r="M361" s="44"/>
      <c r="N361" s="44"/>
      <c r="O361" s="44"/>
      <c r="P361" s="44"/>
      <c r="Q361" s="44"/>
      <c r="R361" s="44"/>
      <c r="S361" s="44"/>
      <c r="T361" s="44"/>
      <c r="U361" s="44"/>
      <c r="V361" s="44"/>
      <c r="W361" s="44"/>
      <c r="X361" s="44"/>
      <c r="Y361" s="44"/>
      <c r="Z361" s="44"/>
      <c r="AA361" s="44"/>
      <c r="AB361" s="44"/>
      <c r="AC361" s="44"/>
      <c r="AD361" s="44"/>
      <c r="AE361" s="44"/>
      <c r="AF361" s="44"/>
      <c r="AG361" s="44"/>
      <c r="AH361" s="44"/>
      <c r="AI361" s="44"/>
      <c r="AJ361" s="44"/>
      <c r="AK361" s="44"/>
      <c r="AL361" s="44"/>
      <c r="AM361" s="44"/>
      <c r="AN361" s="44"/>
      <c r="AO361" s="44"/>
      <c r="AP361" s="44"/>
      <c r="AQ361" s="44"/>
      <c r="AR361" s="44"/>
      <c r="AS361" s="44"/>
      <c r="AT361" s="44"/>
      <c r="AU361" s="44"/>
      <c r="AV361" s="44"/>
      <c r="AW361" s="44"/>
      <c r="AX361" s="44"/>
    </row>
    <row r="362" spans="3:50" ht="14.4" x14ac:dyDescent="0.25">
      <c r="C362" s="641"/>
      <c r="D362" s="641"/>
      <c r="E362" s="641"/>
      <c r="F362" s="44"/>
      <c r="G362" s="44"/>
      <c r="H362" s="44"/>
      <c r="I362" s="44"/>
      <c r="J362" s="44"/>
      <c r="K362" s="44"/>
      <c r="L362" s="44"/>
      <c r="M362" s="44"/>
      <c r="N362" s="44"/>
      <c r="O362" s="44"/>
      <c r="P362" s="44"/>
      <c r="Q362" s="44"/>
      <c r="R362" s="44"/>
      <c r="S362" s="44"/>
      <c r="T362" s="44"/>
      <c r="U362" s="44"/>
      <c r="V362" s="44"/>
      <c r="W362" s="44"/>
      <c r="X362" s="44"/>
      <c r="Y362" s="44"/>
      <c r="Z362" s="44"/>
      <c r="AA362" s="44"/>
      <c r="AB362" s="44"/>
      <c r="AC362" s="44"/>
      <c r="AD362" s="44"/>
      <c r="AE362" s="44"/>
      <c r="AF362" s="44"/>
      <c r="AG362" s="44"/>
      <c r="AH362" s="44"/>
      <c r="AI362" s="44"/>
      <c r="AJ362" s="44"/>
      <c r="AK362" s="44"/>
      <c r="AL362" s="44"/>
      <c r="AM362" s="44"/>
      <c r="AN362" s="44"/>
      <c r="AO362" s="44"/>
      <c r="AP362" s="44"/>
      <c r="AQ362" s="44"/>
      <c r="AR362" s="44"/>
      <c r="AS362" s="44"/>
      <c r="AT362" s="44"/>
      <c r="AU362" s="44"/>
      <c r="AV362" s="44"/>
      <c r="AW362" s="44"/>
      <c r="AX362" s="44"/>
    </row>
    <row r="363" spans="3:50" ht="14.4" x14ac:dyDescent="0.25">
      <c r="C363" s="641"/>
      <c r="D363" s="641"/>
      <c r="E363" s="641"/>
      <c r="F363" s="44"/>
      <c r="G363" s="44"/>
      <c r="H363" s="44"/>
      <c r="I363" s="44"/>
      <c r="J363" s="44"/>
      <c r="K363" s="44"/>
      <c r="L363" s="44"/>
      <c r="M363" s="44"/>
      <c r="N363" s="44"/>
      <c r="O363" s="44"/>
      <c r="P363" s="44"/>
      <c r="Q363" s="44"/>
      <c r="R363" s="44"/>
      <c r="S363" s="44"/>
      <c r="T363" s="44"/>
      <c r="U363" s="44"/>
      <c r="V363" s="44"/>
      <c r="W363" s="44"/>
      <c r="X363" s="44"/>
      <c r="Y363" s="44"/>
      <c r="Z363" s="44"/>
      <c r="AA363" s="44"/>
      <c r="AB363" s="44"/>
      <c r="AC363" s="44"/>
      <c r="AD363" s="44"/>
      <c r="AE363" s="44"/>
      <c r="AF363" s="44"/>
      <c r="AG363" s="44"/>
      <c r="AH363" s="44"/>
      <c r="AI363" s="44"/>
      <c r="AJ363" s="44"/>
      <c r="AK363" s="44"/>
      <c r="AL363" s="44"/>
      <c r="AM363" s="44"/>
      <c r="AN363" s="44"/>
      <c r="AO363" s="44"/>
      <c r="AP363" s="44"/>
      <c r="AQ363" s="44"/>
      <c r="AR363" s="44"/>
      <c r="AS363" s="44"/>
      <c r="AT363" s="44"/>
      <c r="AU363" s="44"/>
      <c r="AV363" s="44"/>
      <c r="AW363" s="44"/>
      <c r="AX363" s="44"/>
    </row>
    <row r="364" spans="3:50" ht="14.4" x14ac:dyDescent="0.25">
      <c r="C364" s="641"/>
      <c r="D364" s="641"/>
      <c r="E364" s="641"/>
      <c r="F364" s="44"/>
      <c r="G364" s="44"/>
      <c r="H364" s="44"/>
      <c r="I364" s="44"/>
      <c r="J364" s="44"/>
      <c r="K364" s="44"/>
      <c r="L364" s="44"/>
      <c r="M364" s="44"/>
      <c r="N364" s="44"/>
      <c r="O364" s="44"/>
      <c r="P364" s="44"/>
      <c r="Q364" s="44"/>
      <c r="R364" s="44"/>
      <c r="S364" s="44"/>
      <c r="T364" s="44"/>
      <c r="U364" s="44"/>
      <c r="V364" s="44"/>
      <c r="W364" s="44"/>
      <c r="X364" s="44"/>
      <c r="Y364" s="44"/>
      <c r="Z364" s="44"/>
      <c r="AA364" s="44"/>
      <c r="AB364" s="44"/>
      <c r="AC364" s="44"/>
      <c r="AD364" s="44"/>
      <c r="AE364" s="44"/>
      <c r="AF364" s="44"/>
      <c r="AG364" s="44"/>
      <c r="AH364" s="44"/>
      <c r="AI364" s="44"/>
      <c r="AJ364" s="44"/>
      <c r="AK364" s="44"/>
      <c r="AL364" s="44"/>
      <c r="AM364" s="44"/>
      <c r="AN364" s="44"/>
      <c r="AO364" s="44"/>
      <c r="AP364" s="44"/>
      <c r="AQ364" s="44"/>
      <c r="AR364" s="44"/>
      <c r="AS364" s="44"/>
      <c r="AT364" s="44"/>
      <c r="AU364" s="44"/>
      <c r="AV364" s="44"/>
      <c r="AW364" s="44"/>
      <c r="AX364" s="44"/>
    </row>
    <row r="365" spans="3:50" ht="14.4" x14ac:dyDescent="0.25">
      <c r="C365" s="641"/>
      <c r="D365" s="641"/>
      <c r="E365" s="641"/>
      <c r="F365" s="44"/>
      <c r="G365" s="44"/>
      <c r="H365" s="44"/>
      <c r="I365" s="44"/>
      <c r="J365" s="44"/>
      <c r="K365" s="44"/>
      <c r="L365" s="44"/>
      <c r="M365" s="44"/>
      <c r="N365" s="44"/>
      <c r="O365" s="44"/>
      <c r="P365" s="44"/>
      <c r="Q365" s="44"/>
      <c r="R365" s="44"/>
      <c r="S365" s="44"/>
      <c r="T365" s="44"/>
      <c r="U365" s="44"/>
      <c r="V365" s="44"/>
      <c r="W365" s="44"/>
      <c r="X365" s="44"/>
      <c r="Y365" s="44"/>
      <c r="Z365" s="44"/>
      <c r="AA365" s="44"/>
      <c r="AB365" s="44"/>
      <c r="AC365" s="44"/>
      <c r="AD365" s="44"/>
      <c r="AE365" s="44"/>
      <c r="AF365" s="44"/>
      <c r="AG365" s="44"/>
      <c r="AH365" s="44"/>
      <c r="AI365" s="44"/>
      <c r="AJ365" s="44"/>
      <c r="AK365" s="44"/>
      <c r="AL365" s="44"/>
      <c r="AM365" s="44"/>
      <c r="AN365" s="44"/>
      <c r="AO365" s="44"/>
      <c r="AP365" s="44"/>
      <c r="AQ365" s="44"/>
      <c r="AR365" s="44"/>
      <c r="AS365" s="44"/>
      <c r="AT365" s="44"/>
      <c r="AU365" s="44"/>
      <c r="AV365" s="44"/>
      <c r="AW365" s="44"/>
      <c r="AX365" s="44"/>
    </row>
    <row r="366" spans="3:50" ht="14.4" x14ac:dyDescent="0.25">
      <c r="C366" s="641"/>
      <c r="D366" s="641"/>
      <c r="E366" s="641"/>
      <c r="F366" s="44"/>
      <c r="G366" s="44"/>
      <c r="H366" s="44"/>
      <c r="I366" s="44"/>
      <c r="J366" s="44"/>
      <c r="K366" s="44"/>
      <c r="L366" s="44"/>
      <c r="M366" s="44"/>
      <c r="N366" s="44"/>
      <c r="O366" s="44"/>
      <c r="P366" s="44"/>
      <c r="Q366" s="44"/>
      <c r="R366" s="44"/>
      <c r="S366" s="44"/>
      <c r="T366" s="44"/>
      <c r="U366" s="44"/>
      <c r="V366" s="44"/>
      <c r="W366" s="44"/>
      <c r="X366" s="44"/>
      <c r="Y366" s="44"/>
      <c r="Z366" s="44"/>
      <c r="AA366" s="44"/>
      <c r="AB366" s="44"/>
      <c r="AC366" s="44"/>
      <c r="AD366" s="44"/>
      <c r="AE366" s="44"/>
      <c r="AF366" s="44"/>
      <c r="AG366" s="44"/>
      <c r="AH366" s="44"/>
      <c r="AI366" s="44"/>
      <c r="AJ366" s="44"/>
      <c r="AK366" s="44"/>
      <c r="AL366" s="44"/>
      <c r="AM366" s="44"/>
      <c r="AN366" s="44"/>
      <c r="AO366" s="44"/>
      <c r="AP366" s="44"/>
      <c r="AQ366" s="44"/>
      <c r="AR366" s="44"/>
      <c r="AS366" s="44"/>
      <c r="AT366" s="44"/>
      <c r="AU366" s="44"/>
      <c r="AV366" s="44"/>
      <c r="AW366" s="44"/>
      <c r="AX366" s="44"/>
    </row>
    <row r="367" spans="3:50" ht="14.4" x14ac:dyDescent="0.25">
      <c r="C367" s="641"/>
      <c r="D367" s="641"/>
      <c r="E367" s="641"/>
      <c r="F367" s="44"/>
      <c r="G367" s="44"/>
      <c r="H367" s="44"/>
      <c r="I367" s="44"/>
      <c r="J367" s="44"/>
      <c r="K367" s="44"/>
      <c r="L367" s="44"/>
      <c r="M367" s="44"/>
      <c r="N367" s="44"/>
      <c r="O367" s="44"/>
      <c r="P367" s="44"/>
      <c r="Q367" s="44"/>
      <c r="R367" s="44"/>
      <c r="S367" s="44"/>
      <c r="T367" s="44"/>
      <c r="U367" s="44"/>
      <c r="V367" s="44"/>
      <c r="W367" s="44"/>
      <c r="X367" s="44"/>
      <c r="Y367" s="44"/>
      <c r="Z367" s="44"/>
      <c r="AA367" s="44"/>
      <c r="AB367" s="44"/>
      <c r="AC367" s="44"/>
      <c r="AD367" s="44"/>
      <c r="AE367" s="44"/>
      <c r="AF367" s="44"/>
      <c r="AG367" s="44"/>
      <c r="AH367" s="44"/>
      <c r="AI367" s="44"/>
      <c r="AJ367" s="44"/>
      <c r="AK367" s="44"/>
      <c r="AL367" s="44"/>
      <c r="AM367" s="44"/>
      <c r="AN367" s="44"/>
      <c r="AO367" s="44"/>
      <c r="AP367" s="44"/>
      <c r="AQ367" s="44"/>
      <c r="AR367" s="44"/>
      <c r="AS367" s="44"/>
      <c r="AT367" s="44"/>
      <c r="AU367" s="44"/>
      <c r="AV367" s="44"/>
      <c r="AW367" s="44"/>
      <c r="AX367" s="44"/>
    </row>
    <row r="368" spans="3:50" ht="14.4" x14ac:dyDescent="0.25">
      <c r="C368" s="641"/>
      <c r="D368" s="641"/>
      <c r="E368" s="641"/>
      <c r="F368" s="44"/>
      <c r="G368" s="44"/>
      <c r="H368" s="44"/>
      <c r="I368" s="44"/>
      <c r="J368" s="44"/>
      <c r="K368" s="44"/>
      <c r="L368" s="44"/>
      <c r="M368" s="44"/>
      <c r="N368" s="44"/>
      <c r="O368" s="44"/>
      <c r="P368" s="44"/>
      <c r="Q368" s="44"/>
      <c r="R368" s="44"/>
      <c r="S368" s="44"/>
      <c r="T368" s="44"/>
      <c r="U368" s="44"/>
      <c r="V368" s="44"/>
      <c r="W368" s="44"/>
      <c r="X368" s="44"/>
      <c r="Y368" s="44"/>
      <c r="Z368" s="44"/>
      <c r="AA368" s="44"/>
      <c r="AB368" s="44"/>
      <c r="AC368" s="44"/>
      <c r="AD368" s="44"/>
      <c r="AE368" s="44"/>
      <c r="AF368" s="44"/>
      <c r="AG368" s="44"/>
      <c r="AH368" s="44"/>
      <c r="AI368" s="44"/>
      <c r="AJ368" s="44"/>
      <c r="AK368" s="44"/>
      <c r="AL368" s="44"/>
      <c r="AM368" s="44"/>
      <c r="AN368" s="44"/>
      <c r="AO368" s="44"/>
      <c r="AP368" s="44"/>
      <c r="AQ368" s="44"/>
      <c r="AR368" s="44"/>
      <c r="AS368" s="44"/>
      <c r="AT368" s="44"/>
      <c r="AU368" s="44"/>
      <c r="AV368" s="44"/>
      <c r="AW368" s="44"/>
      <c r="AX368" s="44"/>
    </row>
    <row r="369" spans="3:50" ht="14.4" x14ac:dyDescent="0.25">
      <c r="C369" s="641"/>
      <c r="D369" s="641"/>
      <c r="E369" s="641"/>
      <c r="F369" s="44"/>
      <c r="G369" s="44"/>
      <c r="H369" s="44"/>
      <c r="I369" s="44"/>
      <c r="J369" s="44"/>
      <c r="K369" s="44"/>
      <c r="L369" s="44"/>
      <c r="M369" s="44"/>
      <c r="N369" s="44"/>
      <c r="O369" s="44"/>
      <c r="P369" s="44"/>
      <c r="Q369" s="44"/>
      <c r="R369" s="44"/>
      <c r="S369" s="44"/>
      <c r="T369" s="44"/>
      <c r="U369" s="44"/>
      <c r="V369" s="44"/>
      <c r="W369" s="44"/>
      <c r="X369" s="44"/>
      <c r="Y369" s="44"/>
      <c r="Z369" s="44"/>
      <c r="AA369" s="44"/>
      <c r="AB369" s="44"/>
      <c r="AC369" s="44"/>
      <c r="AD369" s="44"/>
      <c r="AE369" s="44"/>
      <c r="AF369" s="44"/>
      <c r="AG369" s="44"/>
      <c r="AH369" s="44"/>
      <c r="AI369" s="44"/>
      <c r="AJ369" s="44"/>
      <c r="AK369" s="44"/>
      <c r="AL369" s="44"/>
      <c r="AM369" s="44"/>
      <c r="AN369" s="44"/>
      <c r="AO369" s="44"/>
      <c r="AP369" s="44"/>
      <c r="AQ369" s="44"/>
      <c r="AR369" s="44"/>
      <c r="AS369" s="44"/>
      <c r="AT369" s="44"/>
      <c r="AU369" s="44"/>
      <c r="AV369" s="44"/>
      <c r="AW369" s="44"/>
      <c r="AX369" s="44"/>
    </row>
    <row r="370" spans="3:50" ht="14.4" x14ac:dyDescent="0.25">
      <c r="C370" s="641"/>
      <c r="D370" s="641"/>
      <c r="E370" s="641"/>
      <c r="F370" s="44"/>
      <c r="G370" s="44"/>
      <c r="H370" s="44"/>
      <c r="I370" s="44"/>
      <c r="J370" s="44"/>
      <c r="K370" s="44"/>
      <c r="L370" s="44"/>
      <c r="M370" s="44"/>
      <c r="N370" s="44"/>
      <c r="O370" s="44"/>
      <c r="P370" s="44"/>
      <c r="Q370" s="44"/>
      <c r="R370" s="44"/>
      <c r="S370" s="44"/>
      <c r="T370" s="44"/>
      <c r="U370" s="44"/>
      <c r="V370" s="44"/>
      <c r="W370" s="44"/>
      <c r="X370" s="44"/>
      <c r="Y370" s="44"/>
      <c r="Z370" s="44"/>
      <c r="AA370" s="44"/>
      <c r="AB370" s="44"/>
      <c r="AC370" s="44"/>
      <c r="AD370" s="44"/>
      <c r="AE370" s="44"/>
      <c r="AF370" s="44"/>
      <c r="AG370" s="44"/>
      <c r="AH370" s="44"/>
      <c r="AI370" s="44"/>
      <c r="AJ370" s="44"/>
      <c r="AK370" s="44"/>
      <c r="AL370" s="44"/>
      <c r="AM370" s="44"/>
      <c r="AN370" s="44"/>
      <c r="AO370" s="44"/>
      <c r="AP370" s="44"/>
      <c r="AQ370" s="44"/>
      <c r="AR370" s="44"/>
      <c r="AS370" s="44"/>
      <c r="AT370" s="44"/>
      <c r="AU370" s="44"/>
      <c r="AV370" s="44"/>
      <c r="AW370" s="44"/>
      <c r="AX370" s="44"/>
    </row>
    <row r="371" spans="3:50" ht="14.4" x14ac:dyDescent="0.25">
      <c r="C371" s="641"/>
      <c r="D371" s="641"/>
      <c r="E371" s="641"/>
      <c r="F371" s="44"/>
      <c r="G371" s="44"/>
      <c r="H371" s="44"/>
      <c r="I371" s="44"/>
      <c r="J371" s="44"/>
      <c r="K371" s="44"/>
      <c r="L371" s="44"/>
      <c r="M371" s="44"/>
      <c r="N371" s="44"/>
      <c r="O371" s="44"/>
      <c r="P371" s="44"/>
      <c r="Q371" s="44"/>
      <c r="R371" s="44"/>
      <c r="S371" s="44"/>
      <c r="T371" s="44"/>
      <c r="U371" s="44"/>
      <c r="V371" s="44"/>
      <c r="W371" s="44"/>
      <c r="X371" s="44"/>
      <c r="Y371" s="44"/>
      <c r="Z371" s="44"/>
      <c r="AA371" s="44"/>
      <c r="AB371" s="44"/>
      <c r="AC371" s="44"/>
      <c r="AD371" s="44"/>
      <c r="AE371" s="44"/>
      <c r="AF371" s="44"/>
      <c r="AG371" s="44"/>
      <c r="AH371" s="44"/>
      <c r="AI371" s="44"/>
      <c r="AJ371" s="44"/>
      <c r="AK371" s="44"/>
      <c r="AL371" s="44"/>
      <c r="AM371" s="44"/>
      <c r="AN371" s="44"/>
      <c r="AO371" s="44"/>
      <c r="AP371" s="44"/>
      <c r="AQ371" s="44"/>
      <c r="AR371" s="44"/>
      <c r="AS371" s="44"/>
      <c r="AT371" s="44"/>
      <c r="AU371" s="44"/>
      <c r="AV371" s="44"/>
      <c r="AW371" s="44"/>
      <c r="AX371" s="44"/>
    </row>
    <row r="372" spans="3:50" ht="14.4" x14ac:dyDescent="0.25">
      <c r="C372" s="641"/>
      <c r="D372" s="641"/>
      <c r="E372" s="641"/>
      <c r="F372" s="44"/>
      <c r="G372" s="44"/>
      <c r="H372" s="44"/>
      <c r="I372" s="44"/>
      <c r="J372" s="44"/>
      <c r="K372" s="44"/>
      <c r="L372" s="44"/>
      <c r="M372" s="44"/>
      <c r="N372" s="44"/>
      <c r="O372" s="44"/>
      <c r="P372" s="44"/>
      <c r="Q372" s="44"/>
      <c r="R372" s="44"/>
      <c r="S372" s="44"/>
      <c r="T372" s="44"/>
      <c r="U372" s="44"/>
      <c r="V372" s="44"/>
      <c r="W372" s="44"/>
      <c r="X372" s="44"/>
      <c r="Y372" s="44"/>
      <c r="Z372" s="44"/>
      <c r="AA372" s="44"/>
      <c r="AB372" s="44"/>
      <c r="AC372" s="44"/>
      <c r="AD372" s="44"/>
      <c r="AE372" s="44"/>
      <c r="AF372" s="44"/>
      <c r="AG372" s="44"/>
      <c r="AH372" s="44"/>
      <c r="AI372" s="44"/>
      <c r="AJ372" s="44"/>
      <c r="AK372" s="44"/>
      <c r="AL372" s="44"/>
      <c r="AM372" s="44"/>
      <c r="AN372" s="44"/>
      <c r="AO372" s="44"/>
      <c r="AP372" s="44"/>
      <c r="AQ372" s="44"/>
      <c r="AR372" s="44"/>
      <c r="AS372" s="44"/>
      <c r="AT372" s="44"/>
      <c r="AU372" s="44"/>
      <c r="AV372" s="44"/>
      <c r="AW372" s="44"/>
      <c r="AX372" s="44"/>
    </row>
    <row r="373" spans="3:50" ht="14.4" x14ac:dyDescent="0.25">
      <c r="C373" s="641"/>
      <c r="D373" s="641"/>
      <c r="E373" s="641"/>
      <c r="F373" s="44"/>
      <c r="G373" s="44"/>
      <c r="H373" s="44"/>
      <c r="I373" s="44"/>
      <c r="J373" s="44"/>
      <c r="K373" s="44"/>
      <c r="L373" s="44"/>
      <c r="M373" s="44"/>
      <c r="N373" s="44"/>
      <c r="O373" s="44"/>
      <c r="P373" s="44"/>
      <c r="Q373" s="44"/>
      <c r="R373" s="44"/>
      <c r="S373" s="44"/>
      <c r="T373" s="44"/>
      <c r="U373" s="44"/>
      <c r="V373" s="44"/>
      <c r="W373" s="44"/>
      <c r="X373" s="44"/>
      <c r="Y373" s="44"/>
      <c r="Z373" s="44"/>
      <c r="AA373" s="44"/>
      <c r="AB373" s="44"/>
      <c r="AC373" s="44"/>
      <c r="AD373" s="44"/>
      <c r="AE373" s="44"/>
      <c r="AF373" s="44"/>
      <c r="AG373" s="44"/>
      <c r="AH373" s="44"/>
      <c r="AI373" s="44"/>
      <c r="AJ373" s="44"/>
      <c r="AK373" s="44"/>
      <c r="AL373" s="44"/>
      <c r="AM373" s="44"/>
      <c r="AN373" s="44"/>
      <c r="AO373" s="44"/>
      <c r="AP373" s="44"/>
      <c r="AQ373" s="44"/>
      <c r="AR373" s="44"/>
      <c r="AS373" s="44"/>
      <c r="AT373" s="44"/>
      <c r="AU373" s="44"/>
      <c r="AV373" s="44"/>
      <c r="AW373" s="44"/>
      <c r="AX373" s="44"/>
    </row>
    <row r="374" spans="3:50" ht="14.4" x14ac:dyDescent="0.25">
      <c r="C374" s="641"/>
      <c r="D374" s="641"/>
      <c r="E374" s="641"/>
      <c r="F374" s="44"/>
      <c r="G374" s="44"/>
      <c r="H374" s="44"/>
      <c r="I374" s="44"/>
      <c r="J374" s="44"/>
      <c r="K374" s="44"/>
      <c r="L374" s="44"/>
      <c r="M374" s="44"/>
      <c r="N374" s="44"/>
      <c r="O374" s="44"/>
      <c r="P374" s="44"/>
      <c r="Q374" s="44"/>
      <c r="R374" s="44"/>
      <c r="S374" s="44"/>
      <c r="T374" s="44"/>
      <c r="U374" s="44"/>
      <c r="V374" s="44"/>
      <c r="W374" s="44"/>
      <c r="X374" s="44"/>
      <c r="Y374" s="44"/>
      <c r="Z374" s="44"/>
      <c r="AA374" s="44"/>
      <c r="AB374" s="44"/>
      <c r="AC374" s="44"/>
      <c r="AD374" s="44"/>
      <c r="AE374" s="44"/>
      <c r="AF374" s="44"/>
      <c r="AG374" s="44"/>
      <c r="AH374" s="44"/>
      <c r="AI374" s="44"/>
      <c r="AJ374" s="44"/>
      <c r="AK374" s="44"/>
      <c r="AL374" s="44"/>
      <c r="AM374" s="44"/>
      <c r="AN374" s="44"/>
      <c r="AO374" s="44"/>
      <c r="AP374" s="44"/>
      <c r="AQ374" s="44"/>
      <c r="AR374" s="44"/>
      <c r="AS374" s="44"/>
      <c r="AT374" s="44"/>
      <c r="AU374" s="44"/>
      <c r="AV374" s="44"/>
      <c r="AW374" s="44"/>
      <c r="AX374" s="44"/>
    </row>
    <row r="375" spans="3:50" ht="14.4" x14ac:dyDescent="0.25">
      <c r="C375" s="641"/>
      <c r="D375" s="641"/>
      <c r="E375" s="641"/>
      <c r="F375" s="44"/>
      <c r="G375" s="44"/>
      <c r="H375" s="44"/>
      <c r="I375" s="44"/>
      <c r="J375" s="44"/>
      <c r="K375" s="44"/>
      <c r="L375" s="44"/>
      <c r="M375" s="44"/>
      <c r="N375" s="44"/>
      <c r="O375" s="44"/>
      <c r="P375" s="44"/>
      <c r="Q375" s="44"/>
      <c r="R375" s="44"/>
      <c r="S375" s="44"/>
      <c r="T375" s="44"/>
      <c r="U375" s="44"/>
      <c r="V375" s="44"/>
      <c r="W375" s="44"/>
      <c r="X375" s="44"/>
      <c r="Y375" s="44"/>
      <c r="Z375" s="44"/>
      <c r="AA375" s="44"/>
      <c r="AB375" s="44"/>
      <c r="AC375" s="44"/>
      <c r="AD375" s="44"/>
      <c r="AE375" s="44"/>
      <c r="AF375" s="44"/>
      <c r="AG375" s="44"/>
      <c r="AH375" s="44"/>
      <c r="AI375" s="44"/>
      <c r="AJ375" s="44"/>
      <c r="AK375" s="44"/>
      <c r="AL375" s="44"/>
      <c r="AM375" s="44"/>
      <c r="AN375" s="44"/>
      <c r="AO375" s="44"/>
      <c r="AP375" s="44"/>
      <c r="AQ375" s="44"/>
      <c r="AR375" s="44"/>
      <c r="AS375" s="44"/>
      <c r="AT375" s="44"/>
      <c r="AU375" s="44"/>
      <c r="AV375" s="44"/>
      <c r="AW375" s="44"/>
      <c r="AX375" s="44"/>
    </row>
    <row r="376" spans="3:50" ht="14.4" x14ac:dyDescent="0.25">
      <c r="C376" s="641"/>
      <c r="D376" s="641"/>
      <c r="E376" s="641"/>
      <c r="F376" s="44"/>
      <c r="G376" s="44"/>
      <c r="H376" s="44"/>
      <c r="I376" s="44"/>
      <c r="J376" s="44"/>
      <c r="K376" s="44"/>
      <c r="L376" s="44"/>
      <c r="M376" s="44"/>
      <c r="N376" s="44"/>
      <c r="O376" s="44"/>
      <c r="P376" s="44"/>
      <c r="Q376" s="44"/>
      <c r="R376" s="44"/>
      <c r="S376" s="44"/>
      <c r="T376" s="44"/>
      <c r="U376" s="44"/>
      <c r="V376" s="44"/>
      <c r="W376" s="44"/>
      <c r="X376" s="44"/>
      <c r="Y376" s="44"/>
      <c r="Z376" s="44"/>
      <c r="AA376" s="44"/>
      <c r="AB376" s="44"/>
      <c r="AC376" s="44"/>
      <c r="AD376" s="44"/>
      <c r="AE376" s="44"/>
      <c r="AF376" s="44"/>
      <c r="AG376" s="44"/>
      <c r="AH376" s="44"/>
      <c r="AI376" s="44"/>
      <c r="AJ376" s="44"/>
      <c r="AK376" s="44"/>
      <c r="AL376" s="44"/>
      <c r="AM376" s="44"/>
      <c r="AN376" s="44"/>
      <c r="AO376" s="44"/>
      <c r="AP376" s="44"/>
      <c r="AQ376" s="44"/>
      <c r="AR376" s="44"/>
      <c r="AS376" s="44"/>
      <c r="AT376" s="44"/>
      <c r="AU376" s="44"/>
      <c r="AV376" s="44"/>
      <c r="AW376" s="44"/>
      <c r="AX376" s="44"/>
    </row>
    <row r="377" spans="3:50" ht="14.4" x14ac:dyDescent="0.25">
      <c r="C377" s="641"/>
      <c r="D377" s="641"/>
      <c r="E377" s="641"/>
      <c r="F377" s="44"/>
      <c r="G377" s="44"/>
      <c r="H377" s="44"/>
      <c r="I377" s="44"/>
      <c r="J377" s="44"/>
      <c r="K377" s="44"/>
      <c r="L377" s="44"/>
      <c r="M377" s="44"/>
      <c r="N377" s="44"/>
      <c r="O377" s="44"/>
      <c r="P377" s="44"/>
      <c r="Q377" s="44"/>
      <c r="R377" s="44"/>
      <c r="S377" s="44"/>
      <c r="T377" s="44"/>
      <c r="U377" s="44"/>
      <c r="V377" s="44"/>
      <c r="W377" s="44"/>
      <c r="X377" s="44"/>
      <c r="Y377" s="44"/>
      <c r="Z377" s="44"/>
      <c r="AA377" s="44"/>
      <c r="AB377" s="44"/>
      <c r="AC377" s="44"/>
      <c r="AD377" s="44"/>
      <c r="AE377" s="44"/>
      <c r="AF377" s="44"/>
      <c r="AG377" s="44"/>
      <c r="AH377" s="44"/>
      <c r="AI377" s="44"/>
      <c r="AJ377" s="44"/>
      <c r="AK377" s="44"/>
      <c r="AL377" s="44"/>
      <c r="AM377" s="44"/>
      <c r="AN377" s="44"/>
      <c r="AO377" s="44"/>
      <c r="AP377" s="44"/>
      <c r="AQ377" s="44"/>
      <c r="AR377" s="44"/>
      <c r="AS377" s="44"/>
      <c r="AT377" s="44"/>
      <c r="AU377" s="44"/>
      <c r="AV377" s="44"/>
      <c r="AW377" s="44"/>
      <c r="AX377" s="44"/>
    </row>
    <row r="378" spans="3:50" ht="14.4" x14ac:dyDescent="0.25">
      <c r="C378" s="641"/>
      <c r="D378" s="641"/>
      <c r="E378" s="641"/>
      <c r="F378" s="44"/>
      <c r="G378" s="44"/>
      <c r="H378" s="44"/>
      <c r="I378" s="44"/>
      <c r="J378" s="44"/>
      <c r="K378" s="44"/>
      <c r="L378" s="44"/>
      <c r="M378" s="44"/>
      <c r="N378" s="44"/>
      <c r="O378" s="44"/>
      <c r="P378" s="44"/>
      <c r="Q378" s="44"/>
      <c r="R378" s="44"/>
      <c r="S378" s="44"/>
      <c r="T378" s="44"/>
      <c r="U378" s="44"/>
      <c r="V378" s="44"/>
      <c r="W378" s="44"/>
      <c r="X378" s="44"/>
      <c r="Y378" s="44"/>
      <c r="Z378" s="44"/>
      <c r="AA378" s="44"/>
      <c r="AB378" s="44"/>
      <c r="AC378" s="44"/>
      <c r="AD378" s="44"/>
      <c r="AE378" s="44"/>
      <c r="AF378" s="44"/>
      <c r="AG378" s="44"/>
      <c r="AH378" s="44"/>
      <c r="AI378" s="44"/>
      <c r="AJ378" s="44"/>
      <c r="AK378" s="44"/>
      <c r="AL378" s="44"/>
      <c r="AM378" s="44"/>
      <c r="AN378" s="44"/>
      <c r="AO378" s="44"/>
      <c r="AP378" s="44"/>
      <c r="AQ378" s="44"/>
      <c r="AR378" s="44"/>
      <c r="AS378" s="44"/>
      <c r="AT378" s="44"/>
      <c r="AU378" s="44"/>
      <c r="AV378" s="44"/>
      <c r="AW378" s="44"/>
      <c r="AX378" s="44"/>
    </row>
    <row r="379" spans="3:50" ht="14.4" x14ac:dyDescent="0.25">
      <c r="C379" s="641"/>
      <c r="D379" s="641"/>
      <c r="E379" s="641"/>
      <c r="F379" s="44"/>
      <c r="G379" s="44"/>
      <c r="H379" s="44"/>
      <c r="I379" s="44"/>
      <c r="J379" s="44"/>
      <c r="K379" s="44"/>
      <c r="L379" s="44"/>
      <c r="M379" s="44"/>
      <c r="N379" s="44"/>
      <c r="O379" s="44"/>
      <c r="P379" s="44"/>
      <c r="Q379" s="44"/>
      <c r="R379" s="44"/>
      <c r="S379" s="44"/>
      <c r="T379" s="44"/>
      <c r="U379" s="44"/>
      <c r="V379" s="44"/>
      <c r="W379" s="44"/>
      <c r="X379" s="44"/>
      <c r="Y379" s="44"/>
      <c r="Z379" s="44"/>
      <c r="AA379" s="44"/>
      <c r="AB379" s="44"/>
      <c r="AC379" s="44"/>
      <c r="AD379" s="44"/>
      <c r="AE379" s="44"/>
      <c r="AF379" s="44"/>
      <c r="AG379" s="44"/>
      <c r="AH379" s="44"/>
      <c r="AI379" s="44"/>
      <c r="AJ379" s="44"/>
      <c r="AK379" s="44"/>
      <c r="AL379" s="44"/>
      <c r="AM379" s="44"/>
      <c r="AN379" s="44"/>
      <c r="AO379" s="44"/>
      <c r="AP379" s="44"/>
      <c r="AQ379" s="44"/>
      <c r="AR379" s="44"/>
      <c r="AS379" s="44"/>
      <c r="AT379" s="44"/>
      <c r="AU379" s="44"/>
      <c r="AV379" s="44"/>
      <c r="AW379" s="44"/>
      <c r="AX379" s="44"/>
    </row>
    <row r="380" spans="3:50" ht="14.4" x14ac:dyDescent="0.25">
      <c r="C380" s="641"/>
      <c r="D380" s="641"/>
      <c r="E380" s="641"/>
      <c r="F380" s="44"/>
      <c r="G380" s="44"/>
      <c r="H380" s="44"/>
      <c r="I380" s="44"/>
      <c r="J380" s="44"/>
      <c r="K380" s="44"/>
      <c r="L380" s="44"/>
      <c r="M380" s="44"/>
      <c r="N380" s="44"/>
      <c r="O380" s="44"/>
      <c r="P380" s="44"/>
      <c r="Q380" s="44"/>
      <c r="R380" s="44"/>
      <c r="S380" s="44"/>
      <c r="T380" s="44"/>
      <c r="U380" s="44"/>
      <c r="V380" s="44"/>
      <c r="W380" s="44"/>
      <c r="X380" s="44"/>
      <c r="Y380" s="44"/>
      <c r="Z380" s="44"/>
      <c r="AA380" s="44"/>
      <c r="AB380" s="44"/>
      <c r="AC380" s="44"/>
      <c r="AD380" s="44"/>
      <c r="AE380" s="44"/>
      <c r="AF380" s="44"/>
      <c r="AG380" s="44"/>
      <c r="AH380" s="44"/>
      <c r="AI380" s="44"/>
      <c r="AJ380" s="44"/>
      <c r="AK380" s="44"/>
      <c r="AL380" s="44"/>
      <c r="AM380" s="44"/>
      <c r="AN380" s="44"/>
      <c r="AO380" s="44"/>
      <c r="AP380" s="44"/>
      <c r="AQ380" s="44"/>
      <c r="AR380" s="44"/>
      <c r="AS380" s="44"/>
      <c r="AT380" s="44"/>
      <c r="AU380" s="44"/>
      <c r="AV380" s="44"/>
      <c r="AW380" s="44"/>
      <c r="AX380" s="44"/>
    </row>
    <row r="381" spans="3:50" ht="14.4" x14ac:dyDescent="0.25">
      <c r="C381" s="641"/>
      <c r="D381" s="641"/>
      <c r="E381" s="641"/>
      <c r="F381" s="44"/>
      <c r="G381" s="44"/>
      <c r="H381" s="44"/>
      <c r="I381" s="44"/>
      <c r="J381" s="44"/>
      <c r="K381" s="44"/>
      <c r="L381" s="44"/>
      <c r="M381" s="44"/>
      <c r="N381" s="44"/>
      <c r="O381" s="44"/>
      <c r="P381" s="44"/>
      <c r="Q381" s="44"/>
      <c r="R381" s="44"/>
      <c r="S381" s="44"/>
      <c r="T381" s="44"/>
      <c r="U381" s="44"/>
      <c r="V381" s="44"/>
      <c r="W381" s="44"/>
      <c r="X381" s="44"/>
      <c r="Y381" s="44"/>
      <c r="Z381" s="44"/>
      <c r="AA381" s="44"/>
      <c r="AB381" s="44"/>
      <c r="AC381" s="44"/>
      <c r="AD381" s="44"/>
      <c r="AE381" s="44"/>
      <c r="AF381" s="44"/>
      <c r="AG381" s="44"/>
      <c r="AH381" s="44"/>
      <c r="AI381" s="44"/>
      <c r="AJ381" s="44"/>
      <c r="AK381" s="44"/>
      <c r="AL381" s="44"/>
      <c r="AM381" s="44"/>
      <c r="AN381" s="44"/>
      <c r="AO381" s="44"/>
      <c r="AP381" s="44"/>
      <c r="AQ381" s="44"/>
      <c r="AR381" s="44"/>
      <c r="AS381" s="44"/>
      <c r="AT381" s="44"/>
      <c r="AU381" s="44"/>
      <c r="AV381" s="44"/>
      <c r="AW381" s="44"/>
      <c r="AX381" s="44"/>
    </row>
    <row r="382" spans="3:50" ht="14.4" x14ac:dyDescent="0.25">
      <c r="C382" s="641"/>
      <c r="D382" s="641"/>
      <c r="E382" s="641"/>
      <c r="F382" s="44"/>
      <c r="G382" s="44"/>
      <c r="H382" s="44"/>
      <c r="I382" s="44"/>
      <c r="J382" s="44"/>
      <c r="K382" s="44"/>
      <c r="L382" s="44"/>
      <c r="M382" s="44"/>
      <c r="N382" s="44"/>
      <c r="O382" s="44"/>
      <c r="P382" s="44"/>
      <c r="Q382" s="44"/>
      <c r="R382" s="44"/>
      <c r="S382" s="44"/>
      <c r="T382" s="44"/>
      <c r="U382" s="44"/>
      <c r="V382" s="44"/>
      <c r="W382" s="44"/>
      <c r="X382" s="44"/>
      <c r="Y382" s="44"/>
      <c r="Z382" s="44"/>
      <c r="AA382" s="44"/>
      <c r="AB382" s="44"/>
      <c r="AC382" s="44"/>
      <c r="AD382" s="44"/>
      <c r="AE382" s="44"/>
      <c r="AF382" s="44"/>
      <c r="AG382" s="44"/>
      <c r="AH382" s="44"/>
      <c r="AI382" s="44"/>
      <c r="AJ382" s="44"/>
      <c r="AK382" s="44"/>
      <c r="AL382" s="44"/>
      <c r="AM382" s="44"/>
      <c r="AN382" s="44"/>
      <c r="AO382" s="44"/>
      <c r="AP382" s="44"/>
      <c r="AQ382" s="44"/>
      <c r="AR382" s="44"/>
      <c r="AS382" s="44"/>
      <c r="AT382" s="44"/>
      <c r="AU382" s="44"/>
      <c r="AV382" s="44"/>
      <c r="AW382" s="44"/>
      <c r="AX382" s="44"/>
    </row>
    <row r="383" spans="3:50" ht="14.4" x14ac:dyDescent="0.25">
      <c r="C383" s="641"/>
      <c r="D383" s="641"/>
      <c r="E383" s="641"/>
      <c r="F383" s="44"/>
      <c r="G383" s="44"/>
      <c r="H383" s="44"/>
      <c r="I383" s="44"/>
      <c r="J383" s="44"/>
      <c r="K383" s="44"/>
      <c r="L383" s="44"/>
      <c r="M383" s="44"/>
      <c r="N383" s="44"/>
      <c r="O383" s="44"/>
      <c r="P383" s="44"/>
      <c r="Q383" s="44"/>
      <c r="R383" s="44"/>
      <c r="S383" s="44"/>
      <c r="T383" s="44"/>
      <c r="U383" s="44"/>
      <c r="V383" s="44"/>
      <c r="W383" s="44"/>
      <c r="X383" s="44"/>
      <c r="Y383" s="44"/>
      <c r="Z383" s="44"/>
      <c r="AA383" s="44"/>
      <c r="AB383" s="44"/>
      <c r="AC383" s="44"/>
      <c r="AD383" s="44"/>
      <c r="AE383" s="44"/>
      <c r="AF383" s="44"/>
      <c r="AG383" s="44"/>
      <c r="AH383" s="44"/>
      <c r="AI383" s="44"/>
      <c r="AJ383" s="44"/>
      <c r="AK383" s="44"/>
      <c r="AL383" s="44"/>
      <c r="AM383" s="44"/>
      <c r="AN383" s="44"/>
      <c r="AO383" s="44"/>
      <c r="AP383" s="44"/>
      <c r="AQ383" s="44"/>
      <c r="AR383" s="44"/>
      <c r="AS383" s="44"/>
      <c r="AT383" s="44"/>
      <c r="AU383" s="44"/>
      <c r="AV383" s="44"/>
      <c r="AW383" s="44"/>
      <c r="AX383" s="44"/>
    </row>
    <row r="384" spans="3:50" ht="14.4" x14ac:dyDescent="0.25">
      <c r="C384" s="641"/>
      <c r="D384" s="641"/>
      <c r="E384" s="641"/>
      <c r="F384" s="44"/>
      <c r="G384" s="44"/>
      <c r="H384" s="44"/>
      <c r="I384" s="44"/>
      <c r="J384" s="44"/>
      <c r="K384" s="44"/>
      <c r="L384" s="44"/>
      <c r="M384" s="44"/>
      <c r="N384" s="44"/>
      <c r="O384" s="44"/>
      <c r="P384" s="44"/>
      <c r="Q384" s="44"/>
      <c r="R384" s="44"/>
      <c r="S384" s="44"/>
      <c r="T384" s="44"/>
      <c r="U384" s="44"/>
      <c r="V384" s="44"/>
      <c r="W384" s="44"/>
      <c r="X384" s="44"/>
      <c r="Y384" s="44"/>
      <c r="Z384" s="44"/>
      <c r="AA384" s="44"/>
      <c r="AB384" s="44"/>
      <c r="AC384" s="44"/>
      <c r="AD384" s="44"/>
      <c r="AE384" s="44"/>
      <c r="AF384" s="44"/>
      <c r="AG384" s="44"/>
      <c r="AH384" s="44"/>
      <c r="AI384" s="44"/>
      <c r="AJ384" s="44"/>
      <c r="AK384" s="44"/>
      <c r="AL384" s="44"/>
      <c r="AM384" s="44"/>
      <c r="AN384" s="44"/>
      <c r="AO384" s="44"/>
      <c r="AP384" s="44"/>
      <c r="AQ384" s="44"/>
      <c r="AR384" s="44"/>
      <c r="AS384" s="44"/>
      <c r="AT384" s="44"/>
      <c r="AU384" s="44"/>
      <c r="AV384" s="44"/>
      <c r="AW384" s="44"/>
      <c r="AX384" s="44"/>
    </row>
    <row r="385" spans="3:50" ht="14.4" x14ac:dyDescent="0.25">
      <c r="C385" s="641"/>
      <c r="D385" s="641"/>
      <c r="E385" s="641"/>
      <c r="F385" s="44"/>
      <c r="G385" s="44"/>
      <c r="H385" s="44"/>
      <c r="I385" s="44"/>
      <c r="J385" s="44"/>
      <c r="K385" s="44"/>
      <c r="L385" s="44"/>
      <c r="M385" s="44"/>
      <c r="N385" s="44"/>
      <c r="O385" s="44"/>
      <c r="P385" s="44"/>
      <c r="Q385" s="44"/>
      <c r="R385" s="44"/>
      <c r="S385" s="44"/>
      <c r="T385" s="44"/>
      <c r="U385" s="44"/>
      <c r="V385" s="44"/>
      <c r="W385" s="44"/>
      <c r="X385" s="44"/>
      <c r="Y385" s="44"/>
      <c r="Z385" s="44"/>
      <c r="AA385" s="44"/>
      <c r="AB385" s="44"/>
      <c r="AC385" s="44"/>
      <c r="AD385" s="44"/>
      <c r="AE385" s="44"/>
      <c r="AF385" s="44"/>
      <c r="AG385" s="44"/>
      <c r="AH385" s="44"/>
      <c r="AI385" s="44"/>
      <c r="AJ385" s="44"/>
      <c r="AK385" s="44"/>
      <c r="AL385" s="44"/>
      <c r="AM385" s="44"/>
      <c r="AN385" s="44"/>
      <c r="AO385" s="44"/>
      <c r="AP385" s="44"/>
      <c r="AQ385" s="44"/>
      <c r="AR385" s="44"/>
      <c r="AS385" s="44"/>
      <c r="AT385" s="44"/>
      <c r="AU385" s="44"/>
      <c r="AV385" s="44"/>
      <c r="AW385" s="44"/>
      <c r="AX385" s="44"/>
    </row>
    <row r="386" spans="3:50" ht="14.4" x14ac:dyDescent="0.25">
      <c r="C386" s="641"/>
      <c r="D386" s="641"/>
      <c r="E386" s="641"/>
      <c r="F386" s="44"/>
      <c r="G386" s="44"/>
      <c r="H386" s="44"/>
      <c r="I386" s="44"/>
      <c r="J386" s="44"/>
      <c r="K386" s="44"/>
      <c r="L386" s="44"/>
      <c r="M386" s="44"/>
      <c r="N386" s="44"/>
      <c r="O386" s="44"/>
      <c r="P386" s="44"/>
      <c r="Q386" s="44"/>
      <c r="R386" s="44"/>
      <c r="S386" s="44"/>
      <c r="T386" s="44"/>
      <c r="U386" s="44"/>
      <c r="V386" s="44"/>
      <c r="W386" s="44"/>
      <c r="X386" s="44"/>
      <c r="Y386" s="44"/>
      <c r="Z386" s="44"/>
      <c r="AA386" s="44"/>
      <c r="AB386" s="44"/>
      <c r="AC386" s="44"/>
      <c r="AD386" s="44"/>
      <c r="AE386" s="44"/>
      <c r="AF386" s="44"/>
      <c r="AG386" s="44"/>
      <c r="AH386" s="44"/>
      <c r="AI386" s="44"/>
      <c r="AJ386" s="44"/>
      <c r="AK386" s="44"/>
      <c r="AL386" s="44"/>
      <c r="AM386" s="44"/>
      <c r="AN386" s="44"/>
      <c r="AO386" s="44"/>
      <c r="AP386" s="44"/>
      <c r="AQ386" s="44"/>
      <c r="AR386" s="44"/>
      <c r="AS386" s="44"/>
      <c r="AT386" s="44"/>
      <c r="AU386" s="44"/>
      <c r="AV386" s="44"/>
      <c r="AW386" s="44"/>
      <c r="AX386" s="44"/>
    </row>
    <row r="387" spans="3:50" ht="14.4" x14ac:dyDescent="0.25">
      <c r="C387" s="641"/>
      <c r="D387" s="641"/>
      <c r="E387" s="641"/>
      <c r="F387" s="44"/>
      <c r="G387" s="44"/>
      <c r="H387" s="44"/>
      <c r="I387" s="44"/>
      <c r="J387" s="44"/>
      <c r="K387" s="44"/>
      <c r="L387" s="44"/>
      <c r="M387" s="44"/>
      <c r="N387" s="44"/>
      <c r="O387" s="44"/>
      <c r="P387" s="44"/>
      <c r="Q387" s="44"/>
      <c r="R387" s="44"/>
      <c r="S387" s="44"/>
      <c r="T387" s="44"/>
      <c r="U387" s="44"/>
      <c r="V387" s="44"/>
      <c r="W387" s="44"/>
      <c r="X387" s="44"/>
      <c r="Y387" s="44"/>
      <c r="Z387" s="44"/>
      <c r="AA387" s="44"/>
      <c r="AB387" s="44"/>
      <c r="AC387" s="44"/>
      <c r="AD387" s="44"/>
      <c r="AE387" s="44"/>
      <c r="AF387" s="44"/>
      <c r="AG387" s="44"/>
      <c r="AH387" s="44"/>
      <c r="AI387" s="44"/>
      <c r="AJ387" s="44"/>
      <c r="AK387" s="44"/>
      <c r="AL387" s="44"/>
      <c r="AM387" s="44"/>
      <c r="AN387" s="44"/>
      <c r="AO387" s="44"/>
      <c r="AP387" s="44"/>
      <c r="AQ387" s="44"/>
      <c r="AR387" s="44"/>
      <c r="AS387" s="44"/>
      <c r="AT387" s="44"/>
      <c r="AU387" s="44"/>
      <c r="AV387" s="44"/>
      <c r="AW387" s="44"/>
      <c r="AX387" s="44"/>
    </row>
    <row r="388" spans="3:50" ht="14.4" x14ac:dyDescent="0.25">
      <c r="C388" s="641"/>
      <c r="D388" s="641"/>
      <c r="E388" s="641"/>
      <c r="F388" s="44"/>
      <c r="G388" s="44"/>
      <c r="H388" s="44"/>
      <c r="I388" s="44"/>
      <c r="J388" s="44"/>
      <c r="K388" s="44"/>
      <c r="L388" s="44"/>
      <c r="M388" s="44"/>
      <c r="N388" s="44"/>
      <c r="O388" s="44"/>
      <c r="P388" s="44"/>
      <c r="Q388" s="44"/>
      <c r="R388" s="44"/>
      <c r="S388" s="44"/>
      <c r="T388" s="44"/>
      <c r="U388" s="44"/>
      <c r="V388" s="44"/>
      <c r="W388" s="44"/>
      <c r="X388" s="44"/>
      <c r="Y388" s="44"/>
      <c r="Z388" s="44"/>
      <c r="AA388" s="44"/>
      <c r="AB388" s="44"/>
      <c r="AC388" s="44"/>
      <c r="AD388" s="44"/>
      <c r="AE388" s="44"/>
      <c r="AF388" s="44"/>
      <c r="AG388" s="44"/>
      <c r="AH388" s="44"/>
      <c r="AI388" s="44"/>
      <c r="AJ388" s="44"/>
      <c r="AK388" s="44"/>
      <c r="AL388" s="44"/>
      <c r="AM388" s="44"/>
      <c r="AN388" s="44"/>
      <c r="AO388" s="44"/>
      <c r="AP388" s="44"/>
      <c r="AQ388" s="44"/>
      <c r="AR388" s="44"/>
      <c r="AS388" s="44"/>
      <c r="AT388" s="44"/>
      <c r="AU388" s="44"/>
      <c r="AV388" s="44"/>
      <c r="AW388" s="44"/>
      <c r="AX388" s="44"/>
    </row>
    <row r="389" spans="3:50" ht="14.4" x14ac:dyDescent="0.25">
      <c r="C389" s="641"/>
      <c r="D389" s="641"/>
      <c r="E389" s="641"/>
      <c r="F389" s="44"/>
      <c r="G389" s="44"/>
      <c r="H389" s="44"/>
      <c r="I389" s="44"/>
      <c r="J389" s="44"/>
      <c r="K389" s="44"/>
      <c r="L389" s="44"/>
      <c r="M389" s="44"/>
      <c r="N389" s="44"/>
      <c r="O389" s="44"/>
      <c r="P389" s="44"/>
      <c r="Q389" s="44"/>
      <c r="R389" s="44"/>
      <c r="S389" s="44"/>
      <c r="T389" s="44"/>
      <c r="U389" s="44"/>
      <c r="V389" s="44"/>
      <c r="W389" s="44"/>
      <c r="X389" s="44"/>
      <c r="Y389" s="44"/>
      <c r="Z389" s="44"/>
      <c r="AA389" s="44"/>
      <c r="AB389" s="44"/>
      <c r="AC389" s="44"/>
      <c r="AD389" s="44"/>
      <c r="AE389" s="44"/>
      <c r="AF389" s="44"/>
      <c r="AG389" s="44"/>
      <c r="AH389" s="44"/>
      <c r="AI389" s="44"/>
      <c r="AJ389" s="44"/>
      <c r="AK389" s="44"/>
      <c r="AL389" s="44"/>
      <c r="AM389" s="44"/>
      <c r="AN389" s="44"/>
      <c r="AO389" s="44"/>
      <c r="AP389" s="44"/>
      <c r="AQ389" s="44"/>
      <c r="AR389" s="44"/>
      <c r="AS389" s="44"/>
      <c r="AT389" s="44"/>
      <c r="AU389" s="44"/>
      <c r="AV389" s="44"/>
      <c r="AW389" s="44"/>
      <c r="AX389" s="44"/>
    </row>
    <row r="390" spans="3:50" ht="14.4" x14ac:dyDescent="0.25">
      <c r="C390" s="641"/>
      <c r="D390" s="641"/>
      <c r="E390" s="641"/>
      <c r="F390" s="44"/>
      <c r="G390" s="44"/>
      <c r="H390" s="44"/>
      <c r="I390" s="44"/>
      <c r="J390" s="44"/>
      <c r="K390" s="44"/>
      <c r="L390" s="44"/>
      <c r="M390" s="44"/>
      <c r="N390" s="44"/>
      <c r="O390" s="44"/>
      <c r="P390" s="44"/>
      <c r="Q390" s="44"/>
      <c r="R390" s="44"/>
      <c r="S390" s="44"/>
      <c r="T390" s="44"/>
      <c r="U390" s="44"/>
      <c r="V390" s="44"/>
      <c r="W390" s="44"/>
      <c r="X390" s="44"/>
      <c r="Y390" s="44"/>
      <c r="Z390" s="44"/>
      <c r="AA390" s="44"/>
      <c r="AB390" s="44"/>
      <c r="AC390" s="44"/>
      <c r="AD390" s="44"/>
      <c r="AE390" s="44"/>
      <c r="AF390" s="44"/>
      <c r="AG390" s="44"/>
      <c r="AH390" s="44"/>
      <c r="AI390" s="44"/>
      <c r="AJ390" s="44"/>
      <c r="AK390" s="44"/>
      <c r="AL390" s="44"/>
      <c r="AM390" s="44"/>
      <c r="AN390" s="44"/>
      <c r="AO390" s="44"/>
      <c r="AP390" s="44"/>
      <c r="AQ390" s="44"/>
      <c r="AR390" s="44"/>
      <c r="AS390" s="44"/>
      <c r="AT390" s="44"/>
      <c r="AU390" s="44"/>
      <c r="AV390" s="44"/>
      <c r="AW390" s="44"/>
      <c r="AX390" s="44"/>
    </row>
    <row r="391" spans="3:50" ht="14.4" x14ac:dyDescent="0.25">
      <c r="C391" s="641"/>
      <c r="D391" s="641"/>
      <c r="E391" s="641"/>
      <c r="F391" s="44"/>
      <c r="G391" s="44"/>
      <c r="H391" s="44"/>
      <c r="I391" s="44"/>
      <c r="J391" s="44"/>
      <c r="K391" s="44"/>
      <c r="L391" s="44"/>
      <c r="M391" s="44"/>
      <c r="N391" s="44"/>
      <c r="O391" s="44"/>
      <c r="P391" s="44"/>
      <c r="Q391" s="44"/>
      <c r="R391" s="44"/>
      <c r="S391" s="44"/>
      <c r="T391" s="44"/>
      <c r="U391" s="44"/>
      <c r="V391" s="44"/>
      <c r="W391" s="44"/>
      <c r="X391" s="44"/>
      <c r="Y391" s="44"/>
      <c r="Z391" s="44"/>
      <c r="AA391" s="44"/>
      <c r="AB391" s="44"/>
      <c r="AC391" s="44"/>
      <c r="AD391" s="44"/>
      <c r="AE391" s="44"/>
      <c r="AF391" s="44"/>
      <c r="AG391" s="44"/>
      <c r="AH391" s="44"/>
      <c r="AI391" s="44"/>
      <c r="AJ391" s="44"/>
      <c r="AK391" s="44"/>
      <c r="AL391" s="44"/>
      <c r="AM391" s="44"/>
      <c r="AN391" s="44"/>
      <c r="AO391" s="44"/>
      <c r="AP391" s="44"/>
      <c r="AQ391" s="44"/>
      <c r="AR391" s="44"/>
      <c r="AS391" s="44"/>
      <c r="AT391" s="44"/>
      <c r="AU391" s="44"/>
      <c r="AV391" s="44"/>
      <c r="AW391" s="44"/>
      <c r="AX391" s="44"/>
    </row>
    <row r="392" spans="3:50" ht="14.4" x14ac:dyDescent="0.25">
      <c r="C392" s="641"/>
      <c r="D392" s="641"/>
      <c r="E392" s="641"/>
      <c r="F392" s="44"/>
      <c r="G392" s="44"/>
      <c r="H392" s="44"/>
      <c r="I392" s="44"/>
      <c r="J392" s="44"/>
      <c r="K392" s="44"/>
      <c r="L392" s="44"/>
      <c r="M392" s="44"/>
      <c r="N392" s="44"/>
      <c r="O392" s="44"/>
      <c r="P392" s="44"/>
      <c r="Q392" s="44"/>
      <c r="R392" s="44"/>
      <c r="S392" s="44"/>
      <c r="T392" s="44"/>
      <c r="U392" s="44"/>
      <c r="V392" s="44"/>
      <c r="W392" s="44"/>
      <c r="X392" s="44"/>
      <c r="Y392" s="44"/>
      <c r="Z392" s="44"/>
      <c r="AA392" s="44"/>
      <c r="AB392" s="44"/>
      <c r="AC392" s="44"/>
      <c r="AD392" s="44"/>
      <c r="AE392" s="44"/>
      <c r="AF392" s="44"/>
      <c r="AG392" s="44"/>
      <c r="AH392" s="44"/>
      <c r="AI392" s="44"/>
      <c r="AJ392" s="44"/>
      <c r="AK392" s="44"/>
      <c r="AL392" s="44"/>
      <c r="AM392" s="44"/>
      <c r="AN392" s="44"/>
      <c r="AO392" s="44"/>
      <c r="AP392" s="44"/>
      <c r="AQ392" s="44"/>
      <c r="AR392" s="44"/>
      <c r="AS392" s="44"/>
      <c r="AT392" s="44"/>
      <c r="AU392" s="44"/>
      <c r="AV392" s="44"/>
      <c r="AW392" s="44"/>
      <c r="AX392" s="44"/>
    </row>
    <row r="393" spans="3:50" ht="14.4" x14ac:dyDescent="0.25">
      <c r="C393" s="641"/>
      <c r="D393" s="641"/>
      <c r="E393" s="641"/>
      <c r="F393" s="44"/>
      <c r="G393" s="44"/>
      <c r="H393" s="44"/>
      <c r="I393" s="44"/>
      <c r="J393" s="44"/>
      <c r="K393" s="44"/>
      <c r="L393" s="44"/>
      <c r="M393" s="44"/>
      <c r="N393" s="44"/>
      <c r="O393" s="44"/>
      <c r="P393" s="44"/>
      <c r="Q393" s="44"/>
      <c r="R393" s="44"/>
      <c r="S393" s="44"/>
      <c r="T393" s="44"/>
      <c r="U393" s="44"/>
      <c r="V393" s="44"/>
      <c r="W393" s="44"/>
      <c r="X393" s="44"/>
      <c r="Y393" s="44"/>
      <c r="Z393" s="44"/>
      <c r="AA393" s="44"/>
      <c r="AB393" s="44"/>
      <c r="AC393" s="44"/>
      <c r="AD393" s="44"/>
      <c r="AE393" s="44"/>
      <c r="AF393" s="44"/>
      <c r="AG393" s="44"/>
      <c r="AH393" s="44"/>
      <c r="AI393" s="44"/>
      <c r="AJ393" s="44"/>
      <c r="AK393" s="44"/>
      <c r="AL393" s="44"/>
      <c r="AM393" s="44"/>
      <c r="AN393" s="44"/>
      <c r="AO393" s="44"/>
      <c r="AP393" s="44"/>
      <c r="AQ393" s="44"/>
      <c r="AR393" s="44"/>
      <c r="AS393" s="44"/>
      <c r="AT393" s="44"/>
      <c r="AU393" s="44"/>
      <c r="AV393" s="44"/>
      <c r="AW393" s="44"/>
      <c r="AX393" s="44"/>
    </row>
    <row r="394" spans="3:50" ht="14.4" x14ac:dyDescent="0.25">
      <c r="C394" s="641"/>
      <c r="D394" s="641"/>
      <c r="E394" s="641"/>
      <c r="F394" s="44"/>
      <c r="G394" s="44"/>
      <c r="H394" s="44"/>
      <c r="I394" s="44"/>
      <c r="J394" s="44"/>
      <c r="K394" s="44"/>
      <c r="L394" s="44"/>
      <c r="M394" s="44"/>
      <c r="N394" s="44"/>
      <c r="O394" s="44"/>
      <c r="P394" s="44"/>
      <c r="Q394" s="44"/>
      <c r="R394" s="44"/>
      <c r="S394" s="44"/>
      <c r="T394" s="44"/>
      <c r="U394" s="44"/>
      <c r="V394" s="44"/>
      <c r="W394" s="44"/>
      <c r="X394" s="44"/>
      <c r="Y394" s="44"/>
      <c r="Z394" s="44"/>
      <c r="AA394" s="44"/>
      <c r="AB394" s="44"/>
      <c r="AC394" s="44"/>
      <c r="AD394" s="44"/>
      <c r="AE394" s="44"/>
      <c r="AF394" s="44"/>
      <c r="AG394" s="44"/>
      <c r="AH394" s="44"/>
      <c r="AI394" s="44"/>
      <c r="AJ394" s="44"/>
      <c r="AK394" s="44"/>
      <c r="AL394" s="44"/>
      <c r="AM394" s="44"/>
      <c r="AN394" s="44"/>
      <c r="AO394" s="44"/>
      <c r="AP394" s="44"/>
      <c r="AQ394" s="44"/>
      <c r="AR394" s="44"/>
      <c r="AS394" s="44"/>
      <c r="AT394" s="44"/>
      <c r="AU394" s="44"/>
      <c r="AV394" s="44"/>
      <c r="AW394" s="44"/>
      <c r="AX394" s="44"/>
    </row>
    <row r="395" spans="3:50" ht="14.4" x14ac:dyDescent="0.25">
      <c r="C395" s="641"/>
      <c r="D395" s="641"/>
      <c r="E395" s="641"/>
      <c r="F395" s="44"/>
      <c r="G395" s="44"/>
      <c r="H395" s="44"/>
      <c r="I395" s="44"/>
      <c r="J395" s="44"/>
      <c r="K395" s="44"/>
      <c r="L395" s="44"/>
      <c r="M395" s="44"/>
      <c r="N395" s="44"/>
      <c r="O395" s="44"/>
      <c r="P395" s="44"/>
      <c r="Q395" s="44"/>
      <c r="R395" s="44"/>
      <c r="S395" s="44"/>
      <c r="T395" s="44"/>
      <c r="U395" s="44"/>
      <c r="V395" s="44"/>
      <c r="W395" s="44"/>
      <c r="X395" s="44"/>
      <c r="Y395" s="44"/>
      <c r="Z395" s="44"/>
      <c r="AA395" s="44"/>
      <c r="AB395" s="44"/>
      <c r="AC395" s="44"/>
      <c r="AD395" s="44"/>
      <c r="AE395" s="44"/>
      <c r="AF395" s="44"/>
      <c r="AG395" s="44"/>
      <c r="AH395" s="44"/>
      <c r="AI395" s="44"/>
      <c r="AJ395" s="44"/>
      <c r="AK395" s="44"/>
      <c r="AL395" s="44"/>
      <c r="AM395" s="44"/>
      <c r="AN395" s="44"/>
      <c r="AO395" s="44"/>
      <c r="AP395" s="44"/>
      <c r="AQ395" s="44"/>
      <c r="AR395" s="44"/>
      <c r="AS395" s="44"/>
      <c r="AT395" s="44"/>
      <c r="AU395" s="44"/>
      <c r="AV395" s="44"/>
      <c r="AW395" s="44"/>
      <c r="AX395" s="44"/>
    </row>
    <row r="396" spans="3:50" ht="14.4" x14ac:dyDescent="0.25">
      <c r="C396" s="641"/>
      <c r="D396" s="641"/>
      <c r="E396" s="641"/>
      <c r="F396" s="44"/>
      <c r="G396" s="44"/>
      <c r="H396" s="44"/>
      <c r="I396" s="44"/>
      <c r="J396" s="44"/>
      <c r="K396" s="44"/>
      <c r="L396" s="44"/>
      <c r="M396" s="44"/>
      <c r="N396" s="44"/>
      <c r="O396" s="44"/>
      <c r="P396" s="44"/>
      <c r="Q396" s="44"/>
      <c r="R396" s="44"/>
      <c r="S396" s="44"/>
      <c r="T396" s="44"/>
      <c r="U396" s="44"/>
      <c r="V396" s="44"/>
      <c r="W396" s="44"/>
      <c r="X396" s="44"/>
      <c r="Y396" s="44"/>
      <c r="Z396" s="44"/>
      <c r="AA396" s="44"/>
      <c r="AB396" s="44"/>
      <c r="AC396" s="44"/>
      <c r="AD396" s="44"/>
      <c r="AE396" s="44"/>
      <c r="AF396" s="44"/>
      <c r="AG396" s="44"/>
      <c r="AH396" s="44"/>
      <c r="AI396" s="44"/>
      <c r="AJ396" s="44"/>
      <c r="AK396" s="44"/>
      <c r="AL396" s="44"/>
      <c r="AM396" s="44"/>
      <c r="AN396" s="44"/>
      <c r="AO396" s="44"/>
      <c r="AP396" s="44"/>
      <c r="AQ396" s="44"/>
      <c r="AR396" s="44"/>
      <c r="AS396" s="44"/>
      <c r="AT396" s="44"/>
      <c r="AU396" s="44"/>
      <c r="AV396" s="44"/>
      <c r="AW396" s="44"/>
      <c r="AX396" s="44"/>
    </row>
    <row r="397" spans="3:50" ht="14.4" x14ac:dyDescent="0.25">
      <c r="C397" s="641"/>
      <c r="D397" s="641"/>
      <c r="E397" s="641"/>
      <c r="F397" s="44"/>
      <c r="G397" s="44"/>
      <c r="H397" s="44"/>
      <c r="I397" s="44"/>
      <c r="J397" s="44"/>
      <c r="K397" s="44"/>
      <c r="L397" s="44"/>
      <c r="M397" s="44"/>
      <c r="N397" s="44"/>
      <c r="O397" s="44"/>
      <c r="P397" s="44"/>
      <c r="Q397" s="44"/>
      <c r="R397" s="44"/>
      <c r="S397" s="44"/>
      <c r="T397" s="44"/>
      <c r="U397" s="44"/>
      <c r="V397" s="44"/>
      <c r="W397" s="44"/>
      <c r="X397" s="44"/>
      <c r="Y397" s="44"/>
      <c r="Z397" s="44"/>
      <c r="AA397" s="44"/>
      <c r="AB397" s="44"/>
      <c r="AC397" s="44"/>
      <c r="AD397" s="44"/>
      <c r="AE397" s="44"/>
      <c r="AF397" s="44"/>
      <c r="AG397" s="44"/>
      <c r="AH397" s="44"/>
      <c r="AI397" s="44"/>
      <c r="AJ397" s="44"/>
      <c r="AK397" s="44"/>
      <c r="AL397" s="44"/>
      <c r="AM397" s="44"/>
      <c r="AN397" s="44"/>
      <c r="AO397" s="44"/>
      <c r="AP397" s="44"/>
      <c r="AQ397" s="44"/>
      <c r="AR397" s="44"/>
      <c r="AS397" s="44"/>
      <c r="AT397" s="44"/>
      <c r="AU397" s="44"/>
      <c r="AV397" s="44"/>
      <c r="AW397" s="44"/>
      <c r="AX397" s="44"/>
    </row>
    <row r="398" spans="3:50" ht="14.4" x14ac:dyDescent="0.25">
      <c r="C398" s="641"/>
      <c r="D398" s="641"/>
      <c r="E398" s="641"/>
      <c r="F398" s="44"/>
      <c r="G398" s="44"/>
      <c r="H398" s="44"/>
      <c r="I398" s="44"/>
      <c r="J398" s="44"/>
      <c r="K398" s="44"/>
      <c r="L398" s="44"/>
      <c r="M398" s="44"/>
      <c r="N398" s="44"/>
      <c r="O398" s="44"/>
      <c r="P398" s="44"/>
      <c r="Q398" s="44"/>
      <c r="R398" s="44"/>
      <c r="S398" s="44"/>
      <c r="T398" s="44"/>
      <c r="U398" s="44"/>
      <c r="V398" s="44"/>
      <c r="W398" s="44"/>
      <c r="X398" s="44"/>
      <c r="Y398" s="44"/>
      <c r="Z398" s="44"/>
      <c r="AA398" s="44"/>
      <c r="AB398" s="44"/>
      <c r="AC398" s="44"/>
      <c r="AD398" s="44"/>
      <c r="AE398" s="44"/>
      <c r="AF398" s="44"/>
      <c r="AG398" s="44"/>
      <c r="AH398" s="44"/>
      <c r="AI398" s="44"/>
      <c r="AJ398" s="44"/>
      <c r="AK398" s="44"/>
      <c r="AL398" s="44"/>
      <c r="AM398" s="44"/>
      <c r="AN398" s="44"/>
      <c r="AO398" s="44"/>
      <c r="AP398" s="44"/>
      <c r="AQ398" s="44"/>
      <c r="AR398" s="44"/>
      <c r="AS398" s="44"/>
      <c r="AT398" s="44"/>
      <c r="AU398" s="44"/>
      <c r="AV398" s="44"/>
      <c r="AW398" s="44"/>
      <c r="AX398" s="44"/>
    </row>
    <row r="399" spans="3:50" ht="14.4" x14ac:dyDescent="0.25">
      <c r="C399" s="641"/>
      <c r="D399" s="641"/>
      <c r="E399" s="641"/>
      <c r="F399" s="44"/>
      <c r="G399" s="44"/>
      <c r="H399" s="44"/>
      <c r="I399" s="44"/>
      <c r="J399" s="44"/>
      <c r="K399" s="44"/>
      <c r="L399" s="44"/>
      <c r="M399" s="44"/>
      <c r="N399" s="44"/>
      <c r="O399" s="44"/>
      <c r="P399" s="44"/>
      <c r="Q399" s="44"/>
      <c r="R399" s="44"/>
      <c r="S399" s="44"/>
      <c r="T399" s="44"/>
      <c r="U399" s="44"/>
      <c r="V399" s="44"/>
      <c r="W399" s="44"/>
      <c r="X399" s="44"/>
      <c r="Y399" s="44"/>
      <c r="Z399" s="44"/>
      <c r="AA399" s="44"/>
      <c r="AB399" s="44"/>
      <c r="AC399" s="44"/>
      <c r="AD399" s="44"/>
      <c r="AE399" s="44"/>
      <c r="AF399" s="44"/>
      <c r="AG399" s="44"/>
      <c r="AH399" s="44"/>
      <c r="AI399" s="44"/>
      <c r="AJ399" s="44"/>
      <c r="AK399" s="44"/>
      <c r="AL399" s="44"/>
      <c r="AM399" s="44"/>
      <c r="AN399" s="44"/>
      <c r="AO399" s="44"/>
      <c r="AP399" s="44"/>
      <c r="AQ399" s="44"/>
      <c r="AR399" s="44"/>
      <c r="AS399" s="44"/>
      <c r="AT399" s="44"/>
      <c r="AU399" s="44"/>
      <c r="AV399" s="44"/>
      <c r="AW399" s="44"/>
      <c r="AX399" s="44"/>
    </row>
    <row r="400" spans="3:50" ht="14.4" x14ac:dyDescent="0.25">
      <c r="C400" s="641"/>
      <c r="D400" s="641"/>
      <c r="E400" s="641"/>
      <c r="F400" s="44"/>
      <c r="G400" s="44"/>
      <c r="H400" s="44"/>
      <c r="I400" s="44"/>
      <c r="J400" s="44"/>
      <c r="K400" s="44"/>
      <c r="L400" s="44"/>
      <c r="M400" s="44"/>
      <c r="N400" s="44"/>
      <c r="O400" s="44"/>
      <c r="P400" s="44"/>
      <c r="Q400" s="44"/>
      <c r="R400" s="44"/>
      <c r="S400" s="44"/>
      <c r="T400" s="44"/>
      <c r="U400" s="44"/>
      <c r="V400" s="44"/>
      <c r="W400" s="44"/>
      <c r="X400" s="44"/>
      <c r="Y400" s="44"/>
      <c r="Z400" s="44"/>
      <c r="AA400" s="44"/>
      <c r="AB400" s="44"/>
      <c r="AC400" s="44"/>
      <c r="AD400" s="44"/>
      <c r="AE400" s="44"/>
      <c r="AF400" s="44"/>
      <c r="AG400" s="44"/>
      <c r="AH400" s="44"/>
      <c r="AI400" s="44"/>
      <c r="AJ400" s="44"/>
      <c r="AK400" s="44"/>
      <c r="AL400" s="44"/>
      <c r="AM400" s="44"/>
      <c r="AN400" s="44"/>
      <c r="AO400" s="44"/>
      <c r="AP400" s="44"/>
      <c r="AQ400" s="44"/>
      <c r="AR400" s="44"/>
      <c r="AS400" s="44"/>
      <c r="AT400" s="44"/>
      <c r="AU400" s="44"/>
      <c r="AV400" s="44"/>
      <c r="AW400" s="44"/>
      <c r="AX400" s="44"/>
    </row>
    <row r="401" spans="3:50" ht="14.4" x14ac:dyDescent="0.25">
      <c r="C401" s="641"/>
      <c r="D401" s="641"/>
      <c r="E401" s="641"/>
      <c r="F401" s="44"/>
      <c r="G401" s="44"/>
      <c r="H401" s="44"/>
      <c r="I401" s="44"/>
      <c r="J401" s="44"/>
      <c r="K401" s="44"/>
      <c r="L401" s="44"/>
      <c r="M401" s="44"/>
      <c r="N401" s="44"/>
      <c r="O401" s="44"/>
      <c r="P401" s="44"/>
      <c r="Q401" s="44"/>
      <c r="R401" s="44"/>
      <c r="S401" s="44"/>
      <c r="T401" s="44"/>
      <c r="U401" s="44"/>
      <c r="V401" s="44"/>
      <c r="W401" s="44"/>
      <c r="X401" s="44"/>
      <c r="Y401" s="44"/>
      <c r="Z401" s="44"/>
      <c r="AA401" s="44"/>
      <c r="AB401" s="44"/>
      <c r="AC401" s="44"/>
      <c r="AD401" s="44"/>
      <c r="AE401" s="44"/>
      <c r="AF401" s="44"/>
      <c r="AG401" s="44"/>
      <c r="AH401" s="44"/>
      <c r="AI401" s="44"/>
      <c r="AJ401" s="44"/>
      <c r="AK401" s="44"/>
      <c r="AL401" s="44"/>
      <c r="AM401" s="44"/>
      <c r="AN401" s="44"/>
      <c r="AO401" s="44"/>
      <c r="AP401" s="44"/>
      <c r="AQ401" s="44"/>
      <c r="AR401" s="44"/>
      <c r="AS401" s="44"/>
      <c r="AT401" s="44"/>
      <c r="AU401" s="44"/>
      <c r="AV401" s="44"/>
      <c r="AW401" s="44"/>
      <c r="AX401" s="44"/>
    </row>
    <row r="402" spans="3:50" ht="14.4" x14ac:dyDescent="0.25">
      <c r="C402" s="641"/>
      <c r="D402" s="641"/>
      <c r="E402" s="641"/>
      <c r="F402" s="44"/>
      <c r="G402" s="44"/>
      <c r="H402" s="44"/>
      <c r="I402" s="44"/>
      <c r="J402" s="44"/>
      <c r="K402" s="44"/>
      <c r="L402" s="44"/>
      <c r="M402" s="44"/>
      <c r="N402" s="44"/>
      <c r="O402" s="44"/>
      <c r="P402" s="44"/>
      <c r="Q402" s="44"/>
      <c r="R402" s="44"/>
      <c r="S402" s="44"/>
      <c r="T402" s="44"/>
      <c r="U402" s="44"/>
      <c r="V402" s="44"/>
      <c r="W402" s="44"/>
      <c r="X402" s="44"/>
      <c r="Y402" s="44"/>
      <c r="Z402" s="44"/>
      <c r="AA402" s="44"/>
      <c r="AB402" s="44"/>
      <c r="AC402" s="44"/>
      <c r="AD402" s="44"/>
      <c r="AE402" s="44"/>
      <c r="AF402" s="44"/>
      <c r="AG402" s="44"/>
      <c r="AH402" s="44"/>
      <c r="AI402" s="44"/>
      <c r="AJ402" s="44"/>
      <c r="AK402" s="44"/>
      <c r="AL402" s="44"/>
      <c r="AM402" s="44"/>
      <c r="AN402" s="44"/>
      <c r="AO402" s="44"/>
      <c r="AP402" s="44"/>
      <c r="AQ402" s="44"/>
      <c r="AR402" s="44"/>
      <c r="AS402" s="44"/>
      <c r="AT402" s="44"/>
      <c r="AU402" s="44"/>
      <c r="AV402" s="44"/>
      <c r="AW402" s="44"/>
      <c r="AX402" s="44"/>
    </row>
    <row r="403" spans="3:50" ht="14.4" x14ac:dyDescent="0.25">
      <c r="C403" s="641"/>
      <c r="D403" s="641"/>
      <c r="E403" s="641"/>
      <c r="F403" s="44"/>
      <c r="G403" s="44"/>
      <c r="H403" s="44"/>
      <c r="I403" s="44"/>
      <c r="J403" s="44"/>
      <c r="K403" s="44"/>
      <c r="L403" s="44"/>
      <c r="M403" s="44"/>
      <c r="N403" s="44"/>
      <c r="O403" s="44"/>
      <c r="P403" s="44"/>
      <c r="Q403" s="44"/>
      <c r="R403" s="44"/>
      <c r="S403" s="44"/>
      <c r="T403" s="44"/>
      <c r="U403" s="44"/>
      <c r="V403" s="44"/>
      <c r="W403" s="44"/>
      <c r="X403" s="44"/>
      <c r="Y403" s="44"/>
      <c r="Z403" s="44"/>
      <c r="AA403" s="44"/>
      <c r="AB403" s="44"/>
      <c r="AC403" s="44"/>
      <c r="AD403" s="44"/>
      <c r="AE403" s="44"/>
      <c r="AF403" s="44"/>
      <c r="AG403" s="44"/>
      <c r="AH403" s="44"/>
      <c r="AI403" s="44"/>
      <c r="AJ403" s="44"/>
      <c r="AK403" s="44"/>
      <c r="AL403" s="44"/>
      <c r="AM403" s="44"/>
      <c r="AN403" s="44"/>
      <c r="AO403" s="44"/>
      <c r="AP403" s="44"/>
      <c r="AQ403" s="44"/>
      <c r="AR403" s="44"/>
      <c r="AS403" s="44"/>
      <c r="AT403" s="44"/>
      <c r="AU403" s="44"/>
      <c r="AV403" s="44"/>
      <c r="AW403" s="44"/>
      <c r="AX403" s="44"/>
    </row>
    <row r="404" spans="3:50" ht="14.4" x14ac:dyDescent="0.25">
      <c r="C404" s="641"/>
      <c r="D404" s="641"/>
      <c r="E404" s="641"/>
      <c r="F404" s="44"/>
      <c r="G404" s="44"/>
      <c r="H404" s="44"/>
      <c r="I404" s="44"/>
      <c r="J404" s="44"/>
      <c r="K404" s="44"/>
      <c r="L404" s="44"/>
      <c r="M404" s="44"/>
      <c r="N404" s="44"/>
      <c r="O404" s="44"/>
      <c r="P404" s="44"/>
      <c r="Q404" s="44"/>
      <c r="R404" s="44"/>
      <c r="S404" s="44"/>
      <c r="T404" s="44"/>
      <c r="U404" s="44"/>
      <c r="V404" s="44"/>
      <c r="W404" s="44"/>
      <c r="X404" s="44"/>
      <c r="Y404" s="44"/>
      <c r="Z404" s="44"/>
      <c r="AA404" s="44"/>
      <c r="AB404" s="44"/>
      <c r="AC404" s="44"/>
      <c r="AD404" s="44"/>
      <c r="AE404" s="44"/>
      <c r="AF404" s="44"/>
      <c r="AG404" s="44"/>
      <c r="AH404" s="44"/>
      <c r="AI404" s="44"/>
      <c r="AJ404" s="44"/>
      <c r="AK404" s="44"/>
      <c r="AL404" s="44"/>
      <c r="AM404" s="44"/>
      <c r="AN404" s="44"/>
      <c r="AO404" s="44"/>
      <c r="AP404" s="44"/>
      <c r="AQ404" s="44"/>
      <c r="AR404" s="44"/>
      <c r="AS404" s="44"/>
      <c r="AT404" s="44"/>
      <c r="AU404" s="44"/>
      <c r="AV404" s="44"/>
      <c r="AW404" s="44"/>
      <c r="AX404" s="44"/>
    </row>
    <row r="405" spans="3:50" ht="14.4" x14ac:dyDescent="0.25">
      <c r="C405" s="641"/>
      <c r="D405" s="641"/>
      <c r="E405" s="641"/>
      <c r="F405" s="44"/>
      <c r="G405" s="44"/>
      <c r="H405" s="44"/>
      <c r="I405" s="44"/>
      <c r="J405" s="44"/>
      <c r="K405" s="44"/>
      <c r="L405" s="44"/>
      <c r="M405" s="44"/>
      <c r="N405" s="44"/>
      <c r="O405" s="44"/>
      <c r="P405" s="44"/>
      <c r="Q405" s="44"/>
      <c r="R405" s="44"/>
      <c r="S405" s="44"/>
      <c r="T405" s="44"/>
      <c r="U405" s="44"/>
      <c r="V405" s="44"/>
      <c r="W405" s="44"/>
      <c r="X405" s="44"/>
      <c r="Y405" s="44"/>
      <c r="Z405" s="44"/>
      <c r="AA405" s="44"/>
      <c r="AB405" s="44"/>
      <c r="AC405" s="44"/>
      <c r="AD405" s="44"/>
      <c r="AE405" s="44"/>
      <c r="AF405" s="44"/>
      <c r="AG405" s="44"/>
      <c r="AH405" s="44"/>
      <c r="AI405" s="44"/>
      <c r="AJ405" s="44"/>
      <c r="AK405" s="44"/>
      <c r="AL405" s="44"/>
      <c r="AM405" s="44"/>
      <c r="AN405" s="44"/>
      <c r="AO405" s="44"/>
      <c r="AP405" s="44"/>
      <c r="AQ405" s="44"/>
      <c r="AR405" s="44"/>
      <c r="AS405" s="44"/>
      <c r="AT405" s="44"/>
      <c r="AU405" s="44"/>
      <c r="AV405" s="44"/>
      <c r="AW405" s="44"/>
      <c r="AX405" s="44"/>
    </row>
    <row r="406" spans="3:50" ht="14.4" x14ac:dyDescent="0.25">
      <c r="C406" s="641"/>
      <c r="D406" s="641"/>
      <c r="E406" s="641"/>
      <c r="F406" s="44"/>
      <c r="G406" s="44"/>
      <c r="H406" s="44"/>
      <c r="I406" s="44"/>
      <c r="J406" s="44"/>
      <c r="K406" s="44"/>
      <c r="L406" s="44"/>
      <c r="M406" s="44"/>
      <c r="N406" s="44"/>
      <c r="O406" s="44"/>
      <c r="P406" s="44"/>
      <c r="Q406" s="44"/>
      <c r="R406" s="44"/>
      <c r="S406" s="44"/>
      <c r="T406" s="44"/>
      <c r="U406" s="44"/>
      <c r="V406" s="44"/>
      <c r="W406" s="44"/>
      <c r="X406" s="44"/>
      <c r="Y406" s="44"/>
      <c r="Z406" s="44"/>
      <c r="AA406" s="44"/>
      <c r="AB406" s="44"/>
      <c r="AC406" s="44"/>
      <c r="AD406" s="44"/>
      <c r="AE406" s="44"/>
      <c r="AF406" s="44"/>
      <c r="AG406" s="44"/>
      <c r="AH406" s="44"/>
      <c r="AI406" s="44"/>
      <c r="AJ406" s="44"/>
      <c r="AK406" s="44"/>
      <c r="AL406" s="44"/>
      <c r="AM406" s="44"/>
      <c r="AN406" s="44"/>
      <c r="AO406" s="44"/>
      <c r="AP406" s="44"/>
      <c r="AQ406" s="44"/>
      <c r="AR406" s="44"/>
      <c r="AS406" s="44"/>
      <c r="AT406" s="44"/>
      <c r="AU406" s="44"/>
      <c r="AV406" s="44"/>
      <c r="AW406" s="44"/>
      <c r="AX406" s="44"/>
    </row>
    <row r="407" spans="3:50" ht="14.4" x14ac:dyDescent="0.25">
      <c r="C407" s="641"/>
      <c r="D407" s="641"/>
      <c r="E407" s="641"/>
      <c r="F407" s="44"/>
      <c r="G407" s="44"/>
      <c r="H407" s="44"/>
      <c r="I407" s="44"/>
      <c r="J407" s="44"/>
      <c r="K407" s="44"/>
      <c r="L407" s="44"/>
      <c r="M407" s="44"/>
      <c r="N407" s="44"/>
      <c r="O407" s="44"/>
      <c r="P407" s="44"/>
      <c r="Q407" s="44"/>
      <c r="R407" s="44"/>
      <c r="S407" s="44"/>
      <c r="T407" s="44"/>
      <c r="U407" s="44"/>
      <c r="V407" s="44"/>
      <c r="W407" s="44"/>
      <c r="X407" s="44"/>
      <c r="Y407" s="44"/>
      <c r="Z407" s="44"/>
      <c r="AA407" s="44"/>
      <c r="AB407" s="44"/>
      <c r="AC407" s="44"/>
      <c r="AD407" s="44"/>
      <c r="AE407" s="44"/>
      <c r="AF407" s="44"/>
      <c r="AG407" s="44"/>
      <c r="AH407" s="44"/>
      <c r="AI407" s="44"/>
      <c r="AJ407" s="44"/>
      <c r="AK407" s="44"/>
      <c r="AL407" s="44"/>
      <c r="AM407" s="44"/>
      <c r="AN407" s="44"/>
      <c r="AO407" s="44"/>
      <c r="AP407" s="44"/>
      <c r="AQ407" s="44"/>
      <c r="AR407" s="44"/>
      <c r="AS407" s="44"/>
      <c r="AT407" s="44"/>
      <c r="AU407" s="44"/>
      <c r="AV407" s="44"/>
      <c r="AW407" s="44"/>
      <c r="AX407" s="44"/>
    </row>
    <row r="408" spans="3:50" ht="14.4" x14ac:dyDescent="0.25">
      <c r="C408" s="641"/>
      <c r="D408" s="641"/>
      <c r="E408" s="641"/>
      <c r="F408" s="44"/>
      <c r="G408" s="44"/>
      <c r="H408" s="44"/>
      <c r="I408" s="44"/>
      <c r="J408" s="44"/>
      <c r="K408" s="44"/>
      <c r="L408" s="44"/>
      <c r="M408" s="44"/>
      <c r="N408" s="44"/>
      <c r="O408" s="44"/>
      <c r="P408" s="44"/>
      <c r="Q408" s="44"/>
      <c r="R408" s="44"/>
      <c r="S408" s="44"/>
      <c r="T408" s="44"/>
      <c r="U408" s="44"/>
      <c r="V408" s="44"/>
      <c r="W408" s="44"/>
      <c r="X408" s="44"/>
      <c r="Y408" s="44"/>
      <c r="Z408" s="44"/>
      <c r="AA408" s="44"/>
      <c r="AB408" s="44"/>
      <c r="AC408" s="44"/>
      <c r="AD408" s="44"/>
      <c r="AE408" s="44"/>
      <c r="AF408" s="44"/>
      <c r="AG408" s="44"/>
      <c r="AH408" s="44"/>
      <c r="AI408" s="44"/>
      <c r="AJ408" s="44"/>
      <c r="AK408" s="44"/>
      <c r="AL408" s="44"/>
      <c r="AM408" s="44"/>
      <c r="AN408" s="44"/>
      <c r="AO408" s="44"/>
      <c r="AP408" s="44"/>
      <c r="AQ408" s="44"/>
      <c r="AR408" s="44"/>
      <c r="AS408" s="44"/>
      <c r="AT408" s="44"/>
      <c r="AU408" s="44"/>
      <c r="AV408" s="44"/>
      <c r="AW408" s="44"/>
      <c r="AX408" s="44"/>
    </row>
    <row r="409" spans="3:50" ht="14.4" x14ac:dyDescent="0.25">
      <c r="C409" s="641"/>
      <c r="D409" s="641"/>
      <c r="E409" s="641"/>
      <c r="F409" s="44"/>
      <c r="G409" s="44"/>
      <c r="H409" s="44"/>
      <c r="I409" s="44"/>
      <c r="J409" s="44"/>
      <c r="K409" s="44"/>
      <c r="L409" s="44"/>
      <c r="M409" s="44"/>
      <c r="N409" s="44"/>
      <c r="O409" s="44"/>
      <c r="P409" s="44"/>
      <c r="Q409" s="44"/>
      <c r="R409" s="44"/>
      <c r="S409" s="44"/>
      <c r="T409" s="44"/>
      <c r="U409" s="44"/>
      <c r="V409" s="44"/>
      <c r="W409" s="44"/>
      <c r="X409" s="44"/>
      <c r="Y409" s="44"/>
      <c r="Z409" s="44"/>
      <c r="AA409" s="44"/>
      <c r="AB409" s="44"/>
      <c r="AC409" s="44"/>
      <c r="AD409" s="44"/>
      <c r="AE409" s="44"/>
      <c r="AF409" s="44"/>
      <c r="AG409" s="44"/>
      <c r="AH409" s="44"/>
      <c r="AI409" s="44"/>
      <c r="AJ409" s="44"/>
      <c r="AK409" s="44"/>
      <c r="AL409" s="44"/>
      <c r="AM409" s="44"/>
      <c r="AN409" s="44"/>
      <c r="AO409" s="44"/>
      <c r="AP409" s="44"/>
      <c r="AQ409" s="44"/>
      <c r="AR409" s="44"/>
      <c r="AS409" s="44"/>
      <c r="AT409" s="44"/>
      <c r="AU409" s="44"/>
      <c r="AV409" s="44"/>
      <c r="AW409" s="44"/>
      <c r="AX409" s="44"/>
    </row>
    <row r="410" spans="3:50" ht="14.4" x14ac:dyDescent="0.25">
      <c r="C410" s="641"/>
      <c r="D410" s="641"/>
      <c r="E410" s="641"/>
      <c r="F410" s="44"/>
      <c r="G410" s="44"/>
      <c r="H410" s="44"/>
      <c r="I410" s="44"/>
      <c r="J410" s="44"/>
      <c r="K410" s="44"/>
      <c r="L410" s="44"/>
      <c r="M410" s="44"/>
      <c r="N410" s="44"/>
      <c r="O410" s="44"/>
      <c r="P410" s="44"/>
      <c r="Q410" s="44"/>
      <c r="R410" s="44"/>
      <c r="S410" s="44"/>
      <c r="T410" s="44"/>
      <c r="U410" s="44"/>
      <c r="V410" s="44"/>
      <c r="W410" s="44"/>
      <c r="X410" s="44"/>
      <c r="Y410" s="44"/>
      <c r="Z410" s="44"/>
      <c r="AA410" s="44"/>
      <c r="AB410" s="44"/>
      <c r="AC410" s="44"/>
      <c r="AD410" s="44"/>
      <c r="AE410" s="44"/>
      <c r="AF410" s="44"/>
      <c r="AG410" s="44"/>
      <c r="AH410" s="44"/>
      <c r="AI410" s="44"/>
      <c r="AJ410" s="44"/>
      <c r="AK410" s="44"/>
      <c r="AL410" s="44"/>
      <c r="AM410" s="44"/>
      <c r="AN410" s="44"/>
      <c r="AO410" s="44"/>
      <c r="AP410" s="44"/>
      <c r="AQ410" s="44"/>
      <c r="AR410" s="44"/>
      <c r="AS410" s="44"/>
      <c r="AT410" s="44"/>
      <c r="AU410" s="44"/>
      <c r="AV410" s="44"/>
      <c r="AW410" s="44"/>
      <c r="AX410" s="44"/>
    </row>
    <row r="411" spans="3:50" ht="14.4" x14ac:dyDescent="0.25">
      <c r="C411" s="641"/>
      <c r="D411" s="641"/>
      <c r="E411" s="641"/>
      <c r="F411" s="44"/>
      <c r="G411" s="44"/>
      <c r="H411" s="44"/>
      <c r="I411" s="44"/>
      <c r="J411" s="44"/>
      <c r="K411" s="44"/>
      <c r="L411" s="44"/>
      <c r="M411" s="44"/>
      <c r="N411" s="44"/>
      <c r="O411" s="44"/>
      <c r="P411" s="44"/>
      <c r="Q411" s="44"/>
      <c r="R411" s="44"/>
      <c r="S411" s="44"/>
      <c r="T411" s="44"/>
      <c r="U411" s="44"/>
      <c r="V411" s="44"/>
      <c r="W411" s="44"/>
      <c r="X411" s="44"/>
      <c r="Y411" s="44"/>
      <c r="Z411" s="44"/>
      <c r="AA411" s="44"/>
      <c r="AB411" s="44"/>
      <c r="AC411" s="44"/>
      <c r="AD411" s="44"/>
      <c r="AE411" s="44"/>
      <c r="AF411" s="44"/>
      <c r="AG411" s="44"/>
      <c r="AH411" s="44"/>
      <c r="AI411" s="44"/>
      <c r="AJ411" s="44"/>
      <c r="AK411" s="44"/>
      <c r="AL411" s="44"/>
      <c r="AM411" s="44"/>
      <c r="AN411" s="44"/>
      <c r="AO411" s="44"/>
      <c r="AP411" s="44"/>
      <c r="AQ411" s="44"/>
      <c r="AR411" s="44"/>
      <c r="AS411" s="44"/>
      <c r="AT411" s="44"/>
      <c r="AU411" s="44"/>
      <c r="AV411" s="44"/>
      <c r="AW411" s="44"/>
      <c r="AX411" s="44"/>
    </row>
    <row r="412" spans="3:50" ht="14.4" x14ac:dyDescent="0.25">
      <c r="C412" s="641"/>
      <c r="D412" s="641"/>
      <c r="E412" s="641"/>
      <c r="F412" s="44"/>
      <c r="G412" s="44"/>
      <c r="H412" s="44"/>
      <c r="I412" s="44"/>
      <c r="J412" s="44"/>
      <c r="K412" s="44"/>
      <c r="L412" s="44"/>
      <c r="M412" s="44"/>
      <c r="N412" s="44"/>
      <c r="O412" s="44"/>
      <c r="P412" s="44"/>
      <c r="Q412" s="44"/>
      <c r="R412" s="44"/>
      <c r="S412" s="44"/>
      <c r="T412" s="44"/>
      <c r="U412" s="44"/>
      <c r="V412" s="44"/>
      <c r="W412" s="44"/>
      <c r="X412" s="44"/>
      <c r="Y412" s="44"/>
      <c r="Z412" s="44"/>
      <c r="AA412" s="44"/>
      <c r="AB412" s="44"/>
      <c r="AC412" s="44"/>
      <c r="AD412" s="44"/>
      <c r="AE412" s="44"/>
      <c r="AF412" s="44"/>
      <c r="AG412" s="44"/>
      <c r="AH412" s="44"/>
      <c r="AI412" s="44"/>
      <c r="AJ412" s="44"/>
      <c r="AK412" s="44"/>
      <c r="AL412" s="44"/>
      <c r="AM412" s="44"/>
      <c r="AN412" s="44"/>
      <c r="AO412" s="44"/>
      <c r="AP412" s="44"/>
      <c r="AQ412" s="44"/>
      <c r="AR412" s="44"/>
      <c r="AS412" s="44"/>
      <c r="AT412" s="44"/>
      <c r="AU412" s="44"/>
      <c r="AV412" s="44"/>
      <c r="AW412" s="44"/>
      <c r="AX412" s="44"/>
    </row>
    <row r="413" spans="3:50" ht="14.4" x14ac:dyDescent="0.25">
      <c r="C413" s="641"/>
      <c r="D413" s="641"/>
      <c r="E413" s="641"/>
      <c r="F413" s="44"/>
      <c r="G413" s="44"/>
      <c r="H413" s="44"/>
      <c r="I413" s="44"/>
      <c r="J413" s="44"/>
      <c r="K413" s="44"/>
      <c r="L413" s="44"/>
      <c r="M413" s="44"/>
      <c r="N413" s="44"/>
      <c r="O413" s="44"/>
      <c r="P413" s="44"/>
      <c r="Q413" s="44"/>
      <c r="R413" s="44"/>
      <c r="S413" s="44"/>
      <c r="T413" s="44"/>
      <c r="U413" s="44"/>
      <c r="V413" s="44"/>
      <c r="W413" s="44"/>
      <c r="X413" s="44"/>
      <c r="Y413" s="44"/>
      <c r="Z413" s="44"/>
      <c r="AA413" s="44"/>
      <c r="AB413" s="44"/>
      <c r="AC413" s="44"/>
      <c r="AD413" s="44"/>
      <c r="AE413" s="44"/>
      <c r="AF413" s="44"/>
      <c r="AG413" s="44"/>
      <c r="AH413" s="44"/>
      <c r="AI413" s="44"/>
      <c r="AJ413" s="44"/>
      <c r="AK413" s="44"/>
      <c r="AL413" s="44"/>
      <c r="AM413" s="44"/>
      <c r="AN413" s="44"/>
      <c r="AO413" s="44"/>
      <c r="AP413" s="44"/>
      <c r="AQ413" s="44"/>
      <c r="AR413" s="44"/>
      <c r="AS413" s="44"/>
      <c r="AT413" s="44"/>
      <c r="AU413" s="44"/>
      <c r="AV413" s="44"/>
      <c r="AW413" s="44"/>
      <c r="AX413" s="44"/>
    </row>
    <row r="414" spans="3:50" ht="14.4" x14ac:dyDescent="0.25">
      <c r="C414" s="641"/>
      <c r="D414" s="641"/>
      <c r="E414" s="641"/>
      <c r="F414" s="44"/>
      <c r="G414" s="44"/>
      <c r="H414" s="44"/>
      <c r="I414" s="44"/>
      <c r="J414" s="44"/>
      <c r="K414" s="44"/>
      <c r="L414" s="44"/>
      <c r="M414" s="44"/>
      <c r="N414" s="44"/>
      <c r="O414" s="44"/>
      <c r="P414" s="44"/>
      <c r="Q414" s="44"/>
      <c r="R414" s="44"/>
      <c r="S414" s="44"/>
      <c r="T414" s="44"/>
      <c r="U414" s="44"/>
      <c r="V414" s="44"/>
      <c r="W414" s="44"/>
      <c r="X414" s="44"/>
      <c r="Y414" s="44"/>
      <c r="Z414" s="44"/>
      <c r="AA414" s="44"/>
      <c r="AB414" s="44"/>
      <c r="AC414" s="44"/>
      <c r="AD414" s="44"/>
      <c r="AE414" s="44"/>
      <c r="AF414" s="44"/>
      <c r="AG414" s="44"/>
      <c r="AH414" s="44"/>
      <c r="AI414" s="44"/>
      <c r="AJ414" s="44"/>
      <c r="AK414" s="44"/>
      <c r="AL414" s="44"/>
      <c r="AM414" s="44"/>
      <c r="AN414" s="44"/>
      <c r="AO414" s="44"/>
      <c r="AP414" s="44"/>
      <c r="AQ414" s="44"/>
      <c r="AR414" s="44"/>
      <c r="AS414" s="44"/>
      <c r="AT414" s="44"/>
      <c r="AU414" s="44"/>
      <c r="AV414" s="44"/>
      <c r="AW414" s="44"/>
      <c r="AX414" s="44"/>
    </row>
    <row r="415" spans="3:50" ht="14.4" x14ac:dyDescent="0.25">
      <c r="C415" s="641"/>
      <c r="D415" s="641"/>
      <c r="E415" s="641"/>
      <c r="F415" s="44"/>
      <c r="G415" s="44"/>
      <c r="H415" s="44"/>
      <c r="I415" s="44"/>
      <c r="J415" s="44"/>
      <c r="K415" s="44"/>
      <c r="L415" s="44"/>
      <c r="M415" s="44"/>
      <c r="N415" s="44"/>
      <c r="O415" s="44"/>
      <c r="P415" s="44"/>
      <c r="Q415" s="44"/>
      <c r="R415" s="44"/>
      <c r="S415" s="44"/>
      <c r="T415" s="44"/>
      <c r="U415" s="44"/>
      <c r="V415" s="44"/>
      <c r="W415" s="44"/>
      <c r="X415" s="44"/>
      <c r="Y415" s="44"/>
      <c r="Z415" s="44"/>
      <c r="AA415" s="44"/>
      <c r="AB415" s="44"/>
      <c r="AC415" s="44"/>
      <c r="AD415" s="44"/>
      <c r="AE415" s="44"/>
      <c r="AF415" s="44"/>
      <c r="AG415" s="44"/>
      <c r="AH415" s="44"/>
      <c r="AI415" s="44"/>
      <c r="AJ415" s="44"/>
      <c r="AK415" s="44"/>
      <c r="AL415" s="44"/>
      <c r="AM415" s="44"/>
      <c r="AN415" s="44"/>
      <c r="AO415" s="44"/>
      <c r="AP415" s="44"/>
      <c r="AQ415" s="44"/>
      <c r="AR415" s="44"/>
      <c r="AS415" s="44"/>
      <c r="AT415" s="44"/>
      <c r="AU415" s="44"/>
      <c r="AV415" s="44"/>
      <c r="AW415" s="44"/>
      <c r="AX415" s="44"/>
    </row>
    <row r="416" spans="3:50" ht="14.4" x14ac:dyDescent="0.25">
      <c r="C416" s="641"/>
      <c r="D416" s="641"/>
      <c r="E416" s="641"/>
      <c r="F416" s="44"/>
      <c r="G416" s="44"/>
      <c r="H416" s="44"/>
      <c r="I416" s="44"/>
      <c r="J416" s="44"/>
      <c r="K416" s="44"/>
      <c r="L416" s="44"/>
      <c r="M416" s="44"/>
      <c r="N416" s="44"/>
      <c r="O416" s="44"/>
      <c r="P416" s="44"/>
      <c r="Q416" s="44"/>
      <c r="R416" s="44"/>
      <c r="S416" s="44"/>
      <c r="T416" s="44"/>
      <c r="U416" s="44"/>
      <c r="V416" s="44"/>
      <c r="W416" s="44"/>
      <c r="X416" s="44"/>
      <c r="Y416" s="44"/>
      <c r="Z416" s="44"/>
      <c r="AA416" s="44"/>
      <c r="AB416" s="44"/>
      <c r="AC416" s="44"/>
      <c r="AD416" s="44"/>
      <c r="AE416" s="44"/>
      <c r="AF416" s="44"/>
      <c r="AG416" s="44"/>
      <c r="AH416" s="44"/>
      <c r="AI416" s="44"/>
      <c r="AJ416" s="44"/>
      <c r="AK416" s="44"/>
      <c r="AL416" s="44"/>
      <c r="AM416" s="44"/>
      <c r="AN416" s="44"/>
      <c r="AO416" s="44"/>
      <c r="AP416" s="44"/>
      <c r="AQ416" s="44"/>
      <c r="AR416" s="44"/>
      <c r="AS416" s="44"/>
      <c r="AT416" s="44"/>
      <c r="AU416" s="44"/>
      <c r="AV416" s="44"/>
      <c r="AW416" s="44"/>
      <c r="AX416" s="44"/>
    </row>
    <row r="417" spans="3:50" ht="14.4" x14ac:dyDescent="0.25">
      <c r="C417" s="641"/>
      <c r="D417" s="641"/>
      <c r="E417" s="641"/>
      <c r="F417" s="44"/>
      <c r="G417" s="44"/>
      <c r="H417" s="44"/>
      <c r="I417" s="44"/>
      <c r="J417" s="44"/>
      <c r="K417" s="44"/>
      <c r="L417" s="44"/>
      <c r="M417" s="44"/>
      <c r="N417" s="44"/>
      <c r="O417" s="44"/>
      <c r="P417" s="44"/>
      <c r="Q417" s="44"/>
      <c r="R417" s="44"/>
      <c r="S417" s="44"/>
      <c r="T417" s="44"/>
      <c r="U417" s="44"/>
      <c r="V417" s="44"/>
      <c r="W417" s="44"/>
      <c r="X417" s="44"/>
      <c r="Y417" s="44"/>
      <c r="Z417" s="44"/>
      <c r="AA417" s="44"/>
      <c r="AB417" s="44"/>
      <c r="AC417" s="44"/>
      <c r="AD417" s="44"/>
      <c r="AE417" s="44"/>
      <c r="AF417" s="44"/>
      <c r="AG417" s="44"/>
      <c r="AH417" s="44"/>
      <c r="AI417" s="44"/>
      <c r="AJ417" s="44"/>
      <c r="AK417" s="44"/>
      <c r="AL417" s="44"/>
      <c r="AM417" s="44"/>
      <c r="AN417" s="44"/>
      <c r="AO417" s="44"/>
      <c r="AP417" s="44"/>
      <c r="AQ417" s="44"/>
      <c r="AR417" s="44"/>
      <c r="AS417" s="44"/>
      <c r="AT417" s="44"/>
      <c r="AU417" s="44"/>
      <c r="AV417" s="44"/>
      <c r="AW417" s="44"/>
      <c r="AX417" s="44"/>
    </row>
    <row r="418" spans="3:50" ht="14.4" x14ac:dyDescent="0.25">
      <c r="C418" s="641"/>
      <c r="D418" s="641"/>
      <c r="E418" s="641"/>
      <c r="F418" s="44"/>
      <c r="G418" s="44"/>
      <c r="H418" s="44"/>
      <c r="I418" s="44"/>
      <c r="J418" s="44"/>
      <c r="K418" s="44"/>
      <c r="L418" s="44"/>
      <c r="M418" s="44"/>
      <c r="N418" s="44"/>
      <c r="O418" s="44"/>
      <c r="P418" s="44"/>
      <c r="Q418" s="44"/>
      <c r="R418" s="44"/>
      <c r="S418" s="44"/>
      <c r="T418" s="44"/>
      <c r="U418" s="44"/>
      <c r="V418" s="44"/>
      <c r="W418" s="44"/>
      <c r="X418" s="44"/>
      <c r="Y418" s="44"/>
      <c r="Z418" s="44"/>
      <c r="AA418" s="44"/>
      <c r="AB418" s="44"/>
      <c r="AC418" s="44"/>
      <c r="AD418" s="44"/>
      <c r="AE418" s="44"/>
      <c r="AF418" s="44"/>
      <c r="AG418" s="44"/>
      <c r="AH418" s="44"/>
      <c r="AI418" s="44"/>
      <c r="AJ418" s="44"/>
      <c r="AK418" s="44"/>
      <c r="AL418" s="44"/>
      <c r="AM418" s="44"/>
      <c r="AN418" s="44"/>
      <c r="AO418" s="44"/>
      <c r="AP418" s="44"/>
      <c r="AQ418" s="44"/>
      <c r="AR418" s="44"/>
      <c r="AS418" s="44"/>
      <c r="AT418" s="44"/>
      <c r="AU418" s="44"/>
      <c r="AV418" s="44"/>
      <c r="AW418" s="44"/>
      <c r="AX418" s="44"/>
    </row>
    <row r="419" spans="3:50" ht="14.4" x14ac:dyDescent="0.25">
      <c r="C419" s="641"/>
      <c r="D419" s="641"/>
      <c r="E419" s="641"/>
      <c r="F419" s="44"/>
      <c r="G419" s="44"/>
      <c r="H419" s="44"/>
      <c r="I419" s="44"/>
      <c r="J419" s="44"/>
      <c r="K419" s="44"/>
      <c r="L419" s="44"/>
      <c r="M419" s="44"/>
      <c r="N419" s="44"/>
      <c r="O419" s="44"/>
      <c r="P419" s="44"/>
      <c r="Q419" s="44"/>
      <c r="R419" s="44"/>
      <c r="S419" s="44"/>
      <c r="T419" s="44"/>
      <c r="U419" s="44"/>
      <c r="V419" s="44"/>
      <c r="W419" s="44"/>
      <c r="X419" s="44"/>
      <c r="Y419" s="44"/>
      <c r="Z419" s="44"/>
      <c r="AA419" s="44"/>
      <c r="AB419" s="44"/>
      <c r="AC419" s="44"/>
      <c r="AD419" s="44"/>
      <c r="AE419" s="44"/>
      <c r="AF419" s="44"/>
      <c r="AG419" s="44"/>
      <c r="AH419" s="44"/>
      <c r="AI419" s="44"/>
      <c r="AJ419" s="44"/>
      <c r="AK419" s="44"/>
      <c r="AL419" s="44"/>
      <c r="AM419" s="44"/>
      <c r="AN419" s="44"/>
      <c r="AO419" s="44"/>
      <c r="AP419" s="44"/>
      <c r="AQ419" s="44"/>
      <c r="AR419" s="44"/>
      <c r="AS419" s="44"/>
      <c r="AT419" s="44"/>
      <c r="AU419" s="44"/>
      <c r="AV419" s="44"/>
      <c r="AW419" s="44"/>
      <c r="AX419" s="44"/>
    </row>
    <row r="420" spans="3:50" ht="14.4" x14ac:dyDescent="0.25">
      <c r="C420" s="641"/>
      <c r="D420" s="641"/>
      <c r="E420" s="641"/>
      <c r="F420" s="44"/>
      <c r="G420" s="44"/>
      <c r="H420" s="44"/>
      <c r="I420" s="44"/>
      <c r="J420" s="44"/>
      <c r="K420" s="44"/>
      <c r="L420" s="44"/>
      <c r="M420" s="44"/>
      <c r="N420" s="44"/>
      <c r="O420" s="44"/>
      <c r="P420" s="44"/>
      <c r="Q420" s="44"/>
      <c r="R420" s="44"/>
      <c r="S420" s="44"/>
      <c r="T420" s="44"/>
      <c r="U420" s="44"/>
      <c r="V420" s="44"/>
      <c r="W420" s="44"/>
      <c r="X420" s="44"/>
      <c r="Y420" s="44"/>
      <c r="Z420" s="44"/>
      <c r="AA420" s="44"/>
      <c r="AB420" s="44"/>
      <c r="AC420" s="44"/>
      <c r="AD420" s="44"/>
      <c r="AE420" s="44"/>
      <c r="AF420" s="44"/>
      <c r="AG420" s="44"/>
      <c r="AH420" s="44"/>
      <c r="AI420" s="44"/>
      <c r="AJ420" s="44"/>
      <c r="AK420" s="44"/>
      <c r="AL420" s="44"/>
      <c r="AM420" s="44"/>
      <c r="AN420" s="44"/>
      <c r="AO420" s="44"/>
      <c r="AP420" s="44"/>
      <c r="AQ420" s="44"/>
      <c r="AR420" s="44"/>
      <c r="AS420" s="44"/>
      <c r="AT420" s="44"/>
      <c r="AU420" s="44"/>
      <c r="AV420" s="44"/>
      <c r="AW420" s="44"/>
      <c r="AX420" s="44"/>
    </row>
    <row r="421" spans="3:50" ht="14.4" x14ac:dyDescent="0.25">
      <c r="C421" s="641"/>
      <c r="D421" s="641"/>
      <c r="E421" s="641"/>
      <c r="F421" s="44"/>
      <c r="G421" s="44"/>
      <c r="H421" s="44"/>
      <c r="I421" s="44"/>
      <c r="J421" s="44"/>
      <c r="K421" s="44"/>
      <c r="L421" s="44"/>
      <c r="M421" s="44"/>
      <c r="N421" s="44"/>
      <c r="O421" s="44"/>
      <c r="P421" s="44"/>
      <c r="Q421" s="44"/>
      <c r="R421" s="44"/>
      <c r="S421" s="44"/>
      <c r="T421" s="44"/>
      <c r="U421" s="44"/>
      <c r="V421" s="44"/>
      <c r="W421" s="44"/>
      <c r="X421" s="44"/>
      <c r="Y421" s="44"/>
      <c r="Z421" s="44"/>
      <c r="AA421" s="44"/>
      <c r="AB421" s="44"/>
      <c r="AC421" s="44"/>
      <c r="AD421" s="44"/>
      <c r="AE421" s="44"/>
      <c r="AF421" s="44"/>
      <c r="AG421" s="44"/>
      <c r="AH421" s="44"/>
      <c r="AI421" s="44"/>
      <c r="AJ421" s="44"/>
      <c r="AK421" s="44"/>
      <c r="AL421" s="44"/>
      <c r="AM421" s="44"/>
      <c r="AN421" s="44"/>
      <c r="AO421" s="44"/>
      <c r="AP421" s="44"/>
      <c r="AQ421" s="44"/>
      <c r="AR421" s="44"/>
      <c r="AS421" s="44"/>
      <c r="AT421" s="44"/>
      <c r="AU421" s="44"/>
      <c r="AV421" s="44"/>
      <c r="AW421" s="44"/>
      <c r="AX421" s="44"/>
    </row>
    <row r="422" spans="3:50" ht="14.4" x14ac:dyDescent="0.25">
      <c r="C422" s="641"/>
      <c r="D422" s="641"/>
      <c r="E422" s="641"/>
      <c r="F422" s="44"/>
      <c r="G422" s="44"/>
      <c r="H422" s="44"/>
      <c r="I422" s="44"/>
      <c r="J422" s="44"/>
      <c r="K422" s="44"/>
      <c r="L422" s="44"/>
      <c r="M422" s="44"/>
      <c r="N422" s="44"/>
      <c r="O422" s="44"/>
      <c r="P422" s="44"/>
      <c r="Q422" s="44"/>
      <c r="R422" s="44"/>
      <c r="S422" s="44"/>
      <c r="T422" s="44"/>
      <c r="U422" s="44"/>
      <c r="V422" s="44"/>
      <c r="W422" s="44"/>
      <c r="X422" s="44"/>
      <c r="Y422" s="44"/>
      <c r="Z422" s="44"/>
      <c r="AA422" s="44"/>
      <c r="AB422" s="44"/>
      <c r="AC422" s="44"/>
      <c r="AD422" s="44"/>
      <c r="AE422" s="44"/>
      <c r="AF422" s="44"/>
      <c r="AG422" s="44"/>
      <c r="AH422" s="44"/>
      <c r="AI422" s="44"/>
      <c r="AJ422" s="44"/>
      <c r="AK422" s="44"/>
      <c r="AL422" s="44"/>
      <c r="AM422" s="44"/>
      <c r="AN422" s="44"/>
      <c r="AO422" s="44"/>
      <c r="AP422" s="44"/>
      <c r="AQ422" s="44"/>
      <c r="AR422" s="44"/>
      <c r="AS422" s="44"/>
      <c r="AT422" s="44"/>
      <c r="AU422" s="44"/>
      <c r="AV422" s="44"/>
      <c r="AW422" s="44"/>
      <c r="AX422" s="44"/>
    </row>
    <row r="423" spans="3:50" ht="14.4" x14ac:dyDescent="0.25">
      <c r="C423" s="641"/>
      <c r="D423" s="641"/>
      <c r="E423" s="641"/>
      <c r="F423" s="44"/>
      <c r="G423" s="44"/>
      <c r="H423" s="44"/>
      <c r="I423" s="44"/>
      <c r="J423" s="44"/>
      <c r="K423" s="44"/>
      <c r="L423" s="44"/>
      <c r="M423" s="44"/>
      <c r="N423" s="44"/>
      <c r="O423" s="44"/>
      <c r="P423" s="44"/>
      <c r="Q423" s="44"/>
      <c r="R423" s="44"/>
      <c r="S423" s="44"/>
      <c r="T423" s="44"/>
      <c r="U423" s="44"/>
      <c r="V423" s="44"/>
      <c r="W423" s="44"/>
      <c r="X423" s="44"/>
      <c r="Y423" s="44"/>
      <c r="Z423" s="44"/>
      <c r="AA423" s="44"/>
      <c r="AB423" s="44"/>
      <c r="AC423" s="44"/>
      <c r="AD423" s="44"/>
      <c r="AE423" s="44"/>
      <c r="AF423" s="44"/>
      <c r="AG423" s="44"/>
      <c r="AH423" s="44"/>
      <c r="AI423" s="44"/>
      <c r="AJ423" s="44"/>
      <c r="AK423" s="44"/>
      <c r="AL423" s="44"/>
      <c r="AM423" s="44"/>
      <c r="AN423" s="44"/>
      <c r="AO423" s="44"/>
      <c r="AP423" s="44"/>
      <c r="AQ423" s="44"/>
      <c r="AR423" s="44"/>
      <c r="AS423" s="44"/>
      <c r="AT423" s="44"/>
      <c r="AU423" s="44"/>
      <c r="AV423" s="44"/>
      <c r="AW423" s="44"/>
      <c r="AX423" s="44"/>
    </row>
    <row r="424" spans="3:50" ht="14.4" x14ac:dyDescent="0.25">
      <c r="C424" s="641"/>
      <c r="D424" s="641"/>
      <c r="E424" s="641"/>
      <c r="F424" s="44"/>
      <c r="G424" s="44"/>
      <c r="H424" s="44"/>
      <c r="I424" s="44"/>
      <c r="J424" s="44"/>
      <c r="K424" s="44"/>
      <c r="L424" s="44"/>
      <c r="M424" s="44"/>
      <c r="N424" s="44"/>
      <c r="O424" s="44"/>
      <c r="P424" s="44"/>
      <c r="Q424" s="44"/>
      <c r="R424" s="44"/>
      <c r="S424" s="44"/>
      <c r="T424" s="44"/>
      <c r="U424" s="44"/>
      <c r="V424" s="44"/>
      <c r="W424" s="44"/>
      <c r="X424" s="44"/>
      <c r="Y424" s="44"/>
      <c r="Z424" s="44"/>
      <c r="AA424" s="44"/>
      <c r="AB424" s="44"/>
      <c r="AC424" s="44"/>
      <c r="AD424" s="44"/>
      <c r="AE424" s="44"/>
      <c r="AF424" s="44"/>
      <c r="AG424" s="44"/>
      <c r="AH424" s="44"/>
      <c r="AI424" s="44"/>
      <c r="AJ424" s="44"/>
      <c r="AK424" s="44"/>
      <c r="AL424" s="44"/>
      <c r="AM424" s="44"/>
      <c r="AN424" s="44"/>
      <c r="AO424" s="44"/>
      <c r="AP424" s="44"/>
      <c r="AQ424" s="44"/>
      <c r="AR424" s="44"/>
      <c r="AS424" s="44"/>
      <c r="AT424" s="44"/>
      <c r="AU424" s="44"/>
      <c r="AV424" s="44"/>
      <c r="AW424" s="44"/>
      <c r="AX424" s="44"/>
    </row>
    <row r="425" spans="3:50" ht="14.4" x14ac:dyDescent="0.25">
      <c r="C425" s="641"/>
      <c r="D425" s="641"/>
      <c r="E425" s="641"/>
      <c r="F425" s="44"/>
      <c r="G425" s="44"/>
      <c r="H425" s="44"/>
      <c r="I425" s="44"/>
      <c r="J425" s="44"/>
      <c r="K425" s="44"/>
      <c r="L425" s="44"/>
      <c r="M425" s="44"/>
      <c r="N425" s="44"/>
      <c r="O425" s="44"/>
      <c r="P425" s="44"/>
      <c r="Q425" s="44"/>
      <c r="R425" s="44"/>
      <c r="S425" s="44"/>
      <c r="T425" s="44"/>
      <c r="U425" s="44"/>
      <c r="V425" s="44"/>
      <c r="W425" s="44"/>
      <c r="X425" s="44"/>
      <c r="Y425" s="44"/>
      <c r="Z425" s="44"/>
      <c r="AA425" s="44"/>
      <c r="AB425" s="44"/>
      <c r="AC425" s="44"/>
      <c r="AD425" s="44"/>
      <c r="AE425" s="44"/>
      <c r="AF425" s="44"/>
      <c r="AG425" s="44"/>
      <c r="AH425" s="44"/>
      <c r="AI425" s="44"/>
      <c r="AJ425" s="44"/>
      <c r="AK425" s="44"/>
      <c r="AL425" s="44"/>
      <c r="AM425" s="44"/>
      <c r="AN425" s="44"/>
      <c r="AO425" s="44"/>
      <c r="AP425" s="44"/>
      <c r="AQ425" s="44"/>
      <c r="AR425" s="44"/>
      <c r="AS425" s="44"/>
      <c r="AT425" s="44"/>
      <c r="AU425" s="44"/>
      <c r="AV425" s="44"/>
      <c r="AW425" s="44"/>
      <c r="AX425" s="44"/>
    </row>
    <row r="426" spans="3:50" ht="14.4" x14ac:dyDescent="0.25">
      <c r="C426" s="641"/>
      <c r="D426" s="641"/>
      <c r="E426" s="641"/>
      <c r="F426" s="44"/>
      <c r="G426" s="44"/>
      <c r="H426" s="44"/>
      <c r="I426" s="44"/>
      <c r="J426" s="44"/>
      <c r="K426" s="44"/>
      <c r="L426" s="44"/>
      <c r="M426" s="44"/>
      <c r="N426" s="44"/>
      <c r="O426" s="44"/>
      <c r="P426" s="44"/>
      <c r="Q426" s="44"/>
      <c r="R426" s="44"/>
      <c r="S426" s="44"/>
      <c r="T426" s="44"/>
      <c r="U426" s="44"/>
      <c r="V426" s="44"/>
      <c r="W426" s="44"/>
      <c r="X426" s="44"/>
      <c r="Y426" s="44"/>
      <c r="Z426" s="44"/>
      <c r="AA426" s="44"/>
      <c r="AB426" s="44"/>
      <c r="AC426" s="44"/>
      <c r="AD426" s="44"/>
      <c r="AE426" s="44"/>
      <c r="AF426" s="44"/>
      <c r="AG426" s="44"/>
      <c r="AH426" s="44"/>
      <c r="AI426" s="44"/>
      <c r="AJ426" s="44"/>
      <c r="AK426" s="44"/>
      <c r="AL426" s="44"/>
      <c r="AM426" s="44"/>
      <c r="AN426" s="44"/>
      <c r="AO426" s="44"/>
      <c r="AP426" s="44"/>
      <c r="AQ426" s="44"/>
      <c r="AR426" s="44"/>
      <c r="AS426" s="44"/>
      <c r="AT426" s="44"/>
      <c r="AU426" s="44"/>
      <c r="AV426" s="44"/>
      <c r="AW426" s="44"/>
      <c r="AX426" s="44"/>
    </row>
    <row r="427" spans="3:50" ht="14.4" x14ac:dyDescent="0.25">
      <c r="C427" s="641"/>
      <c r="D427" s="641"/>
      <c r="E427" s="641"/>
      <c r="F427" s="44"/>
      <c r="G427" s="44"/>
      <c r="H427" s="44"/>
      <c r="I427" s="44"/>
      <c r="J427" s="44"/>
      <c r="K427" s="44"/>
      <c r="L427" s="44"/>
      <c r="M427" s="44"/>
      <c r="N427" s="44"/>
      <c r="O427" s="44"/>
      <c r="P427" s="44"/>
      <c r="Q427" s="44"/>
      <c r="R427" s="44"/>
      <c r="S427" s="44"/>
      <c r="T427" s="44"/>
      <c r="U427" s="44"/>
      <c r="V427" s="44"/>
      <c r="W427" s="44"/>
      <c r="X427" s="44"/>
      <c r="Y427" s="44"/>
      <c r="Z427" s="44"/>
      <c r="AA427" s="44"/>
      <c r="AB427" s="44"/>
      <c r="AC427" s="44"/>
      <c r="AD427" s="44"/>
      <c r="AE427" s="44"/>
      <c r="AF427" s="44"/>
      <c r="AG427" s="44"/>
      <c r="AH427" s="44"/>
      <c r="AI427" s="44"/>
      <c r="AJ427" s="44"/>
      <c r="AK427" s="44"/>
      <c r="AL427" s="44"/>
      <c r="AM427" s="44"/>
      <c r="AN427" s="44"/>
      <c r="AO427" s="44"/>
      <c r="AP427" s="44"/>
      <c r="AQ427" s="44"/>
      <c r="AR427" s="44"/>
      <c r="AS427" s="44"/>
      <c r="AT427" s="44"/>
      <c r="AU427" s="44"/>
      <c r="AV427" s="44"/>
      <c r="AW427" s="44"/>
      <c r="AX427" s="44"/>
    </row>
    <row r="428" spans="3:50" ht="14.4" x14ac:dyDescent="0.25">
      <c r="C428" s="641"/>
      <c r="D428" s="641"/>
      <c r="E428" s="641"/>
      <c r="F428" s="44"/>
      <c r="G428" s="44"/>
      <c r="H428" s="44"/>
      <c r="I428" s="44"/>
      <c r="J428" s="44"/>
      <c r="K428" s="44"/>
      <c r="L428" s="44"/>
      <c r="M428" s="44"/>
      <c r="N428" s="44"/>
      <c r="O428" s="44"/>
      <c r="P428" s="44"/>
      <c r="Q428" s="44"/>
      <c r="R428" s="44"/>
      <c r="S428" s="44"/>
      <c r="T428" s="44"/>
      <c r="U428" s="44"/>
      <c r="V428" s="44"/>
      <c r="W428" s="44"/>
      <c r="X428" s="44"/>
      <c r="Y428" s="44"/>
      <c r="Z428" s="44"/>
      <c r="AA428" s="44"/>
      <c r="AB428" s="44"/>
      <c r="AC428" s="44"/>
      <c r="AD428" s="44"/>
      <c r="AE428" s="44"/>
      <c r="AF428" s="44"/>
      <c r="AG428" s="44"/>
      <c r="AH428" s="44"/>
      <c r="AI428" s="44"/>
      <c r="AJ428" s="44"/>
      <c r="AK428" s="44"/>
      <c r="AL428" s="44"/>
      <c r="AM428" s="44"/>
      <c r="AN428" s="44"/>
      <c r="AO428" s="44"/>
      <c r="AP428" s="44"/>
      <c r="AQ428" s="44"/>
      <c r="AR428" s="44"/>
      <c r="AS428" s="44"/>
      <c r="AT428" s="44"/>
      <c r="AU428" s="44"/>
      <c r="AV428" s="44"/>
      <c r="AW428" s="44"/>
      <c r="AX428" s="44"/>
    </row>
    <row r="429" spans="3:50" ht="14.4" x14ac:dyDescent="0.25">
      <c r="C429" s="641"/>
      <c r="D429" s="641"/>
      <c r="E429" s="641"/>
      <c r="F429" s="44"/>
      <c r="G429" s="44"/>
      <c r="H429" s="44"/>
      <c r="I429" s="44"/>
      <c r="J429" s="44"/>
      <c r="K429" s="44"/>
      <c r="L429" s="44"/>
      <c r="M429" s="44"/>
      <c r="N429" s="44"/>
      <c r="O429" s="44"/>
      <c r="P429" s="44"/>
      <c r="Q429" s="44"/>
      <c r="R429" s="44"/>
      <c r="S429" s="44"/>
      <c r="T429" s="44"/>
      <c r="U429" s="44"/>
      <c r="V429" s="44"/>
      <c r="W429" s="44"/>
      <c r="X429" s="44"/>
      <c r="Y429" s="44"/>
      <c r="Z429" s="44"/>
      <c r="AA429" s="44"/>
      <c r="AB429" s="44"/>
      <c r="AC429" s="44"/>
      <c r="AD429" s="44"/>
      <c r="AE429" s="44"/>
      <c r="AF429" s="44"/>
      <c r="AG429" s="44"/>
      <c r="AH429" s="44"/>
      <c r="AI429" s="44"/>
      <c r="AJ429" s="44"/>
      <c r="AK429" s="44"/>
      <c r="AL429" s="44"/>
      <c r="AM429" s="44"/>
      <c r="AN429" s="44"/>
      <c r="AO429" s="44"/>
      <c r="AP429" s="44"/>
      <c r="AQ429" s="44"/>
      <c r="AR429" s="44"/>
      <c r="AS429" s="44"/>
      <c r="AT429" s="44"/>
      <c r="AU429" s="44"/>
      <c r="AV429" s="44"/>
      <c r="AW429" s="44"/>
      <c r="AX429" s="44"/>
    </row>
    <row r="430" spans="3:50" ht="14.4" x14ac:dyDescent="0.25">
      <c r="C430" s="641"/>
      <c r="D430" s="641"/>
      <c r="E430" s="641"/>
      <c r="F430" s="44"/>
      <c r="G430" s="44"/>
      <c r="H430" s="44"/>
      <c r="I430" s="44"/>
      <c r="J430" s="44"/>
      <c r="K430" s="44"/>
      <c r="L430" s="44"/>
      <c r="M430" s="44"/>
      <c r="N430" s="44"/>
      <c r="O430" s="44"/>
      <c r="P430" s="44"/>
      <c r="Q430" s="44"/>
      <c r="R430" s="44"/>
      <c r="S430" s="44"/>
      <c r="T430" s="44"/>
      <c r="U430" s="44"/>
      <c r="V430" s="44"/>
      <c r="W430" s="44"/>
      <c r="X430" s="44"/>
      <c r="Y430" s="44"/>
      <c r="Z430" s="44"/>
      <c r="AA430" s="44"/>
      <c r="AB430" s="44"/>
      <c r="AC430" s="44"/>
      <c r="AD430" s="44"/>
      <c r="AE430" s="44"/>
      <c r="AF430" s="44"/>
      <c r="AG430" s="44"/>
      <c r="AH430" s="44"/>
      <c r="AI430" s="44"/>
      <c r="AJ430" s="44"/>
      <c r="AK430" s="44"/>
      <c r="AL430" s="44"/>
      <c r="AM430" s="44"/>
      <c r="AN430" s="44"/>
      <c r="AO430" s="44"/>
      <c r="AP430" s="44"/>
      <c r="AQ430" s="44"/>
      <c r="AR430" s="44"/>
      <c r="AS430" s="44"/>
      <c r="AT430" s="44"/>
      <c r="AU430" s="44"/>
      <c r="AV430" s="44"/>
      <c r="AW430" s="44"/>
      <c r="AX430" s="44"/>
    </row>
    <row r="431" spans="3:50" ht="14.4" x14ac:dyDescent="0.25">
      <c r="C431" s="641"/>
      <c r="D431" s="641"/>
      <c r="E431" s="641"/>
      <c r="F431" s="44"/>
      <c r="G431" s="44"/>
      <c r="H431" s="44"/>
      <c r="I431" s="44"/>
      <c r="J431" s="44"/>
      <c r="K431" s="44"/>
      <c r="L431" s="44"/>
      <c r="M431" s="44"/>
      <c r="N431" s="44"/>
      <c r="O431" s="44"/>
      <c r="P431" s="44"/>
      <c r="Q431" s="44"/>
      <c r="R431" s="44"/>
      <c r="S431" s="44"/>
      <c r="T431" s="44"/>
      <c r="U431" s="44"/>
      <c r="V431" s="44"/>
      <c r="W431" s="44"/>
      <c r="X431" s="44"/>
      <c r="Y431" s="44"/>
      <c r="Z431" s="44"/>
      <c r="AA431" s="44"/>
      <c r="AB431" s="44"/>
      <c r="AC431" s="44"/>
      <c r="AD431" s="44"/>
      <c r="AE431" s="44"/>
      <c r="AF431" s="44"/>
      <c r="AG431" s="44"/>
      <c r="AH431" s="44"/>
      <c r="AI431" s="44"/>
      <c r="AJ431" s="44"/>
      <c r="AK431" s="44"/>
      <c r="AL431" s="44"/>
      <c r="AM431" s="44"/>
      <c r="AN431" s="44"/>
      <c r="AO431" s="44"/>
      <c r="AP431" s="44"/>
      <c r="AQ431" s="44"/>
      <c r="AR431" s="44"/>
      <c r="AS431" s="44"/>
      <c r="AT431" s="44"/>
      <c r="AU431" s="44"/>
      <c r="AV431" s="44"/>
      <c r="AW431" s="44"/>
      <c r="AX431" s="44"/>
    </row>
    <row r="432" spans="3:50" ht="14.4" x14ac:dyDescent="0.25">
      <c r="C432" s="641"/>
      <c r="D432" s="641"/>
      <c r="E432" s="641"/>
      <c r="F432" s="44"/>
      <c r="G432" s="44"/>
      <c r="H432" s="44"/>
      <c r="I432" s="44"/>
      <c r="J432" s="44"/>
      <c r="K432" s="44"/>
      <c r="L432" s="44"/>
      <c r="M432" s="44"/>
      <c r="N432" s="44"/>
      <c r="O432" s="44"/>
      <c r="P432" s="44"/>
      <c r="Q432" s="44"/>
      <c r="R432" s="44"/>
      <c r="S432" s="44"/>
      <c r="T432" s="44"/>
      <c r="U432" s="44"/>
      <c r="V432" s="44"/>
      <c r="W432" s="44"/>
      <c r="X432" s="44"/>
      <c r="Y432" s="44"/>
      <c r="Z432" s="44"/>
      <c r="AA432" s="44"/>
      <c r="AB432" s="44"/>
      <c r="AC432" s="44"/>
      <c r="AD432" s="44"/>
      <c r="AE432" s="44"/>
      <c r="AF432" s="44"/>
      <c r="AG432" s="44"/>
      <c r="AH432" s="44"/>
      <c r="AI432" s="44"/>
      <c r="AJ432" s="44"/>
      <c r="AK432" s="44"/>
      <c r="AL432" s="44"/>
      <c r="AM432" s="44"/>
      <c r="AN432" s="44"/>
      <c r="AO432" s="44"/>
      <c r="AP432" s="44"/>
      <c r="AQ432" s="44"/>
      <c r="AR432" s="44"/>
      <c r="AS432" s="44"/>
      <c r="AT432" s="44"/>
      <c r="AU432" s="44"/>
      <c r="AV432" s="44"/>
      <c r="AW432" s="44"/>
      <c r="AX432" s="44"/>
    </row>
    <row r="433" spans="3:50" ht="14.4" x14ac:dyDescent="0.25">
      <c r="C433" s="641"/>
      <c r="D433" s="641"/>
      <c r="E433" s="641"/>
      <c r="F433" s="44"/>
      <c r="G433" s="44"/>
      <c r="H433" s="44"/>
      <c r="I433" s="44"/>
      <c r="J433" s="44"/>
      <c r="K433" s="44"/>
      <c r="L433" s="44"/>
      <c r="M433" s="44"/>
      <c r="N433" s="44"/>
      <c r="O433" s="44"/>
      <c r="P433" s="44"/>
      <c r="Q433" s="44"/>
      <c r="R433" s="44"/>
      <c r="S433" s="44"/>
      <c r="T433" s="44"/>
      <c r="U433" s="44"/>
      <c r="V433" s="44"/>
      <c r="W433" s="44"/>
      <c r="X433" s="44"/>
      <c r="Y433" s="44"/>
      <c r="Z433" s="44"/>
      <c r="AA433" s="44"/>
      <c r="AB433" s="44"/>
      <c r="AC433" s="44"/>
      <c r="AD433" s="44"/>
      <c r="AE433" s="44"/>
      <c r="AF433" s="44"/>
      <c r="AG433" s="44"/>
      <c r="AH433" s="44"/>
      <c r="AI433" s="44"/>
      <c r="AJ433" s="44"/>
      <c r="AK433" s="44"/>
      <c r="AL433" s="44"/>
      <c r="AM433" s="44"/>
      <c r="AN433" s="44"/>
      <c r="AO433" s="44"/>
      <c r="AP433" s="44"/>
      <c r="AQ433" s="44"/>
      <c r="AR433" s="44"/>
      <c r="AS433" s="44"/>
      <c r="AT433" s="44"/>
      <c r="AU433" s="44"/>
      <c r="AV433" s="44"/>
      <c r="AW433" s="44"/>
      <c r="AX433" s="44"/>
    </row>
    <row r="434" spans="3:50" ht="14.4" x14ac:dyDescent="0.25">
      <c r="C434" s="641"/>
      <c r="D434" s="641"/>
      <c r="E434" s="641"/>
      <c r="F434" s="44"/>
      <c r="G434" s="44"/>
      <c r="H434" s="44"/>
      <c r="I434" s="44"/>
      <c r="J434" s="44"/>
      <c r="K434" s="44"/>
      <c r="L434" s="44"/>
      <c r="M434" s="44"/>
      <c r="N434" s="44"/>
      <c r="O434" s="44"/>
      <c r="P434" s="44"/>
      <c r="Q434" s="44"/>
      <c r="R434" s="44"/>
      <c r="S434" s="44"/>
      <c r="T434" s="44"/>
      <c r="U434" s="44"/>
      <c r="V434" s="44"/>
      <c r="W434" s="44"/>
      <c r="X434" s="44"/>
      <c r="Y434" s="44"/>
      <c r="Z434" s="44"/>
      <c r="AA434" s="44"/>
      <c r="AB434" s="44"/>
      <c r="AC434" s="44"/>
      <c r="AD434" s="44"/>
      <c r="AE434" s="44"/>
      <c r="AF434" s="44"/>
      <c r="AG434" s="44"/>
      <c r="AH434" s="44"/>
      <c r="AI434" s="44"/>
      <c r="AJ434" s="44"/>
      <c r="AK434" s="44"/>
      <c r="AL434" s="44"/>
      <c r="AM434" s="44"/>
      <c r="AN434" s="44"/>
      <c r="AO434" s="44"/>
      <c r="AP434" s="44"/>
      <c r="AQ434" s="44"/>
      <c r="AR434" s="44"/>
      <c r="AS434" s="44"/>
      <c r="AT434" s="44"/>
      <c r="AU434" s="44"/>
      <c r="AV434" s="44"/>
      <c r="AW434" s="44"/>
      <c r="AX434" s="44"/>
    </row>
    <row r="435" spans="3:50" ht="14.4" x14ac:dyDescent="0.25">
      <c r="C435" s="641"/>
      <c r="D435" s="641"/>
      <c r="E435" s="641"/>
      <c r="F435" s="44"/>
      <c r="G435" s="44"/>
      <c r="H435" s="44"/>
      <c r="I435" s="44"/>
      <c r="J435" s="44"/>
      <c r="K435" s="44"/>
      <c r="L435" s="44"/>
      <c r="M435" s="44"/>
      <c r="N435" s="44"/>
      <c r="O435" s="44"/>
      <c r="P435" s="44"/>
      <c r="Q435" s="44"/>
      <c r="R435" s="44"/>
      <c r="S435" s="44"/>
      <c r="T435" s="44"/>
      <c r="U435" s="44"/>
      <c r="V435" s="44"/>
      <c r="W435" s="44"/>
      <c r="X435" s="44"/>
      <c r="Y435" s="44"/>
      <c r="Z435" s="44"/>
      <c r="AA435" s="44"/>
      <c r="AB435" s="44"/>
      <c r="AC435" s="44"/>
      <c r="AD435" s="44"/>
      <c r="AE435" s="44"/>
      <c r="AF435" s="44"/>
      <c r="AG435" s="44"/>
      <c r="AH435" s="44"/>
      <c r="AI435" s="44"/>
      <c r="AJ435" s="44"/>
      <c r="AK435" s="44"/>
      <c r="AL435" s="44"/>
      <c r="AM435" s="44"/>
      <c r="AN435" s="44"/>
      <c r="AO435" s="44"/>
      <c r="AP435" s="44"/>
      <c r="AQ435" s="44"/>
      <c r="AR435" s="44"/>
      <c r="AS435" s="44"/>
      <c r="AT435" s="44"/>
      <c r="AU435" s="44"/>
      <c r="AV435" s="44"/>
      <c r="AW435" s="44"/>
      <c r="AX435" s="44"/>
    </row>
    <row r="436" spans="3:50" ht="14.4" x14ac:dyDescent="0.25">
      <c r="C436" s="641"/>
      <c r="D436" s="641"/>
      <c r="E436" s="641"/>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c r="AK436" s="44"/>
      <c r="AL436" s="44"/>
      <c r="AM436" s="44"/>
      <c r="AN436" s="44"/>
      <c r="AO436" s="44"/>
      <c r="AP436" s="44"/>
      <c r="AQ436" s="44"/>
      <c r="AR436" s="44"/>
      <c r="AS436" s="44"/>
      <c r="AT436" s="44"/>
      <c r="AU436" s="44"/>
      <c r="AV436" s="44"/>
      <c r="AW436" s="44"/>
      <c r="AX436" s="44"/>
    </row>
    <row r="437" spans="3:50" ht="14.4" x14ac:dyDescent="0.25">
      <c r="C437" s="641"/>
      <c r="D437" s="641"/>
      <c r="E437" s="641"/>
      <c r="F437" s="44"/>
      <c r="G437" s="44"/>
      <c r="H437" s="44"/>
      <c r="I437" s="44"/>
      <c r="J437" s="44"/>
      <c r="K437" s="44"/>
      <c r="L437" s="44"/>
      <c r="M437" s="44"/>
      <c r="N437" s="44"/>
      <c r="O437" s="44"/>
      <c r="P437" s="44"/>
      <c r="Q437" s="44"/>
      <c r="R437" s="44"/>
      <c r="S437" s="44"/>
      <c r="T437" s="44"/>
      <c r="U437" s="44"/>
      <c r="V437" s="44"/>
      <c r="W437" s="44"/>
      <c r="X437" s="44"/>
      <c r="Y437" s="44"/>
      <c r="Z437" s="44"/>
      <c r="AA437" s="44"/>
      <c r="AB437" s="44"/>
      <c r="AC437" s="44"/>
      <c r="AD437" s="44"/>
      <c r="AE437" s="44"/>
      <c r="AF437" s="44"/>
      <c r="AG437" s="44"/>
      <c r="AH437" s="44"/>
      <c r="AI437" s="44"/>
      <c r="AJ437" s="44"/>
      <c r="AK437" s="44"/>
      <c r="AL437" s="44"/>
      <c r="AM437" s="44"/>
      <c r="AN437" s="44"/>
      <c r="AO437" s="44"/>
      <c r="AP437" s="44"/>
      <c r="AQ437" s="44"/>
      <c r="AR437" s="44"/>
      <c r="AS437" s="44"/>
      <c r="AT437" s="44"/>
      <c r="AU437" s="44"/>
      <c r="AV437" s="44"/>
      <c r="AW437" s="44"/>
      <c r="AX437" s="44"/>
    </row>
    <row r="438" spans="3:50" ht="14.4" x14ac:dyDescent="0.25">
      <c r="C438" s="641"/>
      <c r="D438" s="641"/>
      <c r="E438" s="641"/>
      <c r="F438" s="44"/>
      <c r="G438" s="44"/>
      <c r="H438" s="44"/>
      <c r="I438" s="44"/>
      <c r="J438" s="44"/>
      <c r="K438" s="44"/>
      <c r="L438" s="44"/>
      <c r="M438" s="44"/>
      <c r="N438" s="44"/>
      <c r="O438" s="44"/>
      <c r="P438" s="44"/>
      <c r="Q438" s="44"/>
      <c r="R438" s="44"/>
      <c r="S438" s="44"/>
      <c r="T438" s="44"/>
      <c r="U438" s="44"/>
      <c r="V438" s="44"/>
      <c r="W438" s="44"/>
      <c r="X438" s="44"/>
      <c r="Y438" s="44"/>
      <c r="Z438" s="44"/>
      <c r="AA438" s="44"/>
      <c r="AB438" s="44"/>
      <c r="AC438" s="44"/>
      <c r="AD438" s="44"/>
      <c r="AE438" s="44"/>
      <c r="AF438" s="44"/>
      <c r="AG438" s="44"/>
      <c r="AH438" s="44"/>
      <c r="AI438" s="44"/>
      <c r="AJ438" s="44"/>
      <c r="AK438" s="44"/>
      <c r="AL438" s="44"/>
      <c r="AM438" s="44"/>
      <c r="AN438" s="44"/>
      <c r="AO438" s="44"/>
      <c r="AP438" s="44"/>
      <c r="AQ438" s="44"/>
      <c r="AR438" s="44"/>
      <c r="AS438" s="44"/>
      <c r="AT438" s="44"/>
      <c r="AU438" s="44"/>
      <c r="AV438" s="44"/>
      <c r="AW438" s="44"/>
      <c r="AX438" s="44"/>
    </row>
    <row r="439" spans="3:50" ht="14.4" x14ac:dyDescent="0.25">
      <c r="C439" s="641"/>
      <c r="D439" s="641"/>
      <c r="E439" s="641"/>
      <c r="F439" s="44"/>
      <c r="G439" s="44"/>
      <c r="H439" s="44"/>
      <c r="I439" s="44"/>
      <c r="J439" s="44"/>
      <c r="K439" s="44"/>
      <c r="L439" s="44"/>
      <c r="M439" s="44"/>
      <c r="N439" s="44"/>
      <c r="O439" s="44"/>
      <c r="P439" s="44"/>
      <c r="Q439" s="44"/>
      <c r="R439" s="44"/>
      <c r="S439" s="44"/>
      <c r="T439" s="44"/>
      <c r="U439" s="44"/>
      <c r="V439" s="44"/>
      <c r="W439" s="44"/>
      <c r="X439" s="44"/>
      <c r="Y439" s="44"/>
      <c r="Z439" s="44"/>
      <c r="AA439" s="44"/>
      <c r="AB439" s="44"/>
      <c r="AC439" s="44"/>
      <c r="AD439" s="44"/>
      <c r="AE439" s="44"/>
      <c r="AF439" s="44"/>
      <c r="AG439" s="44"/>
      <c r="AH439" s="44"/>
      <c r="AI439" s="44"/>
      <c r="AJ439" s="44"/>
      <c r="AK439" s="44"/>
      <c r="AL439" s="44"/>
      <c r="AM439" s="44"/>
      <c r="AN439" s="44"/>
      <c r="AO439" s="44"/>
      <c r="AP439" s="44"/>
      <c r="AQ439" s="44"/>
      <c r="AR439" s="44"/>
      <c r="AS439" s="44"/>
      <c r="AT439" s="44"/>
      <c r="AU439" s="44"/>
      <c r="AV439" s="44"/>
      <c r="AW439" s="44"/>
      <c r="AX439" s="44"/>
    </row>
    <row r="440" spans="3:50" ht="14.4" x14ac:dyDescent="0.25">
      <c r="C440" s="641"/>
      <c r="D440" s="641"/>
      <c r="E440" s="641"/>
      <c r="F440" s="44"/>
      <c r="G440" s="44"/>
      <c r="H440" s="44"/>
      <c r="I440" s="44"/>
      <c r="J440" s="44"/>
      <c r="K440" s="44"/>
      <c r="L440" s="44"/>
      <c r="M440" s="44"/>
      <c r="N440" s="44"/>
      <c r="O440" s="44"/>
      <c r="P440" s="44"/>
      <c r="Q440" s="44"/>
      <c r="R440" s="44"/>
      <c r="S440" s="44"/>
      <c r="T440" s="44"/>
      <c r="U440" s="44"/>
      <c r="V440" s="44"/>
      <c r="W440" s="44"/>
      <c r="X440" s="44"/>
      <c r="Y440" s="44"/>
      <c r="Z440" s="44"/>
      <c r="AA440" s="44"/>
      <c r="AB440" s="44"/>
      <c r="AC440" s="44"/>
      <c r="AD440" s="44"/>
      <c r="AE440" s="44"/>
      <c r="AF440" s="44"/>
      <c r="AG440" s="44"/>
      <c r="AH440" s="44"/>
      <c r="AI440" s="44"/>
      <c r="AJ440" s="44"/>
      <c r="AK440" s="44"/>
      <c r="AL440" s="44"/>
      <c r="AM440" s="44"/>
      <c r="AN440" s="44"/>
      <c r="AO440" s="44"/>
      <c r="AP440" s="44"/>
      <c r="AQ440" s="44"/>
      <c r="AR440" s="44"/>
      <c r="AS440" s="44"/>
      <c r="AT440" s="44"/>
      <c r="AU440" s="44"/>
      <c r="AV440" s="44"/>
      <c r="AW440" s="44"/>
      <c r="AX440" s="44"/>
    </row>
    <row r="441" spans="3:50" ht="14.4" x14ac:dyDescent="0.25">
      <c r="C441" s="641"/>
      <c r="D441" s="641"/>
      <c r="E441" s="641"/>
      <c r="F441" s="44"/>
      <c r="G441" s="44"/>
      <c r="H441" s="44"/>
      <c r="I441" s="44"/>
      <c r="J441" s="44"/>
      <c r="K441" s="44"/>
      <c r="L441" s="44"/>
      <c r="M441" s="44"/>
      <c r="N441" s="44"/>
      <c r="O441" s="44"/>
      <c r="P441" s="44"/>
      <c r="Q441" s="44"/>
      <c r="R441" s="44"/>
      <c r="S441" s="44"/>
      <c r="T441" s="44"/>
      <c r="U441" s="44"/>
      <c r="V441" s="44"/>
      <c r="W441" s="44"/>
      <c r="X441" s="44"/>
      <c r="Y441" s="44"/>
      <c r="Z441" s="44"/>
      <c r="AA441" s="44"/>
      <c r="AB441" s="44"/>
      <c r="AC441" s="44"/>
      <c r="AD441" s="44"/>
      <c r="AE441" s="44"/>
      <c r="AF441" s="44"/>
      <c r="AG441" s="44"/>
      <c r="AH441" s="44"/>
      <c r="AI441" s="44"/>
      <c r="AJ441" s="44"/>
      <c r="AK441" s="44"/>
      <c r="AL441" s="44"/>
      <c r="AM441" s="44"/>
      <c r="AN441" s="44"/>
      <c r="AO441" s="44"/>
      <c r="AP441" s="44"/>
      <c r="AQ441" s="44"/>
      <c r="AR441" s="44"/>
      <c r="AS441" s="44"/>
      <c r="AT441" s="44"/>
      <c r="AU441" s="44"/>
      <c r="AV441" s="44"/>
      <c r="AW441" s="44"/>
      <c r="AX441" s="44"/>
    </row>
    <row r="442" spans="3:50" ht="14.4" x14ac:dyDescent="0.25">
      <c r="C442" s="641"/>
      <c r="D442" s="641"/>
      <c r="E442" s="641"/>
      <c r="F442" s="44"/>
      <c r="G442" s="44"/>
      <c r="H442" s="44"/>
      <c r="I442" s="44"/>
      <c r="J442" s="44"/>
      <c r="K442" s="44"/>
      <c r="L442" s="44"/>
      <c r="M442" s="44"/>
      <c r="N442" s="44"/>
      <c r="O442" s="44"/>
      <c r="P442" s="44"/>
      <c r="Q442" s="44"/>
      <c r="R442" s="44"/>
      <c r="S442" s="44"/>
      <c r="T442" s="44"/>
      <c r="U442" s="44"/>
      <c r="V442" s="44"/>
      <c r="W442" s="44"/>
      <c r="X442" s="44"/>
      <c r="Y442" s="44"/>
      <c r="Z442" s="44"/>
      <c r="AA442" s="44"/>
      <c r="AB442" s="44"/>
      <c r="AC442" s="44"/>
      <c r="AD442" s="44"/>
      <c r="AE442" s="44"/>
      <c r="AF442" s="44"/>
      <c r="AG442" s="44"/>
      <c r="AH442" s="44"/>
      <c r="AI442" s="44"/>
      <c r="AJ442" s="44"/>
      <c r="AK442" s="44"/>
      <c r="AL442" s="44"/>
      <c r="AM442" s="44"/>
      <c r="AN442" s="44"/>
      <c r="AO442" s="44"/>
      <c r="AP442" s="44"/>
      <c r="AQ442" s="44"/>
      <c r="AR442" s="44"/>
      <c r="AS442" s="44"/>
      <c r="AT442" s="44"/>
      <c r="AU442" s="44"/>
      <c r="AV442" s="44"/>
      <c r="AW442" s="44"/>
      <c r="AX442" s="44"/>
    </row>
    <row r="443" spans="3:50" ht="14.4" x14ac:dyDescent="0.25">
      <c r="C443" s="641"/>
      <c r="D443" s="641"/>
      <c r="E443" s="641"/>
      <c r="F443" s="44"/>
      <c r="G443" s="44"/>
      <c r="H443" s="44"/>
      <c r="I443" s="44"/>
      <c r="J443" s="44"/>
      <c r="K443" s="44"/>
      <c r="L443" s="44"/>
      <c r="M443" s="44"/>
      <c r="N443" s="44"/>
      <c r="O443" s="44"/>
      <c r="P443" s="44"/>
      <c r="Q443" s="44"/>
      <c r="R443" s="44"/>
      <c r="S443" s="44"/>
      <c r="T443" s="44"/>
      <c r="U443" s="44"/>
      <c r="V443" s="44"/>
      <c r="W443" s="44"/>
      <c r="X443" s="44"/>
      <c r="Y443" s="44"/>
      <c r="Z443" s="44"/>
      <c r="AA443" s="44"/>
      <c r="AB443" s="44"/>
      <c r="AC443" s="44"/>
      <c r="AD443" s="44"/>
      <c r="AE443" s="44"/>
      <c r="AF443" s="44"/>
      <c r="AG443" s="44"/>
      <c r="AH443" s="44"/>
      <c r="AI443" s="44"/>
      <c r="AJ443" s="44"/>
      <c r="AK443" s="44"/>
      <c r="AL443" s="44"/>
      <c r="AM443" s="44"/>
      <c r="AN443" s="44"/>
      <c r="AO443" s="44"/>
      <c r="AP443" s="44"/>
      <c r="AQ443" s="44"/>
      <c r="AR443" s="44"/>
      <c r="AS443" s="44"/>
      <c r="AT443" s="44"/>
      <c r="AU443" s="44"/>
      <c r="AV443" s="44"/>
      <c r="AW443" s="44"/>
      <c r="AX443" s="44"/>
    </row>
    <row r="444" spans="3:50" ht="14.4" x14ac:dyDescent="0.25">
      <c r="C444" s="641"/>
      <c r="D444" s="641"/>
      <c r="E444" s="641"/>
      <c r="F444" s="44"/>
      <c r="G444" s="44"/>
      <c r="H444" s="44"/>
      <c r="I444" s="44"/>
      <c r="J444" s="44"/>
      <c r="K444" s="44"/>
      <c r="L444" s="44"/>
      <c r="M444" s="44"/>
      <c r="N444" s="44"/>
      <c r="O444" s="44"/>
      <c r="P444" s="44"/>
      <c r="Q444" s="44"/>
      <c r="R444" s="44"/>
      <c r="S444" s="44"/>
      <c r="T444" s="44"/>
      <c r="U444" s="44"/>
      <c r="V444" s="44"/>
      <c r="W444" s="44"/>
      <c r="X444" s="44"/>
      <c r="Y444" s="44"/>
      <c r="Z444" s="44"/>
      <c r="AA444" s="44"/>
      <c r="AB444" s="44"/>
      <c r="AC444" s="44"/>
      <c r="AD444" s="44"/>
      <c r="AE444" s="44"/>
      <c r="AF444" s="44"/>
      <c r="AG444" s="44"/>
      <c r="AH444" s="44"/>
      <c r="AI444" s="44"/>
      <c r="AJ444" s="44"/>
      <c r="AK444" s="44"/>
      <c r="AL444" s="44"/>
      <c r="AM444" s="44"/>
      <c r="AN444" s="44"/>
      <c r="AO444" s="44"/>
      <c r="AP444" s="44"/>
      <c r="AQ444" s="44"/>
      <c r="AR444" s="44"/>
      <c r="AS444" s="44"/>
      <c r="AT444" s="44"/>
      <c r="AU444" s="44"/>
      <c r="AV444" s="44"/>
      <c r="AW444" s="44"/>
      <c r="AX444" s="44"/>
    </row>
    <row r="445" spans="3:50" ht="14.4" x14ac:dyDescent="0.25">
      <c r="C445" s="641"/>
      <c r="D445" s="641"/>
      <c r="E445" s="641"/>
      <c r="F445" s="44"/>
      <c r="G445" s="44"/>
      <c r="H445" s="44"/>
      <c r="I445" s="44"/>
      <c r="J445" s="44"/>
      <c r="K445" s="44"/>
      <c r="L445" s="44"/>
      <c r="M445" s="44"/>
      <c r="N445" s="44"/>
      <c r="O445" s="44"/>
      <c r="P445" s="44"/>
      <c r="Q445" s="44"/>
      <c r="R445" s="44"/>
      <c r="S445" s="44"/>
      <c r="T445" s="44"/>
      <c r="U445" s="44"/>
      <c r="V445" s="44"/>
      <c r="W445" s="44"/>
      <c r="X445" s="44"/>
      <c r="Y445" s="44"/>
      <c r="Z445" s="44"/>
      <c r="AA445" s="44"/>
      <c r="AB445" s="44"/>
      <c r="AC445" s="44"/>
      <c r="AD445" s="44"/>
      <c r="AE445" s="44"/>
      <c r="AF445" s="44"/>
      <c r="AG445" s="44"/>
      <c r="AH445" s="44"/>
      <c r="AI445" s="44"/>
      <c r="AJ445" s="44"/>
      <c r="AK445" s="44"/>
      <c r="AL445" s="44"/>
      <c r="AM445" s="44"/>
      <c r="AN445" s="44"/>
      <c r="AO445" s="44"/>
      <c r="AP445" s="44"/>
      <c r="AQ445" s="44"/>
      <c r="AR445" s="44"/>
      <c r="AS445" s="44"/>
      <c r="AT445" s="44"/>
      <c r="AU445" s="44"/>
      <c r="AV445" s="44"/>
      <c r="AW445" s="44"/>
      <c r="AX445" s="44"/>
    </row>
    <row r="446" spans="3:50" ht="14.4" x14ac:dyDescent="0.25">
      <c r="C446" s="641"/>
      <c r="D446" s="641"/>
      <c r="E446" s="641"/>
      <c r="F446" s="44"/>
      <c r="G446" s="44"/>
      <c r="H446" s="44"/>
      <c r="I446" s="44"/>
      <c r="J446" s="44"/>
      <c r="K446" s="44"/>
      <c r="L446" s="44"/>
      <c r="M446" s="44"/>
      <c r="N446" s="44"/>
      <c r="O446" s="44"/>
      <c r="P446" s="44"/>
      <c r="Q446" s="44"/>
      <c r="R446" s="44"/>
      <c r="S446" s="44"/>
      <c r="T446" s="44"/>
      <c r="U446" s="44"/>
      <c r="V446" s="44"/>
      <c r="W446" s="44"/>
      <c r="X446" s="44"/>
      <c r="Y446" s="44"/>
      <c r="Z446" s="44"/>
      <c r="AA446" s="44"/>
      <c r="AB446" s="44"/>
      <c r="AC446" s="44"/>
      <c r="AD446" s="44"/>
      <c r="AE446" s="44"/>
      <c r="AF446" s="44"/>
      <c r="AG446" s="44"/>
      <c r="AH446" s="44"/>
      <c r="AI446" s="44"/>
      <c r="AJ446" s="44"/>
      <c r="AK446" s="44"/>
      <c r="AL446" s="44"/>
      <c r="AM446" s="44"/>
      <c r="AN446" s="44"/>
      <c r="AO446" s="44"/>
      <c r="AP446" s="44"/>
      <c r="AQ446" s="44"/>
      <c r="AR446" s="44"/>
      <c r="AS446" s="44"/>
      <c r="AT446" s="44"/>
      <c r="AU446" s="44"/>
      <c r="AV446" s="44"/>
      <c r="AW446" s="44"/>
      <c r="AX446" s="44"/>
    </row>
    <row r="447" spans="3:50" ht="14.4" x14ac:dyDescent="0.25">
      <c r="C447" s="641"/>
      <c r="D447" s="641"/>
      <c r="E447" s="641"/>
      <c r="F447" s="44"/>
      <c r="G447" s="44"/>
      <c r="H447" s="44"/>
      <c r="I447" s="44"/>
      <c r="J447" s="44"/>
      <c r="K447" s="44"/>
      <c r="L447" s="44"/>
      <c r="M447" s="44"/>
      <c r="N447" s="44"/>
      <c r="O447" s="44"/>
      <c r="P447" s="44"/>
      <c r="Q447" s="44"/>
      <c r="R447" s="44"/>
      <c r="S447" s="44"/>
      <c r="T447" s="44"/>
      <c r="U447" s="44"/>
      <c r="V447" s="44"/>
      <c r="W447" s="44"/>
      <c r="X447" s="44"/>
      <c r="Y447" s="44"/>
      <c r="Z447" s="44"/>
      <c r="AA447" s="44"/>
      <c r="AB447" s="44"/>
      <c r="AC447" s="44"/>
      <c r="AD447" s="44"/>
      <c r="AE447" s="44"/>
      <c r="AF447" s="44"/>
      <c r="AG447" s="44"/>
      <c r="AH447" s="44"/>
      <c r="AI447" s="44"/>
      <c r="AJ447" s="44"/>
      <c r="AK447" s="44"/>
      <c r="AL447" s="44"/>
      <c r="AM447" s="44"/>
      <c r="AN447" s="44"/>
      <c r="AO447" s="44"/>
      <c r="AP447" s="44"/>
      <c r="AQ447" s="44"/>
      <c r="AR447" s="44"/>
      <c r="AS447" s="44"/>
      <c r="AT447" s="44"/>
      <c r="AU447" s="44"/>
      <c r="AV447" s="44"/>
      <c r="AW447" s="44"/>
      <c r="AX447" s="44"/>
    </row>
    <row r="448" spans="3:50" ht="14.4" x14ac:dyDescent="0.25">
      <c r="C448" s="641"/>
      <c r="D448" s="641"/>
      <c r="E448" s="641"/>
      <c r="F448" s="44"/>
      <c r="G448" s="44"/>
      <c r="H448" s="44"/>
      <c r="I448" s="44"/>
      <c r="J448" s="44"/>
      <c r="K448" s="44"/>
      <c r="L448" s="44"/>
      <c r="M448" s="44"/>
      <c r="N448" s="44"/>
      <c r="O448" s="44"/>
      <c r="P448" s="44"/>
      <c r="Q448" s="44"/>
      <c r="R448" s="44"/>
      <c r="S448" s="44"/>
      <c r="T448" s="44"/>
      <c r="U448" s="44"/>
      <c r="V448" s="44"/>
      <c r="W448" s="44"/>
      <c r="X448" s="44"/>
      <c r="Y448" s="44"/>
      <c r="Z448" s="44"/>
      <c r="AA448" s="44"/>
      <c r="AB448" s="44"/>
      <c r="AC448" s="44"/>
      <c r="AD448" s="44"/>
      <c r="AE448" s="44"/>
      <c r="AF448" s="44"/>
      <c r="AG448" s="44"/>
      <c r="AH448" s="44"/>
      <c r="AI448" s="44"/>
      <c r="AJ448" s="44"/>
      <c r="AK448" s="44"/>
      <c r="AL448" s="44"/>
      <c r="AM448" s="44"/>
      <c r="AN448" s="44"/>
      <c r="AO448" s="44"/>
      <c r="AP448" s="44"/>
      <c r="AQ448" s="44"/>
      <c r="AR448" s="44"/>
      <c r="AS448" s="44"/>
      <c r="AT448" s="44"/>
      <c r="AU448" s="44"/>
      <c r="AV448" s="44"/>
      <c r="AW448" s="44"/>
      <c r="AX448" s="44"/>
    </row>
    <row r="449" spans="3:50" ht="14.4" x14ac:dyDescent="0.25">
      <c r="C449" s="641"/>
      <c r="D449" s="641"/>
      <c r="E449" s="641"/>
      <c r="F449" s="44"/>
      <c r="G449" s="44"/>
      <c r="H449" s="44"/>
      <c r="I449" s="44"/>
      <c r="J449" s="44"/>
      <c r="K449" s="44"/>
      <c r="L449" s="44"/>
      <c r="M449" s="44"/>
      <c r="N449" s="44"/>
      <c r="O449" s="44"/>
      <c r="P449" s="44"/>
      <c r="Q449" s="44"/>
      <c r="R449" s="44"/>
      <c r="S449" s="44"/>
      <c r="T449" s="44"/>
      <c r="U449" s="44"/>
      <c r="V449" s="44"/>
      <c r="W449" s="44"/>
      <c r="X449" s="44"/>
      <c r="Y449" s="44"/>
      <c r="Z449" s="44"/>
      <c r="AA449" s="44"/>
      <c r="AB449" s="44"/>
      <c r="AC449" s="44"/>
      <c r="AD449" s="44"/>
      <c r="AE449" s="44"/>
      <c r="AF449" s="44"/>
      <c r="AG449" s="44"/>
      <c r="AH449" s="44"/>
      <c r="AI449" s="44"/>
      <c r="AJ449" s="44"/>
      <c r="AK449" s="44"/>
      <c r="AL449" s="44"/>
      <c r="AM449" s="44"/>
      <c r="AN449" s="44"/>
      <c r="AO449" s="44"/>
      <c r="AP449" s="44"/>
      <c r="AQ449" s="44"/>
      <c r="AR449" s="44"/>
      <c r="AS449" s="44"/>
      <c r="AT449" s="44"/>
      <c r="AU449" s="44"/>
      <c r="AV449" s="44"/>
      <c r="AW449" s="44"/>
      <c r="AX449" s="44"/>
    </row>
    <row r="450" spans="3:50" ht="14.4" x14ac:dyDescent="0.25">
      <c r="C450" s="641"/>
      <c r="D450" s="641"/>
      <c r="E450" s="641"/>
      <c r="F450" s="44"/>
      <c r="G450" s="44"/>
      <c r="H450" s="44"/>
      <c r="I450" s="44"/>
      <c r="J450" s="44"/>
      <c r="K450" s="44"/>
      <c r="L450" s="44"/>
      <c r="M450" s="44"/>
      <c r="N450" s="44"/>
      <c r="O450" s="44"/>
      <c r="P450" s="44"/>
      <c r="Q450" s="44"/>
      <c r="R450" s="44"/>
      <c r="S450" s="44"/>
      <c r="T450" s="44"/>
      <c r="U450" s="44"/>
      <c r="V450" s="44"/>
      <c r="W450" s="44"/>
      <c r="X450" s="44"/>
      <c r="Y450" s="44"/>
      <c r="Z450" s="44"/>
      <c r="AA450" s="44"/>
      <c r="AB450" s="44"/>
      <c r="AC450" s="44"/>
      <c r="AD450" s="44"/>
      <c r="AE450" s="44"/>
      <c r="AF450" s="44"/>
      <c r="AG450" s="44"/>
      <c r="AH450" s="44"/>
      <c r="AI450" s="44"/>
      <c r="AJ450" s="44"/>
      <c r="AK450" s="44"/>
      <c r="AL450" s="44"/>
      <c r="AM450" s="44"/>
      <c r="AN450" s="44"/>
      <c r="AO450" s="44"/>
      <c r="AP450" s="44"/>
      <c r="AQ450" s="44"/>
      <c r="AR450" s="44"/>
      <c r="AS450" s="44"/>
      <c r="AT450" s="44"/>
      <c r="AU450" s="44"/>
      <c r="AV450" s="44"/>
      <c r="AW450" s="44"/>
      <c r="AX450" s="44"/>
    </row>
    <row r="451" spans="3:50" ht="14.4" x14ac:dyDescent="0.25">
      <c r="C451" s="641"/>
      <c r="D451" s="641"/>
      <c r="E451" s="641"/>
      <c r="F451" s="44"/>
      <c r="G451" s="44"/>
      <c r="H451" s="44"/>
      <c r="I451" s="44"/>
      <c r="J451" s="44"/>
      <c r="K451" s="44"/>
      <c r="L451" s="44"/>
      <c r="M451" s="44"/>
      <c r="N451" s="44"/>
      <c r="O451" s="44"/>
      <c r="P451" s="44"/>
      <c r="Q451" s="44"/>
      <c r="R451" s="44"/>
      <c r="S451" s="44"/>
      <c r="T451" s="44"/>
      <c r="U451" s="44"/>
      <c r="V451" s="44"/>
      <c r="W451" s="44"/>
      <c r="X451" s="44"/>
      <c r="Y451" s="44"/>
      <c r="Z451" s="44"/>
      <c r="AA451" s="44"/>
      <c r="AB451" s="44"/>
      <c r="AC451" s="44"/>
      <c r="AD451" s="44"/>
      <c r="AE451" s="44"/>
      <c r="AF451" s="44"/>
      <c r="AG451" s="44"/>
      <c r="AH451" s="44"/>
      <c r="AI451" s="44"/>
      <c r="AJ451" s="44"/>
      <c r="AK451" s="44"/>
      <c r="AL451" s="44"/>
      <c r="AM451" s="44"/>
      <c r="AN451" s="44"/>
      <c r="AO451" s="44"/>
      <c r="AP451" s="44"/>
      <c r="AQ451" s="44"/>
      <c r="AR451" s="44"/>
      <c r="AS451" s="44"/>
      <c r="AT451" s="44"/>
      <c r="AU451" s="44"/>
      <c r="AV451" s="44"/>
      <c r="AW451" s="44"/>
      <c r="AX451" s="44"/>
    </row>
    <row r="452" spans="3:50" ht="14.4" x14ac:dyDescent="0.25">
      <c r="C452" s="641"/>
      <c r="D452" s="641"/>
      <c r="E452" s="641"/>
      <c r="F452" s="44"/>
      <c r="G452" s="44"/>
      <c r="H452" s="44"/>
      <c r="I452" s="44"/>
      <c r="J452" s="44"/>
      <c r="K452" s="44"/>
      <c r="L452" s="44"/>
      <c r="M452" s="44"/>
      <c r="N452" s="44"/>
      <c r="O452" s="44"/>
      <c r="P452" s="44"/>
      <c r="Q452" s="44"/>
      <c r="R452" s="44"/>
      <c r="S452" s="44"/>
      <c r="T452" s="44"/>
      <c r="U452" s="44"/>
      <c r="V452" s="44"/>
      <c r="W452" s="44"/>
      <c r="X452" s="44"/>
      <c r="Y452" s="44"/>
      <c r="Z452" s="44"/>
      <c r="AA452" s="44"/>
      <c r="AB452" s="44"/>
      <c r="AC452" s="44"/>
      <c r="AD452" s="44"/>
      <c r="AE452" s="44"/>
      <c r="AF452" s="44"/>
      <c r="AG452" s="44"/>
      <c r="AH452" s="44"/>
      <c r="AI452" s="44"/>
      <c r="AJ452" s="44"/>
      <c r="AK452" s="44"/>
      <c r="AL452" s="44"/>
      <c r="AM452" s="44"/>
      <c r="AN452" s="44"/>
      <c r="AO452" s="44"/>
      <c r="AP452" s="44"/>
      <c r="AQ452" s="44"/>
      <c r="AR452" s="44"/>
      <c r="AS452" s="44"/>
      <c r="AT452" s="44"/>
      <c r="AU452" s="44"/>
      <c r="AV452" s="44"/>
      <c r="AW452" s="44"/>
      <c r="AX452" s="44"/>
    </row>
    <row r="453" spans="3:50" ht="14.4" x14ac:dyDescent="0.25">
      <c r="C453" s="641"/>
      <c r="D453" s="641"/>
      <c r="E453" s="641"/>
      <c r="F453" s="44"/>
      <c r="G453" s="44"/>
      <c r="H453" s="44"/>
      <c r="I453" s="44"/>
      <c r="J453" s="44"/>
      <c r="K453" s="44"/>
      <c r="L453" s="44"/>
      <c r="M453" s="44"/>
      <c r="N453" s="44"/>
      <c r="O453" s="44"/>
      <c r="P453" s="44"/>
      <c r="Q453" s="44"/>
      <c r="R453" s="44"/>
      <c r="S453" s="44"/>
      <c r="T453" s="44"/>
      <c r="U453" s="44"/>
      <c r="V453" s="44"/>
      <c r="W453" s="44"/>
      <c r="X453" s="44"/>
      <c r="Y453" s="44"/>
      <c r="Z453" s="44"/>
      <c r="AA453" s="44"/>
      <c r="AB453" s="44"/>
      <c r="AC453" s="44"/>
      <c r="AD453" s="44"/>
      <c r="AE453" s="44"/>
      <c r="AF453" s="44"/>
      <c r="AG453" s="44"/>
      <c r="AH453" s="44"/>
      <c r="AI453" s="44"/>
      <c r="AJ453" s="44"/>
      <c r="AK453" s="44"/>
      <c r="AL453" s="44"/>
      <c r="AM453" s="44"/>
      <c r="AN453" s="44"/>
      <c r="AO453" s="44"/>
      <c r="AP453" s="44"/>
      <c r="AQ453" s="44"/>
      <c r="AR453" s="44"/>
      <c r="AS453" s="44"/>
      <c r="AT453" s="44"/>
      <c r="AU453" s="44"/>
      <c r="AV453" s="44"/>
      <c r="AW453" s="44"/>
      <c r="AX453" s="44"/>
    </row>
    <row r="454" spans="3:50" ht="14.4" x14ac:dyDescent="0.25">
      <c r="C454" s="641"/>
      <c r="D454" s="641"/>
      <c r="E454" s="641"/>
      <c r="F454" s="44"/>
      <c r="G454" s="44"/>
      <c r="H454" s="44"/>
      <c r="I454" s="44"/>
      <c r="J454" s="44"/>
      <c r="K454" s="44"/>
      <c r="L454" s="44"/>
      <c r="M454" s="44"/>
      <c r="N454" s="44"/>
      <c r="O454" s="44"/>
      <c r="P454" s="44"/>
      <c r="Q454" s="44"/>
      <c r="R454" s="44"/>
      <c r="S454" s="44"/>
      <c r="T454" s="44"/>
      <c r="U454" s="44"/>
      <c r="V454" s="44"/>
      <c r="W454" s="44"/>
      <c r="X454" s="44"/>
      <c r="Y454" s="44"/>
      <c r="Z454" s="44"/>
      <c r="AA454" s="44"/>
      <c r="AB454" s="44"/>
      <c r="AC454" s="44"/>
      <c r="AD454" s="44"/>
      <c r="AE454" s="44"/>
      <c r="AF454" s="44"/>
      <c r="AG454" s="44"/>
      <c r="AH454" s="44"/>
      <c r="AI454" s="44"/>
      <c r="AJ454" s="44"/>
      <c r="AK454" s="44"/>
      <c r="AL454" s="44"/>
      <c r="AM454" s="44"/>
      <c r="AN454" s="44"/>
      <c r="AO454" s="44"/>
      <c r="AP454" s="44"/>
      <c r="AQ454" s="44"/>
      <c r="AR454" s="44"/>
      <c r="AS454" s="44"/>
      <c r="AT454" s="44"/>
      <c r="AU454" s="44"/>
      <c r="AV454" s="44"/>
      <c r="AW454" s="44"/>
      <c r="AX454" s="44"/>
    </row>
    <row r="455" spans="3:50" ht="14.4" x14ac:dyDescent="0.25">
      <c r="C455" s="641"/>
      <c r="D455" s="641"/>
      <c r="E455" s="641"/>
      <c r="F455" s="44"/>
      <c r="G455" s="44"/>
      <c r="H455" s="44"/>
      <c r="I455" s="44"/>
      <c r="J455" s="44"/>
      <c r="K455" s="44"/>
      <c r="L455" s="44"/>
      <c r="M455" s="44"/>
      <c r="N455" s="44"/>
      <c r="O455" s="44"/>
      <c r="P455" s="44"/>
      <c r="Q455" s="44"/>
      <c r="R455" s="44"/>
      <c r="S455" s="44"/>
      <c r="T455" s="44"/>
      <c r="U455" s="44"/>
      <c r="V455" s="44"/>
      <c r="W455" s="44"/>
      <c r="X455" s="44"/>
      <c r="Y455" s="44"/>
      <c r="Z455" s="44"/>
      <c r="AA455" s="44"/>
      <c r="AB455" s="44"/>
      <c r="AC455" s="44"/>
      <c r="AD455" s="44"/>
      <c r="AE455" s="44"/>
      <c r="AF455" s="44"/>
      <c r="AG455" s="44"/>
      <c r="AH455" s="44"/>
      <c r="AI455" s="44"/>
      <c r="AJ455" s="44"/>
      <c r="AK455" s="44"/>
      <c r="AL455" s="44"/>
      <c r="AM455" s="44"/>
      <c r="AN455" s="44"/>
      <c r="AO455" s="44"/>
      <c r="AP455" s="44"/>
      <c r="AQ455" s="44"/>
      <c r="AR455" s="44"/>
      <c r="AS455" s="44"/>
      <c r="AT455" s="44"/>
      <c r="AU455" s="44"/>
      <c r="AV455" s="44"/>
      <c r="AW455" s="44"/>
      <c r="AX455" s="44"/>
    </row>
    <row r="456" spans="3:50" ht="14.4" x14ac:dyDescent="0.25">
      <c r="C456" s="641"/>
      <c r="D456" s="641"/>
      <c r="E456" s="641"/>
      <c r="F456" s="44"/>
      <c r="G456" s="44"/>
      <c r="H456" s="44"/>
      <c r="I456" s="44"/>
      <c r="J456" s="44"/>
      <c r="K456" s="44"/>
      <c r="L456" s="44"/>
      <c r="M456" s="44"/>
      <c r="N456" s="44"/>
      <c r="O456" s="44"/>
      <c r="P456" s="44"/>
      <c r="Q456" s="44"/>
      <c r="R456" s="44"/>
      <c r="S456" s="44"/>
      <c r="T456" s="44"/>
      <c r="U456" s="44"/>
      <c r="V456" s="44"/>
      <c r="W456" s="44"/>
      <c r="X456" s="44"/>
      <c r="Y456" s="44"/>
      <c r="Z456" s="44"/>
      <c r="AA456" s="44"/>
      <c r="AB456" s="44"/>
      <c r="AC456" s="44"/>
      <c r="AD456" s="44"/>
      <c r="AE456" s="44"/>
      <c r="AF456" s="44"/>
      <c r="AG456" s="44"/>
      <c r="AH456" s="44"/>
      <c r="AI456" s="44"/>
      <c r="AJ456" s="44"/>
      <c r="AK456" s="44"/>
      <c r="AL456" s="44"/>
      <c r="AM456" s="44"/>
      <c r="AN456" s="44"/>
      <c r="AO456" s="44"/>
      <c r="AP456" s="44"/>
      <c r="AQ456" s="44"/>
      <c r="AR456" s="44"/>
      <c r="AS456" s="44"/>
      <c r="AT456" s="44"/>
      <c r="AU456" s="44"/>
      <c r="AV456" s="44"/>
      <c r="AW456" s="44"/>
      <c r="AX456" s="44"/>
    </row>
    <row r="457" spans="3:50" ht="14.4" x14ac:dyDescent="0.25">
      <c r="C457" s="641"/>
      <c r="D457" s="641"/>
      <c r="E457" s="641"/>
      <c r="F457" s="44"/>
      <c r="G457" s="44"/>
      <c r="H457" s="44"/>
      <c r="I457" s="44"/>
      <c r="J457" s="44"/>
      <c r="K457" s="44"/>
      <c r="L457" s="44"/>
      <c r="M457" s="44"/>
      <c r="N457" s="44"/>
      <c r="O457" s="44"/>
      <c r="P457" s="44"/>
      <c r="Q457" s="44"/>
      <c r="R457" s="44"/>
      <c r="S457" s="44"/>
      <c r="T457" s="44"/>
      <c r="U457" s="44"/>
      <c r="V457" s="44"/>
      <c r="W457" s="44"/>
      <c r="X457" s="44"/>
      <c r="Y457" s="44"/>
      <c r="Z457" s="44"/>
      <c r="AA457" s="44"/>
      <c r="AB457" s="44"/>
      <c r="AC457" s="44"/>
      <c r="AD457" s="44"/>
      <c r="AE457" s="44"/>
      <c r="AF457" s="44"/>
      <c r="AG457" s="44"/>
      <c r="AH457" s="44"/>
      <c r="AI457" s="44"/>
      <c r="AJ457" s="44"/>
      <c r="AK457" s="44"/>
      <c r="AL457" s="44"/>
      <c r="AM457" s="44"/>
      <c r="AN457" s="44"/>
      <c r="AO457" s="44"/>
      <c r="AP457" s="44"/>
      <c r="AQ457" s="44"/>
      <c r="AR457" s="44"/>
      <c r="AS457" s="44"/>
      <c r="AT457" s="44"/>
      <c r="AU457" s="44"/>
      <c r="AV457" s="44"/>
      <c r="AW457" s="44"/>
      <c r="AX457" s="44"/>
    </row>
    <row r="458" spans="3:50" ht="14.4" x14ac:dyDescent="0.25">
      <c r="C458" s="641"/>
      <c r="D458" s="641"/>
      <c r="E458" s="641"/>
      <c r="F458" s="44"/>
      <c r="G458" s="44"/>
      <c r="H458" s="44"/>
      <c r="I458" s="44"/>
      <c r="J458" s="44"/>
      <c r="K458" s="44"/>
      <c r="L458" s="44"/>
      <c r="M458" s="44"/>
      <c r="N458" s="44"/>
      <c r="O458" s="44"/>
      <c r="P458" s="44"/>
      <c r="Q458" s="44"/>
      <c r="R458" s="44"/>
      <c r="S458" s="44"/>
      <c r="T458" s="44"/>
      <c r="U458" s="44"/>
      <c r="V458" s="44"/>
      <c r="W458" s="44"/>
      <c r="X458" s="44"/>
      <c r="Y458" s="44"/>
      <c r="Z458" s="44"/>
      <c r="AA458" s="44"/>
      <c r="AB458" s="44"/>
      <c r="AC458" s="44"/>
      <c r="AD458" s="44"/>
      <c r="AE458" s="44"/>
      <c r="AF458" s="44"/>
      <c r="AG458" s="44"/>
      <c r="AH458" s="44"/>
      <c r="AI458" s="44"/>
      <c r="AJ458" s="44"/>
      <c r="AK458" s="44"/>
      <c r="AL458" s="44"/>
      <c r="AM458" s="44"/>
      <c r="AN458" s="44"/>
      <c r="AO458" s="44"/>
      <c r="AP458" s="44"/>
      <c r="AQ458" s="44"/>
      <c r="AR458" s="44"/>
      <c r="AS458" s="44"/>
      <c r="AT458" s="44"/>
      <c r="AU458" s="44"/>
      <c r="AV458" s="44"/>
      <c r="AW458" s="44"/>
      <c r="AX458" s="44"/>
    </row>
    <row r="459" spans="3:50" ht="14.4" x14ac:dyDescent="0.25">
      <c r="C459" s="641"/>
      <c r="D459" s="641"/>
      <c r="E459" s="641"/>
      <c r="F459" s="44"/>
      <c r="G459" s="44"/>
      <c r="H459" s="44"/>
      <c r="I459" s="44"/>
      <c r="J459" s="44"/>
      <c r="K459" s="44"/>
      <c r="L459" s="44"/>
      <c r="M459" s="44"/>
      <c r="N459" s="44"/>
      <c r="O459" s="44"/>
      <c r="P459" s="44"/>
      <c r="Q459" s="44"/>
      <c r="R459" s="44"/>
      <c r="S459" s="44"/>
      <c r="T459" s="44"/>
      <c r="U459" s="44"/>
      <c r="V459" s="44"/>
      <c r="W459" s="44"/>
      <c r="X459" s="44"/>
      <c r="Y459" s="44"/>
      <c r="Z459" s="44"/>
      <c r="AA459" s="44"/>
      <c r="AB459" s="44"/>
      <c r="AC459" s="44"/>
      <c r="AD459" s="44"/>
      <c r="AE459" s="44"/>
      <c r="AF459" s="44"/>
      <c r="AG459" s="44"/>
      <c r="AH459" s="44"/>
      <c r="AI459" s="44"/>
      <c r="AJ459" s="44"/>
      <c r="AK459" s="44"/>
      <c r="AL459" s="44"/>
      <c r="AM459" s="44"/>
      <c r="AN459" s="44"/>
      <c r="AO459" s="44"/>
      <c r="AP459" s="44"/>
      <c r="AQ459" s="44"/>
      <c r="AR459" s="44"/>
      <c r="AS459" s="44"/>
      <c r="AT459" s="44"/>
      <c r="AU459" s="44"/>
      <c r="AV459" s="44"/>
      <c r="AW459" s="44"/>
      <c r="AX459" s="44"/>
    </row>
    <row r="460" spans="3:50" ht="14.4" x14ac:dyDescent="0.25">
      <c r="C460" s="641"/>
      <c r="D460" s="641"/>
      <c r="E460" s="641"/>
      <c r="F460" s="44"/>
      <c r="G460" s="44"/>
      <c r="H460" s="44"/>
      <c r="I460" s="44"/>
      <c r="J460" s="44"/>
      <c r="K460" s="44"/>
      <c r="L460" s="44"/>
      <c r="M460" s="44"/>
      <c r="N460" s="44"/>
      <c r="O460" s="44"/>
      <c r="P460" s="44"/>
      <c r="Q460" s="44"/>
      <c r="R460" s="44"/>
      <c r="S460" s="44"/>
      <c r="T460" s="44"/>
      <c r="U460" s="44"/>
      <c r="V460" s="44"/>
      <c r="W460" s="44"/>
      <c r="X460" s="44"/>
      <c r="Y460" s="44"/>
      <c r="Z460" s="44"/>
      <c r="AA460" s="44"/>
      <c r="AB460" s="44"/>
      <c r="AC460" s="44"/>
      <c r="AD460" s="44"/>
      <c r="AE460" s="44"/>
      <c r="AF460" s="44"/>
      <c r="AG460" s="44"/>
      <c r="AH460" s="44"/>
      <c r="AI460" s="44"/>
      <c r="AJ460" s="44"/>
      <c r="AK460" s="44"/>
      <c r="AL460" s="44"/>
      <c r="AM460" s="44"/>
      <c r="AN460" s="44"/>
      <c r="AO460" s="44"/>
      <c r="AP460" s="44"/>
      <c r="AQ460" s="44"/>
      <c r="AR460" s="44"/>
      <c r="AS460" s="44"/>
      <c r="AT460" s="44"/>
      <c r="AU460" s="44"/>
      <c r="AV460" s="44"/>
      <c r="AW460" s="44"/>
      <c r="AX460" s="44"/>
    </row>
    <row r="461" spans="3:50" ht="14.4" x14ac:dyDescent="0.25">
      <c r="C461" s="641"/>
      <c r="D461" s="641"/>
      <c r="E461" s="641"/>
      <c r="F461" s="44"/>
      <c r="G461" s="44"/>
      <c r="H461" s="44"/>
      <c r="I461" s="44"/>
      <c r="J461" s="44"/>
      <c r="K461" s="44"/>
      <c r="L461" s="44"/>
      <c r="M461" s="44"/>
      <c r="N461" s="44"/>
      <c r="O461" s="44"/>
      <c r="P461" s="44"/>
      <c r="Q461" s="44"/>
      <c r="R461" s="44"/>
      <c r="S461" s="44"/>
      <c r="T461" s="44"/>
      <c r="U461" s="44"/>
      <c r="V461" s="44"/>
      <c r="W461" s="44"/>
      <c r="X461" s="44"/>
      <c r="Y461" s="44"/>
      <c r="Z461" s="44"/>
      <c r="AA461" s="44"/>
      <c r="AB461" s="44"/>
      <c r="AC461" s="44"/>
      <c r="AD461" s="44"/>
      <c r="AE461" s="44"/>
      <c r="AF461" s="44"/>
      <c r="AG461" s="44"/>
      <c r="AH461" s="44"/>
      <c r="AI461" s="44"/>
      <c r="AJ461" s="44"/>
      <c r="AK461" s="44"/>
      <c r="AL461" s="44"/>
      <c r="AM461" s="44"/>
      <c r="AN461" s="44"/>
      <c r="AO461" s="44"/>
      <c r="AP461" s="44"/>
      <c r="AQ461" s="44"/>
      <c r="AR461" s="44"/>
      <c r="AS461" s="44"/>
      <c r="AT461" s="44"/>
      <c r="AU461" s="44"/>
      <c r="AV461" s="44"/>
      <c r="AW461" s="44"/>
      <c r="AX461" s="44"/>
    </row>
    <row r="462" spans="3:50" ht="14.4" x14ac:dyDescent="0.25">
      <c r="C462" s="641"/>
      <c r="D462" s="641"/>
      <c r="E462" s="641"/>
      <c r="F462" s="44"/>
      <c r="G462" s="44"/>
      <c r="H462" s="44"/>
      <c r="I462" s="44"/>
      <c r="J462" s="44"/>
      <c r="K462" s="44"/>
      <c r="L462" s="44"/>
      <c r="M462" s="44"/>
      <c r="N462" s="44"/>
      <c r="O462" s="44"/>
      <c r="P462" s="44"/>
      <c r="Q462" s="44"/>
      <c r="R462" s="44"/>
      <c r="S462" s="44"/>
      <c r="T462" s="44"/>
      <c r="U462" s="44"/>
      <c r="V462" s="44"/>
      <c r="W462" s="44"/>
      <c r="X462" s="44"/>
      <c r="Y462" s="44"/>
      <c r="Z462" s="44"/>
      <c r="AA462" s="44"/>
      <c r="AB462" s="44"/>
      <c r="AC462" s="44"/>
      <c r="AD462" s="44"/>
      <c r="AE462" s="44"/>
      <c r="AF462" s="44"/>
      <c r="AG462" s="44"/>
      <c r="AH462" s="44"/>
      <c r="AI462" s="44"/>
      <c r="AJ462" s="44"/>
      <c r="AK462" s="44"/>
      <c r="AL462" s="44"/>
      <c r="AM462" s="44"/>
      <c r="AN462" s="44"/>
      <c r="AO462" s="44"/>
      <c r="AP462" s="44"/>
      <c r="AQ462" s="44"/>
      <c r="AR462" s="44"/>
      <c r="AS462" s="44"/>
      <c r="AT462" s="44"/>
      <c r="AU462" s="44"/>
      <c r="AV462" s="44"/>
      <c r="AW462" s="44"/>
      <c r="AX462" s="44"/>
    </row>
    <row r="463" spans="3:50" ht="14.4" x14ac:dyDescent="0.25">
      <c r="C463" s="641"/>
      <c r="D463" s="641"/>
      <c r="E463" s="641"/>
      <c r="F463" s="44"/>
      <c r="G463" s="44"/>
      <c r="H463" s="44"/>
      <c r="I463" s="44"/>
      <c r="J463" s="44"/>
      <c r="K463" s="44"/>
      <c r="L463" s="44"/>
      <c r="M463" s="44"/>
      <c r="N463" s="44"/>
      <c r="O463" s="44"/>
      <c r="P463" s="44"/>
      <c r="Q463" s="44"/>
      <c r="R463" s="44"/>
      <c r="S463" s="44"/>
      <c r="T463" s="44"/>
      <c r="U463" s="44"/>
      <c r="V463" s="44"/>
      <c r="W463" s="44"/>
      <c r="X463" s="44"/>
      <c r="Y463" s="44"/>
      <c r="Z463" s="44"/>
      <c r="AA463" s="44"/>
      <c r="AB463" s="44"/>
      <c r="AC463" s="44"/>
      <c r="AD463" s="44"/>
      <c r="AE463" s="44"/>
      <c r="AF463" s="44"/>
      <c r="AG463" s="44"/>
      <c r="AH463" s="44"/>
      <c r="AI463" s="44"/>
      <c r="AJ463" s="44"/>
      <c r="AK463" s="44"/>
      <c r="AL463" s="44"/>
      <c r="AM463" s="44"/>
      <c r="AN463" s="44"/>
      <c r="AO463" s="44"/>
      <c r="AP463" s="44"/>
      <c r="AQ463" s="44"/>
      <c r="AR463" s="44"/>
      <c r="AS463" s="44"/>
      <c r="AT463" s="44"/>
      <c r="AU463" s="44"/>
      <c r="AV463" s="44"/>
      <c r="AW463" s="44"/>
      <c r="AX463" s="44"/>
    </row>
    <row r="464" spans="3:50" ht="14.4" x14ac:dyDescent="0.25">
      <c r="C464" s="641"/>
      <c r="D464" s="641"/>
      <c r="E464" s="641"/>
      <c r="F464" s="44"/>
      <c r="G464" s="44"/>
      <c r="H464" s="44"/>
      <c r="I464" s="44"/>
      <c r="J464" s="44"/>
      <c r="K464" s="44"/>
      <c r="L464" s="44"/>
      <c r="M464" s="44"/>
      <c r="N464" s="44"/>
      <c r="O464" s="44"/>
      <c r="P464" s="44"/>
      <c r="Q464" s="44"/>
      <c r="R464" s="44"/>
      <c r="S464" s="44"/>
      <c r="T464" s="44"/>
      <c r="U464" s="44"/>
      <c r="V464" s="44"/>
      <c r="W464" s="44"/>
      <c r="X464" s="44"/>
      <c r="Y464" s="44"/>
      <c r="Z464" s="44"/>
      <c r="AA464" s="44"/>
      <c r="AB464" s="44"/>
      <c r="AC464" s="44"/>
      <c r="AD464" s="44"/>
      <c r="AE464" s="44"/>
      <c r="AF464" s="44"/>
      <c r="AG464" s="44"/>
      <c r="AH464" s="44"/>
      <c r="AI464" s="44"/>
      <c r="AJ464" s="44"/>
      <c r="AK464" s="44"/>
      <c r="AL464" s="44"/>
      <c r="AM464" s="44"/>
      <c r="AN464" s="44"/>
      <c r="AO464" s="44"/>
      <c r="AP464" s="44"/>
      <c r="AQ464" s="44"/>
      <c r="AR464" s="44"/>
      <c r="AS464" s="44"/>
      <c r="AT464" s="44"/>
      <c r="AU464" s="44"/>
      <c r="AV464" s="44"/>
      <c r="AW464" s="44"/>
      <c r="AX464" s="44"/>
    </row>
    <row r="465" spans="3:50" ht="14.4" x14ac:dyDescent="0.25">
      <c r="C465" s="641"/>
      <c r="D465" s="641"/>
      <c r="E465" s="641"/>
      <c r="F465" s="44"/>
      <c r="G465" s="44"/>
      <c r="H465" s="44"/>
      <c r="I465" s="44"/>
      <c r="J465" s="44"/>
      <c r="K465" s="44"/>
      <c r="L465" s="44"/>
      <c r="M465" s="44"/>
      <c r="N465" s="44"/>
      <c r="O465" s="44"/>
      <c r="P465" s="44"/>
      <c r="Q465" s="44"/>
      <c r="R465" s="44"/>
      <c r="S465" s="44"/>
      <c r="T465" s="44"/>
      <c r="U465" s="44"/>
      <c r="V465" s="44"/>
      <c r="W465" s="44"/>
      <c r="X465" s="44"/>
      <c r="Y465" s="44"/>
      <c r="Z465" s="44"/>
      <c r="AA465" s="44"/>
      <c r="AB465" s="44"/>
      <c r="AC465" s="44"/>
      <c r="AD465" s="44"/>
      <c r="AE465" s="44"/>
      <c r="AF465" s="44"/>
      <c r="AG465" s="44"/>
      <c r="AH465" s="44"/>
      <c r="AI465" s="44"/>
      <c r="AJ465" s="44"/>
      <c r="AK465" s="44"/>
      <c r="AL465" s="44"/>
      <c r="AM465" s="44"/>
      <c r="AN465" s="44"/>
      <c r="AO465" s="44"/>
      <c r="AP465" s="44"/>
      <c r="AQ465" s="44"/>
      <c r="AR465" s="44"/>
      <c r="AS465" s="44"/>
      <c r="AT465" s="44"/>
      <c r="AU465" s="44"/>
      <c r="AV465" s="44"/>
      <c r="AW465" s="44"/>
      <c r="AX465" s="44"/>
    </row>
    <row r="466" spans="3:50" ht="14.4" x14ac:dyDescent="0.25">
      <c r="C466" s="641"/>
      <c r="D466" s="641"/>
      <c r="E466" s="641"/>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c r="AJ466" s="44"/>
      <c r="AK466" s="44"/>
      <c r="AL466" s="44"/>
      <c r="AM466" s="44"/>
      <c r="AN466" s="44"/>
      <c r="AO466" s="44"/>
      <c r="AP466" s="44"/>
      <c r="AQ466" s="44"/>
      <c r="AR466" s="44"/>
      <c r="AS466" s="44"/>
      <c r="AT466" s="44"/>
      <c r="AU466" s="44"/>
      <c r="AV466" s="44"/>
      <c r="AW466" s="44"/>
      <c r="AX466" s="44"/>
    </row>
    <row r="467" spans="3:50" ht="14.4" x14ac:dyDescent="0.25">
      <c r="C467" s="641"/>
      <c r="D467" s="641"/>
      <c r="E467" s="641"/>
      <c r="F467" s="44"/>
      <c r="G467" s="44"/>
      <c r="H467" s="44"/>
      <c r="I467" s="44"/>
      <c r="J467" s="44"/>
      <c r="K467" s="44"/>
      <c r="L467" s="44"/>
      <c r="M467" s="44"/>
      <c r="N467" s="44"/>
      <c r="O467" s="44"/>
      <c r="P467" s="44"/>
      <c r="Q467" s="44"/>
      <c r="R467" s="44"/>
      <c r="S467" s="44"/>
      <c r="T467" s="44"/>
      <c r="U467" s="44"/>
      <c r="V467" s="44"/>
      <c r="W467" s="44"/>
      <c r="X467" s="44"/>
      <c r="Y467" s="44"/>
      <c r="Z467" s="44"/>
      <c r="AA467" s="44"/>
      <c r="AB467" s="44"/>
      <c r="AC467" s="44"/>
      <c r="AD467" s="44"/>
      <c r="AE467" s="44"/>
      <c r="AF467" s="44"/>
      <c r="AG467" s="44"/>
      <c r="AH467" s="44"/>
      <c r="AI467" s="44"/>
      <c r="AJ467" s="44"/>
      <c r="AK467" s="44"/>
      <c r="AL467" s="44"/>
      <c r="AM467" s="44"/>
      <c r="AN467" s="44"/>
      <c r="AO467" s="44"/>
      <c r="AP467" s="44"/>
      <c r="AQ467" s="44"/>
      <c r="AR467" s="44"/>
      <c r="AS467" s="44"/>
      <c r="AT467" s="44"/>
      <c r="AU467" s="44"/>
      <c r="AV467" s="44"/>
      <c r="AW467" s="44"/>
      <c r="AX467" s="44"/>
    </row>
    <row r="468" spans="3:50" ht="14.4" x14ac:dyDescent="0.25">
      <c r="C468" s="641"/>
      <c r="D468" s="641"/>
      <c r="E468" s="641"/>
      <c r="F468" s="44"/>
      <c r="G468" s="44"/>
      <c r="H468" s="44"/>
      <c r="I468" s="44"/>
      <c r="J468" s="44"/>
      <c r="K468" s="44"/>
      <c r="L468" s="44"/>
      <c r="M468" s="44"/>
      <c r="N468" s="44"/>
      <c r="O468" s="44"/>
      <c r="P468" s="44"/>
      <c r="Q468" s="44"/>
      <c r="R468" s="44"/>
      <c r="S468" s="44"/>
      <c r="T468" s="44"/>
      <c r="U468" s="44"/>
      <c r="V468" s="44"/>
      <c r="W468" s="44"/>
      <c r="X468" s="44"/>
      <c r="Y468" s="44"/>
      <c r="Z468" s="44"/>
      <c r="AA468" s="44"/>
      <c r="AB468" s="44"/>
      <c r="AC468" s="44"/>
      <c r="AD468" s="44"/>
      <c r="AE468" s="44"/>
      <c r="AF468" s="44"/>
      <c r="AG468" s="44"/>
      <c r="AH468" s="44"/>
      <c r="AI468" s="44"/>
      <c r="AJ468" s="44"/>
      <c r="AK468" s="44"/>
      <c r="AL468" s="44"/>
      <c r="AM468" s="44"/>
      <c r="AN468" s="44"/>
      <c r="AO468" s="44"/>
      <c r="AP468" s="44"/>
      <c r="AQ468" s="44"/>
      <c r="AR468" s="44"/>
      <c r="AS468" s="44"/>
      <c r="AT468" s="44"/>
      <c r="AU468" s="44"/>
      <c r="AV468" s="44"/>
      <c r="AW468" s="44"/>
      <c r="AX468" s="44"/>
    </row>
    <row r="469" spans="3:50" ht="14.4" x14ac:dyDescent="0.25">
      <c r="C469" s="641"/>
      <c r="D469" s="641"/>
      <c r="E469" s="641"/>
      <c r="F469" s="44"/>
      <c r="G469" s="44"/>
      <c r="H469" s="44"/>
      <c r="I469" s="44"/>
      <c r="J469" s="44"/>
      <c r="K469" s="44"/>
      <c r="L469" s="44"/>
      <c r="M469" s="44"/>
      <c r="N469" s="44"/>
      <c r="O469" s="44"/>
      <c r="P469" s="44"/>
      <c r="Q469" s="44"/>
      <c r="R469" s="44"/>
      <c r="S469" s="44"/>
      <c r="T469" s="44"/>
      <c r="U469" s="44"/>
      <c r="V469" s="44"/>
      <c r="W469" s="44"/>
      <c r="X469" s="44"/>
      <c r="Y469" s="44"/>
      <c r="Z469" s="44"/>
      <c r="AA469" s="44"/>
      <c r="AB469" s="44"/>
      <c r="AC469" s="44"/>
      <c r="AD469" s="44"/>
      <c r="AE469" s="44"/>
      <c r="AF469" s="44"/>
      <c r="AG469" s="44"/>
      <c r="AH469" s="44"/>
      <c r="AI469" s="44"/>
      <c r="AJ469" s="44"/>
      <c r="AK469" s="44"/>
      <c r="AL469" s="44"/>
      <c r="AM469" s="44"/>
      <c r="AN469" s="44"/>
      <c r="AO469" s="44"/>
      <c r="AP469" s="44"/>
      <c r="AQ469" s="44"/>
      <c r="AR469" s="44"/>
      <c r="AS469" s="44"/>
      <c r="AT469" s="44"/>
      <c r="AU469" s="44"/>
      <c r="AV469" s="44"/>
      <c r="AW469" s="44"/>
      <c r="AX469" s="44"/>
    </row>
    <row r="470" spans="3:50" ht="14.4" x14ac:dyDescent="0.25">
      <c r="C470" s="641"/>
      <c r="D470" s="641"/>
      <c r="E470" s="641"/>
      <c r="F470" s="44"/>
      <c r="G470" s="44"/>
      <c r="H470" s="44"/>
      <c r="I470" s="44"/>
      <c r="J470" s="44"/>
      <c r="K470" s="44"/>
      <c r="L470" s="44"/>
      <c r="M470" s="44"/>
      <c r="N470" s="44"/>
      <c r="O470" s="44"/>
      <c r="P470" s="44"/>
      <c r="Q470" s="44"/>
      <c r="R470" s="44"/>
      <c r="S470" s="44"/>
      <c r="T470" s="44"/>
      <c r="U470" s="44"/>
      <c r="V470" s="44"/>
      <c r="W470" s="44"/>
      <c r="X470" s="44"/>
      <c r="Y470" s="44"/>
      <c r="Z470" s="44"/>
      <c r="AA470" s="44"/>
      <c r="AB470" s="44"/>
      <c r="AC470" s="44"/>
      <c r="AD470" s="44"/>
      <c r="AE470" s="44"/>
      <c r="AF470" s="44"/>
      <c r="AG470" s="44"/>
      <c r="AH470" s="44"/>
      <c r="AI470" s="44"/>
      <c r="AJ470" s="44"/>
      <c r="AK470" s="44"/>
      <c r="AL470" s="44"/>
      <c r="AM470" s="44"/>
      <c r="AN470" s="44"/>
      <c r="AO470" s="44"/>
      <c r="AP470" s="44"/>
      <c r="AQ470" s="44"/>
      <c r="AR470" s="44"/>
      <c r="AS470" s="44"/>
      <c r="AT470" s="44"/>
      <c r="AU470" s="44"/>
      <c r="AV470" s="44"/>
      <c r="AW470" s="44"/>
      <c r="AX470" s="44"/>
    </row>
    <row r="471" spans="3:50" ht="14.4" x14ac:dyDescent="0.25">
      <c r="C471" s="641"/>
      <c r="D471" s="641"/>
      <c r="E471" s="641"/>
      <c r="F471" s="44"/>
      <c r="G471" s="44"/>
      <c r="H471" s="44"/>
      <c r="I471" s="44"/>
      <c r="J471" s="44"/>
      <c r="K471" s="44"/>
      <c r="L471" s="44"/>
      <c r="M471" s="44"/>
      <c r="N471" s="44"/>
      <c r="O471" s="44"/>
      <c r="P471" s="44"/>
      <c r="Q471" s="44"/>
      <c r="R471" s="44"/>
      <c r="S471" s="44"/>
      <c r="T471" s="44"/>
      <c r="U471" s="44"/>
      <c r="V471" s="44"/>
      <c r="W471" s="44"/>
      <c r="X471" s="44"/>
      <c r="Y471" s="44"/>
      <c r="Z471" s="44"/>
      <c r="AA471" s="44"/>
      <c r="AB471" s="44"/>
      <c r="AC471" s="44"/>
      <c r="AD471" s="44"/>
      <c r="AE471" s="44"/>
      <c r="AF471" s="44"/>
      <c r="AG471" s="44"/>
      <c r="AH471" s="44"/>
      <c r="AI471" s="44"/>
      <c r="AJ471" s="44"/>
      <c r="AK471" s="44"/>
      <c r="AL471" s="44"/>
      <c r="AM471" s="44"/>
      <c r="AN471" s="44"/>
      <c r="AO471" s="44"/>
      <c r="AP471" s="44"/>
      <c r="AQ471" s="44"/>
      <c r="AR471" s="44"/>
      <c r="AS471" s="44"/>
      <c r="AT471" s="44"/>
      <c r="AU471" s="44"/>
      <c r="AV471" s="44"/>
      <c r="AW471" s="44"/>
      <c r="AX471" s="44"/>
    </row>
    <row r="472" spans="3:50" ht="14.4" x14ac:dyDescent="0.25">
      <c r="C472" s="641"/>
      <c r="D472" s="641"/>
      <c r="E472" s="641"/>
      <c r="F472" s="44"/>
      <c r="G472" s="44"/>
      <c r="H472" s="44"/>
      <c r="I472" s="44"/>
      <c r="J472" s="44"/>
      <c r="K472" s="44"/>
      <c r="L472" s="44"/>
      <c r="M472" s="44"/>
      <c r="N472" s="44"/>
      <c r="O472" s="44"/>
      <c r="P472" s="44"/>
      <c r="Q472" s="44"/>
      <c r="R472" s="44"/>
      <c r="S472" s="44"/>
      <c r="T472" s="44"/>
      <c r="U472" s="44"/>
      <c r="V472" s="44"/>
      <c r="W472" s="44"/>
      <c r="X472" s="44"/>
      <c r="Y472" s="44"/>
      <c r="Z472" s="44"/>
      <c r="AA472" s="44"/>
      <c r="AB472" s="44"/>
      <c r="AC472" s="44"/>
      <c r="AD472" s="44"/>
      <c r="AE472" s="44"/>
      <c r="AF472" s="44"/>
      <c r="AG472" s="44"/>
      <c r="AH472" s="44"/>
      <c r="AI472" s="44"/>
      <c r="AJ472" s="44"/>
      <c r="AK472" s="44"/>
      <c r="AL472" s="44"/>
      <c r="AM472" s="44"/>
      <c r="AN472" s="44"/>
      <c r="AO472" s="44"/>
      <c r="AP472" s="44"/>
      <c r="AQ472" s="44"/>
      <c r="AR472" s="44"/>
      <c r="AS472" s="44"/>
      <c r="AT472" s="44"/>
      <c r="AU472" s="44"/>
      <c r="AV472" s="44"/>
      <c r="AW472" s="44"/>
      <c r="AX472" s="44"/>
    </row>
    <row r="473" spans="3:50" ht="14.4" x14ac:dyDescent="0.25">
      <c r="C473" s="641"/>
      <c r="D473" s="641"/>
      <c r="E473" s="641"/>
      <c r="F473" s="44"/>
      <c r="G473" s="44"/>
      <c r="H473" s="44"/>
      <c r="I473" s="44"/>
      <c r="J473" s="44"/>
      <c r="K473" s="44"/>
      <c r="L473" s="44"/>
      <c r="M473" s="44"/>
      <c r="N473" s="44"/>
      <c r="O473" s="44"/>
      <c r="P473" s="44"/>
      <c r="Q473" s="44"/>
      <c r="R473" s="44"/>
      <c r="S473" s="44"/>
      <c r="T473" s="44"/>
      <c r="U473" s="44"/>
      <c r="V473" s="44"/>
      <c r="W473" s="44"/>
      <c r="X473" s="44"/>
      <c r="Y473" s="44"/>
      <c r="Z473" s="44"/>
      <c r="AA473" s="44"/>
      <c r="AB473" s="44"/>
      <c r="AC473" s="44"/>
      <c r="AD473" s="44"/>
      <c r="AE473" s="44"/>
      <c r="AF473" s="44"/>
      <c r="AG473" s="44"/>
      <c r="AH473" s="44"/>
      <c r="AI473" s="44"/>
      <c r="AJ473" s="44"/>
      <c r="AK473" s="44"/>
      <c r="AL473" s="44"/>
      <c r="AM473" s="44"/>
      <c r="AN473" s="44"/>
      <c r="AO473" s="44"/>
      <c r="AP473" s="44"/>
      <c r="AQ473" s="44"/>
      <c r="AR473" s="44"/>
      <c r="AS473" s="44"/>
      <c r="AT473" s="44"/>
      <c r="AU473" s="44"/>
      <c r="AV473" s="44"/>
      <c r="AW473" s="44"/>
      <c r="AX473" s="44"/>
    </row>
    <row r="474" spans="3:50" ht="14.4" x14ac:dyDescent="0.25">
      <c r="C474" s="641"/>
      <c r="D474" s="641"/>
      <c r="E474" s="641"/>
      <c r="F474" s="44"/>
      <c r="G474" s="44"/>
      <c r="H474" s="44"/>
      <c r="I474" s="44"/>
      <c r="J474" s="44"/>
      <c r="K474" s="44"/>
      <c r="L474" s="44"/>
      <c r="M474" s="44"/>
      <c r="N474" s="44"/>
      <c r="O474" s="44"/>
      <c r="P474" s="44"/>
      <c r="Q474" s="44"/>
      <c r="R474" s="44"/>
      <c r="S474" s="44"/>
      <c r="T474" s="44"/>
      <c r="U474" s="44"/>
      <c r="V474" s="44"/>
      <c r="W474" s="44"/>
      <c r="X474" s="44"/>
      <c r="Y474" s="44"/>
      <c r="Z474" s="44"/>
      <c r="AA474" s="44"/>
      <c r="AB474" s="44"/>
      <c r="AC474" s="44"/>
      <c r="AD474" s="44"/>
      <c r="AE474" s="44"/>
      <c r="AF474" s="44"/>
      <c r="AG474" s="44"/>
      <c r="AH474" s="44"/>
      <c r="AI474" s="44"/>
      <c r="AJ474" s="44"/>
      <c r="AK474" s="44"/>
      <c r="AL474" s="44"/>
      <c r="AM474" s="44"/>
      <c r="AN474" s="44"/>
      <c r="AO474" s="44"/>
      <c r="AP474" s="44"/>
      <c r="AQ474" s="44"/>
      <c r="AR474" s="44"/>
      <c r="AS474" s="44"/>
      <c r="AT474" s="44"/>
      <c r="AU474" s="44"/>
      <c r="AV474" s="44"/>
      <c r="AW474" s="44"/>
      <c r="AX474" s="44"/>
    </row>
    <row r="475" spans="3:50" ht="14.4" x14ac:dyDescent="0.25">
      <c r="C475" s="641"/>
      <c r="D475" s="641"/>
      <c r="E475" s="641"/>
      <c r="F475" s="44"/>
      <c r="G475" s="44"/>
      <c r="H475" s="44"/>
      <c r="I475" s="44"/>
      <c r="J475" s="44"/>
      <c r="K475" s="44"/>
      <c r="L475" s="44"/>
      <c r="M475" s="44"/>
      <c r="N475" s="44"/>
      <c r="O475" s="44"/>
      <c r="P475" s="44"/>
      <c r="Q475" s="44"/>
      <c r="R475" s="44"/>
      <c r="S475" s="44"/>
      <c r="T475" s="44"/>
      <c r="U475" s="44"/>
      <c r="V475" s="44"/>
      <c r="W475" s="44"/>
      <c r="X475" s="44"/>
      <c r="Y475" s="44"/>
      <c r="Z475" s="44"/>
      <c r="AA475" s="44"/>
      <c r="AB475" s="44"/>
      <c r="AC475" s="44"/>
      <c r="AD475" s="44"/>
      <c r="AE475" s="44"/>
      <c r="AF475" s="44"/>
      <c r="AG475" s="44"/>
      <c r="AH475" s="44"/>
      <c r="AI475" s="44"/>
      <c r="AJ475" s="44"/>
      <c r="AK475" s="44"/>
      <c r="AL475" s="44"/>
      <c r="AM475" s="44"/>
      <c r="AN475" s="44"/>
      <c r="AO475" s="44"/>
      <c r="AP475" s="44"/>
      <c r="AQ475" s="44"/>
      <c r="AR475" s="44"/>
      <c r="AS475" s="44"/>
      <c r="AT475" s="44"/>
      <c r="AU475" s="44"/>
      <c r="AV475" s="44"/>
      <c r="AW475" s="44"/>
      <c r="AX475" s="44"/>
    </row>
    <row r="476" spans="3:50" ht="14.4" x14ac:dyDescent="0.25">
      <c r="C476" s="641"/>
      <c r="D476" s="641"/>
      <c r="E476" s="641"/>
      <c r="F476" s="44"/>
      <c r="G476" s="44"/>
      <c r="H476" s="44"/>
      <c r="I476" s="44"/>
      <c r="J476" s="44"/>
      <c r="K476" s="44"/>
      <c r="L476" s="44"/>
      <c r="M476" s="44"/>
      <c r="N476" s="44"/>
      <c r="O476" s="44"/>
      <c r="P476" s="44"/>
      <c r="Q476" s="44"/>
      <c r="R476" s="44"/>
      <c r="S476" s="44"/>
      <c r="T476" s="44"/>
      <c r="U476" s="44"/>
      <c r="V476" s="44"/>
      <c r="W476" s="44"/>
      <c r="X476" s="44"/>
      <c r="Y476" s="44"/>
      <c r="Z476" s="44"/>
      <c r="AA476" s="44"/>
      <c r="AB476" s="44"/>
      <c r="AC476" s="44"/>
      <c r="AD476" s="44"/>
      <c r="AE476" s="44"/>
      <c r="AF476" s="44"/>
      <c r="AG476" s="44"/>
      <c r="AH476" s="44"/>
      <c r="AI476" s="44"/>
      <c r="AJ476" s="44"/>
      <c r="AK476" s="44"/>
      <c r="AL476" s="44"/>
      <c r="AM476" s="44"/>
      <c r="AN476" s="44"/>
      <c r="AO476" s="44"/>
      <c r="AP476" s="44"/>
      <c r="AQ476" s="44"/>
      <c r="AR476" s="44"/>
      <c r="AS476" s="44"/>
      <c r="AT476" s="44"/>
      <c r="AU476" s="44"/>
      <c r="AV476" s="44"/>
      <c r="AW476" s="44"/>
      <c r="AX476" s="44"/>
    </row>
    <row r="477" spans="3:50" ht="14.4" x14ac:dyDescent="0.25">
      <c r="C477" s="641"/>
      <c r="D477" s="641"/>
      <c r="E477" s="641"/>
      <c r="F477" s="44"/>
      <c r="G477" s="44"/>
      <c r="H477" s="44"/>
      <c r="I477" s="44"/>
      <c r="J477" s="44"/>
      <c r="K477" s="44"/>
      <c r="L477" s="44"/>
      <c r="M477" s="44"/>
      <c r="N477" s="44"/>
      <c r="O477" s="44"/>
      <c r="P477" s="44"/>
      <c r="Q477" s="44"/>
      <c r="R477" s="44"/>
      <c r="S477" s="44"/>
      <c r="T477" s="44"/>
      <c r="U477" s="44"/>
      <c r="V477" s="44"/>
      <c r="W477" s="44"/>
      <c r="X477" s="44"/>
      <c r="Y477" s="44"/>
      <c r="Z477" s="44"/>
      <c r="AA477" s="44"/>
      <c r="AB477" s="44"/>
      <c r="AC477" s="44"/>
      <c r="AD477" s="44"/>
      <c r="AE477" s="44"/>
      <c r="AF477" s="44"/>
      <c r="AG477" s="44"/>
      <c r="AH477" s="44"/>
      <c r="AI477" s="44"/>
      <c r="AJ477" s="44"/>
      <c r="AK477" s="44"/>
      <c r="AL477" s="44"/>
      <c r="AM477" s="44"/>
      <c r="AN477" s="44"/>
      <c r="AO477" s="44"/>
      <c r="AP477" s="44"/>
      <c r="AQ477" s="44"/>
      <c r="AR477" s="44"/>
      <c r="AS477" s="44"/>
      <c r="AT477" s="44"/>
      <c r="AU477" s="44"/>
      <c r="AV477" s="44"/>
      <c r="AW477" s="44"/>
      <c r="AX477" s="44"/>
    </row>
    <row r="478" spans="3:50" ht="14.4" x14ac:dyDescent="0.25">
      <c r="C478" s="641"/>
      <c r="D478" s="641"/>
      <c r="E478" s="641"/>
      <c r="F478" s="44"/>
      <c r="G478" s="44"/>
      <c r="H478" s="44"/>
      <c r="I478" s="44"/>
      <c r="J478" s="44"/>
      <c r="K478" s="44"/>
      <c r="L478" s="44"/>
      <c r="M478" s="44"/>
      <c r="N478" s="44"/>
      <c r="O478" s="44"/>
      <c r="P478" s="44"/>
      <c r="Q478" s="44"/>
      <c r="R478" s="44"/>
      <c r="S478" s="44"/>
      <c r="T478" s="44"/>
      <c r="U478" s="44"/>
      <c r="V478" s="44"/>
      <c r="W478" s="44"/>
      <c r="X478" s="44"/>
      <c r="Y478" s="44"/>
      <c r="Z478" s="44"/>
      <c r="AA478" s="44"/>
      <c r="AB478" s="44"/>
      <c r="AC478" s="44"/>
      <c r="AD478" s="44"/>
      <c r="AE478" s="44"/>
      <c r="AF478" s="44"/>
      <c r="AG478" s="44"/>
      <c r="AH478" s="44"/>
      <c r="AI478" s="44"/>
      <c r="AJ478" s="44"/>
      <c r="AK478" s="44"/>
      <c r="AL478" s="44"/>
      <c r="AM478" s="44"/>
      <c r="AN478" s="44"/>
      <c r="AO478" s="44"/>
      <c r="AP478" s="44"/>
      <c r="AQ478" s="44"/>
      <c r="AR478" s="44"/>
      <c r="AS478" s="44"/>
      <c r="AT478" s="44"/>
      <c r="AU478" s="44"/>
      <c r="AV478" s="44"/>
      <c r="AW478" s="44"/>
      <c r="AX478" s="44"/>
    </row>
    <row r="479" spans="3:50" ht="14.4" x14ac:dyDescent="0.25">
      <c r="C479" s="641"/>
      <c r="D479" s="641"/>
      <c r="E479" s="641"/>
      <c r="F479" s="44"/>
      <c r="G479" s="44"/>
      <c r="H479" s="44"/>
      <c r="I479" s="44"/>
      <c r="J479" s="44"/>
      <c r="K479" s="44"/>
      <c r="L479" s="44"/>
      <c r="M479" s="44"/>
      <c r="N479" s="44"/>
      <c r="O479" s="44"/>
      <c r="P479" s="44"/>
      <c r="Q479" s="44"/>
      <c r="R479" s="44"/>
      <c r="S479" s="44"/>
      <c r="T479" s="44"/>
      <c r="U479" s="44"/>
      <c r="V479" s="44"/>
      <c r="W479" s="44"/>
      <c r="X479" s="44"/>
      <c r="Y479" s="44"/>
      <c r="Z479" s="44"/>
      <c r="AA479" s="44"/>
      <c r="AB479" s="44"/>
      <c r="AC479" s="44"/>
      <c r="AD479" s="44"/>
      <c r="AE479" s="44"/>
      <c r="AF479" s="44"/>
      <c r="AG479" s="44"/>
      <c r="AH479" s="44"/>
      <c r="AI479" s="44"/>
      <c r="AJ479" s="44"/>
      <c r="AK479" s="44"/>
      <c r="AL479" s="44"/>
      <c r="AM479" s="44"/>
      <c r="AN479" s="44"/>
      <c r="AO479" s="44"/>
      <c r="AP479" s="44"/>
      <c r="AQ479" s="44"/>
      <c r="AR479" s="44"/>
      <c r="AS479" s="44"/>
      <c r="AT479" s="44"/>
      <c r="AU479" s="44"/>
      <c r="AV479" s="44"/>
      <c r="AW479" s="44"/>
      <c r="AX479" s="44"/>
    </row>
    <row r="480" spans="3:50" ht="14.4" x14ac:dyDescent="0.25">
      <c r="C480" s="641"/>
      <c r="D480" s="641"/>
      <c r="E480" s="641"/>
      <c r="F480" s="44"/>
      <c r="G480" s="44"/>
      <c r="H480" s="44"/>
      <c r="I480" s="44"/>
      <c r="J480" s="44"/>
      <c r="K480" s="44"/>
      <c r="L480" s="44"/>
      <c r="M480" s="44"/>
      <c r="N480" s="44"/>
      <c r="O480" s="44"/>
      <c r="P480" s="44"/>
      <c r="Q480" s="44"/>
      <c r="R480" s="44"/>
      <c r="S480" s="44"/>
      <c r="T480" s="44"/>
      <c r="U480" s="44"/>
      <c r="V480" s="44"/>
      <c r="W480" s="44"/>
      <c r="X480" s="44"/>
      <c r="Y480" s="44"/>
      <c r="Z480" s="44"/>
      <c r="AA480" s="44"/>
      <c r="AB480" s="44"/>
      <c r="AC480" s="44"/>
      <c r="AD480" s="44"/>
      <c r="AE480" s="44"/>
      <c r="AF480" s="44"/>
      <c r="AG480" s="44"/>
      <c r="AH480" s="44"/>
      <c r="AI480" s="44"/>
      <c r="AJ480" s="44"/>
      <c r="AK480" s="44"/>
      <c r="AL480" s="44"/>
      <c r="AM480" s="44"/>
      <c r="AN480" s="44"/>
      <c r="AO480" s="44"/>
      <c r="AP480" s="44"/>
      <c r="AQ480" s="44"/>
      <c r="AR480" s="44"/>
      <c r="AS480" s="44"/>
      <c r="AT480" s="44"/>
      <c r="AU480" s="44"/>
      <c r="AV480" s="44"/>
      <c r="AW480" s="44"/>
      <c r="AX480" s="44"/>
    </row>
    <row r="481" spans="3:50" ht="14.4" x14ac:dyDescent="0.25">
      <c r="C481" s="641"/>
      <c r="D481" s="641"/>
      <c r="E481" s="641"/>
      <c r="F481" s="44"/>
      <c r="G481" s="44"/>
      <c r="H481" s="44"/>
      <c r="I481" s="44"/>
      <c r="J481" s="44"/>
      <c r="K481" s="44"/>
      <c r="L481" s="44"/>
      <c r="M481" s="44"/>
      <c r="N481" s="44"/>
      <c r="O481" s="44"/>
      <c r="P481" s="44"/>
      <c r="Q481" s="44"/>
      <c r="R481" s="44"/>
      <c r="S481" s="44"/>
      <c r="T481" s="44"/>
      <c r="U481" s="44"/>
      <c r="V481" s="44"/>
      <c r="W481" s="44"/>
      <c r="X481" s="44"/>
      <c r="Y481" s="44"/>
      <c r="Z481" s="44"/>
      <c r="AA481" s="44"/>
      <c r="AB481" s="44"/>
      <c r="AC481" s="44"/>
      <c r="AD481" s="44"/>
      <c r="AE481" s="44"/>
      <c r="AF481" s="44"/>
      <c r="AG481" s="44"/>
      <c r="AH481" s="44"/>
      <c r="AI481" s="44"/>
      <c r="AJ481" s="44"/>
      <c r="AK481" s="44"/>
      <c r="AL481" s="44"/>
      <c r="AM481" s="44"/>
      <c r="AN481" s="44"/>
      <c r="AO481" s="44"/>
      <c r="AP481" s="44"/>
      <c r="AQ481" s="44"/>
      <c r="AR481" s="44"/>
      <c r="AS481" s="44"/>
      <c r="AT481" s="44"/>
      <c r="AU481" s="44"/>
      <c r="AV481" s="44"/>
      <c r="AW481" s="44"/>
      <c r="AX481" s="44"/>
    </row>
    <row r="482" spans="3:50" ht="14.4" x14ac:dyDescent="0.25">
      <c r="C482" s="641"/>
      <c r="D482" s="641"/>
      <c r="E482" s="641"/>
      <c r="F482" s="44"/>
      <c r="G482" s="44"/>
      <c r="H482" s="44"/>
      <c r="I482" s="44"/>
      <c r="J482" s="44"/>
      <c r="K482" s="44"/>
      <c r="L482" s="44"/>
      <c r="M482" s="44"/>
      <c r="N482" s="44"/>
      <c r="O482" s="44"/>
      <c r="P482" s="44"/>
      <c r="Q482" s="44"/>
      <c r="R482" s="44"/>
      <c r="S482" s="44"/>
      <c r="T482" s="44"/>
      <c r="U482" s="44"/>
      <c r="V482" s="44"/>
      <c r="W482" s="44"/>
      <c r="X482" s="44"/>
      <c r="Y482" s="44"/>
      <c r="Z482" s="44"/>
      <c r="AA482" s="44"/>
      <c r="AB482" s="44"/>
      <c r="AC482" s="44"/>
      <c r="AD482" s="44"/>
      <c r="AE482" s="44"/>
      <c r="AF482" s="44"/>
      <c r="AG482" s="44"/>
      <c r="AH482" s="44"/>
      <c r="AI482" s="44"/>
      <c r="AJ482" s="44"/>
      <c r="AK482" s="44"/>
      <c r="AL482" s="44"/>
      <c r="AM482" s="44"/>
      <c r="AN482" s="44"/>
      <c r="AO482" s="44"/>
      <c r="AP482" s="44"/>
      <c r="AQ482" s="44"/>
      <c r="AR482" s="44"/>
      <c r="AS482" s="44"/>
      <c r="AT482" s="44"/>
      <c r="AU482" s="44"/>
      <c r="AV482" s="44"/>
      <c r="AW482" s="44"/>
      <c r="AX482" s="44"/>
    </row>
    <row r="483" spans="3:50" ht="14.4" x14ac:dyDescent="0.25">
      <c r="C483" s="641"/>
      <c r="D483" s="641"/>
      <c r="E483" s="641"/>
      <c r="F483" s="44"/>
      <c r="G483" s="44"/>
      <c r="H483" s="44"/>
      <c r="I483" s="44"/>
      <c r="J483" s="44"/>
      <c r="K483" s="44"/>
      <c r="L483" s="44"/>
      <c r="M483" s="44"/>
      <c r="N483" s="44"/>
      <c r="O483" s="44"/>
      <c r="P483" s="44"/>
      <c r="Q483" s="44"/>
      <c r="R483" s="44"/>
      <c r="S483" s="44"/>
      <c r="T483" s="44"/>
      <c r="U483" s="44"/>
      <c r="V483" s="44"/>
      <c r="W483" s="44"/>
      <c r="X483" s="44"/>
      <c r="Y483" s="44"/>
      <c r="Z483" s="44"/>
      <c r="AA483" s="44"/>
      <c r="AB483" s="44"/>
      <c r="AC483" s="44"/>
      <c r="AD483" s="44"/>
      <c r="AE483" s="44"/>
      <c r="AF483" s="44"/>
      <c r="AG483" s="44"/>
      <c r="AH483" s="44"/>
      <c r="AI483" s="44"/>
      <c r="AJ483" s="44"/>
      <c r="AK483" s="44"/>
      <c r="AL483" s="44"/>
      <c r="AM483" s="44"/>
      <c r="AN483" s="44"/>
      <c r="AO483" s="44"/>
      <c r="AP483" s="44"/>
      <c r="AQ483" s="44"/>
      <c r="AR483" s="44"/>
      <c r="AS483" s="44"/>
      <c r="AT483" s="44"/>
      <c r="AU483" s="44"/>
      <c r="AV483" s="44"/>
      <c r="AW483" s="44"/>
      <c r="AX483" s="44"/>
    </row>
    <row r="484" spans="3:50" ht="14.4" x14ac:dyDescent="0.25">
      <c r="C484" s="641"/>
      <c r="D484" s="641"/>
      <c r="E484" s="641"/>
      <c r="F484" s="44"/>
      <c r="G484" s="44"/>
      <c r="H484" s="44"/>
      <c r="I484" s="44"/>
      <c r="J484" s="44"/>
      <c r="K484" s="44"/>
      <c r="L484" s="44"/>
      <c r="M484" s="44"/>
      <c r="N484" s="44"/>
      <c r="O484" s="44"/>
      <c r="P484" s="44"/>
      <c r="Q484" s="44"/>
      <c r="R484" s="44"/>
      <c r="S484" s="44"/>
      <c r="T484" s="44"/>
      <c r="U484" s="44"/>
      <c r="V484" s="44"/>
      <c r="W484" s="44"/>
      <c r="X484" s="44"/>
      <c r="Y484" s="44"/>
      <c r="Z484" s="44"/>
      <c r="AA484" s="44"/>
      <c r="AB484" s="44"/>
      <c r="AC484" s="44"/>
      <c r="AD484" s="44"/>
      <c r="AE484" s="44"/>
      <c r="AF484" s="44"/>
      <c r="AG484" s="44"/>
      <c r="AH484" s="44"/>
      <c r="AI484" s="44"/>
      <c r="AJ484" s="44"/>
      <c r="AK484" s="44"/>
      <c r="AL484" s="44"/>
      <c r="AM484" s="44"/>
      <c r="AN484" s="44"/>
      <c r="AO484" s="44"/>
      <c r="AP484" s="44"/>
      <c r="AQ484" s="44"/>
      <c r="AR484" s="44"/>
      <c r="AS484" s="44"/>
      <c r="AT484" s="44"/>
      <c r="AU484" s="44"/>
      <c r="AV484" s="44"/>
      <c r="AW484" s="44"/>
      <c r="AX484" s="44"/>
    </row>
    <row r="485" spans="3:50" ht="14.4" x14ac:dyDescent="0.25">
      <c r="C485" s="641"/>
      <c r="D485" s="641"/>
      <c r="E485" s="641"/>
      <c r="F485" s="44"/>
      <c r="G485" s="44"/>
      <c r="H485" s="44"/>
      <c r="I485" s="44"/>
      <c r="J485" s="44"/>
      <c r="K485" s="44"/>
      <c r="L485" s="44"/>
      <c r="M485" s="44"/>
      <c r="N485" s="44"/>
      <c r="O485" s="44"/>
      <c r="P485" s="44"/>
      <c r="Q485" s="44"/>
      <c r="R485" s="44"/>
      <c r="S485" s="44"/>
      <c r="T485" s="44"/>
      <c r="U485" s="44"/>
      <c r="V485" s="44"/>
      <c r="W485" s="44"/>
      <c r="X485" s="44"/>
      <c r="Y485" s="44"/>
      <c r="Z485" s="44"/>
      <c r="AA485" s="44"/>
      <c r="AB485" s="44"/>
      <c r="AC485" s="44"/>
      <c r="AD485" s="44"/>
      <c r="AE485" s="44"/>
      <c r="AF485" s="44"/>
      <c r="AG485" s="44"/>
      <c r="AH485" s="44"/>
      <c r="AI485" s="44"/>
      <c r="AJ485" s="44"/>
      <c r="AK485" s="44"/>
      <c r="AL485" s="44"/>
      <c r="AM485" s="44"/>
      <c r="AN485" s="44"/>
      <c r="AO485" s="44"/>
      <c r="AP485" s="44"/>
      <c r="AQ485" s="44"/>
      <c r="AR485" s="44"/>
      <c r="AS485" s="44"/>
      <c r="AT485" s="44"/>
      <c r="AU485" s="44"/>
      <c r="AV485" s="44"/>
      <c r="AW485" s="44"/>
      <c r="AX485" s="44"/>
    </row>
    <row r="486" spans="3:50" ht="14.4" x14ac:dyDescent="0.25">
      <c r="C486" s="641"/>
      <c r="D486" s="641"/>
      <c r="E486" s="641"/>
      <c r="F486" s="44"/>
      <c r="G486" s="44"/>
      <c r="H486" s="44"/>
      <c r="I486" s="44"/>
      <c r="J486" s="44"/>
      <c r="K486" s="44"/>
      <c r="L486" s="44"/>
      <c r="M486" s="44"/>
      <c r="N486" s="44"/>
      <c r="O486" s="44"/>
      <c r="P486" s="44"/>
      <c r="Q486" s="44"/>
      <c r="R486" s="44"/>
      <c r="S486" s="44"/>
      <c r="T486" s="44"/>
      <c r="U486" s="44"/>
      <c r="V486" s="44"/>
      <c r="W486" s="44"/>
      <c r="X486" s="44"/>
      <c r="Y486" s="44"/>
      <c r="Z486" s="44"/>
      <c r="AA486" s="44"/>
      <c r="AB486" s="44"/>
      <c r="AC486" s="44"/>
      <c r="AD486" s="44"/>
      <c r="AE486" s="44"/>
      <c r="AF486" s="44"/>
      <c r="AG486" s="44"/>
      <c r="AH486" s="44"/>
      <c r="AI486" s="44"/>
      <c r="AJ486" s="44"/>
      <c r="AK486" s="44"/>
      <c r="AL486" s="44"/>
      <c r="AM486" s="44"/>
      <c r="AN486" s="44"/>
      <c r="AO486" s="44"/>
      <c r="AP486" s="44"/>
      <c r="AQ486" s="44"/>
      <c r="AR486" s="44"/>
      <c r="AS486" s="44"/>
      <c r="AT486" s="44"/>
      <c r="AU486" s="44"/>
      <c r="AV486" s="44"/>
      <c r="AW486" s="44"/>
      <c r="AX486" s="44"/>
    </row>
    <row r="487" spans="3:50" ht="14.4" x14ac:dyDescent="0.25">
      <c r="C487" s="641"/>
      <c r="D487" s="641"/>
      <c r="E487" s="641"/>
      <c r="F487" s="44"/>
      <c r="G487" s="44"/>
      <c r="H487" s="44"/>
      <c r="I487" s="44"/>
      <c r="J487" s="44"/>
      <c r="K487" s="44"/>
      <c r="L487" s="44"/>
      <c r="M487" s="44"/>
      <c r="N487" s="44"/>
      <c r="O487" s="44"/>
      <c r="P487" s="44"/>
      <c r="Q487" s="44"/>
      <c r="R487" s="44"/>
      <c r="S487" s="44"/>
      <c r="T487" s="44"/>
      <c r="U487" s="44"/>
      <c r="V487" s="44"/>
      <c r="W487" s="44"/>
      <c r="X487" s="44"/>
      <c r="Y487" s="44"/>
      <c r="Z487" s="44"/>
      <c r="AA487" s="44"/>
      <c r="AB487" s="44"/>
      <c r="AC487" s="44"/>
      <c r="AD487" s="44"/>
      <c r="AE487" s="44"/>
      <c r="AF487" s="44"/>
      <c r="AG487" s="44"/>
      <c r="AH487" s="44"/>
      <c r="AI487" s="44"/>
      <c r="AJ487" s="44"/>
      <c r="AK487" s="44"/>
      <c r="AL487" s="44"/>
      <c r="AM487" s="44"/>
      <c r="AN487" s="44"/>
      <c r="AO487" s="44"/>
      <c r="AP487" s="44"/>
      <c r="AQ487" s="44"/>
      <c r="AR487" s="44"/>
      <c r="AS487" s="44"/>
      <c r="AT487" s="44"/>
      <c r="AU487" s="44"/>
      <c r="AV487" s="44"/>
      <c r="AW487" s="44"/>
      <c r="AX487" s="44"/>
    </row>
    <row r="488" spans="3:50" ht="14.4" x14ac:dyDescent="0.25">
      <c r="C488" s="641"/>
      <c r="D488" s="641"/>
      <c r="E488" s="641"/>
      <c r="F488" s="44"/>
      <c r="G488" s="44"/>
      <c r="H488" s="44"/>
      <c r="I488" s="44"/>
      <c r="J488" s="44"/>
      <c r="K488" s="44"/>
      <c r="L488" s="44"/>
      <c r="M488" s="44"/>
      <c r="N488" s="44"/>
      <c r="O488" s="44"/>
      <c r="P488" s="44"/>
      <c r="Q488" s="44"/>
      <c r="R488" s="44"/>
      <c r="S488" s="44"/>
      <c r="T488" s="44"/>
      <c r="U488" s="44"/>
      <c r="V488" s="44"/>
      <c r="W488" s="44"/>
      <c r="X488" s="44"/>
      <c r="Y488" s="44"/>
      <c r="Z488" s="44"/>
      <c r="AA488" s="44"/>
      <c r="AB488" s="44"/>
      <c r="AC488" s="44"/>
      <c r="AD488" s="44"/>
      <c r="AE488" s="44"/>
      <c r="AF488" s="44"/>
      <c r="AG488" s="44"/>
      <c r="AH488" s="44"/>
      <c r="AI488" s="44"/>
      <c r="AJ488" s="44"/>
      <c r="AK488" s="44"/>
      <c r="AL488" s="44"/>
      <c r="AM488" s="44"/>
      <c r="AN488" s="44"/>
      <c r="AO488" s="44"/>
      <c r="AP488" s="44"/>
      <c r="AQ488" s="44"/>
      <c r="AR488" s="44"/>
      <c r="AS488" s="44"/>
      <c r="AT488" s="44"/>
      <c r="AU488" s="44"/>
      <c r="AV488" s="44"/>
      <c r="AW488" s="44"/>
      <c r="AX488" s="44"/>
    </row>
    <row r="489" spans="3:50" ht="14.4" x14ac:dyDescent="0.25">
      <c r="C489" s="641"/>
      <c r="D489" s="641"/>
      <c r="E489" s="641"/>
      <c r="F489" s="44"/>
      <c r="G489" s="44"/>
      <c r="H489" s="44"/>
      <c r="I489" s="44"/>
      <c r="J489" s="44"/>
      <c r="K489" s="44"/>
      <c r="L489" s="44"/>
      <c r="M489" s="44"/>
      <c r="N489" s="44"/>
      <c r="O489" s="44"/>
      <c r="P489" s="44"/>
      <c r="Q489" s="44"/>
      <c r="R489" s="44"/>
      <c r="S489" s="44"/>
      <c r="T489" s="44"/>
      <c r="U489" s="44"/>
      <c r="V489" s="44"/>
      <c r="W489" s="44"/>
      <c r="X489" s="44"/>
      <c r="Y489" s="44"/>
      <c r="Z489" s="44"/>
      <c r="AA489" s="44"/>
      <c r="AB489" s="44"/>
      <c r="AC489" s="44"/>
      <c r="AD489" s="44"/>
      <c r="AE489" s="44"/>
      <c r="AF489" s="44"/>
      <c r="AG489" s="44"/>
      <c r="AH489" s="44"/>
      <c r="AI489" s="44"/>
      <c r="AJ489" s="44"/>
      <c r="AK489" s="44"/>
      <c r="AL489" s="44"/>
      <c r="AM489" s="44"/>
      <c r="AN489" s="44"/>
      <c r="AO489" s="44"/>
      <c r="AP489" s="44"/>
      <c r="AQ489" s="44"/>
      <c r="AR489" s="44"/>
      <c r="AS489" s="44"/>
      <c r="AT489" s="44"/>
      <c r="AU489" s="44"/>
      <c r="AV489" s="44"/>
      <c r="AW489" s="44"/>
      <c r="AX489" s="44"/>
    </row>
    <row r="490" spans="3:50" ht="14.4" x14ac:dyDescent="0.25">
      <c r="C490" s="641"/>
      <c r="D490" s="641"/>
      <c r="E490" s="641"/>
      <c r="F490" s="44"/>
      <c r="G490" s="44"/>
      <c r="H490" s="44"/>
      <c r="I490" s="44"/>
      <c r="J490" s="44"/>
      <c r="K490" s="44"/>
      <c r="L490" s="44"/>
      <c r="M490" s="44"/>
      <c r="N490" s="44"/>
      <c r="O490" s="44"/>
      <c r="P490" s="44"/>
      <c r="Q490" s="44"/>
      <c r="R490" s="44"/>
      <c r="S490" s="44"/>
      <c r="T490" s="44"/>
      <c r="U490" s="44"/>
      <c r="V490" s="44"/>
      <c r="W490" s="44"/>
      <c r="X490" s="44"/>
      <c r="Y490" s="44"/>
      <c r="Z490" s="44"/>
      <c r="AA490" s="44"/>
      <c r="AB490" s="44"/>
      <c r="AC490" s="44"/>
      <c r="AD490" s="44"/>
      <c r="AE490" s="44"/>
      <c r="AF490" s="44"/>
      <c r="AG490" s="44"/>
      <c r="AH490" s="44"/>
      <c r="AI490" s="44"/>
      <c r="AJ490" s="44"/>
      <c r="AK490" s="44"/>
      <c r="AL490" s="44"/>
      <c r="AM490" s="44"/>
      <c r="AN490" s="44"/>
      <c r="AO490" s="44"/>
      <c r="AP490" s="44"/>
      <c r="AQ490" s="44"/>
      <c r="AR490" s="44"/>
      <c r="AS490" s="44"/>
      <c r="AT490" s="44"/>
      <c r="AU490" s="44"/>
      <c r="AV490" s="44"/>
      <c r="AW490" s="44"/>
      <c r="AX490" s="44"/>
    </row>
    <row r="491" spans="3:50" ht="14.4" x14ac:dyDescent="0.25">
      <c r="C491" s="641"/>
      <c r="D491" s="641"/>
      <c r="E491" s="641"/>
      <c r="F491" s="44"/>
      <c r="G491" s="44"/>
      <c r="H491" s="44"/>
      <c r="I491" s="44"/>
      <c r="J491" s="44"/>
      <c r="K491" s="44"/>
      <c r="L491" s="44"/>
      <c r="M491" s="44"/>
      <c r="N491" s="44"/>
      <c r="O491" s="44"/>
      <c r="P491" s="44"/>
      <c r="Q491" s="44"/>
      <c r="R491" s="44"/>
      <c r="S491" s="44"/>
      <c r="T491" s="44"/>
      <c r="U491" s="44"/>
      <c r="V491" s="44"/>
      <c r="W491" s="44"/>
      <c r="X491" s="44"/>
      <c r="Y491" s="44"/>
      <c r="Z491" s="44"/>
      <c r="AA491" s="44"/>
      <c r="AB491" s="44"/>
      <c r="AC491" s="44"/>
      <c r="AD491" s="44"/>
      <c r="AE491" s="44"/>
      <c r="AF491" s="44"/>
      <c r="AG491" s="44"/>
      <c r="AH491" s="44"/>
      <c r="AI491" s="44"/>
      <c r="AJ491" s="44"/>
      <c r="AK491" s="44"/>
      <c r="AL491" s="44"/>
      <c r="AM491" s="44"/>
      <c r="AN491" s="44"/>
      <c r="AO491" s="44"/>
      <c r="AP491" s="44"/>
      <c r="AQ491" s="44"/>
      <c r="AR491" s="44"/>
      <c r="AS491" s="44"/>
      <c r="AT491" s="44"/>
      <c r="AU491" s="44"/>
      <c r="AV491" s="44"/>
      <c r="AW491" s="44"/>
      <c r="AX491" s="44"/>
    </row>
    <row r="492" spans="3:50" ht="14.4" x14ac:dyDescent="0.25">
      <c r="C492" s="641"/>
      <c r="D492" s="641"/>
      <c r="E492" s="641"/>
      <c r="F492" s="44"/>
      <c r="G492" s="44"/>
      <c r="H492" s="44"/>
      <c r="I492" s="44"/>
      <c r="J492" s="44"/>
      <c r="K492" s="44"/>
      <c r="L492" s="44"/>
      <c r="M492" s="44"/>
      <c r="N492" s="44"/>
      <c r="O492" s="44"/>
      <c r="P492" s="44"/>
      <c r="Q492" s="44"/>
      <c r="R492" s="44"/>
      <c r="S492" s="44"/>
      <c r="T492" s="44"/>
      <c r="U492" s="44"/>
      <c r="V492" s="44"/>
      <c r="W492" s="44"/>
      <c r="X492" s="44"/>
      <c r="Y492" s="44"/>
      <c r="Z492" s="44"/>
      <c r="AA492" s="44"/>
      <c r="AB492" s="44"/>
      <c r="AC492" s="44"/>
      <c r="AD492" s="44"/>
      <c r="AE492" s="44"/>
      <c r="AF492" s="44"/>
      <c r="AG492" s="44"/>
      <c r="AH492" s="44"/>
      <c r="AI492" s="44"/>
      <c r="AJ492" s="44"/>
      <c r="AK492" s="44"/>
      <c r="AL492" s="44"/>
      <c r="AM492" s="44"/>
      <c r="AN492" s="44"/>
      <c r="AO492" s="44"/>
      <c r="AP492" s="44"/>
      <c r="AQ492" s="44"/>
      <c r="AR492" s="44"/>
      <c r="AS492" s="44"/>
      <c r="AT492" s="44"/>
      <c r="AU492" s="44"/>
      <c r="AV492" s="44"/>
      <c r="AW492" s="44"/>
      <c r="AX492" s="44"/>
    </row>
    <row r="493" spans="3:50" ht="14.4" x14ac:dyDescent="0.25">
      <c r="C493" s="641"/>
      <c r="D493" s="641"/>
      <c r="E493" s="641"/>
      <c r="F493" s="44"/>
      <c r="G493" s="44"/>
      <c r="H493" s="44"/>
      <c r="I493" s="44"/>
      <c r="J493" s="44"/>
      <c r="K493" s="44"/>
      <c r="L493" s="44"/>
      <c r="M493" s="44"/>
      <c r="N493" s="44"/>
      <c r="O493" s="44"/>
      <c r="P493" s="44"/>
      <c r="Q493" s="44"/>
      <c r="R493" s="44"/>
      <c r="S493" s="44"/>
      <c r="T493" s="44"/>
      <c r="U493" s="44"/>
      <c r="V493" s="44"/>
      <c r="W493" s="44"/>
      <c r="X493" s="44"/>
      <c r="Y493" s="44"/>
      <c r="Z493" s="44"/>
      <c r="AA493" s="44"/>
      <c r="AB493" s="44"/>
      <c r="AC493" s="44"/>
      <c r="AD493" s="44"/>
      <c r="AE493" s="44"/>
      <c r="AF493" s="44"/>
      <c r="AG493" s="44"/>
      <c r="AH493" s="44"/>
      <c r="AI493" s="44"/>
      <c r="AJ493" s="44"/>
      <c r="AK493" s="44"/>
      <c r="AL493" s="44"/>
      <c r="AM493" s="44"/>
      <c r="AN493" s="44"/>
      <c r="AO493" s="44"/>
      <c r="AP493" s="44"/>
      <c r="AQ493" s="44"/>
      <c r="AR493" s="44"/>
      <c r="AS493" s="44"/>
      <c r="AT493" s="44"/>
      <c r="AU493" s="44"/>
      <c r="AV493" s="44"/>
      <c r="AW493" s="44"/>
      <c r="AX493" s="44"/>
    </row>
    <row r="494" spans="3:50" ht="14.4" x14ac:dyDescent="0.25">
      <c r="C494" s="641"/>
      <c r="D494" s="641"/>
      <c r="E494" s="641"/>
      <c r="F494" s="44"/>
      <c r="G494" s="44"/>
      <c r="H494" s="44"/>
      <c r="I494" s="44"/>
      <c r="J494" s="44"/>
      <c r="K494" s="44"/>
      <c r="L494" s="44"/>
      <c r="M494" s="44"/>
      <c r="N494" s="44"/>
      <c r="O494" s="44"/>
      <c r="P494" s="44"/>
      <c r="Q494" s="44"/>
      <c r="R494" s="44"/>
      <c r="S494" s="44"/>
      <c r="T494" s="44"/>
      <c r="U494" s="44"/>
      <c r="V494" s="44"/>
      <c r="W494" s="44"/>
      <c r="X494" s="44"/>
      <c r="Y494" s="44"/>
      <c r="Z494" s="44"/>
      <c r="AA494" s="44"/>
      <c r="AB494" s="44"/>
      <c r="AC494" s="44"/>
      <c r="AD494" s="44"/>
      <c r="AE494" s="44"/>
      <c r="AF494" s="44"/>
      <c r="AG494" s="44"/>
      <c r="AH494" s="44"/>
      <c r="AI494" s="44"/>
      <c r="AJ494" s="44"/>
      <c r="AK494" s="44"/>
      <c r="AL494" s="44"/>
      <c r="AM494" s="44"/>
      <c r="AN494" s="44"/>
      <c r="AO494" s="44"/>
      <c r="AP494" s="44"/>
      <c r="AQ494" s="44"/>
      <c r="AR494" s="44"/>
      <c r="AS494" s="44"/>
      <c r="AT494" s="44"/>
      <c r="AU494" s="44"/>
      <c r="AV494" s="44"/>
      <c r="AW494" s="44"/>
      <c r="AX494" s="44"/>
    </row>
    <row r="495" spans="3:50" ht="14.4" x14ac:dyDescent="0.25">
      <c r="C495" s="641"/>
      <c r="D495" s="641"/>
      <c r="E495" s="641"/>
      <c r="F495" s="44"/>
      <c r="G495" s="44"/>
      <c r="H495" s="44"/>
      <c r="I495" s="44"/>
      <c r="J495" s="44"/>
      <c r="K495" s="44"/>
      <c r="L495" s="44"/>
      <c r="M495" s="44"/>
      <c r="N495" s="44"/>
      <c r="O495" s="44"/>
      <c r="P495" s="44"/>
      <c r="Q495" s="44"/>
      <c r="R495" s="44"/>
      <c r="S495" s="44"/>
      <c r="T495" s="44"/>
      <c r="U495" s="44"/>
      <c r="V495" s="44"/>
      <c r="W495" s="44"/>
      <c r="X495" s="44"/>
      <c r="Y495" s="44"/>
      <c r="Z495" s="44"/>
      <c r="AA495" s="44"/>
      <c r="AB495" s="44"/>
      <c r="AC495" s="44"/>
      <c r="AD495" s="44"/>
      <c r="AE495" s="44"/>
      <c r="AF495" s="44"/>
      <c r="AG495" s="44"/>
      <c r="AH495" s="44"/>
      <c r="AI495" s="44"/>
      <c r="AJ495" s="44"/>
      <c r="AK495" s="44"/>
      <c r="AL495" s="44"/>
      <c r="AM495" s="44"/>
      <c r="AN495" s="44"/>
      <c r="AO495" s="44"/>
      <c r="AP495" s="44"/>
      <c r="AQ495" s="44"/>
      <c r="AR495" s="44"/>
      <c r="AS495" s="44"/>
      <c r="AT495" s="44"/>
      <c r="AU495" s="44"/>
      <c r="AV495" s="44"/>
      <c r="AW495" s="44"/>
      <c r="AX495" s="44"/>
    </row>
    <row r="496" spans="3:50" ht="14.4" x14ac:dyDescent="0.25">
      <c r="C496" s="641"/>
      <c r="D496" s="641"/>
      <c r="E496" s="641"/>
      <c r="F496" s="44"/>
      <c r="G496" s="44"/>
      <c r="H496" s="44"/>
      <c r="I496" s="44"/>
      <c r="J496" s="44"/>
      <c r="K496" s="44"/>
      <c r="L496" s="44"/>
      <c r="M496" s="44"/>
      <c r="N496" s="44"/>
      <c r="O496" s="44"/>
      <c r="P496" s="44"/>
      <c r="Q496" s="44"/>
      <c r="R496" s="44"/>
      <c r="S496" s="44"/>
      <c r="T496" s="44"/>
      <c r="U496" s="44"/>
      <c r="V496" s="44"/>
      <c r="W496" s="44"/>
      <c r="X496" s="44"/>
      <c r="Y496" s="44"/>
      <c r="Z496" s="44"/>
      <c r="AA496" s="44"/>
      <c r="AB496" s="44"/>
      <c r="AC496" s="44"/>
      <c r="AD496" s="44"/>
      <c r="AE496" s="44"/>
      <c r="AF496" s="44"/>
      <c r="AG496" s="44"/>
      <c r="AH496" s="44"/>
      <c r="AI496" s="44"/>
      <c r="AJ496" s="44"/>
      <c r="AK496" s="44"/>
      <c r="AL496" s="44"/>
      <c r="AM496" s="44"/>
      <c r="AN496" s="44"/>
      <c r="AO496" s="44"/>
      <c r="AP496" s="44"/>
      <c r="AQ496" s="44"/>
      <c r="AR496" s="44"/>
      <c r="AS496" s="44"/>
      <c r="AT496" s="44"/>
      <c r="AU496" s="44"/>
      <c r="AV496" s="44"/>
      <c r="AW496" s="44"/>
      <c r="AX496" s="44"/>
    </row>
    <row r="497" spans="3:50" ht="14.4" x14ac:dyDescent="0.25">
      <c r="C497" s="641"/>
      <c r="D497" s="641"/>
      <c r="E497" s="641"/>
      <c r="F497" s="44"/>
      <c r="G497" s="44"/>
      <c r="H497" s="44"/>
      <c r="I497" s="44"/>
      <c r="J497" s="44"/>
      <c r="K497" s="44"/>
      <c r="L497" s="44"/>
      <c r="M497" s="44"/>
      <c r="N497" s="44"/>
      <c r="O497" s="44"/>
      <c r="P497" s="44"/>
      <c r="Q497" s="44"/>
      <c r="R497" s="44"/>
      <c r="S497" s="44"/>
      <c r="T497" s="44"/>
      <c r="U497" s="44"/>
      <c r="V497" s="44"/>
      <c r="W497" s="44"/>
      <c r="X497" s="44"/>
      <c r="Y497" s="44"/>
      <c r="Z497" s="44"/>
      <c r="AA497" s="44"/>
      <c r="AB497" s="44"/>
      <c r="AC497" s="44"/>
      <c r="AD497" s="44"/>
      <c r="AE497" s="44"/>
      <c r="AF497" s="44"/>
      <c r="AG497" s="44"/>
      <c r="AH497" s="44"/>
      <c r="AI497" s="44"/>
      <c r="AJ497" s="44"/>
      <c r="AK497" s="44"/>
      <c r="AL497" s="44"/>
      <c r="AM497" s="44"/>
      <c r="AN497" s="44"/>
      <c r="AO497" s="44"/>
      <c r="AP497" s="44"/>
      <c r="AQ497" s="44"/>
      <c r="AR497" s="44"/>
      <c r="AS497" s="44"/>
      <c r="AT497" s="44"/>
      <c r="AU497" s="44"/>
      <c r="AV497" s="44"/>
      <c r="AW497" s="44"/>
      <c r="AX497" s="44"/>
    </row>
    <row r="498" spans="3:50" ht="14.4" x14ac:dyDescent="0.25">
      <c r="C498" s="641"/>
      <c r="D498" s="641"/>
      <c r="E498" s="641"/>
      <c r="F498" s="44"/>
      <c r="G498" s="44"/>
      <c r="H498" s="44"/>
      <c r="I498" s="44"/>
      <c r="J498" s="44"/>
      <c r="K498" s="44"/>
      <c r="L498" s="44"/>
      <c r="M498" s="44"/>
      <c r="N498" s="44"/>
      <c r="O498" s="44"/>
      <c r="P498" s="44"/>
      <c r="Q498" s="44"/>
      <c r="R498" s="44"/>
      <c r="S498" s="44"/>
      <c r="T498" s="44"/>
      <c r="U498" s="44"/>
      <c r="V498" s="44"/>
      <c r="W498" s="44"/>
      <c r="X498" s="44"/>
      <c r="Y498" s="44"/>
      <c r="Z498" s="44"/>
      <c r="AA498" s="44"/>
      <c r="AB498" s="44"/>
      <c r="AC498" s="44"/>
      <c r="AD498" s="44"/>
      <c r="AE498" s="44"/>
      <c r="AF498" s="44"/>
      <c r="AG498" s="44"/>
      <c r="AH498" s="44"/>
      <c r="AI498" s="44"/>
      <c r="AJ498" s="44"/>
      <c r="AK498" s="44"/>
      <c r="AL498" s="44"/>
      <c r="AM498" s="44"/>
      <c r="AN498" s="44"/>
      <c r="AO498" s="44"/>
      <c r="AP498" s="44"/>
      <c r="AQ498" s="44"/>
      <c r="AR498" s="44"/>
      <c r="AS498" s="44"/>
      <c r="AT498" s="44"/>
      <c r="AU498" s="44"/>
      <c r="AV498" s="44"/>
      <c r="AW498" s="44"/>
      <c r="AX498" s="44"/>
    </row>
    <row r="499" spans="3:50" ht="14.4" x14ac:dyDescent="0.25">
      <c r="C499" s="641"/>
      <c r="D499" s="641"/>
      <c r="E499" s="641"/>
      <c r="F499" s="44"/>
      <c r="G499" s="44"/>
      <c r="H499" s="44"/>
      <c r="I499" s="44"/>
      <c r="J499" s="44"/>
      <c r="K499" s="44"/>
      <c r="L499" s="44"/>
      <c r="M499" s="44"/>
      <c r="N499" s="44"/>
      <c r="O499" s="44"/>
      <c r="P499" s="44"/>
      <c r="Q499" s="44"/>
      <c r="R499" s="44"/>
      <c r="S499" s="44"/>
      <c r="T499" s="44"/>
      <c r="U499" s="44"/>
      <c r="V499" s="44"/>
      <c r="W499" s="44"/>
      <c r="X499" s="44"/>
      <c r="Y499" s="44"/>
      <c r="Z499" s="44"/>
      <c r="AA499" s="44"/>
      <c r="AB499" s="44"/>
      <c r="AC499" s="44"/>
      <c r="AD499" s="44"/>
      <c r="AE499" s="44"/>
      <c r="AF499" s="44"/>
      <c r="AG499" s="44"/>
      <c r="AH499" s="44"/>
      <c r="AI499" s="44"/>
      <c r="AJ499" s="44"/>
      <c r="AK499" s="44"/>
      <c r="AL499" s="44"/>
      <c r="AM499" s="44"/>
      <c r="AN499" s="44"/>
      <c r="AO499" s="44"/>
      <c r="AP499" s="44"/>
      <c r="AQ499" s="44"/>
      <c r="AR499" s="44"/>
      <c r="AS499" s="44"/>
      <c r="AT499" s="44"/>
      <c r="AU499" s="44"/>
      <c r="AV499" s="44"/>
      <c r="AW499" s="44"/>
      <c r="AX499" s="44"/>
    </row>
    <row r="500" spans="3:50" ht="14.4" x14ac:dyDescent="0.25">
      <c r="C500" s="641"/>
      <c r="D500" s="641"/>
      <c r="E500" s="641"/>
      <c r="F500" s="44"/>
      <c r="G500" s="44"/>
      <c r="H500" s="44"/>
      <c r="I500" s="44"/>
      <c r="J500" s="44"/>
      <c r="K500" s="44"/>
      <c r="L500" s="44"/>
      <c r="M500" s="44"/>
      <c r="N500" s="44"/>
      <c r="O500" s="44"/>
      <c r="P500" s="44"/>
      <c r="Q500" s="44"/>
      <c r="R500" s="44"/>
      <c r="S500" s="44"/>
      <c r="T500" s="44"/>
      <c r="U500" s="44"/>
      <c r="V500" s="44"/>
      <c r="W500" s="44"/>
      <c r="X500" s="44"/>
      <c r="Y500" s="44"/>
      <c r="Z500" s="44"/>
      <c r="AA500" s="44"/>
      <c r="AB500" s="44"/>
      <c r="AC500" s="44"/>
      <c r="AD500" s="44"/>
      <c r="AE500" s="44"/>
      <c r="AF500" s="44"/>
      <c r="AG500" s="44"/>
      <c r="AH500" s="44"/>
      <c r="AI500" s="44"/>
      <c r="AJ500" s="44"/>
      <c r="AK500" s="44"/>
      <c r="AL500" s="44"/>
      <c r="AM500" s="44"/>
      <c r="AN500" s="44"/>
      <c r="AO500" s="44"/>
      <c r="AP500" s="44"/>
      <c r="AQ500" s="44"/>
      <c r="AR500" s="44"/>
      <c r="AS500" s="44"/>
      <c r="AT500" s="44"/>
      <c r="AU500" s="44"/>
      <c r="AV500" s="44"/>
      <c r="AW500" s="44"/>
      <c r="AX500" s="44"/>
    </row>
    <row r="501" spans="3:50" ht="14.4" x14ac:dyDescent="0.25">
      <c r="C501" s="641"/>
      <c r="D501" s="641"/>
      <c r="E501" s="641"/>
      <c r="F501" s="44"/>
      <c r="G501" s="44"/>
      <c r="H501" s="44"/>
      <c r="I501" s="44"/>
      <c r="J501" s="44"/>
      <c r="K501" s="44"/>
      <c r="L501" s="44"/>
      <c r="M501" s="44"/>
      <c r="N501" s="44"/>
      <c r="O501" s="44"/>
      <c r="P501" s="44"/>
      <c r="Q501" s="44"/>
      <c r="R501" s="44"/>
      <c r="S501" s="44"/>
      <c r="T501" s="44"/>
      <c r="U501" s="44"/>
      <c r="V501" s="44"/>
      <c r="W501" s="44"/>
      <c r="X501" s="44"/>
      <c r="Y501" s="44"/>
      <c r="Z501" s="44"/>
      <c r="AA501" s="44"/>
      <c r="AB501" s="44"/>
      <c r="AC501" s="44"/>
      <c r="AD501" s="44"/>
      <c r="AE501" s="44"/>
      <c r="AF501" s="44"/>
      <c r="AG501" s="44"/>
      <c r="AH501" s="44"/>
      <c r="AI501" s="44"/>
      <c r="AJ501" s="44"/>
      <c r="AK501" s="44"/>
      <c r="AL501" s="44"/>
      <c r="AM501" s="44"/>
      <c r="AN501" s="44"/>
      <c r="AO501" s="44"/>
      <c r="AP501" s="44"/>
      <c r="AQ501" s="44"/>
      <c r="AR501" s="44"/>
      <c r="AS501" s="44"/>
      <c r="AT501" s="44"/>
      <c r="AU501" s="44"/>
      <c r="AV501" s="44"/>
      <c r="AW501" s="44"/>
      <c r="AX501" s="44"/>
    </row>
    <row r="502" spans="3:50" ht="14.4" x14ac:dyDescent="0.25">
      <c r="C502" s="641"/>
      <c r="D502" s="641"/>
      <c r="E502" s="641"/>
      <c r="F502" s="44"/>
      <c r="G502" s="44"/>
      <c r="H502" s="44"/>
      <c r="I502" s="44"/>
      <c r="J502" s="44"/>
      <c r="K502" s="44"/>
      <c r="L502" s="44"/>
      <c r="M502" s="44"/>
      <c r="N502" s="44"/>
      <c r="O502" s="44"/>
      <c r="P502" s="44"/>
      <c r="Q502" s="44"/>
      <c r="R502" s="44"/>
      <c r="S502" s="44"/>
      <c r="T502" s="44"/>
      <c r="U502" s="44"/>
      <c r="V502" s="44"/>
      <c r="W502" s="44"/>
      <c r="X502" s="44"/>
      <c r="Y502" s="44"/>
      <c r="Z502" s="44"/>
      <c r="AA502" s="44"/>
      <c r="AB502" s="44"/>
      <c r="AC502" s="44"/>
      <c r="AD502" s="44"/>
      <c r="AE502" s="44"/>
      <c r="AF502" s="44"/>
      <c r="AG502" s="44"/>
      <c r="AH502" s="44"/>
      <c r="AI502" s="44"/>
      <c r="AJ502" s="44"/>
      <c r="AK502" s="44"/>
      <c r="AL502" s="44"/>
      <c r="AM502" s="44"/>
      <c r="AN502" s="44"/>
      <c r="AO502" s="44"/>
      <c r="AP502" s="44"/>
      <c r="AQ502" s="44"/>
      <c r="AR502" s="44"/>
      <c r="AS502" s="44"/>
      <c r="AT502" s="44"/>
      <c r="AU502" s="44"/>
      <c r="AV502" s="44"/>
      <c r="AW502" s="44"/>
      <c r="AX502" s="44"/>
    </row>
    <row r="503" spans="3:50" ht="14.4" x14ac:dyDescent="0.25">
      <c r="C503" s="641"/>
      <c r="D503" s="641"/>
      <c r="E503" s="641"/>
      <c r="F503" s="44"/>
      <c r="G503" s="44"/>
      <c r="H503" s="44"/>
      <c r="I503" s="44"/>
      <c r="J503" s="44"/>
      <c r="K503" s="44"/>
      <c r="L503" s="44"/>
      <c r="M503" s="44"/>
      <c r="N503" s="44"/>
      <c r="O503" s="44"/>
      <c r="P503" s="44"/>
      <c r="Q503" s="44"/>
      <c r="R503" s="44"/>
      <c r="S503" s="44"/>
      <c r="T503" s="44"/>
      <c r="U503" s="44"/>
      <c r="V503" s="44"/>
      <c r="W503" s="44"/>
      <c r="X503" s="44"/>
      <c r="Y503" s="44"/>
      <c r="Z503" s="44"/>
      <c r="AA503" s="44"/>
      <c r="AB503" s="44"/>
      <c r="AC503" s="44"/>
      <c r="AD503" s="44"/>
      <c r="AE503" s="44"/>
      <c r="AF503" s="44"/>
      <c r="AG503" s="44"/>
      <c r="AH503" s="44"/>
      <c r="AI503" s="44"/>
      <c r="AJ503" s="44"/>
      <c r="AK503" s="44"/>
      <c r="AL503" s="44"/>
      <c r="AM503" s="44"/>
      <c r="AN503" s="44"/>
      <c r="AO503" s="44"/>
      <c r="AP503" s="44"/>
      <c r="AQ503" s="44"/>
      <c r="AR503" s="44"/>
      <c r="AS503" s="44"/>
      <c r="AT503" s="44"/>
      <c r="AU503" s="44"/>
      <c r="AV503" s="44"/>
      <c r="AW503" s="44"/>
      <c r="AX503" s="44"/>
    </row>
    <row r="504" spans="3:50" ht="14.4" x14ac:dyDescent="0.25">
      <c r="C504" s="641"/>
      <c r="D504" s="641"/>
      <c r="E504" s="641"/>
      <c r="F504" s="44"/>
      <c r="G504" s="44"/>
      <c r="H504" s="44"/>
      <c r="I504" s="44"/>
      <c r="J504" s="44"/>
      <c r="K504" s="44"/>
      <c r="L504" s="44"/>
      <c r="M504" s="44"/>
      <c r="N504" s="44"/>
      <c r="O504" s="44"/>
      <c r="P504" s="44"/>
      <c r="Q504" s="44"/>
      <c r="R504" s="44"/>
      <c r="S504" s="44"/>
      <c r="T504" s="44"/>
      <c r="U504" s="44"/>
      <c r="V504" s="44"/>
      <c r="W504" s="44"/>
      <c r="X504" s="44"/>
      <c r="Y504" s="44"/>
      <c r="Z504" s="44"/>
      <c r="AA504" s="44"/>
      <c r="AB504" s="44"/>
      <c r="AC504" s="44"/>
      <c r="AD504" s="44"/>
      <c r="AE504" s="44"/>
      <c r="AF504" s="44"/>
      <c r="AG504" s="44"/>
      <c r="AH504" s="44"/>
      <c r="AI504" s="44"/>
      <c r="AJ504" s="44"/>
      <c r="AK504" s="44"/>
      <c r="AL504" s="44"/>
      <c r="AM504" s="44"/>
      <c r="AN504" s="44"/>
      <c r="AO504" s="44"/>
      <c r="AP504" s="44"/>
      <c r="AQ504" s="44"/>
      <c r="AR504" s="44"/>
      <c r="AS504" s="44"/>
      <c r="AT504" s="44"/>
      <c r="AU504" s="44"/>
      <c r="AV504" s="44"/>
      <c r="AW504" s="44"/>
      <c r="AX504" s="44"/>
    </row>
    <row r="505" spans="3:50" ht="14.4" x14ac:dyDescent="0.25">
      <c r="C505" s="641"/>
      <c r="D505" s="641"/>
      <c r="E505" s="641"/>
      <c r="F505" s="44"/>
      <c r="G505" s="44"/>
      <c r="H505" s="44"/>
      <c r="I505" s="44"/>
      <c r="J505" s="44"/>
      <c r="K505" s="44"/>
      <c r="L505" s="44"/>
      <c r="M505" s="44"/>
      <c r="N505" s="44"/>
      <c r="O505" s="44"/>
      <c r="P505" s="44"/>
      <c r="Q505" s="44"/>
      <c r="R505" s="44"/>
      <c r="S505" s="44"/>
      <c r="T505" s="44"/>
      <c r="U505" s="44"/>
      <c r="V505" s="44"/>
      <c r="W505" s="44"/>
      <c r="X505" s="44"/>
      <c r="Y505" s="44"/>
      <c r="Z505" s="44"/>
      <c r="AA505" s="44"/>
      <c r="AB505" s="44"/>
      <c r="AC505" s="44"/>
      <c r="AD505" s="44"/>
      <c r="AE505" s="44"/>
      <c r="AF505" s="44"/>
      <c r="AG505" s="44"/>
      <c r="AH505" s="44"/>
      <c r="AI505" s="44"/>
      <c r="AJ505" s="44"/>
      <c r="AK505" s="44"/>
      <c r="AL505" s="44"/>
      <c r="AM505" s="44"/>
      <c r="AN505" s="44"/>
      <c r="AO505" s="44"/>
      <c r="AP505" s="44"/>
      <c r="AQ505" s="44"/>
      <c r="AR505" s="44"/>
      <c r="AS505" s="44"/>
      <c r="AT505" s="44"/>
      <c r="AU505" s="44"/>
      <c r="AV505" s="44"/>
      <c r="AW505" s="44"/>
      <c r="AX505" s="44"/>
    </row>
    <row r="506" spans="3:50" ht="14.4" x14ac:dyDescent="0.25">
      <c r="C506" s="641"/>
      <c r="D506" s="641"/>
      <c r="E506" s="641"/>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c r="AJ506" s="44"/>
      <c r="AK506" s="44"/>
      <c r="AL506" s="44"/>
      <c r="AM506" s="44"/>
      <c r="AN506" s="44"/>
      <c r="AO506" s="44"/>
      <c r="AP506" s="44"/>
      <c r="AQ506" s="44"/>
      <c r="AR506" s="44"/>
      <c r="AS506" s="44"/>
      <c r="AT506" s="44"/>
      <c r="AU506" s="44"/>
      <c r="AV506" s="44"/>
      <c r="AW506" s="44"/>
      <c r="AX506" s="44"/>
    </row>
    <row r="507" spans="3:50" ht="14.4" x14ac:dyDescent="0.25">
      <c r="C507" s="641"/>
      <c r="D507" s="641"/>
      <c r="E507" s="641"/>
      <c r="F507" s="44"/>
      <c r="G507" s="44"/>
      <c r="H507" s="44"/>
      <c r="I507" s="44"/>
      <c r="J507" s="44"/>
      <c r="K507" s="44"/>
      <c r="L507" s="44"/>
      <c r="M507" s="44"/>
      <c r="N507" s="44"/>
      <c r="O507" s="44"/>
      <c r="P507" s="44"/>
      <c r="Q507" s="44"/>
      <c r="R507" s="44"/>
      <c r="S507" s="44"/>
      <c r="T507" s="44"/>
      <c r="U507" s="44"/>
      <c r="V507" s="44"/>
      <c r="W507" s="44"/>
      <c r="X507" s="44"/>
      <c r="Y507" s="44"/>
      <c r="Z507" s="44"/>
      <c r="AA507" s="44"/>
      <c r="AB507" s="44"/>
      <c r="AC507" s="44"/>
      <c r="AD507" s="44"/>
      <c r="AE507" s="44"/>
      <c r="AF507" s="44"/>
      <c r="AG507" s="44"/>
      <c r="AH507" s="44"/>
      <c r="AI507" s="44"/>
      <c r="AJ507" s="44"/>
      <c r="AK507" s="44"/>
      <c r="AL507" s="44"/>
      <c r="AM507" s="44"/>
      <c r="AN507" s="44"/>
      <c r="AO507" s="44"/>
      <c r="AP507" s="44"/>
      <c r="AQ507" s="44"/>
      <c r="AR507" s="44"/>
      <c r="AS507" s="44"/>
      <c r="AT507" s="44"/>
      <c r="AU507" s="44"/>
      <c r="AV507" s="44"/>
      <c r="AW507" s="44"/>
      <c r="AX507" s="44"/>
    </row>
    <row r="508" spans="3:50" ht="14.4" x14ac:dyDescent="0.25">
      <c r="C508" s="641"/>
      <c r="D508" s="641"/>
      <c r="E508" s="641"/>
      <c r="F508" s="44"/>
      <c r="G508" s="44"/>
      <c r="H508" s="44"/>
      <c r="I508" s="44"/>
      <c r="J508" s="44"/>
      <c r="K508" s="44"/>
      <c r="L508" s="44"/>
      <c r="M508" s="44"/>
      <c r="N508" s="44"/>
      <c r="O508" s="44"/>
      <c r="P508" s="44"/>
      <c r="Q508" s="44"/>
      <c r="R508" s="44"/>
      <c r="S508" s="44"/>
      <c r="T508" s="44"/>
      <c r="U508" s="44"/>
      <c r="V508" s="44"/>
      <c r="W508" s="44"/>
      <c r="X508" s="44"/>
      <c r="Y508" s="44"/>
      <c r="Z508" s="44"/>
      <c r="AA508" s="44"/>
      <c r="AB508" s="44"/>
      <c r="AC508" s="44"/>
      <c r="AD508" s="44"/>
      <c r="AE508" s="44"/>
      <c r="AF508" s="44"/>
      <c r="AG508" s="44"/>
      <c r="AH508" s="44"/>
      <c r="AI508" s="44"/>
      <c r="AJ508" s="44"/>
      <c r="AK508" s="44"/>
      <c r="AL508" s="44"/>
      <c r="AM508" s="44"/>
      <c r="AN508" s="44"/>
      <c r="AO508" s="44"/>
      <c r="AP508" s="44"/>
      <c r="AQ508" s="44"/>
      <c r="AR508" s="44"/>
      <c r="AS508" s="44"/>
      <c r="AT508" s="44"/>
      <c r="AU508" s="44"/>
      <c r="AV508" s="44"/>
      <c r="AW508" s="44"/>
      <c r="AX508" s="44"/>
    </row>
    <row r="509" spans="3:50" ht="14.4" x14ac:dyDescent="0.25">
      <c r="C509" s="641"/>
      <c r="D509" s="641"/>
      <c r="E509" s="641"/>
      <c r="F509" s="44"/>
      <c r="G509" s="44"/>
      <c r="H509" s="44"/>
      <c r="I509" s="44"/>
      <c r="J509" s="44"/>
      <c r="K509" s="44"/>
      <c r="L509" s="44"/>
      <c r="M509" s="44"/>
      <c r="N509" s="44"/>
      <c r="O509" s="44"/>
      <c r="P509" s="44"/>
      <c r="Q509" s="44"/>
      <c r="R509" s="44"/>
      <c r="S509" s="44"/>
      <c r="T509" s="44"/>
      <c r="U509" s="44"/>
      <c r="V509" s="44"/>
      <c r="W509" s="44"/>
      <c r="X509" s="44"/>
      <c r="Y509" s="44"/>
      <c r="Z509" s="44"/>
      <c r="AA509" s="44"/>
      <c r="AB509" s="44"/>
      <c r="AC509" s="44"/>
      <c r="AD509" s="44"/>
      <c r="AE509" s="44"/>
      <c r="AF509" s="44"/>
      <c r="AG509" s="44"/>
      <c r="AH509" s="44"/>
      <c r="AI509" s="44"/>
      <c r="AJ509" s="44"/>
      <c r="AK509" s="44"/>
      <c r="AL509" s="44"/>
      <c r="AM509" s="44"/>
      <c r="AN509" s="44"/>
      <c r="AO509" s="44"/>
      <c r="AP509" s="44"/>
      <c r="AQ509" s="44"/>
      <c r="AR509" s="44"/>
      <c r="AS509" s="44"/>
      <c r="AT509" s="44"/>
      <c r="AU509" s="44"/>
      <c r="AV509" s="44"/>
      <c r="AW509" s="44"/>
      <c r="AX509" s="44"/>
    </row>
    <row r="510" spans="3:50" ht="14.4" x14ac:dyDescent="0.25">
      <c r="C510" s="641"/>
      <c r="D510" s="641"/>
      <c r="E510" s="641"/>
      <c r="F510" s="44"/>
      <c r="G510" s="44"/>
      <c r="H510" s="44"/>
      <c r="I510" s="44"/>
      <c r="J510" s="44"/>
      <c r="K510" s="44"/>
      <c r="L510" s="44"/>
      <c r="M510" s="44"/>
      <c r="N510" s="44"/>
      <c r="O510" s="44"/>
      <c r="P510" s="44"/>
      <c r="Q510" s="44"/>
      <c r="R510" s="44"/>
      <c r="S510" s="44"/>
      <c r="T510" s="44"/>
      <c r="U510" s="44"/>
      <c r="V510" s="44"/>
      <c r="W510" s="44"/>
      <c r="X510" s="44"/>
      <c r="Y510" s="44"/>
      <c r="Z510" s="44"/>
      <c r="AA510" s="44"/>
      <c r="AB510" s="44"/>
      <c r="AC510" s="44"/>
      <c r="AD510" s="44"/>
      <c r="AE510" s="44"/>
      <c r="AF510" s="44"/>
      <c r="AG510" s="44"/>
      <c r="AH510" s="44"/>
      <c r="AI510" s="44"/>
      <c r="AJ510" s="44"/>
      <c r="AK510" s="44"/>
      <c r="AL510" s="44"/>
      <c r="AM510" s="44"/>
      <c r="AN510" s="44"/>
      <c r="AO510" s="44"/>
      <c r="AP510" s="44"/>
      <c r="AQ510" s="44"/>
      <c r="AR510" s="44"/>
      <c r="AS510" s="44"/>
      <c r="AT510" s="44"/>
      <c r="AU510" s="44"/>
      <c r="AV510" s="44"/>
      <c r="AW510" s="44"/>
      <c r="AX510" s="44"/>
    </row>
    <row r="511" spans="3:50" ht="14.4" x14ac:dyDescent="0.25">
      <c r="C511" s="641"/>
      <c r="D511" s="641"/>
      <c r="E511" s="641"/>
      <c r="F511" s="44"/>
      <c r="G511" s="44"/>
      <c r="H511" s="44"/>
      <c r="I511" s="44"/>
      <c r="J511" s="44"/>
      <c r="K511" s="44"/>
      <c r="L511" s="44"/>
      <c r="M511" s="44"/>
      <c r="N511" s="44"/>
      <c r="O511" s="44"/>
      <c r="P511" s="44"/>
      <c r="Q511" s="44"/>
      <c r="R511" s="44"/>
      <c r="S511" s="44"/>
      <c r="T511" s="44"/>
      <c r="U511" s="44"/>
      <c r="V511" s="44"/>
      <c r="W511" s="44"/>
      <c r="X511" s="44"/>
      <c r="Y511" s="44"/>
      <c r="Z511" s="44"/>
      <c r="AA511" s="44"/>
      <c r="AB511" s="44"/>
      <c r="AC511" s="44"/>
      <c r="AD511" s="44"/>
      <c r="AE511" s="44"/>
      <c r="AF511" s="44"/>
      <c r="AG511" s="44"/>
      <c r="AH511" s="44"/>
      <c r="AI511" s="44"/>
      <c r="AJ511" s="44"/>
      <c r="AK511" s="44"/>
      <c r="AL511" s="44"/>
      <c r="AM511" s="44"/>
      <c r="AN511" s="44"/>
      <c r="AO511" s="44"/>
      <c r="AP511" s="44"/>
      <c r="AQ511" s="44"/>
      <c r="AR511" s="44"/>
      <c r="AS511" s="44"/>
      <c r="AT511" s="44"/>
      <c r="AU511" s="44"/>
      <c r="AV511" s="44"/>
      <c r="AW511" s="44"/>
      <c r="AX511" s="44"/>
    </row>
    <row r="512" spans="3:50" ht="14.4" x14ac:dyDescent="0.25">
      <c r="C512" s="641"/>
      <c r="D512" s="641"/>
      <c r="E512" s="641"/>
      <c r="F512" s="44"/>
      <c r="G512" s="44"/>
      <c r="H512" s="44"/>
      <c r="I512" s="44"/>
      <c r="J512" s="44"/>
      <c r="K512" s="44"/>
      <c r="L512" s="44"/>
      <c r="M512" s="44"/>
      <c r="N512" s="44"/>
      <c r="O512" s="44"/>
      <c r="P512" s="44"/>
      <c r="Q512" s="44"/>
      <c r="R512" s="44"/>
      <c r="S512" s="44"/>
      <c r="T512" s="44"/>
      <c r="U512" s="44"/>
      <c r="V512" s="44"/>
      <c r="W512" s="44"/>
      <c r="X512" s="44"/>
      <c r="Y512" s="44"/>
      <c r="Z512" s="44"/>
      <c r="AA512" s="44"/>
      <c r="AB512" s="44"/>
      <c r="AC512" s="44"/>
      <c r="AD512" s="44"/>
      <c r="AE512" s="44"/>
      <c r="AF512" s="44"/>
      <c r="AG512" s="44"/>
      <c r="AH512" s="44"/>
      <c r="AI512" s="44"/>
      <c r="AJ512" s="44"/>
      <c r="AK512" s="44"/>
      <c r="AL512" s="44"/>
      <c r="AM512" s="44"/>
      <c r="AN512" s="44"/>
      <c r="AO512" s="44"/>
      <c r="AP512" s="44"/>
      <c r="AQ512" s="44"/>
      <c r="AR512" s="44"/>
      <c r="AS512" s="44"/>
      <c r="AT512" s="44"/>
      <c r="AU512" s="44"/>
      <c r="AV512" s="44"/>
      <c r="AW512" s="44"/>
      <c r="AX512" s="44"/>
    </row>
    <row r="513" spans="3:50" ht="14.4" x14ac:dyDescent="0.25">
      <c r="C513" s="641"/>
      <c r="D513" s="641"/>
      <c r="E513" s="641"/>
      <c r="F513" s="44"/>
      <c r="G513" s="44"/>
      <c r="H513" s="44"/>
      <c r="I513" s="44"/>
      <c r="J513" s="44"/>
      <c r="K513" s="44"/>
      <c r="L513" s="44"/>
      <c r="M513" s="44"/>
      <c r="N513" s="44"/>
      <c r="O513" s="44"/>
      <c r="P513" s="44"/>
      <c r="Q513" s="44"/>
      <c r="R513" s="44"/>
      <c r="S513" s="44"/>
      <c r="T513" s="44"/>
      <c r="U513" s="44"/>
      <c r="V513" s="44"/>
      <c r="W513" s="44"/>
      <c r="X513" s="44"/>
      <c r="Y513" s="44"/>
      <c r="Z513" s="44"/>
      <c r="AA513" s="44"/>
      <c r="AB513" s="44"/>
      <c r="AC513" s="44"/>
      <c r="AD513" s="44"/>
      <c r="AE513" s="44"/>
      <c r="AF513" s="44"/>
      <c r="AG513" s="44"/>
      <c r="AH513" s="44"/>
      <c r="AI513" s="44"/>
      <c r="AJ513" s="44"/>
      <c r="AK513" s="44"/>
      <c r="AL513" s="44"/>
      <c r="AM513" s="44"/>
      <c r="AN513" s="44"/>
      <c r="AO513" s="44"/>
      <c r="AP513" s="44"/>
      <c r="AQ513" s="44"/>
      <c r="AR513" s="44"/>
      <c r="AS513" s="44"/>
      <c r="AT513" s="44"/>
      <c r="AU513" s="44"/>
      <c r="AV513" s="44"/>
      <c r="AW513" s="44"/>
      <c r="AX513" s="44"/>
    </row>
    <row r="514" spans="3:50" ht="14.4" x14ac:dyDescent="0.25">
      <c r="C514" s="641"/>
      <c r="D514" s="641"/>
      <c r="E514" s="641"/>
      <c r="F514" s="44"/>
      <c r="G514" s="44"/>
      <c r="H514" s="44"/>
      <c r="I514" s="44"/>
      <c r="J514" s="44"/>
      <c r="K514" s="44"/>
      <c r="L514" s="44"/>
      <c r="M514" s="44"/>
      <c r="N514" s="44"/>
      <c r="O514" s="44"/>
      <c r="P514" s="44"/>
      <c r="Q514" s="44"/>
      <c r="R514" s="44"/>
      <c r="S514" s="44"/>
      <c r="T514" s="44"/>
      <c r="U514" s="44"/>
      <c r="V514" s="44"/>
      <c r="W514" s="44"/>
      <c r="X514" s="44"/>
      <c r="Y514" s="44"/>
      <c r="Z514" s="44"/>
      <c r="AA514" s="44"/>
      <c r="AB514" s="44"/>
      <c r="AC514" s="44"/>
      <c r="AD514" s="44"/>
      <c r="AE514" s="44"/>
      <c r="AF514" s="44"/>
      <c r="AG514" s="44"/>
      <c r="AH514" s="44"/>
      <c r="AI514" s="44"/>
      <c r="AJ514" s="44"/>
      <c r="AK514" s="44"/>
      <c r="AL514" s="44"/>
      <c r="AM514" s="44"/>
      <c r="AN514" s="44"/>
      <c r="AO514" s="44"/>
      <c r="AP514" s="44"/>
      <c r="AQ514" s="44"/>
      <c r="AR514" s="44"/>
      <c r="AS514" s="44"/>
      <c r="AT514" s="44"/>
      <c r="AU514" s="44"/>
      <c r="AV514" s="44"/>
      <c r="AW514" s="44"/>
      <c r="AX514" s="44"/>
    </row>
    <row r="515" spans="3:50" ht="14.4" x14ac:dyDescent="0.25">
      <c r="C515" s="641"/>
      <c r="D515" s="641"/>
      <c r="E515" s="641"/>
      <c r="F515" s="44"/>
      <c r="G515" s="44"/>
      <c r="H515" s="44"/>
      <c r="I515" s="44"/>
      <c r="J515" s="44"/>
      <c r="K515" s="44"/>
      <c r="L515" s="44"/>
      <c r="M515" s="44"/>
      <c r="N515" s="44"/>
      <c r="O515" s="44"/>
      <c r="P515" s="44"/>
      <c r="Q515" s="44"/>
      <c r="R515" s="44"/>
      <c r="S515" s="44"/>
      <c r="T515" s="44"/>
      <c r="U515" s="44"/>
      <c r="V515" s="44"/>
      <c r="W515" s="44"/>
      <c r="X515" s="44"/>
      <c r="Y515" s="44"/>
      <c r="Z515" s="44"/>
      <c r="AA515" s="44"/>
      <c r="AB515" s="44"/>
      <c r="AC515" s="44"/>
      <c r="AD515" s="44"/>
      <c r="AE515" s="44"/>
      <c r="AF515" s="44"/>
      <c r="AG515" s="44"/>
      <c r="AH515" s="44"/>
      <c r="AI515" s="44"/>
      <c r="AJ515" s="44"/>
      <c r="AK515" s="44"/>
      <c r="AL515" s="44"/>
      <c r="AM515" s="44"/>
      <c r="AN515" s="44"/>
      <c r="AO515" s="44"/>
      <c r="AP515" s="44"/>
      <c r="AQ515" s="44"/>
      <c r="AR515" s="44"/>
      <c r="AS515" s="44"/>
      <c r="AT515" s="44"/>
      <c r="AU515" s="44"/>
      <c r="AV515" s="44"/>
      <c r="AW515" s="44"/>
      <c r="AX515" s="44"/>
    </row>
    <row r="516" spans="3:50" ht="14.4" x14ac:dyDescent="0.25">
      <c r="C516" s="641"/>
      <c r="D516" s="641"/>
      <c r="E516" s="641"/>
      <c r="F516" s="44"/>
      <c r="G516" s="44"/>
      <c r="H516" s="44"/>
      <c r="I516" s="44"/>
      <c r="J516" s="44"/>
      <c r="K516" s="44"/>
      <c r="L516" s="44"/>
      <c r="M516" s="44"/>
      <c r="N516" s="44"/>
      <c r="O516" s="44"/>
      <c r="P516" s="44"/>
      <c r="Q516" s="44"/>
      <c r="R516" s="44"/>
      <c r="S516" s="44"/>
      <c r="T516" s="44"/>
      <c r="U516" s="44"/>
      <c r="V516" s="44"/>
      <c r="W516" s="44"/>
      <c r="X516" s="44"/>
      <c r="Y516" s="44"/>
      <c r="Z516" s="44"/>
      <c r="AA516" s="44"/>
      <c r="AB516" s="44"/>
      <c r="AC516" s="44"/>
      <c r="AD516" s="44"/>
      <c r="AE516" s="44"/>
      <c r="AF516" s="44"/>
      <c r="AG516" s="44"/>
      <c r="AH516" s="44"/>
      <c r="AI516" s="44"/>
      <c r="AJ516" s="44"/>
      <c r="AK516" s="44"/>
      <c r="AL516" s="44"/>
      <c r="AM516" s="44"/>
      <c r="AN516" s="44"/>
      <c r="AO516" s="44"/>
      <c r="AP516" s="44"/>
      <c r="AQ516" s="44"/>
      <c r="AR516" s="44"/>
      <c r="AS516" s="44"/>
      <c r="AT516" s="44"/>
      <c r="AU516" s="44"/>
      <c r="AV516" s="44"/>
      <c r="AW516" s="44"/>
      <c r="AX516" s="44"/>
    </row>
    <row r="517" spans="3:50" ht="14.4" x14ac:dyDescent="0.25">
      <c r="C517" s="641"/>
      <c r="D517" s="641"/>
      <c r="E517" s="641"/>
      <c r="F517" s="44"/>
      <c r="G517" s="44"/>
      <c r="H517" s="44"/>
      <c r="I517" s="44"/>
      <c r="J517" s="44"/>
      <c r="K517" s="44"/>
      <c r="L517" s="44"/>
      <c r="M517" s="44"/>
      <c r="N517" s="44"/>
      <c r="O517" s="44"/>
      <c r="P517" s="44"/>
      <c r="Q517" s="44"/>
      <c r="R517" s="44"/>
      <c r="S517" s="44"/>
      <c r="T517" s="44"/>
      <c r="U517" s="44"/>
      <c r="V517" s="44"/>
      <c r="W517" s="44"/>
      <c r="X517" s="44"/>
      <c r="Y517" s="44"/>
      <c r="Z517" s="44"/>
      <c r="AA517" s="44"/>
      <c r="AB517" s="44"/>
      <c r="AC517" s="44"/>
      <c r="AD517" s="44"/>
      <c r="AE517" s="44"/>
      <c r="AF517" s="44"/>
      <c r="AG517" s="44"/>
      <c r="AH517" s="44"/>
      <c r="AI517" s="44"/>
      <c r="AJ517" s="44"/>
      <c r="AK517" s="44"/>
      <c r="AL517" s="44"/>
      <c r="AM517" s="44"/>
      <c r="AN517" s="44"/>
      <c r="AO517" s="44"/>
      <c r="AP517" s="44"/>
      <c r="AQ517" s="44"/>
      <c r="AR517" s="44"/>
      <c r="AS517" s="44"/>
      <c r="AT517" s="44"/>
      <c r="AU517" s="44"/>
      <c r="AV517" s="44"/>
      <c r="AW517" s="44"/>
      <c r="AX517" s="44"/>
    </row>
    <row r="518" spans="3:50" ht="14.4" x14ac:dyDescent="0.25">
      <c r="C518" s="641"/>
      <c r="D518" s="641"/>
      <c r="E518" s="641"/>
      <c r="F518" s="44"/>
      <c r="G518" s="44"/>
      <c r="H518" s="44"/>
      <c r="I518" s="44"/>
      <c r="J518" s="44"/>
      <c r="K518" s="44"/>
      <c r="L518" s="44"/>
      <c r="M518" s="44"/>
      <c r="N518" s="44"/>
      <c r="O518" s="44"/>
      <c r="P518" s="44"/>
      <c r="Q518" s="44"/>
      <c r="R518" s="44"/>
      <c r="S518" s="44"/>
      <c r="T518" s="44"/>
      <c r="U518" s="44"/>
      <c r="V518" s="44"/>
      <c r="W518" s="44"/>
      <c r="X518" s="44"/>
      <c r="Y518" s="44"/>
      <c r="Z518" s="44"/>
      <c r="AA518" s="44"/>
      <c r="AB518" s="44"/>
      <c r="AC518" s="44"/>
      <c r="AD518" s="44"/>
      <c r="AE518" s="44"/>
      <c r="AF518" s="44"/>
      <c r="AG518" s="44"/>
      <c r="AH518" s="44"/>
      <c r="AI518" s="44"/>
      <c r="AJ518" s="44"/>
      <c r="AK518" s="44"/>
      <c r="AL518" s="44"/>
      <c r="AM518" s="44"/>
      <c r="AN518" s="44"/>
      <c r="AO518" s="44"/>
      <c r="AP518" s="44"/>
      <c r="AQ518" s="44"/>
      <c r="AR518" s="44"/>
      <c r="AS518" s="44"/>
      <c r="AT518" s="44"/>
      <c r="AU518" s="44"/>
      <c r="AV518" s="44"/>
      <c r="AW518" s="44"/>
      <c r="AX518" s="44"/>
    </row>
    <row r="519" spans="3:50" ht="14.4" x14ac:dyDescent="0.25">
      <c r="C519" s="641"/>
      <c r="D519" s="641"/>
      <c r="E519" s="641"/>
      <c r="F519" s="44"/>
      <c r="G519" s="44"/>
      <c r="H519" s="44"/>
      <c r="I519" s="44"/>
      <c r="J519" s="44"/>
      <c r="K519" s="44"/>
      <c r="L519" s="44"/>
      <c r="M519" s="44"/>
      <c r="N519" s="44"/>
      <c r="O519" s="44"/>
      <c r="P519" s="44"/>
      <c r="Q519" s="44"/>
      <c r="R519" s="44"/>
      <c r="S519" s="44"/>
      <c r="T519" s="44"/>
      <c r="U519" s="44"/>
      <c r="V519" s="44"/>
      <c r="W519" s="44"/>
      <c r="X519" s="44"/>
      <c r="Y519" s="44"/>
      <c r="Z519" s="44"/>
      <c r="AA519" s="44"/>
      <c r="AB519" s="44"/>
      <c r="AC519" s="44"/>
      <c r="AD519" s="44"/>
      <c r="AE519" s="44"/>
      <c r="AF519" s="44"/>
      <c r="AG519" s="44"/>
      <c r="AH519" s="44"/>
      <c r="AI519" s="44"/>
      <c r="AJ519" s="44"/>
      <c r="AK519" s="44"/>
      <c r="AL519" s="44"/>
      <c r="AM519" s="44"/>
      <c r="AN519" s="44"/>
      <c r="AO519" s="44"/>
      <c r="AP519" s="44"/>
      <c r="AQ519" s="44"/>
      <c r="AR519" s="44"/>
      <c r="AS519" s="44"/>
      <c r="AT519" s="44"/>
      <c r="AU519" s="44"/>
      <c r="AV519" s="44"/>
      <c r="AW519" s="44"/>
      <c r="AX519" s="44"/>
    </row>
    <row r="520" spans="3:50" ht="14.4" x14ac:dyDescent="0.25">
      <c r="C520" s="641"/>
      <c r="D520" s="641"/>
      <c r="E520" s="641"/>
      <c r="F520" s="44"/>
      <c r="G520" s="44"/>
      <c r="H520" s="44"/>
      <c r="I520" s="44"/>
      <c r="J520" s="44"/>
      <c r="K520" s="44"/>
      <c r="L520" s="44"/>
      <c r="M520" s="44"/>
      <c r="N520" s="44"/>
      <c r="O520" s="44"/>
      <c r="P520" s="44"/>
      <c r="Q520" s="44"/>
      <c r="R520" s="44"/>
      <c r="S520" s="44"/>
      <c r="T520" s="44"/>
      <c r="U520" s="44"/>
      <c r="V520" s="44"/>
      <c r="W520" s="44"/>
      <c r="X520" s="44"/>
      <c r="Y520" s="44"/>
      <c r="Z520" s="44"/>
      <c r="AA520" s="44"/>
      <c r="AB520" s="44"/>
      <c r="AC520" s="44"/>
      <c r="AD520" s="44"/>
      <c r="AE520" s="44"/>
      <c r="AF520" s="44"/>
      <c r="AG520" s="44"/>
      <c r="AH520" s="44"/>
      <c r="AI520" s="44"/>
      <c r="AJ520" s="44"/>
      <c r="AK520" s="44"/>
      <c r="AL520" s="44"/>
      <c r="AM520" s="44"/>
      <c r="AN520" s="44"/>
      <c r="AO520" s="44"/>
      <c r="AP520" s="44"/>
      <c r="AQ520" s="44"/>
      <c r="AR520" s="44"/>
      <c r="AS520" s="44"/>
      <c r="AT520" s="44"/>
      <c r="AU520" s="44"/>
      <c r="AV520" s="44"/>
      <c r="AW520" s="44"/>
      <c r="AX520" s="44"/>
    </row>
    <row r="521" spans="3:50" ht="14.4" x14ac:dyDescent="0.25">
      <c r="C521" s="641"/>
      <c r="D521" s="641"/>
      <c r="E521" s="641"/>
      <c r="F521" s="44"/>
      <c r="G521" s="44"/>
      <c r="H521" s="44"/>
      <c r="I521" s="44"/>
      <c r="J521" s="44"/>
      <c r="K521" s="44"/>
      <c r="L521" s="44"/>
      <c r="M521" s="44"/>
      <c r="N521" s="44"/>
      <c r="O521" s="44"/>
      <c r="P521" s="44"/>
      <c r="Q521" s="44"/>
      <c r="R521" s="44"/>
      <c r="S521" s="44"/>
      <c r="T521" s="44"/>
      <c r="U521" s="44"/>
      <c r="V521" s="44"/>
      <c r="W521" s="44"/>
      <c r="X521" s="44"/>
      <c r="Y521" s="44"/>
      <c r="Z521" s="44"/>
      <c r="AA521" s="44"/>
      <c r="AB521" s="44"/>
      <c r="AC521" s="44"/>
      <c r="AD521" s="44"/>
      <c r="AE521" s="44"/>
      <c r="AF521" s="44"/>
      <c r="AG521" s="44"/>
      <c r="AH521" s="44"/>
      <c r="AI521" s="44"/>
      <c r="AJ521" s="44"/>
      <c r="AK521" s="44"/>
      <c r="AL521" s="44"/>
      <c r="AM521" s="44"/>
      <c r="AN521" s="44"/>
      <c r="AO521" s="44"/>
      <c r="AP521" s="44"/>
      <c r="AQ521" s="44"/>
      <c r="AR521" s="44"/>
      <c r="AS521" s="44"/>
      <c r="AT521" s="44"/>
      <c r="AU521" s="44"/>
      <c r="AV521" s="44"/>
      <c r="AW521" s="44"/>
      <c r="AX521" s="44"/>
    </row>
    <row r="522" spans="3:50" ht="14.4" x14ac:dyDescent="0.25">
      <c r="C522" s="641"/>
      <c r="D522" s="641"/>
      <c r="E522" s="641"/>
      <c r="F522" s="44"/>
      <c r="G522" s="44"/>
      <c r="H522" s="44"/>
      <c r="I522" s="44"/>
      <c r="J522" s="44"/>
      <c r="K522" s="44"/>
      <c r="L522" s="44"/>
      <c r="M522" s="44"/>
      <c r="N522" s="44"/>
      <c r="O522" s="44"/>
      <c r="P522" s="44"/>
      <c r="Q522" s="44"/>
      <c r="R522" s="44"/>
      <c r="S522" s="44"/>
      <c r="T522" s="44"/>
      <c r="U522" s="44"/>
      <c r="V522" s="44"/>
      <c r="W522" s="44"/>
      <c r="X522" s="44"/>
      <c r="Y522" s="44"/>
      <c r="Z522" s="44"/>
      <c r="AA522" s="44"/>
      <c r="AB522" s="44"/>
      <c r="AC522" s="44"/>
      <c r="AD522" s="44"/>
      <c r="AE522" s="44"/>
      <c r="AF522" s="44"/>
      <c r="AG522" s="44"/>
      <c r="AH522" s="44"/>
      <c r="AI522" s="44"/>
      <c r="AJ522" s="44"/>
      <c r="AK522" s="44"/>
      <c r="AL522" s="44"/>
      <c r="AM522" s="44"/>
      <c r="AN522" s="44"/>
      <c r="AO522" s="44"/>
      <c r="AP522" s="44"/>
      <c r="AQ522" s="44"/>
      <c r="AR522" s="44"/>
      <c r="AS522" s="44"/>
      <c r="AT522" s="44"/>
      <c r="AU522" s="44"/>
      <c r="AV522" s="44"/>
      <c r="AW522" s="44"/>
      <c r="AX522" s="44"/>
    </row>
    <row r="523" spans="3:50" ht="14.4" x14ac:dyDescent="0.25">
      <c r="C523" s="641"/>
      <c r="D523" s="641"/>
      <c r="E523" s="641"/>
      <c r="F523" s="44"/>
      <c r="G523" s="44"/>
      <c r="H523" s="44"/>
      <c r="I523" s="44"/>
      <c r="J523" s="44"/>
      <c r="K523" s="44"/>
      <c r="L523" s="44"/>
      <c r="M523" s="44"/>
      <c r="N523" s="44"/>
      <c r="O523" s="44"/>
      <c r="P523" s="44"/>
      <c r="Q523" s="44"/>
      <c r="R523" s="44"/>
      <c r="S523" s="44"/>
      <c r="T523" s="44"/>
      <c r="U523" s="44"/>
      <c r="V523" s="44"/>
      <c r="W523" s="44"/>
      <c r="X523" s="44"/>
      <c r="Y523" s="44"/>
      <c r="Z523" s="44"/>
      <c r="AA523" s="44"/>
      <c r="AB523" s="44"/>
      <c r="AC523" s="44"/>
      <c r="AD523" s="44"/>
      <c r="AE523" s="44"/>
      <c r="AF523" s="44"/>
      <c r="AG523" s="44"/>
      <c r="AH523" s="44"/>
      <c r="AI523" s="44"/>
      <c r="AJ523" s="44"/>
      <c r="AK523" s="44"/>
      <c r="AL523" s="44"/>
      <c r="AM523" s="44"/>
      <c r="AN523" s="44"/>
      <c r="AO523" s="44"/>
      <c r="AP523" s="44"/>
      <c r="AQ523" s="44"/>
      <c r="AR523" s="44"/>
      <c r="AS523" s="44"/>
      <c r="AT523" s="44"/>
      <c r="AU523" s="44"/>
      <c r="AV523" s="44"/>
      <c r="AW523" s="44"/>
      <c r="AX523" s="44"/>
    </row>
    <row r="524" spans="3:50" ht="14.4" x14ac:dyDescent="0.25">
      <c r="C524" s="641"/>
      <c r="D524" s="641"/>
      <c r="E524" s="641"/>
      <c r="F524" s="44"/>
      <c r="G524" s="44"/>
      <c r="H524" s="44"/>
      <c r="I524" s="44"/>
      <c r="J524" s="44"/>
      <c r="K524" s="44"/>
      <c r="L524" s="44"/>
      <c r="M524" s="44"/>
      <c r="N524" s="44"/>
      <c r="O524" s="44"/>
      <c r="P524" s="44"/>
      <c r="Q524" s="44"/>
      <c r="R524" s="44"/>
      <c r="S524" s="44"/>
      <c r="T524" s="44"/>
      <c r="U524" s="44"/>
      <c r="V524" s="44"/>
      <c r="W524" s="44"/>
      <c r="X524" s="44"/>
      <c r="Y524" s="44"/>
      <c r="Z524" s="44"/>
      <c r="AA524" s="44"/>
      <c r="AB524" s="44"/>
      <c r="AC524" s="44"/>
      <c r="AD524" s="44"/>
      <c r="AE524" s="44"/>
      <c r="AF524" s="44"/>
      <c r="AG524" s="44"/>
      <c r="AH524" s="44"/>
      <c r="AI524" s="44"/>
      <c r="AJ524" s="44"/>
      <c r="AK524" s="44"/>
      <c r="AL524" s="44"/>
      <c r="AM524" s="44"/>
      <c r="AN524" s="44"/>
      <c r="AO524" s="44"/>
      <c r="AP524" s="44"/>
      <c r="AQ524" s="44"/>
      <c r="AR524" s="44"/>
      <c r="AS524" s="44"/>
      <c r="AT524" s="44"/>
      <c r="AU524" s="44"/>
      <c r="AV524" s="44"/>
      <c r="AW524" s="44"/>
      <c r="AX524" s="44"/>
    </row>
    <row r="525" spans="3:50" ht="14.4" x14ac:dyDescent="0.25">
      <c r="C525" s="641"/>
      <c r="D525" s="641"/>
      <c r="E525" s="641"/>
      <c r="F525" s="44"/>
      <c r="G525" s="44"/>
      <c r="H525" s="44"/>
      <c r="I525" s="44"/>
      <c r="J525" s="44"/>
      <c r="K525" s="44"/>
      <c r="L525" s="44"/>
      <c r="M525" s="44"/>
      <c r="N525" s="44"/>
      <c r="O525" s="44"/>
      <c r="P525" s="44"/>
      <c r="Q525" s="44"/>
      <c r="R525" s="44"/>
      <c r="S525" s="44"/>
      <c r="T525" s="44"/>
      <c r="U525" s="44"/>
      <c r="V525" s="44"/>
      <c r="W525" s="44"/>
      <c r="X525" s="44"/>
      <c r="Y525" s="44"/>
      <c r="Z525" s="44"/>
      <c r="AA525" s="44"/>
      <c r="AB525" s="44"/>
      <c r="AC525" s="44"/>
      <c r="AD525" s="44"/>
      <c r="AE525" s="44"/>
      <c r="AF525" s="44"/>
      <c r="AG525" s="44"/>
      <c r="AH525" s="44"/>
      <c r="AI525" s="44"/>
      <c r="AJ525" s="44"/>
      <c r="AK525" s="44"/>
      <c r="AL525" s="44"/>
      <c r="AM525" s="44"/>
      <c r="AN525" s="44"/>
      <c r="AO525" s="44"/>
      <c r="AP525" s="44"/>
      <c r="AQ525" s="44"/>
      <c r="AR525" s="44"/>
      <c r="AS525" s="44"/>
      <c r="AT525" s="44"/>
      <c r="AU525" s="44"/>
      <c r="AV525" s="44"/>
      <c r="AW525" s="44"/>
      <c r="AX525" s="44"/>
    </row>
    <row r="526" spans="3:50" ht="14.4" x14ac:dyDescent="0.25">
      <c r="C526" s="641"/>
      <c r="D526" s="641"/>
      <c r="E526" s="641"/>
      <c r="F526" s="44"/>
      <c r="G526" s="44"/>
      <c r="H526" s="44"/>
      <c r="I526" s="44"/>
      <c r="J526" s="44"/>
      <c r="K526" s="44"/>
      <c r="L526" s="44"/>
      <c r="M526" s="44"/>
      <c r="N526" s="44"/>
      <c r="O526" s="44"/>
      <c r="P526" s="44"/>
      <c r="Q526" s="44"/>
      <c r="R526" s="44"/>
      <c r="S526" s="44"/>
      <c r="T526" s="44"/>
      <c r="U526" s="44"/>
      <c r="V526" s="44"/>
      <c r="W526" s="44"/>
      <c r="X526" s="44"/>
      <c r="Y526" s="44"/>
      <c r="Z526" s="44"/>
      <c r="AA526" s="44"/>
      <c r="AB526" s="44"/>
      <c r="AC526" s="44"/>
      <c r="AD526" s="44"/>
      <c r="AE526" s="44"/>
      <c r="AF526" s="44"/>
      <c r="AG526" s="44"/>
      <c r="AH526" s="44"/>
      <c r="AI526" s="44"/>
      <c r="AJ526" s="44"/>
      <c r="AK526" s="44"/>
      <c r="AL526" s="44"/>
      <c r="AM526" s="44"/>
      <c r="AN526" s="44"/>
      <c r="AO526" s="44"/>
      <c r="AP526" s="44"/>
      <c r="AQ526" s="44"/>
      <c r="AR526" s="44"/>
      <c r="AS526" s="44"/>
      <c r="AT526" s="44"/>
      <c r="AU526" s="44"/>
      <c r="AV526" s="44"/>
      <c r="AW526" s="44"/>
      <c r="AX526" s="44"/>
    </row>
    <row r="527" spans="3:50" ht="14.4" x14ac:dyDescent="0.25">
      <c r="C527" s="641"/>
      <c r="D527" s="641"/>
      <c r="E527" s="641"/>
      <c r="F527" s="44"/>
      <c r="G527" s="44"/>
      <c r="H527" s="44"/>
      <c r="I527" s="44"/>
      <c r="J527" s="44"/>
      <c r="K527" s="44"/>
      <c r="L527" s="44"/>
      <c r="M527" s="44"/>
      <c r="N527" s="44"/>
      <c r="O527" s="44"/>
      <c r="P527" s="44"/>
      <c r="Q527" s="44"/>
      <c r="R527" s="44"/>
      <c r="S527" s="44"/>
      <c r="T527" s="44"/>
      <c r="U527" s="44"/>
      <c r="V527" s="44"/>
      <c r="W527" s="44"/>
      <c r="X527" s="44"/>
      <c r="Y527" s="44"/>
      <c r="Z527" s="44"/>
      <c r="AA527" s="44"/>
      <c r="AB527" s="44"/>
      <c r="AC527" s="44"/>
      <c r="AD527" s="44"/>
      <c r="AE527" s="44"/>
      <c r="AF527" s="44"/>
      <c r="AG527" s="44"/>
      <c r="AH527" s="44"/>
      <c r="AI527" s="44"/>
      <c r="AJ527" s="44"/>
      <c r="AK527" s="44"/>
      <c r="AL527" s="44"/>
      <c r="AM527" s="44"/>
      <c r="AN527" s="44"/>
      <c r="AO527" s="44"/>
      <c r="AP527" s="44"/>
      <c r="AQ527" s="44"/>
      <c r="AR527" s="44"/>
      <c r="AS527" s="44"/>
      <c r="AT527" s="44"/>
      <c r="AU527" s="44"/>
      <c r="AV527" s="44"/>
      <c r="AW527" s="44"/>
      <c r="AX527" s="44"/>
    </row>
    <row r="528" spans="3:50" ht="14.4" x14ac:dyDescent="0.25">
      <c r="C528" s="641"/>
      <c r="D528" s="641"/>
      <c r="E528" s="641"/>
      <c r="F528" s="44"/>
      <c r="G528" s="44"/>
      <c r="H528" s="44"/>
      <c r="I528" s="44"/>
      <c r="J528" s="44"/>
      <c r="K528" s="44"/>
      <c r="L528" s="44"/>
      <c r="M528" s="44"/>
      <c r="N528" s="44"/>
      <c r="O528" s="44"/>
      <c r="P528" s="44"/>
      <c r="Q528" s="44"/>
      <c r="R528" s="44"/>
      <c r="S528" s="44"/>
      <c r="T528" s="44"/>
      <c r="U528" s="44"/>
      <c r="V528" s="44"/>
      <c r="W528" s="44"/>
      <c r="X528" s="44"/>
      <c r="Y528" s="44"/>
      <c r="Z528" s="44"/>
      <c r="AA528" s="44"/>
      <c r="AB528" s="44"/>
      <c r="AC528" s="44"/>
      <c r="AD528" s="44"/>
      <c r="AE528" s="44"/>
      <c r="AF528" s="44"/>
      <c r="AG528" s="44"/>
      <c r="AH528" s="44"/>
      <c r="AI528" s="44"/>
      <c r="AJ528" s="44"/>
      <c r="AK528" s="44"/>
      <c r="AL528" s="44"/>
      <c r="AM528" s="44"/>
      <c r="AN528" s="44"/>
      <c r="AO528" s="44"/>
      <c r="AP528" s="44"/>
      <c r="AQ528" s="44"/>
      <c r="AR528" s="44"/>
      <c r="AS528" s="44"/>
      <c r="AT528" s="44"/>
      <c r="AU528" s="44"/>
      <c r="AV528" s="44"/>
      <c r="AW528" s="44"/>
      <c r="AX528" s="44"/>
    </row>
    <row r="529" spans="3:50" ht="14.4" x14ac:dyDescent="0.25">
      <c r="C529" s="641"/>
      <c r="D529" s="641"/>
      <c r="E529" s="641"/>
      <c r="F529" s="44"/>
      <c r="G529" s="44"/>
      <c r="H529" s="44"/>
      <c r="I529" s="44"/>
      <c r="J529" s="44"/>
      <c r="K529" s="44"/>
      <c r="L529" s="44"/>
      <c r="M529" s="44"/>
      <c r="N529" s="44"/>
      <c r="O529" s="44"/>
      <c r="P529" s="44"/>
      <c r="Q529" s="44"/>
      <c r="R529" s="44"/>
      <c r="S529" s="44"/>
      <c r="T529" s="44"/>
      <c r="U529" s="44"/>
      <c r="V529" s="44"/>
      <c r="W529" s="44"/>
      <c r="X529" s="44"/>
      <c r="Y529" s="44"/>
      <c r="Z529" s="44"/>
      <c r="AA529" s="44"/>
      <c r="AB529" s="44"/>
      <c r="AC529" s="44"/>
      <c r="AD529" s="44"/>
      <c r="AE529" s="44"/>
      <c r="AF529" s="44"/>
      <c r="AG529" s="44"/>
      <c r="AH529" s="44"/>
      <c r="AI529" s="44"/>
      <c r="AJ529" s="44"/>
      <c r="AK529" s="44"/>
      <c r="AL529" s="44"/>
      <c r="AM529" s="44"/>
      <c r="AN529" s="44"/>
      <c r="AO529" s="44"/>
      <c r="AP529" s="44"/>
      <c r="AQ529" s="44"/>
      <c r="AR529" s="44"/>
      <c r="AS529" s="44"/>
      <c r="AT529" s="44"/>
      <c r="AU529" s="44"/>
      <c r="AV529" s="44"/>
      <c r="AW529" s="44"/>
      <c r="AX529" s="44"/>
    </row>
    <row r="530" spans="3:50" ht="14.4" x14ac:dyDescent="0.25">
      <c r="C530" s="641"/>
      <c r="D530" s="641"/>
      <c r="E530" s="641"/>
      <c r="F530" s="44"/>
      <c r="G530" s="44"/>
      <c r="H530" s="44"/>
      <c r="I530" s="44"/>
      <c r="J530" s="44"/>
      <c r="K530" s="44"/>
      <c r="L530" s="44"/>
      <c r="M530" s="44"/>
      <c r="N530" s="44"/>
      <c r="O530" s="44"/>
      <c r="P530" s="44"/>
      <c r="Q530" s="44"/>
      <c r="R530" s="44"/>
      <c r="S530" s="44"/>
      <c r="T530" s="44"/>
      <c r="U530" s="44"/>
      <c r="V530" s="44"/>
      <c r="W530" s="44"/>
      <c r="X530" s="44"/>
      <c r="Y530" s="44"/>
      <c r="Z530" s="44"/>
      <c r="AA530" s="44"/>
      <c r="AB530" s="44"/>
      <c r="AC530" s="44"/>
      <c r="AD530" s="44"/>
      <c r="AE530" s="44"/>
      <c r="AF530" s="44"/>
      <c r="AG530" s="44"/>
      <c r="AH530" s="44"/>
      <c r="AI530" s="44"/>
      <c r="AJ530" s="44"/>
      <c r="AK530" s="44"/>
      <c r="AL530" s="44"/>
      <c r="AM530" s="44"/>
      <c r="AN530" s="44"/>
      <c r="AO530" s="44"/>
      <c r="AP530" s="44"/>
      <c r="AQ530" s="44"/>
      <c r="AR530" s="44"/>
      <c r="AS530" s="44"/>
      <c r="AT530" s="44"/>
      <c r="AU530" s="44"/>
      <c r="AV530" s="44"/>
      <c r="AW530" s="44"/>
      <c r="AX530" s="44"/>
    </row>
    <row r="531" spans="3:50" ht="14.4" x14ac:dyDescent="0.25">
      <c r="C531" s="641"/>
      <c r="D531" s="641"/>
      <c r="E531" s="641"/>
      <c r="F531" s="44"/>
      <c r="G531" s="44"/>
      <c r="H531" s="44"/>
      <c r="I531" s="44"/>
      <c r="J531" s="44"/>
      <c r="K531" s="44"/>
      <c r="L531" s="44"/>
      <c r="M531" s="44"/>
      <c r="N531" s="44"/>
      <c r="O531" s="44"/>
      <c r="P531" s="44"/>
      <c r="Q531" s="44"/>
      <c r="R531" s="44"/>
      <c r="S531" s="44"/>
      <c r="T531" s="44"/>
      <c r="U531" s="44"/>
      <c r="V531" s="44"/>
      <c r="W531" s="44"/>
      <c r="X531" s="44"/>
      <c r="Y531" s="44"/>
      <c r="Z531" s="44"/>
      <c r="AA531" s="44"/>
      <c r="AB531" s="44"/>
      <c r="AC531" s="44"/>
      <c r="AD531" s="44"/>
      <c r="AE531" s="44"/>
      <c r="AF531" s="44"/>
      <c r="AG531" s="44"/>
      <c r="AH531" s="44"/>
      <c r="AI531" s="44"/>
      <c r="AJ531" s="44"/>
      <c r="AK531" s="44"/>
      <c r="AL531" s="44"/>
      <c r="AM531" s="44"/>
      <c r="AN531" s="44"/>
      <c r="AO531" s="44"/>
      <c r="AP531" s="44"/>
      <c r="AQ531" s="44"/>
      <c r="AR531" s="44"/>
      <c r="AS531" s="44"/>
      <c r="AT531" s="44"/>
      <c r="AU531" s="44"/>
      <c r="AV531" s="44"/>
      <c r="AW531" s="44"/>
      <c r="AX531" s="44"/>
    </row>
    <row r="532" spans="3:50" ht="14.4" x14ac:dyDescent="0.25">
      <c r="C532" s="641"/>
      <c r="D532" s="641"/>
      <c r="E532" s="641"/>
      <c r="F532" s="44"/>
      <c r="G532" s="44"/>
      <c r="H532" s="44"/>
      <c r="I532" s="44"/>
      <c r="J532" s="44"/>
      <c r="K532" s="44"/>
      <c r="L532" s="44"/>
      <c r="M532" s="44"/>
      <c r="N532" s="44"/>
      <c r="O532" s="44"/>
      <c r="P532" s="44"/>
      <c r="Q532" s="44"/>
      <c r="R532" s="44"/>
      <c r="S532" s="44"/>
      <c r="T532" s="44"/>
      <c r="U532" s="44"/>
      <c r="V532" s="44"/>
      <c r="W532" s="44"/>
      <c r="X532" s="44"/>
      <c r="Y532" s="44"/>
      <c r="Z532" s="44"/>
      <c r="AA532" s="44"/>
      <c r="AB532" s="44"/>
      <c r="AC532" s="44"/>
      <c r="AD532" s="44"/>
      <c r="AE532" s="44"/>
      <c r="AF532" s="44"/>
      <c r="AG532" s="44"/>
      <c r="AH532" s="44"/>
      <c r="AI532" s="44"/>
      <c r="AJ532" s="44"/>
      <c r="AK532" s="44"/>
      <c r="AL532" s="44"/>
      <c r="AM532" s="44"/>
      <c r="AN532" s="44"/>
      <c r="AO532" s="44"/>
      <c r="AP532" s="44"/>
      <c r="AQ532" s="44"/>
      <c r="AR532" s="44"/>
      <c r="AS532" s="44"/>
      <c r="AT532" s="44"/>
      <c r="AU532" s="44"/>
      <c r="AV532" s="44"/>
      <c r="AW532" s="44"/>
      <c r="AX532" s="44"/>
    </row>
    <row r="533" spans="3:50" ht="14.4" x14ac:dyDescent="0.25">
      <c r="C533" s="641"/>
      <c r="D533" s="641"/>
      <c r="E533" s="641"/>
      <c r="F533" s="44"/>
      <c r="G533" s="44"/>
      <c r="H533" s="44"/>
      <c r="I533" s="44"/>
      <c r="J533" s="44"/>
      <c r="K533" s="44"/>
      <c r="L533" s="44"/>
      <c r="M533" s="44"/>
      <c r="N533" s="44"/>
      <c r="O533" s="44"/>
      <c r="P533" s="44"/>
      <c r="Q533" s="44"/>
      <c r="R533" s="44"/>
      <c r="S533" s="44"/>
      <c r="T533" s="44"/>
      <c r="U533" s="44"/>
      <c r="V533" s="44"/>
      <c r="W533" s="44"/>
      <c r="X533" s="44"/>
      <c r="Y533" s="44"/>
      <c r="Z533" s="44"/>
      <c r="AA533" s="44"/>
      <c r="AB533" s="44"/>
      <c r="AC533" s="44"/>
      <c r="AD533" s="44"/>
      <c r="AE533" s="44"/>
      <c r="AF533" s="44"/>
      <c r="AG533" s="44"/>
      <c r="AH533" s="44"/>
      <c r="AI533" s="44"/>
      <c r="AJ533" s="44"/>
      <c r="AK533" s="44"/>
      <c r="AL533" s="44"/>
      <c r="AM533" s="44"/>
      <c r="AN533" s="44"/>
      <c r="AO533" s="44"/>
      <c r="AP533" s="44"/>
      <c r="AQ533" s="44"/>
      <c r="AR533" s="44"/>
      <c r="AS533" s="44"/>
      <c r="AT533" s="44"/>
      <c r="AU533" s="44"/>
      <c r="AV533" s="44"/>
      <c r="AW533" s="44"/>
      <c r="AX533" s="44"/>
    </row>
    <row r="534" spans="3:50" ht="14.4" x14ac:dyDescent="0.25">
      <c r="C534" s="641"/>
      <c r="D534" s="641"/>
      <c r="E534" s="641"/>
      <c r="F534" s="44"/>
      <c r="G534" s="44"/>
      <c r="H534" s="44"/>
      <c r="I534" s="44"/>
      <c r="J534" s="44"/>
      <c r="K534" s="44"/>
      <c r="L534" s="44"/>
      <c r="M534" s="44"/>
      <c r="N534" s="44"/>
      <c r="O534" s="44"/>
      <c r="P534" s="44"/>
      <c r="Q534" s="44"/>
      <c r="R534" s="44"/>
      <c r="S534" s="44"/>
      <c r="T534" s="44"/>
      <c r="U534" s="44"/>
      <c r="V534" s="44"/>
      <c r="W534" s="44"/>
      <c r="X534" s="44"/>
      <c r="Y534" s="44"/>
      <c r="Z534" s="44"/>
      <c r="AA534" s="44"/>
      <c r="AB534" s="44"/>
      <c r="AC534" s="44"/>
      <c r="AD534" s="44"/>
      <c r="AE534" s="44"/>
      <c r="AF534" s="44"/>
      <c r="AG534" s="44"/>
      <c r="AH534" s="44"/>
      <c r="AI534" s="44"/>
      <c r="AJ534" s="44"/>
      <c r="AK534" s="44"/>
      <c r="AL534" s="44"/>
      <c r="AM534" s="44"/>
      <c r="AN534" s="44"/>
      <c r="AO534" s="44"/>
      <c r="AP534" s="44"/>
      <c r="AQ534" s="44"/>
      <c r="AR534" s="44"/>
      <c r="AS534" s="44"/>
      <c r="AT534" s="44"/>
      <c r="AU534" s="44"/>
      <c r="AV534" s="44"/>
      <c r="AW534" s="44"/>
      <c r="AX534" s="44"/>
    </row>
    <row r="535" spans="3:50" ht="14.4" x14ac:dyDescent="0.25">
      <c r="C535" s="641"/>
      <c r="D535" s="641"/>
      <c r="E535" s="641"/>
      <c r="F535" s="44"/>
      <c r="G535" s="44"/>
      <c r="H535" s="44"/>
      <c r="I535" s="44"/>
      <c r="J535" s="44"/>
      <c r="K535" s="44"/>
      <c r="L535" s="44"/>
      <c r="M535" s="44"/>
      <c r="N535" s="44"/>
      <c r="O535" s="44"/>
      <c r="P535" s="44"/>
      <c r="Q535" s="44"/>
      <c r="R535" s="44"/>
      <c r="S535" s="44"/>
      <c r="T535" s="44"/>
      <c r="U535" s="44"/>
      <c r="V535" s="44"/>
      <c r="W535" s="44"/>
      <c r="X535" s="44"/>
      <c r="Y535" s="44"/>
      <c r="Z535" s="44"/>
      <c r="AA535" s="44"/>
      <c r="AB535" s="44"/>
      <c r="AC535" s="44"/>
      <c r="AD535" s="44"/>
      <c r="AE535" s="44"/>
      <c r="AF535" s="44"/>
      <c r="AG535" s="44"/>
      <c r="AH535" s="44"/>
      <c r="AI535" s="44"/>
      <c r="AJ535" s="44"/>
      <c r="AK535" s="44"/>
      <c r="AL535" s="44"/>
      <c r="AM535" s="44"/>
      <c r="AN535" s="44"/>
      <c r="AO535" s="44"/>
      <c r="AP535" s="44"/>
      <c r="AQ535" s="44"/>
      <c r="AR535" s="44"/>
      <c r="AS535" s="44"/>
      <c r="AT535" s="44"/>
      <c r="AU535" s="44"/>
      <c r="AV535" s="44"/>
      <c r="AW535" s="44"/>
      <c r="AX535" s="44"/>
    </row>
    <row r="536" spans="3:50" ht="14.4" x14ac:dyDescent="0.25">
      <c r="C536" s="641"/>
      <c r="D536" s="641"/>
      <c r="E536" s="641"/>
      <c r="F536" s="44"/>
      <c r="G536" s="44"/>
      <c r="H536" s="44"/>
      <c r="I536" s="44"/>
      <c r="J536" s="44"/>
      <c r="K536" s="44"/>
      <c r="L536" s="44"/>
      <c r="M536" s="44"/>
      <c r="N536" s="44"/>
      <c r="O536" s="44"/>
      <c r="P536" s="44"/>
      <c r="Q536" s="44"/>
      <c r="R536" s="44"/>
      <c r="S536" s="44"/>
      <c r="T536" s="44"/>
      <c r="U536" s="44"/>
      <c r="V536" s="44"/>
      <c r="W536" s="44"/>
      <c r="X536" s="44"/>
      <c r="Y536" s="44"/>
      <c r="Z536" s="44"/>
      <c r="AA536" s="44"/>
      <c r="AB536" s="44"/>
      <c r="AC536" s="44"/>
      <c r="AD536" s="44"/>
      <c r="AE536" s="44"/>
      <c r="AF536" s="44"/>
      <c r="AG536" s="44"/>
      <c r="AH536" s="44"/>
      <c r="AI536" s="44"/>
      <c r="AJ536" s="44"/>
      <c r="AK536" s="44"/>
      <c r="AL536" s="44"/>
      <c r="AM536" s="44"/>
      <c r="AN536" s="44"/>
      <c r="AO536" s="44"/>
      <c r="AP536" s="44"/>
      <c r="AQ536" s="44"/>
      <c r="AR536" s="44"/>
      <c r="AS536" s="44"/>
      <c r="AT536" s="44"/>
      <c r="AU536" s="44"/>
      <c r="AV536" s="44"/>
      <c r="AW536" s="44"/>
      <c r="AX536" s="44"/>
    </row>
    <row r="537" spans="3:50" ht="14.4" x14ac:dyDescent="0.25">
      <c r="C537" s="641"/>
      <c r="D537" s="641"/>
      <c r="E537" s="641"/>
      <c r="F537" s="44"/>
      <c r="G537" s="44"/>
      <c r="H537" s="44"/>
      <c r="I537" s="44"/>
      <c r="J537" s="44"/>
      <c r="K537" s="44"/>
      <c r="L537" s="44"/>
      <c r="M537" s="44"/>
      <c r="N537" s="44"/>
      <c r="O537" s="44"/>
      <c r="P537" s="44"/>
      <c r="Q537" s="44"/>
      <c r="R537" s="44"/>
      <c r="S537" s="44"/>
      <c r="T537" s="44"/>
      <c r="U537" s="44"/>
      <c r="V537" s="44"/>
      <c r="W537" s="44"/>
      <c r="X537" s="44"/>
      <c r="Y537" s="44"/>
      <c r="Z537" s="44"/>
      <c r="AA537" s="44"/>
      <c r="AB537" s="44"/>
      <c r="AC537" s="44"/>
      <c r="AD537" s="44"/>
      <c r="AE537" s="44"/>
      <c r="AF537" s="44"/>
      <c r="AG537" s="44"/>
      <c r="AH537" s="44"/>
      <c r="AI537" s="44"/>
      <c r="AJ537" s="44"/>
      <c r="AK537" s="44"/>
      <c r="AL537" s="44"/>
      <c r="AM537" s="44"/>
      <c r="AN537" s="44"/>
      <c r="AO537" s="44"/>
      <c r="AP537" s="44"/>
      <c r="AQ537" s="44"/>
      <c r="AR537" s="44"/>
      <c r="AS537" s="44"/>
      <c r="AT537" s="44"/>
      <c r="AU537" s="44"/>
      <c r="AV537" s="44"/>
      <c r="AW537" s="44"/>
      <c r="AX537" s="44"/>
    </row>
    <row r="538" spans="3:50" ht="14.4" x14ac:dyDescent="0.25">
      <c r="C538" s="641"/>
      <c r="D538" s="641"/>
      <c r="E538" s="641"/>
      <c r="F538" s="44"/>
      <c r="G538" s="44"/>
      <c r="H538" s="44"/>
      <c r="I538" s="44"/>
      <c r="J538" s="44"/>
      <c r="K538" s="44"/>
      <c r="L538" s="44"/>
      <c r="M538" s="44"/>
      <c r="N538" s="44"/>
      <c r="O538" s="44"/>
      <c r="P538" s="44"/>
      <c r="Q538" s="44"/>
      <c r="R538" s="44"/>
      <c r="S538" s="44"/>
      <c r="T538" s="44"/>
      <c r="U538" s="44"/>
      <c r="V538" s="44"/>
      <c r="W538" s="44"/>
      <c r="X538" s="44"/>
      <c r="Y538" s="44"/>
      <c r="Z538" s="44"/>
      <c r="AA538" s="44"/>
      <c r="AB538" s="44"/>
      <c r="AC538" s="44"/>
      <c r="AD538" s="44"/>
      <c r="AE538" s="44"/>
      <c r="AF538" s="44"/>
      <c r="AG538" s="44"/>
      <c r="AH538" s="44"/>
      <c r="AI538" s="44"/>
      <c r="AJ538" s="44"/>
      <c r="AK538" s="44"/>
      <c r="AL538" s="44"/>
      <c r="AM538" s="44"/>
      <c r="AN538" s="44"/>
      <c r="AO538" s="44"/>
      <c r="AP538" s="44"/>
      <c r="AQ538" s="44"/>
      <c r="AR538" s="44"/>
      <c r="AS538" s="44"/>
      <c r="AT538" s="44"/>
      <c r="AU538" s="44"/>
      <c r="AV538" s="44"/>
      <c r="AW538" s="44"/>
      <c r="AX538" s="44"/>
    </row>
    <row r="539" spans="3:50" ht="14.4" x14ac:dyDescent="0.25">
      <c r="C539" s="641"/>
      <c r="D539" s="641"/>
      <c r="E539" s="641"/>
      <c r="F539" s="44"/>
      <c r="G539" s="44"/>
      <c r="H539" s="44"/>
      <c r="I539" s="44"/>
      <c r="J539" s="44"/>
      <c r="K539" s="44"/>
      <c r="L539" s="44"/>
      <c r="M539" s="44"/>
      <c r="N539" s="44"/>
      <c r="O539" s="44"/>
      <c r="P539" s="44"/>
      <c r="Q539" s="44"/>
      <c r="R539" s="44"/>
      <c r="S539" s="44"/>
      <c r="T539" s="44"/>
      <c r="U539" s="44"/>
      <c r="V539" s="44"/>
      <c r="W539" s="44"/>
      <c r="X539" s="44"/>
      <c r="Y539" s="44"/>
      <c r="Z539" s="44"/>
      <c r="AA539" s="44"/>
      <c r="AB539" s="44"/>
      <c r="AC539" s="44"/>
      <c r="AD539" s="44"/>
      <c r="AE539" s="44"/>
      <c r="AF539" s="44"/>
      <c r="AG539" s="44"/>
      <c r="AH539" s="44"/>
      <c r="AI539" s="44"/>
      <c r="AJ539" s="44"/>
      <c r="AK539" s="44"/>
      <c r="AL539" s="44"/>
      <c r="AM539" s="44"/>
      <c r="AN539" s="44"/>
      <c r="AO539" s="44"/>
      <c r="AP539" s="44"/>
      <c r="AQ539" s="44"/>
      <c r="AR539" s="44"/>
      <c r="AS539" s="44"/>
      <c r="AT539" s="44"/>
      <c r="AU539" s="44"/>
      <c r="AV539" s="44"/>
      <c r="AW539" s="44"/>
      <c r="AX539" s="44"/>
    </row>
    <row r="540" spans="3:50" ht="14.4" x14ac:dyDescent="0.25">
      <c r="C540" s="641"/>
      <c r="D540" s="641"/>
      <c r="E540" s="641"/>
      <c r="F540" s="44"/>
      <c r="G540" s="44"/>
      <c r="H540" s="44"/>
      <c r="I540" s="44"/>
      <c r="J540" s="44"/>
      <c r="K540" s="44"/>
      <c r="L540" s="44"/>
      <c r="M540" s="44"/>
      <c r="N540" s="44"/>
      <c r="O540" s="44"/>
      <c r="P540" s="44"/>
      <c r="Q540" s="44"/>
      <c r="R540" s="44"/>
      <c r="S540" s="44"/>
      <c r="T540" s="44"/>
      <c r="U540" s="44"/>
      <c r="V540" s="44"/>
      <c r="W540" s="44"/>
      <c r="X540" s="44"/>
      <c r="Y540" s="44"/>
      <c r="Z540" s="44"/>
      <c r="AA540" s="44"/>
      <c r="AB540" s="44"/>
      <c r="AC540" s="44"/>
      <c r="AD540" s="44"/>
      <c r="AE540" s="44"/>
      <c r="AF540" s="44"/>
      <c r="AG540" s="44"/>
      <c r="AH540" s="44"/>
      <c r="AI540" s="44"/>
      <c r="AJ540" s="44"/>
      <c r="AK540" s="44"/>
      <c r="AL540" s="44"/>
      <c r="AM540" s="44"/>
      <c r="AN540" s="44"/>
      <c r="AO540" s="44"/>
      <c r="AP540" s="44"/>
      <c r="AQ540" s="44"/>
      <c r="AR540" s="44"/>
      <c r="AS540" s="44"/>
      <c r="AT540" s="44"/>
      <c r="AU540" s="44"/>
      <c r="AV540" s="44"/>
      <c r="AW540" s="44"/>
      <c r="AX540" s="44"/>
    </row>
    <row r="541" spans="3:50" ht="14.4" x14ac:dyDescent="0.25">
      <c r="C541" s="641"/>
      <c r="D541" s="641"/>
      <c r="E541" s="641"/>
      <c r="F541" s="44"/>
      <c r="G541" s="44"/>
      <c r="H541" s="44"/>
      <c r="I541" s="44"/>
      <c r="J541" s="44"/>
      <c r="K541" s="44"/>
      <c r="L541" s="44"/>
      <c r="M541" s="44"/>
      <c r="N541" s="44"/>
      <c r="O541" s="44"/>
      <c r="P541" s="44"/>
      <c r="Q541" s="44"/>
      <c r="R541" s="44"/>
      <c r="S541" s="44"/>
      <c r="T541" s="44"/>
      <c r="U541" s="44"/>
      <c r="V541" s="44"/>
      <c r="W541" s="44"/>
      <c r="X541" s="44"/>
      <c r="Y541" s="44"/>
      <c r="Z541" s="44"/>
      <c r="AA541" s="44"/>
      <c r="AB541" s="44"/>
      <c r="AC541" s="44"/>
      <c r="AD541" s="44"/>
      <c r="AE541" s="44"/>
      <c r="AF541" s="44"/>
      <c r="AG541" s="44"/>
      <c r="AH541" s="44"/>
      <c r="AI541" s="44"/>
      <c r="AJ541" s="44"/>
      <c r="AK541" s="44"/>
      <c r="AL541" s="44"/>
      <c r="AM541" s="44"/>
      <c r="AN541" s="44"/>
      <c r="AO541" s="44"/>
      <c r="AP541" s="44"/>
      <c r="AQ541" s="44"/>
      <c r="AR541" s="44"/>
      <c r="AS541" s="44"/>
      <c r="AT541" s="44"/>
      <c r="AU541" s="44"/>
      <c r="AV541" s="44"/>
      <c r="AW541" s="44"/>
      <c r="AX541" s="44"/>
    </row>
    <row r="542" spans="3:50" ht="14.4" x14ac:dyDescent="0.25">
      <c r="C542" s="641"/>
      <c r="D542" s="641"/>
      <c r="E542" s="641"/>
      <c r="F542" s="44"/>
      <c r="G542" s="44"/>
      <c r="H542" s="44"/>
      <c r="I542" s="44"/>
      <c r="J542" s="44"/>
      <c r="K542" s="44"/>
      <c r="L542" s="44"/>
      <c r="M542" s="44"/>
      <c r="N542" s="44"/>
      <c r="O542" s="44"/>
      <c r="P542" s="44"/>
      <c r="Q542" s="44"/>
      <c r="R542" s="44"/>
      <c r="S542" s="44"/>
      <c r="T542" s="44"/>
      <c r="U542" s="44"/>
      <c r="V542" s="44"/>
      <c r="W542" s="44"/>
      <c r="X542" s="44"/>
      <c r="Y542" s="44"/>
      <c r="Z542" s="44"/>
      <c r="AA542" s="44"/>
      <c r="AB542" s="44"/>
      <c r="AC542" s="44"/>
      <c r="AD542" s="44"/>
      <c r="AE542" s="44"/>
      <c r="AF542" s="44"/>
      <c r="AG542" s="44"/>
      <c r="AH542" s="44"/>
      <c r="AI542" s="44"/>
      <c r="AJ542" s="44"/>
      <c r="AK542" s="44"/>
      <c r="AL542" s="44"/>
      <c r="AM542" s="44"/>
      <c r="AN542" s="44"/>
      <c r="AO542" s="44"/>
      <c r="AP542" s="44"/>
      <c r="AQ542" s="44"/>
      <c r="AR542" s="44"/>
      <c r="AS542" s="44"/>
      <c r="AT542" s="44"/>
      <c r="AU542" s="44"/>
      <c r="AV542" s="44"/>
      <c r="AW542" s="44"/>
      <c r="AX542" s="44"/>
    </row>
    <row r="543" spans="3:50" ht="14.4" x14ac:dyDescent="0.25">
      <c r="C543" s="641"/>
      <c r="D543" s="641"/>
      <c r="E543" s="641"/>
      <c r="F543" s="44"/>
      <c r="G543" s="44"/>
      <c r="H543" s="44"/>
      <c r="I543" s="44"/>
      <c r="J543" s="44"/>
      <c r="K543" s="44"/>
      <c r="L543" s="44"/>
      <c r="M543" s="44"/>
      <c r="N543" s="44"/>
      <c r="O543" s="44"/>
      <c r="P543" s="44"/>
      <c r="Q543" s="44"/>
      <c r="R543" s="44"/>
      <c r="S543" s="44"/>
      <c r="T543" s="44"/>
      <c r="U543" s="44"/>
      <c r="V543" s="44"/>
      <c r="W543" s="44"/>
      <c r="X543" s="44"/>
      <c r="Y543" s="44"/>
      <c r="Z543" s="44"/>
      <c r="AA543" s="44"/>
      <c r="AB543" s="44"/>
      <c r="AC543" s="44"/>
      <c r="AD543" s="44"/>
      <c r="AE543" s="44"/>
      <c r="AF543" s="44"/>
      <c r="AG543" s="44"/>
      <c r="AH543" s="44"/>
      <c r="AI543" s="44"/>
      <c r="AJ543" s="44"/>
      <c r="AK543" s="44"/>
      <c r="AL543" s="44"/>
      <c r="AM543" s="44"/>
      <c r="AN543" s="44"/>
      <c r="AO543" s="44"/>
      <c r="AP543" s="44"/>
      <c r="AQ543" s="44"/>
      <c r="AR543" s="44"/>
      <c r="AS543" s="44"/>
      <c r="AT543" s="44"/>
      <c r="AU543" s="44"/>
      <c r="AV543" s="44"/>
      <c r="AW543" s="44"/>
      <c r="AX543" s="44"/>
    </row>
    <row r="544" spans="3:50" ht="14.4" x14ac:dyDescent="0.25">
      <c r="C544" s="641"/>
      <c r="D544" s="641"/>
      <c r="E544" s="641"/>
      <c r="F544" s="44"/>
      <c r="G544" s="44"/>
      <c r="H544" s="44"/>
      <c r="I544" s="44"/>
      <c r="J544" s="44"/>
      <c r="K544" s="44"/>
      <c r="L544" s="44"/>
      <c r="M544" s="44"/>
      <c r="N544" s="44"/>
      <c r="O544" s="44"/>
      <c r="P544" s="44"/>
      <c r="Q544" s="44"/>
      <c r="R544" s="44"/>
      <c r="S544" s="44"/>
      <c r="T544" s="44"/>
      <c r="U544" s="44"/>
      <c r="V544" s="44"/>
      <c r="W544" s="44"/>
      <c r="X544" s="44"/>
      <c r="Y544" s="44"/>
      <c r="Z544" s="44"/>
      <c r="AA544" s="44"/>
      <c r="AB544" s="44"/>
      <c r="AC544" s="44"/>
      <c r="AD544" s="44"/>
      <c r="AE544" s="44"/>
      <c r="AF544" s="44"/>
      <c r="AG544" s="44"/>
      <c r="AH544" s="44"/>
      <c r="AI544" s="44"/>
      <c r="AJ544" s="44"/>
      <c r="AK544" s="44"/>
      <c r="AL544" s="44"/>
      <c r="AM544" s="44"/>
      <c r="AN544" s="44"/>
      <c r="AO544" s="44"/>
      <c r="AP544" s="44"/>
      <c r="AQ544" s="44"/>
      <c r="AR544" s="44"/>
      <c r="AS544" s="44"/>
      <c r="AT544" s="44"/>
      <c r="AU544" s="44"/>
      <c r="AV544" s="44"/>
      <c r="AW544" s="44"/>
      <c r="AX544" s="44"/>
    </row>
    <row r="545" spans="3:50" ht="14.4" x14ac:dyDescent="0.25">
      <c r="C545" s="641"/>
      <c r="D545" s="641"/>
      <c r="E545" s="641"/>
      <c r="F545" s="44"/>
      <c r="G545" s="44"/>
      <c r="H545" s="44"/>
      <c r="I545" s="44"/>
      <c r="J545" s="44"/>
      <c r="K545" s="44"/>
      <c r="L545" s="44"/>
      <c r="M545" s="44"/>
      <c r="N545" s="44"/>
      <c r="O545" s="44"/>
      <c r="P545" s="44"/>
      <c r="Q545" s="44"/>
      <c r="R545" s="44"/>
      <c r="S545" s="44"/>
      <c r="T545" s="44"/>
      <c r="U545" s="44"/>
      <c r="V545" s="44"/>
      <c r="W545" s="44"/>
      <c r="X545" s="44"/>
      <c r="Y545" s="44"/>
      <c r="Z545" s="44"/>
      <c r="AA545" s="44"/>
      <c r="AB545" s="44"/>
      <c r="AC545" s="44"/>
      <c r="AD545" s="44"/>
      <c r="AE545" s="44"/>
      <c r="AF545" s="44"/>
      <c r="AG545" s="44"/>
      <c r="AH545" s="44"/>
      <c r="AI545" s="44"/>
      <c r="AJ545" s="44"/>
      <c r="AK545" s="44"/>
      <c r="AL545" s="44"/>
      <c r="AM545" s="44"/>
      <c r="AN545" s="44"/>
      <c r="AO545" s="44"/>
      <c r="AP545" s="44"/>
      <c r="AQ545" s="44"/>
      <c r="AR545" s="44"/>
      <c r="AS545" s="44"/>
      <c r="AT545" s="44"/>
      <c r="AU545" s="44"/>
      <c r="AV545" s="44"/>
      <c r="AW545" s="44"/>
      <c r="AX545" s="44"/>
    </row>
    <row r="546" spans="3:50" ht="14.4" x14ac:dyDescent="0.25">
      <c r="C546" s="641"/>
      <c r="D546" s="641"/>
      <c r="E546" s="641"/>
      <c r="F546" s="44"/>
      <c r="G546" s="44"/>
      <c r="H546" s="44"/>
      <c r="I546" s="44"/>
      <c r="J546" s="44"/>
      <c r="K546" s="44"/>
      <c r="L546" s="44"/>
      <c r="M546" s="44"/>
      <c r="N546" s="44"/>
      <c r="O546" s="44"/>
      <c r="P546" s="44"/>
      <c r="Q546" s="44"/>
      <c r="R546" s="44"/>
      <c r="S546" s="44"/>
      <c r="T546" s="44"/>
      <c r="U546" s="44"/>
      <c r="V546" s="44"/>
      <c r="W546" s="44"/>
      <c r="X546" s="44"/>
      <c r="Y546" s="44"/>
      <c r="Z546" s="44"/>
      <c r="AA546" s="44"/>
      <c r="AB546" s="44"/>
      <c r="AC546" s="44"/>
      <c r="AD546" s="44"/>
      <c r="AE546" s="44"/>
      <c r="AF546" s="44"/>
      <c r="AG546" s="44"/>
      <c r="AH546" s="44"/>
      <c r="AI546" s="44"/>
      <c r="AJ546" s="44"/>
      <c r="AK546" s="44"/>
      <c r="AL546" s="44"/>
      <c r="AM546" s="44"/>
      <c r="AN546" s="44"/>
      <c r="AO546" s="44"/>
      <c r="AP546" s="44"/>
      <c r="AQ546" s="44"/>
      <c r="AR546" s="44"/>
      <c r="AS546" s="44"/>
      <c r="AT546" s="44"/>
      <c r="AU546" s="44"/>
      <c r="AV546" s="44"/>
      <c r="AW546" s="44"/>
      <c r="AX546" s="44"/>
    </row>
    <row r="547" spans="3:50" ht="14.4" x14ac:dyDescent="0.25">
      <c r="C547" s="641"/>
      <c r="D547" s="641"/>
      <c r="E547" s="641"/>
      <c r="F547" s="44"/>
      <c r="G547" s="44"/>
      <c r="H547" s="44"/>
      <c r="I547" s="44"/>
      <c r="J547" s="44"/>
      <c r="K547" s="44"/>
      <c r="L547" s="44"/>
      <c r="M547" s="44"/>
      <c r="N547" s="44"/>
      <c r="O547" s="44"/>
      <c r="P547" s="44"/>
      <c r="Q547" s="44"/>
      <c r="R547" s="44"/>
      <c r="S547" s="44"/>
      <c r="T547" s="44"/>
      <c r="U547" s="44"/>
      <c r="V547" s="44"/>
      <c r="W547" s="44"/>
      <c r="X547" s="44"/>
      <c r="Y547" s="44"/>
      <c r="Z547" s="44"/>
      <c r="AA547" s="44"/>
      <c r="AB547" s="44"/>
      <c r="AC547" s="44"/>
      <c r="AD547" s="44"/>
      <c r="AE547" s="44"/>
      <c r="AF547" s="44"/>
      <c r="AG547" s="44"/>
      <c r="AH547" s="44"/>
      <c r="AI547" s="44"/>
      <c r="AJ547" s="44"/>
      <c r="AK547" s="44"/>
      <c r="AL547" s="44"/>
      <c r="AM547" s="44"/>
      <c r="AN547" s="44"/>
      <c r="AO547" s="44"/>
      <c r="AP547" s="44"/>
      <c r="AQ547" s="44"/>
      <c r="AR547" s="44"/>
      <c r="AS547" s="44"/>
      <c r="AT547" s="44"/>
      <c r="AU547" s="44"/>
      <c r="AV547" s="44"/>
      <c r="AW547" s="44"/>
      <c r="AX547" s="44"/>
    </row>
    <row r="548" spans="3:50" ht="14.4" x14ac:dyDescent="0.25">
      <c r="C548" s="641"/>
      <c r="D548" s="641"/>
      <c r="E548" s="641"/>
      <c r="F548" s="44"/>
      <c r="G548" s="44"/>
      <c r="H548" s="44"/>
      <c r="I548" s="44"/>
      <c r="J548" s="44"/>
      <c r="K548" s="44"/>
      <c r="L548" s="44"/>
      <c r="M548" s="44"/>
      <c r="N548" s="44"/>
      <c r="O548" s="44"/>
      <c r="P548" s="44"/>
      <c r="Q548" s="44"/>
      <c r="R548" s="44"/>
      <c r="S548" s="44"/>
      <c r="T548" s="44"/>
      <c r="U548" s="44"/>
      <c r="V548" s="44"/>
      <c r="W548" s="44"/>
      <c r="X548" s="44"/>
      <c r="Y548" s="44"/>
      <c r="Z548" s="44"/>
      <c r="AA548" s="44"/>
      <c r="AB548" s="44"/>
      <c r="AC548" s="44"/>
      <c r="AD548" s="44"/>
      <c r="AE548" s="44"/>
      <c r="AF548" s="44"/>
      <c r="AG548" s="44"/>
      <c r="AH548" s="44"/>
      <c r="AI548" s="44"/>
      <c r="AJ548" s="44"/>
      <c r="AK548" s="44"/>
      <c r="AL548" s="44"/>
      <c r="AM548" s="44"/>
      <c r="AN548" s="44"/>
      <c r="AO548" s="44"/>
      <c r="AP548" s="44"/>
      <c r="AQ548" s="44"/>
      <c r="AR548" s="44"/>
      <c r="AS548" s="44"/>
      <c r="AT548" s="44"/>
      <c r="AU548" s="44"/>
      <c r="AV548" s="44"/>
      <c r="AW548" s="44"/>
      <c r="AX548" s="44"/>
    </row>
    <row r="549" spans="3:50" ht="14.4" x14ac:dyDescent="0.25">
      <c r="C549" s="641"/>
      <c r="D549" s="641"/>
      <c r="E549" s="641"/>
      <c r="F549" s="44"/>
      <c r="G549" s="44"/>
      <c r="H549" s="44"/>
      <c r="I549" s="44"/>
      <c r="J549" s="44"/>
      <c r="K549" s="44"/>
      <c r="L549" s="44"/>
      <c r="M549" s="44"/>
      <c r="N549" s="44"/>
      <c r="O549" s="44"/>
      <c r="P549" s="44"/>
      <c r="Q549" s="44"/>
      <c r="R549" s="44"/>
      <c r="S549" s="44"/>
      <c r="T549" s="44"/>
      <c r="U549" s="44"/>
      <c r="V549" s="44"/>
      <c r="W549" s="44"/>
      <c r="X549" s="44"/>
      <c r="Y549" s="44"/>
      <c r="Z549" s="44"/>
      <c r="AA549" s="44"/>
      <c r="AB549" s="44"/>
      <c r="AC549" s="44"/>
      <c r="AD549" s="44"/>
      <c r="AE549" s="44"/>
      <c r="AF549" s="44"/>
      <c r="AG549" s="44"/>
      <c r="AH549" s="44"/>
      <c r="AI549" s="44"/>
      <c r="AJ549" s="44"/>
      <c r="AK549" s="44"/>
      <c r="AL549" s="44"/>
      <c r="AM549" s="44"/>
      <c r="AN549" s="44"/>
      <c r="AO549" s="44"/>
      <c r="AP549" s="44"/>
      <c r="AQ549" s="44"/>
      <c r="AR549" s="44"/>
      <c r="AS549" s="44"/>
      <c r="AT549" s="44"/>
      <c r="AU549" s="44"/>
      <c r="AV549" s="44"/>
      <c r="AW549" s="44"/>
      <c r="AX549" s="44"/>
    </row>
    <row r="550" spans="3:50" ht="14.4" x14ac:dyDescent="0.25">
      <c r="C550" s="641"/>
      <c r="D550" s="641"/>
      <c r="E550" s="641"/>
      <c r="F550" s="44"/>
      <c r="G550" s="44"/>
      <c r="H550" s="44"/>
      <c r="I550" s="44"/>
      <c r="J550" s="44"/>
      <c r="K550" s="44"/>
      <c r="L550" s="44"/>
      <c r="M550" s="44"/>
      <c r="N550" s="44"/>
      <c r="O550" s="44"/>
      <c r="P550" s="44"/>
      <c r="Q550" s="44"/>
      <c r="R550" s="44"/>
      <c r="S550" s="44"/>
      <c r="T550" s="44"/>
      <c r="U550" s="44"/>
      <c r="V550" s="44"/>
      <c r="W550" s="44"/>
      <c r="X550" s="44"/>
      <c r="Y550" s="44"/>
      <c r="Z550" s="44"/>
      <c r="AA550" s="44"/>
      <c r="AB550" s="44"/>
      <c r="AC550" s="44"/>
      <c r="AD550" s="44"/>
      <c r="AE550" s="44"/>
      <c r="AF550" s="44"/>
      <c r="AG550" s="44"/>
      <c r="AH550" s="44"/>
      <c r="AI550" s="44"/>
      <c r="AJ550" s="44"/>
      <c r="AK550" s="44"/>
      <c r="AL550" s="44"/>
      <c r="AM550" s="44"/>
      <c r="AN550" s="44"/>
      <c r="AO550" s="44"/>
      <c r="AP550" s="44"/>
      <c r="AQ550" s="44"/>
      <c r="AR550" s="44"/>
      <c r="AS550" s="44"/>
      <c r="AT550" s="44"/>
      <c r="AU550" s="44"/>
      <c r="AV550" s="44"/>
      <c r="AW550" s="44"/>
      <c r="AX550" s="44"/>
    </row>
    <row r="551" spans="3:50" ht="14.4" x14ac:dyDescent="0.25">
      <c r="C551" s="641"/>
      <c r="D551" s="641"/>
      <c r="E551" s="641"/>
      <c r="F551" s="44"/>
      <c r="G551" s="44"/>
      <c r="H551" s="44"/>
      <c r="I551" s="44"/>
      <c r="J551" s="44"/>
      <c r="K551" s="44"/>
      <c r="L551" s="44"/>
      <c r="M551" s="44"/>
      <c r="N551" s="44"/>
      <c r="O551" s="44"/>
      <c r="P551" s="44"/>
      <c r="Q551" s="44"/>
      <c r="R551" s="44"/>
      <c r="S551" s="44"/>
      <c r="T551" s="44"/>
      <c r="U551" s="44"/>
      <c r="V551" s="44"/>
      <c r="W551" s="44"/>
      <c r="X551" s="44"/>
      <c r="Y551" s="44"/>
      <c r="Z551" s="44"/>
      <c r="AA551" s="44"/>
      <c r="AB551" s="44"/>
      <c r="AC551" s="44"/>
      <c r="AD551" s="44"/>
      <c r="AE551" s="44"/>
      <c r="AF551" s="44"/>
      <c r="AG551" s="44"/>
      <c r="AH551" s="44"/>
      <c r="AI551" s="44"/>
      <c r="AJ551" s="44"/>
      <c r="AK551" s="44"/>
      <c r="AL551" s="44"/>
      <c r="AM551" s="44"/>
      <c r="AN551" s="44"/>
      <c r="AO551" s="44"/>
      <c r="AP551" s="44"/>
      <c r="AQ551" s="44"/>
      <c r="AR551" s="44"/>
      <c r="AS551" s="44"/>
      <c r="AT551" s="44"/>
      <c r="AU551" s="44"/>
      <c r="AV551" s="44"/>
      <c r="AW551" s="44"/>
      <c r="AX551" s="44"/>
    </row>
    <row r="552" spans="3:50" ht="14.4" x14ac:dyDescent="0.25">
      <c r="C552" s="641"/>
      <c r="D552" s="641"/>
      <c r="E552" s="641"/>
      <c r="F552" s="44"/>
      <c r="G552" s="44"/>
      <c r="H552" s="44"/>
      <c r="I552" s="44"/>
      <c r="J552" s="44"/>
      <c r="K552" s="44"/>
      <c r="L552" s="44"/>
      <c r="M552" s="44"/>
      <c r="N552" s="44"/>
      <c r="O552" s="44"/>
      <c r="P552" s="44"/>
      <c r="Q552" s="44"/>
      <c r="R552" s="44"/>
      <c r="S552" s="44"/>
      <c r="T552" s="44"/>
      <c r="U552" s="44"/>
      <c r="V552" s="44"/>
      <c r="W552" s="44"/>
      <c r="X552" s="44"/>
      <c r="Y552" s="44"/>
      <c r="Z552" s="44"/>
      <c r="AA552" s="44"/>
      <c r="AB552" s="44"/>
      <c r="AC552" s="44"/>
      <c r="AD552" s="44"/>
      <c r="AE552" s="44"/>
      <c r="AF552" s="44"/>
      <c r="AG552" s="44"/>
      <c r="AH552" s="44"/>
      <c r="AI552" s="44"/>
      <c r="AJ552" s="44"/>
      <c r="AK552" s="44"/>
      <c r="AL552" s="44"/>
      <c r="AM552" s="44"/>
      <c r="AN552" s="44"/>
      <c r="AO552" s="44"/>
      <c r="AP552" s="44"/>
      <c r="AQ552" s="44"/>
      <c r="AR552" s="44"/>
      <c r="AS552" s="44"/>
      <c r="AT552" s="44"/>
      <c r="AU552" s="44"/>
      <c r="AV552" s="44"/>
      <c r="AW552" s="44"/>
      <c r="AX552" s="44"/>
    </row>
    <row r="553" spans="3:50" ht="14.4" x14ac:dyDescent="0.25">
      <c r="C553" s="641"/>
      <c r="D553" s="641"/>
      <c r="E553" s="641"/>
      <c r="F553" s="44"/>
      <c r="G553" s="44"/>
      <c r="H553" s="44"/>
      <c r="I553" s="44"/>
      <c r="J553" s="44"/>
      <c r="K553" s="44"/>
      <c r="L553" s="44"/>
      <c r="M553" s="44"/>
      <c r="N553" s="44"/>
      <c r="O553" s="44"/>
      <c r="P553" s="44"/>
      <c r="Q553" s="44"/>
      <c r="R553" s="44"/>
      <c r="S553" s="44"/>
      <c r="T553" s="44"/>
      <c r="U553" s="44"/>
      <c r="V553" s="44"/>
      <c r="W553" s="44"/>
      <c r="X553" s="44"/>
      <c r="Y553" s="44"/>
      <c r="Z553" s="44"/>
      <c r="AA553" s="44"/>
      <c r="AB553" s="44"/>
      <c r="AC553" s="44"/>
      <c r="AD553" s="44"/>
      <c r="AE553" s="44"/>
      <c r="AF553" s="44"/>
      <c r="AG553" s="44"/>
      <c r="AH553" s="44"/>
      <c r="AI553" s="44"/>
      <c r="AJ553" s="44"/>
      <c r="AK553" s="44"/>
      <c r="AL553" s="44"/>
      <c r="AM553" s="44"/>
      <c r="AN553" s="44"/>
      <c r="AO553" s="44"/>
      <c r="AP553" s="44"/>
      <c r="AQ553" s="44"/>
      <c r="AR553" s="44"/>
      <c r="AS553" s="44"/>
      <c r="AT553" s="44"/>
      <c r="AU553" s="44"/>
      <c r="AV553" s="44"/>
      <c r="AW553" s="44"/>
      <c r="AX553" s="44"/>
    </row>
    <row r="554" spans="3:50" ht="14.4" x14ac:dyDescent="0.25">
      <c r="C554" s="641"/>
      <c r="D554" s="641"/>
      <c r="E554" s="641"/>
      <c r="F554" s="44"/>
      <c r="G554" s="44"/>
      <c r="H554" s="44"/>
      <c r="I554" s="44"/>
      <c r="J554" s="44"/>
      <c r="K554" s="44"/>
      <c r="L554" s="44"/>
      <c r="M554" s="44"/>
      <c r="N554" s="44"/>
      <c r="O554" s="44"/>
      <c r="P554" s="44"/>
      <c r="Q554" s="44"/>
      <c r="R554" s="44"/>
      <c r="S554" s="44"/>
      <c r="T554" s="44"/>
      <c r="U554" s="44"/>
      <c r="V554" s="44"/>
      <c r="W554" s="44"/>
      <c r="X554" s="44"/>
      <c r="Y554" s="44"/>
      <c r="Z554" s="44"/>
      <c r="AA554" s="44"/>
      <c r="AB554" s="44"/>
      <c r="AC554" s="44"/>
      <c r="AD554" s="44"/>
      <c r="AE554" s="44"/>
      <c r="AF554" s="44"/>
      <c r="AG554" s="44"/>
      <c r="AH554" s="44"/>
      <c r="AI554" s="44"/>
      <c r="AJ554" s="44"/>
      <c r="AK554" s="44"/>
      <c r="AL554" s="44"/>
      <c r="AM554" s="44"/>
      <c r="AN554" s="44"/>
      <c r="AO554" s="44"/>
      <c r="AP554" s="44"/>
      <c r="AQ554" s="44"/>
      <c r="AR554" s="44"/>
      <c r="AS554" s="44"/>
      <c r="AT554" s="44"/>
      <c r="AU554" s="44"/>
      <c r="AV554" s="44"/>
      <c r="AW554" s="44"/>
      <c r="AX554" s="44"/>
    </row>
    <row r="555" spans="3:50" ht="14.4" x14ac:dyDescent="0.25">
      <c r="C555" s="641"/>
      <c r="D555" s="641"/>
      <c r="E555" s="641"/>
      <c r="F555" s="44"/>
      <c r="G555" s="44"/>
      <c r="H555" s="44"/>
      <c r="I555" s="44"/>
      <c r="J555" s="44"/>
      <c r="K555" s="44"/>
      <c r="L555" s="44"/>
      <c r="M555" s="44"/>
      <c r="N555" s="44"/>
      <c r="O555" s="44"/>
      <c r="P555" s="44"/>
      <c r="Q555" s="44"/>
      <c r="R555" s="44"/>
      <c r="S555" s="44"/>
      <c r="T555" s="44"/>
      <c r="U555" s="44"/>
      <c r="V555" s="44"/>
      <c r="W555" s="44"/>
      <c r="X555" s="44"/>
      <c r="Y555" s="44"/>
      <c r="Z555" s="44"/>
      <c r="AA555" s="44"/>
      <c r="AB555" s="44"/>
      <c r="AC555" s="44"/>
      <c r="AD555" s="44"/>
      <c r="AE555" s="44"/>
      <c r="AF555" s="44"/>
      <c r="AG555" s="44"/>
      <c r="AH555" s="44"/>
      <c r="AI555" s="44"/>
      <c r="AJ555" s="44"/>
      <c r="AK555" s="44"/>
      <c r="AL555" s="44"/>
      <c r="AM555" s="44"/>
      <c r="AN555" s="44"/>
      <c r="AO555" s="44"/>
      <c r="AP555" s="44"/>
      <c r="AQ555" s="44"/>
      <c r="AR555" s="44"/>
      <c r="AS555" s="44"/>
      <c r="AT555" s="44"/>
      <c r="AU555" s="44"/>
      <c r="AV555" s="44"/>
      <c r="AW555" s="44"/>
      <c r="AX555" s="44"/>
    </row>
    <row r="556" spans="3:50" ht="14.4" x14ac:dyDescent="0.25">
      <c r="C556" s="641"/>
      <c r="D556" s="641"/>
      <c r="E556" s="641"/>
      <c r="F556" s="44"/>
      <c r="G556" s="44"/>
      <c r="H556" s="44"/>
      <c r="I556" s="44"/>
      <c r="J556" s="44"/>
      <c r="K556" s="44"/>
      <c r="L556" s="44"/>
      <c r="M556" s="44"/>
      <c r="N556" s="44"/>
      <c r="O556" s="44"/>
      <c r="P556" s="44"/>
      <c r="Q556" s="44"/>
      <c r="R556" s="44"/>
      <c r="S556" s="44"/>
      <c r="T556" s="44"/>
      <c r="U556" s="44"/>
      <c r="V556" s="44"/>
      <c r="W556" s="44"/>
      <c r="X556" s="44"/>
      <c r="Y556" s="44"/>
      <c r="Z556" s="44"/>
      <c r="AA556" s="44"/>
      <c r="AB556" s="44"/>
      <c r="AC556" s="44"/>
      <c r="AD556" s="44"/>
      <c r="AE556" s="44"/>
      <c r="AF556" s="44"/>
      <c r="AG556" s="44"/>
      <c r="AH556" s="44"/>
      <c r="AI556" s="44"/>
      <c r="AJ556" s="44"/>
      <c r="AK556" s="44"/>
      <c r="AL556" s="44"/>
      <c r="AM556" s="44"/>
      <c r="AN556" s="44"/>
      <c r="AO556" s="44"/>
      <c r="AP556" s="44"/>
      <c r="AQ556" s="44"/>
      <c r="AR556" s="44"/>
      <c r="AS556" s="44"/>
      <c r="AT556" s="44"/>
      <c r="AU556" s="44"/>
      <c r="AV556" s="44"/>
      <c r="AW556" s="44"/>
      <c r="AX556" s="44"/>
    </row>
    <row r="557" spans="3:50" ht="14.4" x14ac:dyDescent="0.25">
      <c r="C557" s="641"/>
      <c r="D557" s="641"/>
      <c r="E557" s="641"/>
      <c r="F557" s="44"/>
      <c r="G557" s="44"/>
      <c r="H557" s="44"/>
      <c r="I557" s="44"/>
      <c r="J557" s="44"/>
      <c r="K557" s="44"/>
      <c r="L557" s="44"/>
      <c r="M557" s="44"/>
      <c r="N557" s="44"/>
      <c r="O557" s="44"/>
      <c r="P557" s="44"/>
      <c r="Q557" s="44"/>
      <c r="R557" s="44"/>
      <c r="S557" s="44"/>
      <c r="T557" s="44"/>
      <c r="U557" s="44"/>
      <c r="V557" s="44"/>
      <c r="W557" s="44"/>
      <c r="X557" s="44"/>
      <c r="Y557" s="44"/>
      <c r="Z557" s="44"/>
      <c r="AA557" s="44"/>
      <c r="AB557" s="44"/>
      <c r="AC557" s="44"/>
      <c r="AD557" s="44"/>
      <c r="AE557" s="44"/>
      <c r="AF557" s="44"/>
      <c r="AG557" s="44"/>
      <c r="AH557" s="44"/>
      <c r="AI557" s="44"/>
      <c r="AJ557" s="44"/>
      <c r="AK557" s="44"/>
      <c r="AL557" s="44"/>
      <c r="AM557" s="44"/>
      <c r="AN557" s="44"/>
      <c r="AO557" s="44"/>
      <c r="AP557" s="44"/>
      <c r="AQ557" s="44"/>
      <c r="AR557" s="44"/>
      <c r="AS557" s="44"/>
      <c r="AT557" s="44"/>
      <c r="AU557" s="44"/>
      <c r="AV557" s="44"/>
      <c r="AW557" s="44"/>
      <c r="AX557" s="44"/>
    </row>
    <row r="558" spans="3:50" ht="14.4" x14ac:dyDescent="0.25">
      <c r="C558" s="641"/>
      <c r="D558" s="641"/>
      <c r="E558" s="641"/>
      <c r="F558" s="44"/>
      <c r="G558" s="44"/>
      <c r="H558" s="44"/>
      <c r="I558" s="44"/>
      <c r="J558" s="44"/>
      <c r="K558" s="44"/>
      <c r="L558" s="44"/>
      <c r="M558" s="44"/>
      <c r="N558" s="44"/>
      <c r="O558" s="44"/>
      <c r="P558" s="44"/>
      <c r="Q558" s="44"/>
      <c r="R558" s="44"/>
      <c r="S558" s="44"/>
      <c r="T558" s="44"/>
      <c r="U558" s="44"/>
      <c r="V558" s="44"/>
      <c r="W558" s="44"/>
      <c r="X558" s="44"/>
      <c r="Y558" s="44"/>
      <c r="Z558" s="44"/>
      <c r="AA558" s="44"/>
      <c r="AB558" s="44"/>
      <c r="AC558" s="44"/>
      <c r="AD558" s="44"/>
      <c r="AE558" s="44"/>
      <c r="AF558" s="44"/>
      <c r="AG558" s="44"/>
      <c r="AH558" s="44"/>
      <c r="AI558" s="44"/>
      <c r="AJ558" s="44"/>
      <c r="AK558" s="44"/>
      <c r="AL558" s="44"/>
      <c r="AM558" s="44"/>
      <c r="AN558" s="44"/>
      <c r="AO558" s="44"/>
      <c r="AP558" s="44"/>
      <c r="AQ558" s="44"/>
      <c r="AR558" s="44"/>
      <c r="AS558" s="44"/>
      <c r="AT558" s="44"/>
      <c r="AU558" s="44"/>
      <c r="AV558" s="44"/>
      <c r="AW558" s="44"/>
      <c r="AX558" s="44"/>
    </row>
    <row r="559" spans="3:50" ht="14.4" x14ac:dyDescent="0.25">
      <c r="C559" s="641"/>
      <c r="D559" s="641"/>
      <c r="E559" s="641"/>
      <c r="F559" s="44"/>
      <c r="G559" s="44"/>
      <c r="H559" s="44"/>
      <c r="I559" s="44"/>
      <c r="J559" s="44"/>
      <c r="K559" s="44"/>
      <c r="L559" s="44"/>
      <c r="M559" s="44"/>
      <c r="N559" s="44"/>
      <c r="O559" s="44"/>
      <c r="P559" s="44"/>
      <c r="Q559" s="44"/>
      <c r="R559" s="44"/>
      <c r="S559" s="44"/>
      <c r="T559" s="44"/>
      <c r="U559" s="44"/>
      <c r="V559" s="44"/>
      <c r="W559" s="44"/>
      <c r="X559" s="44"/>
      <c r="Y559" s="44"/>
      <c r="Z559" s="44"/>
      <c r="AA559" s="44"/>
      <c r="AB559" s="44"/>
      <c r="AC559" s="44"/>
      <c r="AD559" s="44"/>
      <c r="AE559" s="44"/>
      <c r="AF559" s="44"/>
      <c r="AG559" s="44"/>
      <c r="AH559" s="44"/>
      <c r="AI559" s="44"/>
      <c r="AJ559" s="44"/>
      <c r="AK559" s="44"/>
      <c r="AL559" s="44"/>
      <c r="AM559" s="44"/>
      <c r="AN559" s="44"/>
      <c r="AO559" s="44"/>
      <c r="AP559" s="44"/>
      <c r="AQ559" s="44"/>
      <c r="AR559" s="44"/>
      <c r="AS559" s="44"/>
      <c r="AT559" s="44"/>
      <c r="AU559" s="44"/>
      <c r="AV559" s="44"/>
      <c r="AW559" s="44"/>
      <c r="AX559" s="44"/>
    </row>
    <row r="560" spans="3:50" ht="14.4" x14ac:dyDescent="0.25">
      <c r="C560" s="641"/>
      <c r="D560" s="641"/>
      <c r="E560" s="641"/>
      <c r="F560" s="44"/>
      <c r="G560" s="44"/>
      <c r="H560" s="44"/>
      <c r="I560" s="44"/>
      <c r="J560" s="44"/>
      <c r="K560" s="44"/>
      <c r="L560" s="44"/>
      <c r="M560" s="44"/>
      <c r="N560" s="44"/>
      <c r="O560" s="44"/>
      <c r="P560" s="44"/>
      <c r="Q560" s="44"/>
      <c r="R560" s="44"/>
      <c r="S560" s="44"/>
      <c r="T560" s="44"/>
      <c r="U560" s="44"/>
      <c r="V560" s="44"/>
      <c r="W560" s="44"/>
      <c r="X560" s="44"/>
      <c r="Y560" s="44"/>
      <c r="Z560" s="44"/>
      <c r="AA560" s="44"/>
      <c r="AB560" s="44"/>
      <c r="AC560" s="44"/>
      <c r="AD560" s="44"/>
      <c r="AE560" s="44"/>
      <c r="AF560" s="44"/>
      <c r="AG560" s="44"/>
      <c r="AH560" s="44"/>
      <c r="AI560" s="44"/>
      <c r="AJ560" s="44"/>
      <c r="AK560" s="44"/>
      <c r="AL560" s="44"/>
      <c r="AM560" s="44"/>
      <c r="AN560" s="44"/>
      <c r="AO560" s="44"/>
      <c r="AP560" s="44"/>
      <c r="AQ560" s="44"/>
      <c r="AR560" s="44"/>
      <c r="AS560" s="44"/>
      <c r="AT560" s="44"/>
      <c r="AU560" s="44"/>
      <c r="AV560" s="44"/>
      <c r="AW560" s="44"/>
      <c r="AX560" s="44"/>
    </row>
    <row r="561" spans="3:50" ht="14.4" x14ac:dyDescent="0.25">
      <c r="C561" s="641"/>
      <c r="D561" s="641"/>
      <c r="E561" s="641"/>
      <c r="F561" s="44"/>
      <c r="G561" s="44"/>
      <c r="H561" s="44"/>
      <c r="I561" s="44"/>
      <c r="J561" s="44"/>
      <c r="K561" s="44"/>
      <c r="L561" s="44"/>
      <c r="M561" s="44"/>
      <c r="N561" s="44"/>
      <c r="O561" s="44"/>
      <c r="P561" s="44"/>
      <c r="Q561" s="44"/>
      <c r="R561" s="44"/>
      <c r="S561" s="44"/>
      <c r="T561" s="44"/>
      <c r="U561" s="44"/>
      <c r="V561" s="44"/>
      <c r="W561" s="44"/>
      <c r="X561" s="44"/>
      <c r="Y561" s="44"/>
      <c r="Z561" s="44"/>
      <c r="AA561" s="44"/>
      <c r="AB561" s="44"/>
      <c r="AC561" s="44"/>
      <c r="AD561" s="44"/>
      <c r="AE561" s="44"/>
      <c r="AF561" s="44"/>
      <c r="AG561" s="44"/>
      <c r="AH561" s="44"/>
      <c r="AI561" s="44"/>
      <c r="AJ561" s="44"/>
      <c r="AK561" s="44"/>
      <c r="AL561" s="44"/>
      <c r="AM561" s="44"/>
      <c r="AN561" s="44"/>
      <c r="AO561" s="44"/>
      <c r="AP561" s="44"/>
      <c r="AQ561" s="44"/>
      <c r="AR561" s="44"/>
      <c r="AS561" s="44"/>
      <c r="AT561" s="44"/>
      <c r="AU561" s="44"/>
      <c r="AV561" s="44"/>
      <c r="AW561" s="44"/>
      <c r="AX561" s="44"/>
    </row>
    <row r="562" spans="3:50" ht="14.4" x14ac:dyDescent="0.25">
      <c r="C562" s="641"/>
      <c r="D562" s="641"/>
      <c r="E562" s="641"/>
      <c r="F562" s="44"/>
      <c r="G562" s="44"/>
      <c r="H562" s="44"/>
      <c r="I562" s="44"/>
      <c r="J562" s="44"/>
      <c r="K562" s="44"/>
      <c r="L562" s="44"/>
      <c r="M562" s="44"/>
      <c r="N562" s="44"/>
      <c r="O562" s="44"/>
      <c r="P562" s="44"/>
      <c r="Q562" s="44"/>
      <c r="R562" s="44"/>
      <c r="S562" s="44"/>
      <c r="T562" s="44"/>
      <c r="U562" s="44"/>
      <c r="V562" s="44"/>
      <c r="W562" s="44"/>
      <c r="X562" s="44"/>
      <c r="Y562" s="44"/>
      <c r="Z562" s="44"/>
      <c r="AA562" s="44"/>
      <c r="AB562" s="44"/>
      <c r="AC562" s="44"/>
      <c r="AD562" s="44"/>
      <c r="AE562" s="44"/>
      <c r="AF562" s="44"/>
      <c r="AG562" s="44"/>
      <c r="AH562" s="44"/>
      <c r="AI562" s="44"/>
      <c r="AJ562" s="44"/>
      <c r="AK562" s="44"/>
      <c r="AL562" s="44"/>
      <c r="AM562" s="44"/>
      <c r="AN562" s="44"/>
      <c r="AO562" s="44"/>
      <c r="AP562" s="44"/>
      <c r="AQ562" s="44"/>
      <c r="AR562" s="44"/>
      <c r="AS562" s="44"/>
      <c r="AT562" s="44"/>
      <c r="AU562" s="44"/>
      <c r="AV562" s="44"/>
      <c r="AW562" s="44"/>
      <c r="AX562" s="44"/>
    </row>
    <row r="563" spans="3:50" ht="14.4" x14ac:dyDescent="0.25">
      <c r="C563" s="641"/>
      <c r="D563" s="641"/>
      <c r="E563" s="641"/>
      <c r="F563" s="44"/>
      <c r="G563" s="44"/>
      <c r="H563" s="44"/>
      <c r="I563" s="44"/>
      <c r="J563" s="44"/>
      <c r="K563" s="44"/>
      <c r="L563" s="44"/>
      <c r="M563" s="44"/>
      <c r="N563" s="44"/>
      <c r="O563" s="44"/>
      <c r="P563" s="44"/>
      <c r="Q563" s="44"/>
      <c r="R563" s="44"/>
      <c r="S563" s="44"/>
      <c r="T563" s="44"/>
      <c r="U563" s="44"/>
      <c r="V563" s="44"/>
      <c r="W563" s="44"/>
      <c r="X563" s="44"/>
      <c r="Y563" s="44"/>
      <c r="Z563" s="44"/>
      <c r="AA563" s="44"/>
      <c r="AB563" s="44"/>
      <c r="AC563" s="44"/>
      <c r="AD563" s="44"/>
      <c r="AE563" s="44"/>
      <c r="AF563" s="44"/>
      <c r="AG563" s="44"/>
      <c r="AH563" s="44"/>
      <c r="AI563" s="44"/>
      <c r="AJ563" s="44"/>
      <c r="AK563" s="44"/>
      <c r="AL563" s="44"/>
      <c r="AM563" s="44"/>
      <c r="AN563" s="44"/>
      <c r="AO563" s="44"/>
      <c r="AP563" s="44"/>
      <c r="AQ563" s="44"/>
      <c r="AR563" s="44"/>
      <c r="AS563" s="44"/>
      <c r="AT563" s="44"/>
      <c r="AU563" s="44"/>
      <c r="AV563" s="44"/>
      <c r="AW563" s="44"/>
      <c r="AX563" s="44"/>
    </row>
    <row r="564" spans="3:50" ht="14.4" x14ac:dyDescent="0.25">
      <c r="C564" s="641"/>
      <c r="D564" s="641"/>
      <c r="E564" s="641"/>
      <c r="F564" s="44"/>
      <c r="G564" s="44"/>
      <c r="H564" s="44"/>
      <c r="I564" s="44"/>
      <c r="J564" s="44"/>
      <c r="K564" s="44"/>
      <c r="L564" s="44"/>
      <c r="M564" s="44"/>
      <c r="N564" s="44"/>
      <c r="O564" s="44"/>
      <c r="P564" s="44"/>
      <c r="Q564" s="44"/>
      <c r="R564" s="44"/>
      <c r="S564" s="44"/>
      <c r="T564" s="44"/>
      <c r="U564" s="44"/>
      <c r="V564" s="44"/>
      <c r="W564" s="44"/>
      <c r="X564" s="44"/>
      <c r="Y564" s="44"/>
      <c r="Z564" s="44"/>
      <c r="AA564" s="44"/>
      <c r="AB564" s="44"/>
      <c r="AC564" s="44"/>
      <c r="AD564" s="44"/>
      <c r="AE564" s="44"/>
      <c r="AF564" s="44"/>
      <c r="AG564" s="44"/>
      <c r="AH564" s="44"/>
      <c r="AI564" s="44"/>
      <c r="AJ564" s="44"/>
      <c r="AK564" s="44"/>
      <c r="AL564" s="44"/>
      <c r="AM564" s="44"/>
      <c r="AN564" s="44"/>
      <c r="AO564" s="44"/>
      <c r="AP564" s="44"/>
      <c r="AQ564" s="44"/>
      <c r="AR564" s="44"/>
      <c r="AS564" s="44"/>
      <c r="AT564" s="44"/>
      <c r="AU564" s="44"/>
      <c r="AV564" s="44"/>
      <c r="AW564" s="44"/>
      <c r="AX564" s="44"/>
    </row>
    <row r="565" spans="3:50" ht="14.4" x14ac:dyDescent="0.25">
      <c r="C565" s="641"/>
      <c r="D565" s="641"/>
      <c r="E565" s="641"/>
      <c r="F565" s="44"/>
      <c r="G565" s="44"/>
      <c r="H565" s="44"/>
      <c r="I565" s="44"/>
      <c r="J565" s="44"/>
      <c r="K565" s="44"/>
      <c r="L565" s="44"/>
      <c r="M565" s="44"/>
      <c r="N565" s="44"/>
      <c r="O565" s="44"/>
      <c r="P565" s="44"/>
      <c r="Q565" s="44"/>
      <c r="R565" s="44"/>
      <c r="S565" s="44"/>
      <c r="T565" s="44"/>
      <c r="U565" s="44"/>
      <c r="V565" s="44"/>
      <c r="W565" s="44"/>
      <c r="X565" s="44"/>
      <c r="Y565" s="44"/>
      <c r="Z565" s="44"/>
      <c r="AA565" s="44"/>
      <c r="AB565" s="44"/>
      <c r="AC565" s="44"/>
      <c r="AD565" s="44"/>
      <c r="AE565" s="44"/>
      <c r="AF565" s="44"/>
      <c r="AG565" s="44"/>
      <c r="AH565" s="44"/>
      <c r="AI565" s="44"/>
      <c r="AJ565" s="44"/>
      <c r="AK565" s="44"/>
      <c r="AL565" s="44"/>
      <c r="AM565" s="44"/>
      <c r="AN565" s="44"/>
      <c r="AO565" s="44"/>
      <c r="AP565" s="44"/>
      <c r="AQ565" s="44"/>
      <c r="AR565" s="44"/>
      <c r="AS565" s="44"/>
      <c r="AT565" s="44"/>
      <c r="AU565" s="44"/>
      <c r="AV565" s="44"/>
      <c r="AW565" s="44"/>
      <c r="AX565" s="44"/>
    </row>
    <row r="566" spans="3:50" ht="14.4" x14ac:dyDescent="0.25">
      <c r="C566" s="641"/>
      <c r="D566" s="641"/>
      <c r="E566" s="641"/>
      <c r="F566" s="44"/>
      <c r="G566" s="44"/>
      <c r="H566" s="44"/>
      <c r="I566" s="44"/>
      <c r="J566" s="44"/>
      <c r="K566" s="44"/>
      <c r="L566" s="44"/>
      <c r="M566" s="44"/>
      <c r="N566" s="44"/>
      <c r="O566" s="44"/>
      <c r="P566" s="44"/>
      <c r="Q566" s="44"/>
      <c r="R566" s="44"/>
      <c r="S566" s="44"/>
      <c r="T566" s="44"/>
      <c r="U566" s="44"/>
      <c r="V566" s="44"/>
      <c r="W566" s="44"/>
      <c r="X566" s="44"/>
      <c r="Y566" s="44"/>
      <c r="Z566" s="44"/>
      <c r="AA566" s="44"/>
      <c r="AB566" s="44"/>
      <c r="AC566" s="44"/>
      <c r="AD566" s="44"/>
      <c r="AE566" s="44"/>
      <c r="AF566" s="44"/>
      <c r="AG566" s="44"/>
      <c r="AH566" s="44"/>
      <c r="AI566" s="44"/>
      <c r="AJ566" s="44"/>
      <c r="AK566" s="44"/>
      <c r="AL566" s="44"/>
      <c r="AM566" s="44"/>
      <c r="AN566" s="44"/>
      <c r="AO566" s="44"/>
      <c r="AP566" s="44"/>
      <c r="AQ566" s="44"/>
      <c r="AR566" s="44"/>
      <c r="AS566" s="44"/>
      <c r="AT566" s="44"/>
      <c r="AU566" s="44"/>
      <c r="AV566" s="44"/>
      <c r="AW566" s="44"/>
      <c r="AX566" s="44"/>
    </row>
    <row r="567" spans="3:50" ht="14.4" x14ac:dyDescent="0.25">
      <c r="C567" s="641"/>
      <c r="D567" s="641"/>
      <c r="E567" s="641"/>
      <c r="F567" s="44"/>
      <c r="G567" s="44"/>
      <c r="H567" s="44"/>
      <c r="I567" s="44"/>
      <c r="J567" s="44"/>
      <c r="K567" s="44"/>
      <c r="L567" s="44"/>
      <c r="M567" s="44"/>
      <c r="N567" s="44"/>
      <c r="O567" s="44"/>
      <c r="P567" s="44"/>
      <c r="Q567" s="44"/>
      <c r="R567" s="44"/>
      <c r="S567" s="44"/>
      <c r="T567" s="44"/>
      <c r="U567" s="44"/>
      <c r="V567" s="44"/>
      <c r="W567" s="44"/>
      <c r="X567" s="44"/>
      <c r="Y567" s="44"/>
      <c r="Z567" s="44"/>
      <c r="AA567" s="44"/>
      <c r="AB567" s="44"/>
      <c r="AC567" s="44"/>
      <c r="AD567" s="44"/>
      <c r="AE567" s="44"/>
      <c r="AF567" s="44"/>
      <c r="AG567" s="44"/>
      <c r="AH567" s="44"/>
      <c r="AI567" s="44"/>
      <c r="AJ567" s="44"/>
      <c r="AK567" s="44"/>
      <c r="AL567" s="44"/>
      <c r="AM567" s="44"/>
      <c r="AN567" s="44"/>
      <c r="AO567" s="44"/>
      <c r="AP567" s="44"/>
      <c r="AQ567" s="44"/>
      <c r="AR567" s="44"/>
      <c r="AS567" s="44"/>
      <c r="AT567" s="44"/>
      <c r="AU567" s="44"/>
      <c r="AV567" s="44"/>
      <c r="AW567" s="44"/>
      <c r="AX567" s="44"/>
    </row>
    <row r="568" spans="3:50" ht="14.4" x14ac:dyDescent="0.25">
      <c r="C568" s="641"/>
      <c r="D568" s="641"/>
      <c r="E568" s="641"/>
      <c r="F568" s="44"/>
      <c r="G568" s="44"/>
      <c r="H568" s="44"/>
      <c r="I568" s="44"/>
      <c r="J568" s="44"/>
      <c r="K568" s="44"/>
      <c r="L568" s="44"/>
      <c r="M568" s="44"/>
      <c r="N568" s="44"/>
      <c r="O568" s="44"/>
      <c r="P568" s="44"/>
      <c r="Q568" s="44"/>
      <c r="R568" s="44"/>
      <c r="S568" s="44"/>
      <c r="T568" s="44"/>
      <c r="U568" s="44"/>
      <c r="V568" s="44"/>
      <c r="W568" s="44"/>
      <c r="X568" s="44"/>
      <c r="Y568" s="44"/>
      <c r="Z568" s="44"/>
      <c r="AA568" s="44"/>
      <c r="AB568" s="44"/>
      <c r="AC568" s="44"/>
      <c r="AD568" s="44"/>
      <c r="AE568" s="44"/>
      <c r="AF568" s="44"/>
      <c r="AG568" s="44"/>
      <c r="AH568" s="44"/>
      <c r="AI568" s="44"/>
      <c r="AJ568" s="44"/>
      <c r="AK568" s="44"/>
      <c r="AL568" s="44"/>
      <c r="AM568" s="44"/>
      <c r="AN568" s="44"/>
      <c r="AO568" s="44"/>
      <c r="AP568" s="44"/>
      <c r="AQ568" s="44"/>
      <c r="AR568" s="44"/>
      <c r="AS568" s="44"/>
      <c r="AT568" s="44"/>
      <c r="AU568" s="44"/>
      <c r="AV568" s="44"/>
      <c r="AW568" s="44"/>
      <c r="AX568" s="44"/>
    </row>
    <row r="569" spans="3:50" ht="14.4" x14ac:dyDescent="0.25">
      <c r="C569" s="641"/>
      <c r="D569" s="641"/>
      <c r="E569" s="641"/>
      <c r="F569" s="44"/>
      <c r="G569" s="44"/>
      <c r="H569" s="44"/>
      <c r="I569" s="44"/>
      <c r="J569" s="44"/>
      <c r="K569" s="44"/>
      <c r="L569" s="44"/>
      <c r="M569" s="44"/>
      <c r="N569" s="44"/>
      <c r="O569" s="44"/>
      <c r="P569" s="44"/>
      <c r="Q569" s="44"/>
      <c r="R569" s="44"/>
      <c r="S569" s="44"/>
      <c r="T569" s="44"/>
      <c r="U569" s="44"/>
      <c r="V569" s="44"/>
      <c r="W569" s="44"/>
      <c r="X569" s="44"/>
      <c r="Y569" s="44"/>
      <c r="Z569" s="44"/>
      <c r="AA569" s="44"/>
      <c r="AB569" s="44"/>
      <c r="AC569" s="44"/>
      <c r="AD569" s="44"/>
      <c r="AE569" s="44"/>
      <c r="AF569" s="44"/>
      <c r="AG569" s="44"/>
      <c r="AH569" s="44"/>
      <c r="AI569" s="44"/>
      <c r="AJ569" s="44"/>
      <c r="AK569" s="44"/>
      <c r="AL569" s="44"/>
      <c r="AM569" s="44"/>
      <c r="AN569" s="44"/>
      <c r="AO569" s="44"/>
      <c r="AP569" s="44"/>
      <c r="AQ569" s="44"/>
      <c r="AR569" s="44"/>
      <c r="AS569" s="44"/>
      <c r="AT569" s="44"/>
      <c r="AU569" s="44"/>
      <c r="AV569" s="44"/>
      <c r="AW569" s="44"/>
      <c r="AX569" s="44"/>
    </row>
    <row r="570" spans="3:50" ht="14.4" x14ac:dyDescent="0.25">
      <c r="C570" s="641"/>
      <c r="D570" s="641"/>
      <c r="E570" s="641"/>
      <c r="F570" s="44"/>
      <c r="G570" s="44"/>
      <c r="H570" s="44"/>
      <c r="I570" s="44"/>
      <c r="J570" s="44"/>
      <c r="K570" s="44"/>
      <c r="L570" s="44"/>
      <c r="M570" s="44"/>
      <c r="N570" s="44"/>
      <c r="O570" s="44"/>
      <c r="P570" s="44"/>
      <c r="Q570" s="44"/>
      <c r="R570" s="44"/>
      <c r="S570" s="44"/>
      <c r="T570" s="44"/>
      <c r="U570" s="44"/>
      <c r="V570" s="44"/>
      <c r="W570" s="44"/>
      <c r="X570" s="44"/>
      <c r="Y570" s="44"/>
      <c r="Z570" s="44"/>
      <c r="AA570" s="44"/>
      <c r="AB570" s="44"/>
      <c r="AC570" s="44"/>
      <c r="AD570" s="44"/>
      <c r="AE570" s="44"/>
      <c r="AF570" s="44"/>
      <c r="AG570" s="44"/>
      <c r="AH570" s="44"/>
      <c r="AI570" s="44"/>
      <c r="AJ570" s="44"/>
      <c r="AK570" s="44"/>
      <c r="AL570" s="44"/>
      <c r="AM570" s="44"/>
      <c r="AN570" s="44"/>
      <c r="AO570" s="44"/>
      <c r="AP570" s="44"/>
      <c r="AQ570" s="44"/>
      <c r="AR570" s="44"/>
      <c r="AS570" s="44"/>
      <c r="AT570" s="44"/>
      <c r="AU570" s="44"/>
      <c r="AV570" s="44"/>
      <c r="AW570" s="44"/>
      <c r="AX570" s="44"/>
    </row>
    <row r="571" spans="3:50" ht="14.4" x14ac:dyDescent="0.25">
      <c r="C571" s="641"/>
      <c r="D571" s="641"/>
      <c r="E571" s="641"/>
      <c r="F571" s="44"/>
      <c r="G571" s="44"/>
      <c r="H571" s="44"/>
      <c r="I571" s="44"/>
      <c r="J571" s="44"/>
      <c r="K571" s="44"/>
      <c r="L571" s="44"/>
      <c r="M571" s="44"/>
      <c r="N571" s="44"/>
      <c r="O571" s="44"/>
      <c r="P571" s="44"/>
      <c r="Q571" s="44"/>
      <c r="R571" s="44"/>
      <c r="S571" s="44"/>
      <c r="T571" s="44"/>
      <c r="U571" s="44"/>
      <c r="V571" s="44"/>
      <c r="W571" s="44"/>
      <c r="X571" s="44"/>
      <c r="Y571" s="44"/>
      <c r="Z571" s="44"/>
      <c r="AA571" s="44"/>
      <c r="AB571" s="44"/>
      <c r="AC571" s="44"/>
      <c r="AD571" s="44"/>
      <c r="AE571" s="44"/>
      <c r="AF571" s="44"/>
      <c r="AG571" s="44"/>
      <c r="AH571" s="44"/>
      <c r="AI571" s="44"/>
      <c r="AJ571" s="44"/>
      <c r="AK571" s="44"/>
      <c r="AL571" s="44"/>
      <c r="AM571" s="44"/>
      <c r="AN571" s="44"/>
      <c r="AO571" s="44"/>
      <c r="AP571" s="44"/>
      <c r="AQ571" s="44"/>
      <c r="AR571" s="44"/>
      <c r="AS571" s="44"/>
      <c r="AT571" s="44"/>
      <c r="AU571" s="44"/>
      <c r="AV571" s="44"/>
      <c r="AW571" s="44"/>
      <c r="AX571" s="44"/>
    </row>
    <row r="572" spans="3:50" ht="14.4" x14ac:dyDescent="0.25">
      <c r="C572" s="641"/>
      <c r="D572" s="641"/>
      <c r="E572" s="641"/>
      <c r="F572" s="44"/>
      <c r="G572" s="44"/>
      <c r="H572" s="44"/>
      <c r="I572" s="44"/>
      <c r="J572" s="44"/>
      <c r="K572" s="44"/>
      <c r="L572" s="44"/>
      <c r="M572" s="44"/>
      <c r="N572" s="44"/>
      <c r="O572" s="44"/>
      <c r="P572" s="44"/>
      <c r="Q572" s="44"/>
      <c r="R572" s="44"/>
      <c r="S572" s="44"/>
      <c r="T572" s="44"/>
      <c r="U572" s="44"/>
      <c r="V572" s="44"/>
      <c r="W572" s="44"/>
      <c r="X572" s="44"/>
      <c r="Y572" s="44"/>
      <c r="Z572" s="44"/>
      <c r="AA572" s="44"/>
      <c r="AB572" s="44"/>
      <c r="AC572" s="44"/>
      <c r="AD572" s="44"/>
      <c r="AE572" s="44"/>
      <c r="AF572" s="44"/>
      <c r="AG572" s="44"/>
      <c r="AH572" s="44"/>
      <c r="AI572" s="44"/>
      <c r="AJ572" s="44"/>
      <c r="AK572" s="44"/>
      <c r="AL572" s="44"/>
      <c r="AM572" s="44"/>
      <c r="AN572" s="44"/>
      <c r="AO572" s="44"/>
      <c r="AP572" s="44"/>
      <c r="AQ572" s="44"/>
      <c r="AR572" s="44"/>
      <c r="AS572" s="44"/>
      <c r="AT572" s="44"/>
      <c r="AU572" s="44"/>
      <c r="AV572" s="44"/>
      <c r="AW572" s="44"/>
      <c r="AX572" s="44"/>
    </row>
    <row r="573" spans="3:50" ht="14.4" x14ac:dyDescent="0.25">
      <c r="C573" s="641"/>
      <c r="D573" s="641"/>
      <c r="E573" s="641"/>
      <c r="F573" s="44"/>
      <c r="G573" s="44"/>
      <c r="H573" s="44"/>
      <c r="I573" s="44"/>
      <c r="J573" s="44"/>
      <c r="K573" s="44"/>
      <c r="L573" s="44"/>
      <c r="M573" s="44"/>
      <c r="N573" s="44"/>
      <c r="O573" s="44"/>
      <c r="P573" s="44"/>
      <c r="Q573" s="44"/>
      <c r="R573" s="44"/>
      <c r="S573" s="44"/>
      <c r="T573" s="44"/>
      <c r="U573" s="44"/>
      <c r="V573" s="44"/>
      <c r="W573" s="44"/>
      <c r="X573" s="44"/>
      <c r="Y573" s="44"/>
      <c r="Z573" s="44"/>
      <c r="AA573" s="44"/>
      <c r="AB573" s="44"/>
      <c r="AC573" s="44"/>
      <c r="AD573" s="44"/>
      <c r="AE573" s="44"/>
      <c r="AF573" s="44"/>
      <c r="AG573" s="44"/>
      <c r="AH573" s="44"/>
      <c r="AI573" s="44"/>
      <c r="AJ573" s="44"/>
      <c r="AK573" s="44"/>
      <c r="AL573" s="44"/>
      <c r="AM573" s="44"/>
      <c r="AN573" s="44"/>
      <c r="AO573" s="44"/>
      <c r="AP573" s="44"/>
      <c r="AQ573" s="44"/>
      <c r="AR573" s="44"/>
      <c r="AS573" s="44"/>
      <c r="AT573" s="44"/>
      <c r="AU573" s="44"/>
      <c r="AV573" s="44"/>
      <c r="AW573" s="44"/>
      <c r="AX573" s="44"/>
    </row>
    <row r="574" spans="3:50" ht="14.4" x14ac:dyDescent="0.25">
      <c r="C574" s="641"/>
      <c r="D574" s="641"/>
      <c r="E574" s="641"/>
      <c r="F574" s="44"/>
      <c r="G574" s="44"/>
      <c r="H574" s="44"/>
      <c r="I574" s="44"/>
      <c r="J574" s="44"/>
      <c r="K574" s="44"/>
      <c r="L574" s="44"/>
      <c r="M574" s="44"/>
      <c r="N574" s="44"/>
      <c r="O574" s="44"/>
      <c r="P574" s="44"/>
      <c r="Q574" s="44"/>
      <c r="R574" s="44"/>
      <c r="S574" s="44"/>
      <c r="T574" s="44"/>
      <c r="U574" s="44"/>
      <c r="V574" s="44"/>
      <c r="W574" s="44"/>
      <c r="X574" s="44"/>
      <c r="Y574" s="44"/>
      <c r="Z574" s="44"/>
      <c r="AA574" s="44"/>
      <c r="AB574" s="44"/>
      <c r="AC574" s="44"/>
      <c r="AD574" s="44"/>
      <c r="AE574" s="44"/>
      <c r="AF574" s="44"/>
      <c r="AG574" s="44"/>
      <c r="AH574" s="44"/>
      <c r="AI574" s="44"/>
      <c r="AJ574" s="44"/>
      <c r="AK574" s="44"/>
      <c r="AL574" s="44"/>
      <c r="AM574" s="44"/>
      <c r="AN574" s="44"/>
      <c r="AO574" s="44"/>
      <c r="AP574" s="44"/>
      <c r="AQ574" s="44"/>
      <c r="AR574" s="44"/>
      <c r="AS574" s="44"/>
      <c r="AT574" s="44"/>
      <c r="AU574" s="44"/>
      <c r="AV574" s="44"/>
      <c r="AW574" s="44"/>
      <c r="AX574" s="44"/>
    </row>
    <row r="575" spans="3:50" ht="14.4" x14ac:dyDescent="0.25">
      <c r="C575" s="641"/>
      <c r="D575" s="641"/>
      <c r="E575" s="641"/>
      <c r="F575" s="44"/>
      <c r="G575" s="44"/>
      <c r="H575" s="44"/>
      <c r="I575" s="44"/>
      <c r="J575" s="44"/>
      <c r="K575" s="44"/>
      <c r="L575" s="44"/>
      <c r="M575" s="44"/>
      <c r="N575" s="44"/>
      <c r="O575" s="44"/>
      <c r="P575" s="44"/>
      <c r="Q575" s="44"/>
      <c r="R575" s="44"/>
      <c r="S575" s="44"/>
      <c r="T575" s="44"/>
      <c r="U575" s="44"/>
      <c r="V575" s="44"/>
      <c r="W575" s="44"/>
      <c r="X575" s="44"/>
      <c r="Y575" s="44"/>
      <c r="Z575" s="44"/>
      <c r="AA575" s="44"/>
      <c r="AB575" s="44"/>
      <c r="AC575" s="44"/>
      <c r="AD575" s="44"/>
      <c r="AE575" s="44"/>
      <c r="AF575" s="44"/>
      <c r="AG575" s="44"/>
      <c r="AH575" s="44"/>
      <c r="AI575" s="44"/>
      <c r="AJ575" s="44"/>
      <c r="AK575" s="44"/>
      <c r="AL575" s="44"/>
      <c r="AM575" s="44"/>
      <c r="AN575" s="44"/>
      <c r="AO575" s="44"/>
      <c r="AP575" s="44"/>
      <c r="AQ575" s="44"/>
      <c r="AR575" s="44"/>
      <c r="AS575" s="44"/>
      <c r="AT575" s="44"/>
      <c r="AU575" s="44"/>
      <c r="AV575" s="44"/>
      <c r="AW575" s="44"/>
      <c r="AX575" s="44"/>
    </row>
    <row r="576" spans="3:50" ht="14.4" x14ac:dyDescent="0.25">
      <c r="C576" s="641"/>
      <c r="D576" s="641"/>
      <c r="E576" s="641"/>
      <c r="F576" s="44"/>
      <c r="G576" s="44"/>
      <c r="H576" s="44"/>
      <c r="I576" s="44"/>
      <c r="J576" s="44"/>
      <c r="K576" s="44"/>
      <c r="L576" s="44"/>
      <c r="M576" s="44"/>
      <c r="N576" s="44"/>
      <c r="O576" s="44"/>
      <c r="P576" s="44"/>
      <c r="Q576" s="44"/>
      <c r="R576" s="44"/>
      <c r="S576" s="44"/>
      <c r="T576" s="44"/>
      <c r="U576" s="44"/>
      <c r="V576" s="44"/>
      <c r="W576" s="44"/>
      <c r="X576" s="44"/>
      <c r="Y576" s="44"/>
      <c r="Z576" s="44"/>
      <c r="AA576" s="44"/>
      <c r="AB576" s="44"/>
      <c r="AC576" s="44"/>
      <c r="AD576" s="44"/>
      <c r="AE576" s="44"/>
      <c r="AF576" s="44"/>
      <c r="AG576" s="44"/>
      <c r="AH576" s="44"/>
      <c r="AI576" s="44"/>
      <c r="AJ576" s="44"/>
      <c r="AK576" s="44"/>
      <c r="AL576" s="44"/>
      <c r="AM576" s="44"/>
      <c r="AN576" s="44"/>
      <c r="AO576" s="44"/>
      <c r="AP576" s="44"/>
      <c r="AQ576" s="44"/>
      <c r="AR576" s="44"/>
      <c r="AS576" s="44"/>
      <c r="AT576" s="44"/>
      <c r="AU576" s="44"/>
      <c r="AV576" s="44"/>
      <c r="AW576" s="44"/>
      <c r="AX576" s="44"/>
    </row>
    <row r="577" spans="3:50" ht="14.4" x14ac:dyDescent="0.25">
      <c r="C577" s="641"/>
      <c r="D577" s="641"/>
      <c r="E577" s="641"/>
      <c r="F577" s="44"/>
      <c r="G577" s="44"/>
      <c r="H577" s="44"/>
      <c r="I577" s="44"/>
      <c r="J577" s="44"/>
      <c r="K577" s="44"/>
      <c r="L577" s="44"/>
      <c r="M577" s="44"/>
      <c r="N577" s="44"/>
      <c r="O577" s="44"/>
      <c r="P577" s="44"/>
      <c r="Q577" s="44"/>
      <c r="R577" s="44"/>
      <c r="S577" s="44"/>
      <c r="T577" s="44"/>
      <c r="U577" s="44"/>
      <c r="V577" s="44"/>
      <c r="W577" s="44"/>
      <c r="X577" s="44"/>
      <c r="Y577" s="44"/>
      <c r="Z577" s="44"/>
      <c r="AA577" s="44"/>
      <c r="AB577" s="44"/>
      <c r="AC577" s="44"/>
      <c r="AD577" s="44"/>
      <c r="AE577" s="44"/>
      <c r="AF577" s="44"/>
      <c r="AG577" s="44"/>
      <c r="AH577" s="44"/>
      <c r="AI577" s="44"/>
      <c r="AJ577" s="44"/>
      <c r="AK577" s="44"/>
      <c r="AL577" s="44"/>
      <c r="AM577" s="44"/>
      <c r="AN577" s="44"/>
      <c r="AO577" s="44"/>
      <c r="AP577" s="44"/>
      <c r="AQ577" s="44"/>
      <c r="AR577" s="44"/>
      <c r="AS577" s="44"/>
      <c r="AT577" s="44"/>
      <c r="AU577" s="44"/>
      <c r="AV577" s="44"/>
      <c r="AW577" s="44"/>
      <c r="AX577" s="44"/>
    </row>
    <row r="578" spans="3:50" ht="14.4" x14ac:dyDescent="0.25">
      <c r="C578" s="641"/>
      <c r="D578" s="641"/>
      <c r="E578" s="641"/>
      <c r="F578" s="44"/>
      <c r="G578" s="44"/>
      <c r="H578" s="44"/>
      <c r="I578" s="44"/>
      <c r="J578" s="44"/>
      <c r="K578" s="44"/>
      <c r="L578" s="44"/>
      <c r="M578" s="44"/>
      <c r="N578" s="44"/>
      <c r="O578" s="44"/>
      <c r="P578" s="44"/>
      <c r="Q578" s="44"/>
      <c r="R578" s="44"/>
      <c r="S578" s="44"/>
      <c r="T578" s="44"/>
      <c r="U578" s="44"/>
      <c r="V578" s="44"/>
      <c r="W578" s="44"/>
      <c r="X578" s="44"/>
      <c r="Y578" s="44"/>
      <c r="Z578" s="44"/>
      <c r="AA578" s="44"/>
      <c r="AB578" s="44"/>
      <c r="AC578" s="44"/>
      <c r="AD578" s="44"/>
      <c r="AE578" s="44"/>
      <c r="AF578" s="44"/>
      <c r="AG578" s="44"/>
      <c r="AH578" s="44"/>
      <c r="AI578" s="44"/>
      <c r="AJ578" s="44"/>
      <c r="AK578" s="44"/>
      <c r="AL578" s="44"/>
      <c r="AM578" s="44"/>
      <c r="AN578" s="44"/>
      <c r="AO578" s="44"/>
      <c r="AP578" s="44"/>
      <c r="AQ578" s="44"/>
      <c r="AR578" s="44"/>
      <c r="AS578" s="44"/>
      <c r="AT578" s="44"/>
      <c r="AU578" s="44"/>
      <c r="AV578" s="44"/>
      <c r="AW578" s="44"/>
      <c r="AX578" s="44"/>
    </row>
    <row r="579" spans="3:50" ht="14.4" x14ac:dyDescent="0.25">
      <c r="C579" s="641"/>
      <c r="D579" s="641"/>
      <c r="E579" s="641"/>
      <c r="F579" s="44"/>
      <c r="G579" s="44"/>
      <c r="H579" s="44"/>
      <c r="I579" s="44"/>
      <c r="J579" s="44"/>
      <c r="K579" s="44"/>
      <c r="L579" s="44"/>
      <c r="M579" s="44"/>
      <c r="N579" s="44"/>
      <c r="O579" s="44"/>
      <c r="P579" s="44"/>
      <c r="Q579" s="44"/>
      <c r="R579" s="44"/>
      <c r="S579" s="44"/>
      <c r="T579" s="44"/>
      <c r="U579" s="44"/>
      <c r="V579" s="44"/>
      <c r="W579" s="44"/>
      <c r="X579" s="44"/>
      <c r="Y579" s="44"/>
      <c r="Z579" s="44"/>
      <c r="AA579" s="44"/>
      <c r="AB579" s="44"/>
      <c r="AC579" s="44"/>
      <c r="AD579" s="44"/>
      <c r="AE579" s="44"/>
      <c r="AF579" s="44"/>
      <c r="AG579" s="44"/>
      <c r="AH579" s="44"/>
      <c r="AI579" s="44"/>
      <c r="AJ579" s="44"/>
      <c r="AK579" s="44"/>
      <c r="AL579" s="44"/>
      <c r="AM579" s="44"/>
      <c r="AN579" s="44"/>
      <c r="AO579" s="44"/>
      <c r="AP579" s="44"/>
      <c r="AQ579" s="44"/>
      <c r="AR579" s="44"/>
      <c r="AS579" s="44"/>
      <c r="AT579" s="44"/>
      <c r="AU579" s="44"/>
      <c r="AV579" s="44"/>
      <c r="AW579" s="44"/>
      <c r="AX579" s="44"/>
    </row>
    <row r="580" spans="3:50" ht="14.4" x14ac:dyDescent="0.25">
      <c r="C580" s="641"/>
      <c r="D580" s="641"/>
      <c r="E580" s="641"/>
      <c r="F580" s="44"/>
      <c r="G580" s="44"/>
      <c r="H580" s="44"/>
      <c r="I580" s="44"/>
      <c r="J580" s="44"/>
      <c r="K580" s="44"/>
      <c r="L580" s="44"/>
      <c r="M580" s="44"/>
      <c r="N580" s="44"/>
      <c r="O580" s="44"/>
      <c r="P580" s="44"/>
      <c r="Q580" s="44"/>
      <c r="R580" s="44"/>
      <c r="S580" s="44"/>
      <c r="T580" s="44"/>
      <c r="U580" s="44"/>
      <c r="V580" s="44"/>
      <c r="W580" s="44"/>
      <c r="X580" s="44"/>
      <c r="Y580" s="44"/>
      <c r="Z580" s="44"/>
      <c r="AA580" s="44"/>
      <c r="AB580" s="44"/>
      <c r="AC580" s="44"/>
      <c r="AD580" s="44"/>
      <c r="AE580" s="44"/>
      <c r="AF580" s="44"/>
      <c r="AG580" s="44"/>
      <c r="AH580" s="44"/>
      <c r="AI580" s="44"/>
      <c r="AJ580" s="44"/>
      <c r="AK580" s="44"/>
      <c r="AL580" s="44"/>
      <c r="AM580" s="44"/>
      <c r="AN580" s="44"/>
      <c r="AO580" s="44"/>
      <c r="AP580" s="44"/>
      <c r="AQ580" s="44"/>
      <c r="AR580" s="44"/>
      <c r="AS580" s="44"/>
      <c r="AT580" s="44"/>
      <c r="AU580" s="44"/>
      <c r="AV580" s="44"/>
      <c r="AW580" s="44"/>
      <c r="AX580" s="44"/>
    </row>
    <row r="581" spans="3:50" ht="14.4" x14ac:dyDescent="0.25">
      <c r="C581" s="641"/>
      <c r="D581" s="641"/>
      <c r="E581" s="641"/>
      <c r="F581" s="44"/>
      <c r="G581" s="44"/>
      <c r="H581" s="44"/>
      <c r="I581" s="44"/>
      <c r="J581" s="44"/>
      <c r="K581" s="44"/>
      <c r="L581" s="44"/>
      <c r="M581" s="44"/>
      <c r="N581" s="44"/>
      <c r="O581" s="44"/>
      <c r="P581" s="44"/>
      <c r="Q581" s="44"/>
      <c r="R581" s="44"/>
      <c r="S581" s="44"/>
      <c r="T581" s="44"/>
      <c r="U581" s="44"/>
      <c r="V581" s="44"/>
      <c r="W581" s="44"/>
      <c r="X581" s="44"/>
      <c r="Y581" s="44"/>
      <c r="Z581" s="44"/>
      <c r="AA581" s="44"/>
      <c r="AB581" s="44"/>
      <c r="AC581" s="44"/>
      <c r="AD581" s="44"/>
      <c r="AE581" s="44"/>
      <c r="AF581" s="44"/>
      <c r="AG581" s="44"/>
      <c r="AH581" s="44"/>
      <c r="AI581" s="44"/>
      <c r="AJ581" s="44"/>
      <c r="AK581" s="44"/>
      <c r="AL581" s="44"/>
      <c r="AM581" s="44"/>
      <c r="AN581" s="44"/>
      <c r="AO581" s="44"/>
      <c r="AP581" s="44"/>
      <c r="AQ581" s="44"/>
      <c r="AR581" s="44"/>
      <c r="AS581" s="44"/>
      <c r="AT581" s="44"/>
      <c r="AU581" s="44"/>
      <c r="AV581" s="44"/>
      <c r="AW581" s="44"/>
      <c r="AX581" s="44"/>
    </row>
    <row r="582" spans="3:50" ht="14.4" x14ac:dyDescent="0.25">
      <c r="C582" s="641"/>
      <c r="D582" s="641"/>
      <c r="E582" s="641"/>
      <c r="F582" s="44"/>
      <c r="G582" s="44"/>
      <c r="H582" s="44"/>
      <c r="I582" s="44"/>
      <c r="J582" s="44"/>
      <c r="K582" s="44"/>
      <c r="L582" s="44"/>
      <c r="M582" s="44"/>
      <c r="N582" s="44"/>
      <c r="O582" s="44"/>
      <c r="P582" s="44"/>
      <c r="Q582" s="44"/>
      <c r="R582" s="44"/>
      <c r="S582" s="44"/>
      <c r="T582" s="44"/>
      <c r="U582" s="44"/>
      <c r="V582" s="44"/>
      <c r="W582" s="44"/>
      <c r="X582" s="44"/>
      <c r="Y582" s="44"/>
      <c r="Z582" s="44"/>
      <c r="AA582" s="44"/>
      <c r="AB582" s="44"/>
      <c r="AC582" s="44"/>
      <c r="AD582" s="44"/>
      <c r="AE582" s="44"/>
      <c r="AF582" s="44"/>
      <c r="AG582" s="44"/>
      <c r="AH582" s="44"/>
      <c r="AI582" s="44"/>
      <c r="AJ582" s="44"/>
      <c r="AK582" s="44"/>
      <c r="AL582" s="44"/>
      <c r="AM582" s="44"/>
      <c r="AN582" s="44"/>
      <c r="AO582" s="44"/>
      <c r="AP582" s="44"/>
      <c r="AQ582" s="44"/>
      <c r="AR582" s="44"/>
      <c r="AS582" s="44"/>
      <c r="AT582" s="44"/>
      <c r="AU582" s="44"/>
      <c r="AV582" s="44"/>
      <c r="AW582" s="44"/>
      <c r="AX582" s="44"/>
    </row>
    <row r="583" spans="3:50" ht="14.4" x14ac:dyDescent="0.25">
      <c r="C583" s="641"/>
      <c r="D583" s="641"/>
      <c r="E583" s="641"/>
      <c r="F583" s="44"/>
      <c r="G583" s="44"/>
      <c r="H583" s="44"/>
      <c r="I583" s="44"/>
      <c r="J583" s="44"/>
      <c r="K583" s="44"/>
      <c r="L583" s="44"/>
      <c r="M583" s="44"/>
      <c r="N583" s="44"/>
      <c r="O583" s="44"/>
      <c r="P583" s="44"/>
      <c r="Q583" s="44"/>
      <c r="R583" s="44"/>
      <c r="S583" s="44"/>
      <c r="T583" s="44"/>
      <c r="U583" s="44"/>
      <c r="V583" s="44"/>
      <c r="W583" s="44"/>
      <c r="X583" s="44"/>
      <c r="Y583" s="44"/>
      <c r="Z583" s="44"/>
      <c r="AA583" s="44"/>
      <c r="AB583" s="44"/>
      <c r="AC583" s="44"/>
      <c r="AD583" s="44"/>
      <c r="AE583" s="44"/>
      <c r="AF583" s="44"/>
      <c r="AG583" s="44"/>
      <c r="AH583" s="44"/>
      <c r="AI583" s="44"/>
      <c r="AJ583" s="44"/>
      <c r="AK583" s="44"/>
      <c r="AL583" s="44"/>
      <c r="AM583" s="44"/>
      <c r="AN583" s="44"/>
      <c r="AO583" s="44"/>
      <c r="AP583" s="44"/>
      <c r="AQ583" s="44"/>
      <c r="AR583" s="44"/>
      <c r="AS583" s="44"/>
      <c r="AT583" s="44"/>
      <c r="AU583" s="44"/>
      <c r="AV583" s="44"/>
      <c r="AW583" s="44"/>
      <c r="AX583" s="44"/>
    </row>
    <row r="584" spans="3:50" ht="14.4" x14ac:dyDescent="0.25">
      <c r="C584" s="641"/>
      <c r="D584" s="641"/>
      <c r="E584" s="641"/>
      <c r="F584" s="44"/>
      <c r="G584" s="44"/>
      <c r="H584" s="44"/>
      <c r="I584" s="44"/>
      <c r="J584" s="44"/>
      <c r="K584" s="44"/>
      <c r="L584" s="44"/>
      <c r="M584" s="44"/>
      <c r="N584" s="44"/>
      <c r="O584" s="44"/>
      <c r="P584" s="44"/>
      <c r="Q584" s="44"/>
      <c r="R584" s="44"/>
      <c r="S584" s="44"/>
      <c r="T584" s="44"/>
      <c r="U584" s="44"/>
      <c r="V584" s="44"/>
      <c r="W584" s="44"/>
      <c r="X584" s="44"/>
      <c r="Y584" s="44"/>
      <c r="Z584" s="44"/>
      <c r="AA584" s="44"/>
      <c r="AB584" s="44"/>
      <c r="AC584" s="44"/>
      <c r="AD584" s="44"/>
      <c r="AE584" s="44"/>
      <c r="AF584" s="44"/>
      <c r="AG584" s="44"/>
      <c r="AH584" s="44"/>
      <c r="AI584" s="44"/>
      <c r="AJ584" s="44"/>
      <c r="AK584" s="44"/>
      <c r="AL584" s="44"/>
      <c r="AM584" s="44"/>
      <c r="AN584" s="44"/>
      <c r="AO584" s="44"/>
      <c r="AP584" s="44"/>
      <c r="AQ584" s="44"/>
      <c r="AR584" s="44"/>
      <c r="AS584" s="44"/>
      <c r="AT584" s="44"/>
      <c r="AU584" s="44"/>
      <c r="AV584" s="44"/>
      <c r="AW584" s="44"/>
      <c r="AX584" s="44"/>
    </row>
    <row r="585" spans="3:50" ht="14.4" x14ac:dyDescent="0.25">
      <c r="C585" s="641"/>
      <c r="D585" s="641"/>
      <c r="E585" s="641"/>
      <c r="F585" s="44"/>
      <c r="G585" s="44"/>
      <c r="H585" s="44"/>
      <c r="I585" s="44"/>
      <c r="J585" s="44"/>
      <c r="K585" s="44"/>
      <c r="L585" s="44"/>
      <c r="M585" s="44"/>
      <c r="N585" s="44"/>
      <c r="O585" s="44"/>
      <c r="P585" s="44"/>
      <c r="Q585" s="44"/>
      <c r="R585" s="44"/>
      <c r="S585" s="44"/>
      <c r="T585" s="44"/>
      <c r="U585" s="44"/>
      <c r="V585" s="44"/>
      <c r="W585" s="44"/>
      <c r="X585" s="44"/>
      <c r="Y585" s="44"/>
      <c r="Z585" s="44"/>
      <c r="AA585" s="44"/>
      <c r="AB585" s="44"/>
      <c r="AC585" s="44"/>
      <c r="AD585" s="44"/>
      <c r="AE585" s="44"/>
      <c r="AF585" s="44"/>
      <c r="AG585" s="44"/>
      <c r="AH585" s="44"/>
      <c r="AI585" s="44"/>
      <c r="AJ585" s="44"/>
      <c r="AK585" s="44"/>
      <c r="AL585" s="44"/>
      <c r="AM585" s="44"/>
      <c r="AN585" s="44"/>
      <c r="AO585" s="44"/>
      <c r="AP585" s="44"/>
      <c r="AQ585" s="44"/>
      <c r="AR585" s="44"/>
      <c r="AS585" s="44"/>
      <c r="AT585" s="44"/>
      <c r="AU585" s="44"/>
      <c r="AV585" s="44"/>
      <c r="AW585" s="44"/>
      <c r="AX585" s="44"/>
    </row>
    <row r="586" spans="3:50" ht="14.4" x14ac:dyDescent="0.25">
      <c r="C586" s="641"/>
      <c r="D586" s="641"/>
      <c r="E586" s="641"/>
      <c r="F586" s="44"/>
      <c r="G586" s="44"/>
      <c r="H586" s="44"/>
      <c r="I586" s="44"/>
      <c r="J586" s="44"/>
      <c r="K586" s="44"/>
      <c r="L586" s="44"/>
      <c r="M586" s="44"/>
      <c r="N586" s="44"/>
      <c r="O586" s="44"/>
      <c r="P586" s="44"/>
      <c r="Q586" s="44"/>
      <c r="R586" s="44"/>
      <c r="S586" s="44"/>
      <c r="T586" s="44"/>
      <c r="U586" s="44"/>
      <c r="V586" s="44"/>
      <c r="W586" s="44"/>
      <c r="X586" s="44"/>
      <c r="Y586" s="44"/>
      <c r="Z586" s="44"/>
      <c r="AA586" s="44"/>
      <c r="AB586" s="44"/>
      <c r="AC586" s="44"/>
      <c r="AD586" s="44"/>
      <c r="AE586" s="44"/>
      <c r="AF586" s="44"/>
      <c r="AG586" s="44"/>
      <c r="AH586" s="44"/>
      <c r="AI586" s="44"/>
      <c r="AJ586" s="44"/>
      <c r="AK586" s="44"/>
      <c r="AL586" s="44"/>
      <c r="AM586" s="44"/>
      <c r="AN586" s="44"/>
      <c r="AO586" s="44"/>
      <c r="AP586" s="44"/>
      <c r="AQ586" s="44"/>
      <c r="AR586" s="44"/>
      <c r="AS586" s="44"/>
      <c r="AT586" s="44"/>
      <c r="AU586" s="44"/>
      <c r="AV586" s="44"/>
      <c r="AW586" s="44"/>
      <c r="AX586" s="44"/>
    </row>
    <row r="587" spans="3:50" ht="14.4" x14ac:dyDescent="0.25">
      <c r="C587" s="641"/>
      <c r="D587" s="641"/>
      <c r="E587" s="641"/>
      <c r="F587" s="44"/>
      <c r="G587" s="44"/>
      <c r="H587" s="44"/>
      <c r="I587" s="44"/>
      <c r="J587" s="44"/>
      <c r="K587" s="44"/>
      <c r="L587" s="44"/>
      <c r="M587" s="44"/>
      <c r="N587" s="44"/>
      <c r="O587" s="44"/>
      <c r="P587" s="44"/>
      <c r="Q587" s="44"/>
      <c r="R587" s="44"/>
      <c r="S587" s="44"/>
      <c r="T587" s="44"/>
      <c r="U587" s="44"/>
      <c r="V587" s="44"/>
      <c r="W587" s="44"/>
      <c r="X587" s="44"/>
      <c r="Y587" s="44"/>
      <c r="Z587" s="44"/>
      <c r="AA587" s="44"/>
      <c r="AB587" s="44"/>
      <c r="AC587" s="44"/>
      <c r="AD587" s="44"/>
      <c r="AE587" s="44"/>
      <c r="AF587" s="44"/>
      <c r="AG587" s="44"/>
      <c r="AH587" s="44"/>
      <c r="AI587" s="44"/>
      <c r="AJ587" s="44"/>
      <c r="AK587" s="44"/>
      <c r="AL587" s="44"/>
      <c r="AM587" s="44"/>
      <c r="AN587" s="44"/>
      <c r="AO587" s="44"/>
      <c r="AP587" s="44"/>
      <c r="AQ587" s="44"/>
      <c r="AR587" s="44"/>
      <c r="AS587" s="44"/>
      <c r="AT587" s="44"/>
      <c r="AU587" s="44"/>
      <c r="AV587" s="44"/>
      <c r="AW587" s="44"/>
      <c r="AX587" s="44"/>
    </row>
    <row r="588" spans="3:50" ht="14.4" x14ac:dyDescent="0.25">
      <c r="C588" s="641"/>
      <c r="D588" s="641"/>
      <c r="E588" s="641"/>
      <c r="F588" s="44"/>
      <c r="G588" s="44"/>
      <c r="H588" s="44"/>
      <c r="I588" s="44"/>
      <c r="J588" s="44"/>
      <c r="K588" s="44"/>
      <c r="L588" s="44"/>
      <c r="M588" s="44"/>
      <c r="N588" s="44"/>
      <c r="O588" s="44"/>
      <c r="P588" s="44"/>
      <c r="Q588" s="44"/>
      <c r="R588" s="44"/>
      <c r="S588" s="44"/>
      <c r="T588" s="44"/>
      <c r="U588" s="44"/>
      <c r="V588" s="44"/>
      <c r="W588" s="44"/>
      <c r="X588" s="44"/>
      <c r="Y588" s="44"/>
      <c r="Z588" s="44"/>
      <c r="AA588" s="44"/>
      <c r="AB588" s="44"/>
      <c r="AC588" s="44"/>
      <c r="AD588" s="44"/>
      <c r="AE588" s="44"/>
      <c r="AF588" s="44"/>
      <c r="AG588" s="44"/>
      <c r="AH588" s="44"/>
      <c r="AI588" s="44"/>
      <c r="AJ588" s="44"/>
      <c r="AK588" s="44"/>
      <c r="AL588" s="44"/>
      <c r="AM588" s="44"/>
      <c r="AN588" s="44"/>
      <c r="AO588" s="44"/>
      <c r="AP588" s="44"/>
      <c r="AQ588" s="44"/>
      <c r="AR588" s="44"/>
      <c r="AS588" s="44"/>
      <c r="AT588" s="44"/>
      <c r="AU588" s="44"/>
      <c r="AV588" s="44"/>
      <c r="AW588" s="44"/>
      <c r="AX588" s="44"/>
    </row>
    <row r="589" spans="3:50" ht="14.4" x14ac:dyDescent="0.25">
      <c r="C589" s="641"/>
      <c r="D589" s="641"/>
      <c r="E589" s="641"/>
      <c r="F589" s="44"/>
      <c r="G589" s="44"/>
      <c r="H589" s="44"/>
      <c r="I589" s="44"/>
      <c r="J589" s="44"/>
      <c r="K589" s="44"/>
      <c r="L589" s="44"/>
      <c r="M589" s="44"/>
      <c r="N589" s="44"/>
      <c r="O589" s="44"/>
      <c r="P589" s="44"/>
      <c r="Q589" s="44"/>
      <c r="R589" s="44"/>
      <c r="S589" s="44"/>
      <c r="T589" s="44"/>
      <c r="U589" s="44"/>
      <c r="V589" s="44"/>
      <c r="W589" s="44"/>
      <c r="X589" s="44"/>
      <c r="Y589" s="44"/>
      <c r="Z589" s="44"/>
      <c r="AA589" s="44"/>
      <c r="AB589" s="44"/>
      <c r="AC589" s="44"/>
      <c r="AD589" s="44"/>
      <c r="AE589" s="44"/>
      <c r="AF589" s="44"/>
      <c r="AG589" s="44"/>
      <c r="AH589" s="44"/>
      <c r="AI589" s="44"/>
      <c r="AJ589" s="44"/>
      <c r="AK589" s="44"/>
      <c r="AL589" s="44"/>
      <c r="AM589" s="44"/>
      <c r="AN589" s="44"/>
      <c r="AO589" s="44"/>
      <c r="AP589" s="44"/>
      <c r="AQ589" s="44"/>
      <c r="AR589" s="44"/>
      <c r="AS589" s="44"/>
      <c r="AT589" s="44"/>
      <c r="AU589" s="44"/>
      <c r="AV589" s="44"/>
      <c r="AW589" s="44"/>
      <c r="AX589" s="44"/>
    </row>
    <row r="590" spans="3:50" ht="14.4" x14ac:dyDescent="0.25">
      <c r="C590" s="641"/>
      <c r="D590" s="641"/>
      <c r="E590" s="641"/>
      <c r="F590" s="44"/>
      <c r="G590" s="44"/>
      <c r="H590" s="44"/>
      <c r="I590" s="44"/>
      <c r="J590" s="44"/>
      <c r="K590" s="44"/>
      <c r="L590" s="44"/>
      <c r="M590" s="44"/>
      <c r="N590" s="44"/>
      <c r="O590" s="44"/>
      <c r="P590" s="44"/>
      <c r="Q590" s="44"/>
      <c r="R590" s="44"/>
      <c r="S590" s="44"/>
      <c r="T590" s="44"/>
      <c r="U590" s="44"/>
      <c r="V590" s="44"/>
      <c r="W590" s="44"/>
      <c r="X590" s="44"/>
      <c r="Y590" s="44"/>
      <c r="Z590" s="44"/>
      <c r="AA590" s="44"/>
      <c r="AB590" s="44"/>
      <c r="AC590" s="44"/>
      <c r="AD590" s="44"/>
      <c r="AE590" s="44"/>
      <c r="AF590" s="44"/>
      <c r="AG590" s="44"/>
      <c r="AH590" s="44"/>
      <c r="AI590" s="44"/>
      <c r="AJ590" s="44"/>
      <c r="AK590" s="44"/>
      <c r="AL590" s="44"/>
      <c r="AM590" s="44"/>
      <c r="AN590" s="44"/>
      <c r="AO590" s="44"/>
      <c r="AP590" s="44"/>
      <c r="AQ590" s="44"/>
      <c r="AR590" s="44"/>
      <c r="AS590" s="44"/>
      <c r="AT590" s="44"/>
      <c r="AU590" s="44"/>
      <c r="AV590" s="44"/>
      <c r="AW590" s="44"/>
      <c r="AX590" s="44"/>
    </row>
    <row r="591" spans="3:50" ht="14.4" x14ac:dyDescent="0.25">
      <c r="C591" s="641"/>
      <c r="D591" s="641"/>
      <c r="E591" s="641"/>
      <c r="F591" s="44"/>
      <c r="G591" s="44"/>
      <c r="H591" s="44"/>
      <c r="I591" s="44"/>
      <c r="J591" s="44"/>
      <c r="K591" s="44"/>
      <c r="L591" s="44"/>
      <c r="M591" s="44"/>
      <c r="N591" s="44"/>
      <c r="O591" s="44"/>
      <c r="P591" s="44"/>
      <c r="Q591" s="44"/>
      <c r="R591" s="44"/>
      <c r="S591" s="44"/>
      <c r="T591" s="44"/>
      <c r="U591" s="44"/>
      <c r="V591" s="44"/>
      <c r="W591" s="44"/>
      <c r="X591" s="44"/>
      <c r="Y591" s="44"/>
      <c r="Z591" s="44"/>
      <c r="AA591" s="44"/>
      <c r="AB591" s="44"/>
      <c r="AC591" s="44"/>
      <c r="AD591" s="44"/>
      <c r="AE591" s="44"/>
      <c r="AF591" s="44"/>
      <c r="AG591" s="44"/>
      <c r="AH591" s="44"/>
      <c r="AI591" s="44"/>
      <c r="AJ591" s="44"/>
      <c r="AK591" s="44"/>
      <c r="AL591" s="44"/>
      <c r="AM591" s="44"/>
      <c r="AN591" s="44"/>
      <c r="AO591" s="44"/>
      <c r="AP591" s="44"/>
      <c r="AQ591" s="44"/>
      <c r="AR591" s="44"/>
      <c r="AS591" s="44"/>
      <c r="AT591" s="44"/>
      <c r="AU591" s="44"/>
      <c r="AV591" s="44"/>
      <c r="AW591" s="44"/>
      <c r="AX591" s="44"/>
    </row>
    <row r="592" spans="3:50" ht="14.4" x14ac:dyDescent="0.25">
      <c r="C592" s="641"/>
      <c r="D592" s="641"/>
      <c r="E592" s="641"/>
      <c r="F592" s="44"/>
      <c r="G592" s="44"/>
      <c r="H592" s="44"/>
      <c r="I592" s="44"/>
      <c r="J592" s="44"/>
      <c r="K592" s="44"/>
      <c r="L592" s="44"/>
      <c r="M592" s="44"/>
      <c r="N592" s="44"/>
      <c r="O592" s="44"/>
      <c r="P592" s="44"/>
      <c r="Q592" s="44"/>
      <c r="R592" s="44"/>
      <c r="S592" s="44"/>
      <c r="T592" s="44"/>
      <c r="U592" s="44"/>
      <c r="V592" s="44"/>
      <c r="W592" s="44"/>
      <c r="X592" s="44"/>
      <c r="Y592" s="44"/>
      <c r="Z592" s="44"/>
      <c r="AA592" s="44"/>
      <c r="AB592" s="44"/>
      <c r="AC592" s="44"/>
      <c r="AD592" s="44"/>
      <c r="AE592" s="44"/>
      <c r="AF592" s="44"/>
      <c r="AG592" s="44"/>
      <c r="AH592" s="44"/>
      <c r="AI592" s="44"/>
      <c r="AJ592" s="44"/>
      <c r="AK592" s="44"/>
      <c r="AL592" s="44"/>
      <c r="AM592" s="44"/>
      <c r="AN592" s="44"/>
      <c r="AO592" s="44"/>
      <c r="AP592" s="44"/>
      <c r="AQ592" s="44"/>
      <c r="AR592" s="44"/>
      <c r="AS592" s="44"/>
      <c r="AT592" s="44"/>
      <c r="AU592" s="44"/>
      <c r="AV592" s="44"/>
      <c r="AW592" s="44"/>
      <c r="AX592" s="44"/>
    </row>
    <row r="593" spans="3:50" ht="14.4" x14ac:dyDescent="0.25">
      <c r="C593" s="641"/>
      <c r="D593" s="641"/>
      <c r="E593" s="641"/>
      <c r="F593" s="44"/>
      <c r="G593" s="44"/>
      <c r="H593" s="44"/>
      <c r="I593" s="44"/>
      <c r="J593" s="44"/>
      <c r="K593" s="44"/>
      <c r="L593" s="44"/>
      <c r="M593" s="44"/>
      <c r="N593" s="44"/>
      <c r="O593" s="44"/>
      <c r="P593" s="44"/>
      <c r="Q593" s="44"/>
      <c r="R593" s="44"/>
      <c r="S593" s="44"/>
      <c r="T593" s="44"/>
      <c r="U593" s="44"/>
      <c r="V593" s="44"/>
      <c r="W593" s="44"/>
      <c r="X593" s="44"/>
      <c r="Y593" s="44"/>
      <c r="Z593" s="44"/>
      <c r="AA593" s="44"/>
      <c r="AB593" s="44"/>
      <c r="AC593" s="44"/>
      <c r="AD593" s="44"/>
      <c r="AE593" s="44"/>
      <c r="AF593" s="44"/>
      <c r="AG593" s="44"/>
      <c r="AH593" s="44"/>
      <c r="AI593" s="44"/>
      <c r="AJ593" s="44"/>
      <c r="AK593" s="44"/>
      <c r="AL593" s="44"/>
      <c r="AM593" s="44"/>
      <c r="AN593" s="44"/>
      <c r="AO593" s="44"/>
      <c r="AP593" s="44"/>
      <c r="AQ593" s="44"/>
      <c r="AR593" s="44"/>
      <c r="AS593" s="44"/>
      <c r="AT593" s="44"/>
      <c r="AU593" s="44"/>
      <c r="AV593" s="44"/>
      <c r="AW593" s="44"/>
      <c r="AX593" s="44"/>
    </row>
    <row r="594" spans="3:50" ht="14.4" x14ac:dyDescent="0.25">
      <c r="C594" s="641"/>
      <c r="D594" s="641"/>
      <c r="E594" s="641"/>
      <c r="F594" s="44"/>
      <c r="G594" s="44"/>
      <c r="H594" s="44"/>
      <c r="I594" s="44"/>
      <c r="J594" s="44"/>
      <c r="K594" s="44"/>
      <c r="L594" s="44"/>
      <c r="M594" s="44"/>
      <c r="N594" s="44"/>
      <c r="O594" s="44"/>
      <c r="P594" s="44"/>
      <c r="Q594" s="44"/>
      <c r="R594" s="44"/>
      <c r="S594" s="44"/>
      <c r="T594" s="44"/>
      <c r="U594" s="44"/>
      <c r="V594" s="44"/>
      <c r="W594" s="44"/>
      <c r="X594" s="44"/>
      <c r="Y594" s="44"/>
      <c r="Z594" s="44"/>
      <c r="AA594" s="44"/>
      <c r="AB594" s="44"/>
      <c r="AC594" s="44"/>
      <c r="AD594" s="44"/>
      <c r="AE594" s="44"/>
      <c r="AF594" s="44"/>
      <c r="AG594" s="44"/>
      <c r="AH594" s="44"/>
      <c r="AI594" s="44"/>
      <c r="AJ594" s="44"/>
      <c r="AK594" s="44"/>
      <c r="AL594" s="44"/>
      <c r="AM594" s="44"/>
      <c r="AN594" s="44"/>
      <c r="AO594" s="44"/>
      <c r="AP594" s="44"/>
      <c r="AQ594" s="44"/>
      <c r="AR594" s="44"/>
      <c r="AS594" s="44"/>
      <c r="AT594" s="44"/>
      <c r="AU594" s="44"/>
      <c r="AV594" s="44"/>
      <c r="AW594" s="44"/>
      <c r="AX594" s="44"/>
    </row>
    <row r="595" spans="3:50" ht="14.4" x14ac:dyDescent="0.25">
      <c r="C595" s="641"/>
      <c r="D595" s="641"/>
      <c r="E595" s="641"/>
      <c r="F595" s="44"/>
      <c r="G595" s="44"/>
      <c r="H595" s="44"/>
      <c r="I595" s="44"/>
      <c r="J595" s="44"/>
      <c r="K595" s="44"/>
      <c r="L595" s="44"/>
      <c r="M595" s="44"/>
      <c r="N595" s="44"/>
      <c r="O595" s="44"/>
      <c r="P595" s="44"/>
      <c r="Q595" s="44"/>
      <c r="R595" s="44"/>
      <c r="S595" s="44"/>
      <c r="T595" s="44"/>
      <c r="U595" s="44"/>
      <c r="V595" s="44"/>
      <c r="W595" s="44"/>
      <c r="X595" s="44"/>
      <c r="Y595" s="44"/>
      <c r="Z595" s="44"/>
      <c r="AA595" s="44"/>
      <c r="AB595" s="44"/>
      <c r="AC595" s="44"/>
      <c r="AD595" s="44"/>
      <c r="AE595" s="44"/>
      <c r="AF595" s="44"/>
      <c r="AG595" s="44"/>
      <c r="AH595" s="44"/>
      <c r="AI595" s="44"/>
      <c r="AJ595" s="44"/>
      <c r="AK595" s="44"/>
      <c r="AL595" s="44"/>
      <c r="AM595" s="44"/>
      <c r="AN595" s="44"/>
      <c r="AO595" s="44"/>
      <c r="AP595" s="44"/>
      <c r="AQ595" s="44"/>
      <c r="AR595" s="44"/>
      <c r="AS595" s="44"/>
      <c r="AT595" s="44"/>
      <c r="AU595" s="44"/>
      <c r="AV595" s="44"/>
      <c r="AW595" s="44"/>
      <c r="AX595" s="44"/>
    </row>
    <row r="596" spans="3:50" ht="14.4" x14ac:dyDescent="0.25">
      <c r="C596" s="641"/>
      <c r="D596" s="641"/>
      <c r="E596" s="641"/>
      <c r="F596" s="44"/>
      <c r="G596" s="44"/>
      <c r="H596" s="44"/>
      <c r="I596" s="44"/>
      <c r="J596" s="44"/>
      <c r="K596" s="44"/>
      <c r="L596" s="44"/>
      <c r="M596" s="44"/>
      <c r="N596" s="44"/>
      <c r="O596" s="44"/>
      <c r="P596" s="44"/>
      <c r="Q596" s="44"/>
      <c r="R596" s="44"/>
      <c r="S596" s="44"/>
      <c r="T596" s="44"/>
      <c r="U596" s="44"/>
      <c r="V596" s="44"/>
      <c r="W596" s="44"/>
      <c r="X596" s="44"/>
      <c r="Y596" s="44"/>
      <c r="Z596" s="44"/>
      <c r="AA596" s="44"/>
      <c r="AB596" s="44"/>
      <c r="AC596" s="44"/>
      <c r="AD596" s="44"/>
      <c r="AE596" s="44"/>
      <c r="AF596" s="44"/>
      <c r="AG596" s="44"/>
      <c r="AH596" s="44"/>
      <c r="AI596" s="44"/>
      <c r="AJ596" s="44"/>
      <c r="AK596" s="44"/>
      <c r="AL596" s="44"/>
      <c r="AM596" s="44"/>
      <c r="AN596" s="44"/>
      <c r="AO596" s="44"/>
      <c r="AP596" s="44"/>
      <c r="AQ596" s="44"/>
      <c r="AR596" s="44"/>
      <c r="AS596" s="44"/>
      <c r="AT596" s="44"/>
      <c r="AU596" s="44"/>
      <c r="AV596" s="44"/>
      <c r="AW596" s="44"/>
      <c r="AX596" s="44"/>
    </row>
    <row r="597" spans="3:50" ht="14.4" x14ac:dyDescent="0.25">
      <c r="C597" s="641"/>
      <c r="D597" s="641"/>
      <c r="E597" s="641"/>
      <c r="F597" s="44"/>
      <c r="G597" s="44"/>
      <c r="H597" s="44"/>
      <c r="I597" s="44"/>
      <c r="J597" s="44"/>
      <c r="K597" s="44"/>
      <c r="L597" s="44"/>
      <c r="M597" s="44"/>
      <c r="N597" s="44"/>
      <c r="O597" s="44"/>
      <c r="P597" s="44"/>
      <c r="Q597" s="44"/>
      <c r="R597" s="44"/>
      <c r="S597" s="44"/>
      <c r="T597" s="44"/>
      <c r="U597" s="44"/>
      <c r="V597" s="44"/>
      <c r="W597" s="44"/>
      <c r="X597" s="44"/>
      <c r="Y597" s="44"/>
      <c r="Z597" s="44"/>
      <c r="AA597" s="44"/>
      <c r="AB597" s="44"/>
      <c r="AC597" s="44"/>
      <c r="AD597" s="44"/>
      <c r="AE597" s="44"/>
      <c r="AF597" s="44"/>
      <c r="AG597" s="44"/>
      <c r="AH597" s="44"/>
      <c r="AI597" s="44"/>
      <c r="AJ597" s="44"/>
      <c r="AK597" s="44"/>
      <c r="AL597" s="44"/>
      <c r="AM597" s="44"/>
      <c r="AN597" s="44"/>
      <c r="AO597" s="44"/>
      <c r="AP597" s="44"/>
      <c r="AQ597" s="44"/>
      <c r="AR597" s="44"/>
      <c r="AS597" s="44"/>
      <c r="AT597" s="44"/>
      <c r="AU597" s="44"/>
      <c r="AV597" s="44"/>
      <c r="AW597" s="44"/>
      <c r="AX597" s="44"/>
    </row>
    <row r="598" spans="3:50" ht="14.4" x14ac:dyDescent="0.25">
      <c r="C598" s="641"/>
      <c r="D598" s="641"/>
      <c r="E598" s="641"/>
      <c r="F598" s="44"/>
      <c r="G598" s="44"/>
      <c r="H598" s="44"/>
      <c r="I598" s="44"/>
      <c r="J598" s="44"/>
      <c r="K598" s="44"/>
      <c r="L598" s="44"/>
      <c r="M598" s="44"/>
      <c r="N598" s="44"/>
      <c r="O598" s="44"/>
      <c r="P598" s="44"/>
      <c r="Q598" s="44"/>
      <c r="R598" s="44"/>
      <c r="S598" s="44"/>
      <c r="T598" s="44"/>
      <c r="U598" s="44"/>
      <c r="V598" s="44"/>
      <c r="W598" s="44"/>
      <c r="X598" s="44"/>
      <c r="Y598" s="44"/>
      <c r="Z598" s="44"/>
      <c r="AA598" s="44"/>
      <c r="AB598" s="44"/>
      <c r="AC598" s="44"/>
      <c r="AD598" s="44"/>
      <c r="AE598" s="44"/>
      <c r="AF598" s="44"/>
      <c r="AG598" s="44"/>
      <c r="AH598" s="44"/>
      <c r="AI598" s="44"/>
      <c r="AJ598" s="44"/>
      <c r="AK598" s="44"/>
      <c r="AL598" s="44"/>
      <c r="AM598" s="44"/>
      <c r="AN598" s="44"/>
      <c r="AO598" s="44"/>
      <c r="AP598" s="44"/>
      <c r="AQ598" s="44"/>
      <c r="AR598" s="44"/>
      <c r="AS598" s="44"/>
      <c r="AT598" s="44"/>
      <c r="AU598" s="44"/>
      <c r="AV598" s="44"/>
      <c r="AW598" s="44"/>
      <c r="AX598" s="44"/>
    </row>
    <row r="599" spans="3:50" ht="14.4" x14ac:dyDescent="0.25">
      <c r="C599" s="641"/>
      <c r="D599" s="641"/>
      <c r="E599" s="641"/>
      <c r="F599" s="44"/>
      <c r="G599" s="44"/>
      <c r="H599" s="44"/>
      <c r="I599" s="44"/>
      <c r="J599" s="44"/>
      <c r="K599" s="44"/>
      <c r="L599" s="44"/>
      <c r="M599" s="44"/>
      <c r="N599" s="44"/>
      <c r="O599" s="44"/>
      <c r="P599" s="44"/>
      <c r="Q599" s="44"/>
      <c r="R599" s="44"/>
      <c r="S599" s="44"/>
      <c r="T599" s="44"/>
      <c r="U599" s="44"/>
      <c r="V599" s="44"/>
      <c r="W599" s="44"/>
      <c r="X599" s="44"/>
      <c r="Y599" s="44"/>
      <c r="Z599" s="44"/>
      <c r="AA599" s="44"/>
      <c r="AB599" s="44"/>
      <c r="AC599" s="44"/>
      <c r="AD599" s="44"/>
      <c r="AE599" s="44"/>
      <c r="AF599" s="44"/>
      <c r="AG599" s="44"/>
      <c r="AH599" s="44"/>
      <c r="AI599" s="44"/>
      <c r="AJ599" s="44"/>
      <c r="AK599" s="44"/>
      <c r="AL599" s="44"/>
      <c r="AM599" s="44"/>
      <c r="AN599" s="44"/>
      <c r="AO599" s="44"/>
      <c r="AP599" s="44"/>
      <c r="AQ599" s="44"/>
      <c r="AR599" s="44"/>
      <c r="AS599" s="44"/>
      <c r="AT599" s="44"/>
      <c r="AU599" s="44"/>
      <c r="AV599" s="44"/>
      <c r="AW599" s="44"/>
      <c r="AX599" s="44"/>
    </row>
    <row r="600" spans="3:50" ht="14.4" x14ac:dyDescent="0.25">
      <c r="C600" s="641"/>
      <c r="D600" s="641"/>
      <c r="E600" s="641"/>
      <c r="F600" s="44"/>
      <c r="G600" s="44"/>
      <c r="H600" s="44"/>
      <c r="I600" s="44"/>
      <c r="J600" s="44"/>
      <c r="K600" s="44"/>
      <c r="L600" s="44"/>
      <c r="M600" s="44"/>
      <c r="N600" s="44"/>
      <c r="O600" s="44"/>
      <c r="P600" s="44"/>
      <c r="Q600" s="44"/>
      <c r="R600" s="44"/>
      <c r="S600" s="44"/>
      <c r="T600" s="44"/>
      <c r="U600" s="44"/>
      <c r="V600" s="44"/>
      <c r="W600" s="44"/>
      <c r="X600" s="44"/>
      <c r="Y600" s="44"/>
      <c r="Z600" s="44"/>
      <c r="AA600" s="44"/>
      <c r="AB600" s="44"/>
      <c r="AC600" s="44"/>
      <c r="AD600" s="44"/>
      <c r="AE600" s="44"/>
      <c r="AF600" s="44"/>
      <c r="AG600" s="44"/>
      <c r="AH600" s="44"/>
      <c r="AI600" s="44"/>
      <c r="AJ600" s="44"/>
      <c r="AK600" s="44"/>
      <c r="AL600" s="44"/>
      <c r="AM600" s="44"/>
      <c r="AN600" s="44"/>
      <c r="AO600" s="44"/>
      <c r="AP600" s="44"/>
      <c r="AQ600" s="44"/>
      <c r="AR600" s="44"/>
      <c r="AS600" s="44"/>
      <c r="AT600" s="44"/>
      <c r="AU600" s="44"/>
      <c r="AV600" s="44"/>
      <c r="AW600" s="44"/>
      <c r="AX600" s="44"/>
    </row>
    <row r="601" spans="3:50" ht="14.4" x14ac:dyDescent="0.25">
      <c r="C601" s="641"/>
      <c r="D601" s="641"/>
      <c r="E601" s="641"/>
      <c r="F601" s="44"/>
      <c r="G601" s="44"/>
      <c r="H601" s="44"/>
      <c r="I601" s="44"/>
      <c r="J601" s="44"/>
      <c r="K601" s="44"/>
      <c r="L601" s="44"/>
      <c r="M601" s="44"/>
      <c r="N601" s="44"/>
      <c r="O601" s="44"/>
      <c r="P601" s="44"/>
      <c r="Q601" s="44"/>
      <c r="R601" s="44"/>
      <c r="S601" s="44"/>
      <c r="T601" s="44"/>
      <c r="U601" s="44"/>
      <c r="V601" s="44"/>
      <c r="W601" s="44"/>
      <c r="X601" s="44"/>
      <c r="Y601" s="44"/>
      <c r="Z601" s="44"/>
      <c r="AA601" s="44"/>
      <c r="AB601" s="44"/>
      <c r="AC601" s="44"/>
      <c r="AD601" s="44"/>
      <c r="AE601" s="44"/>
      <c r="AF601" s="44"/>
      <c r="AG601" s="44"/>
      <c r="AH601" s="44"/>
      <c r="AI601" s="44"/>
      <c r="AJ601" s="44"/>
      <c r="AK601" s="44"/>
      <c r="AL601" s="44"/>
      <c r="AM601" s="44"/>
      <c r="AN601" s="44"/>
      <c r="AO601" s="44"/>
      <c r="AP601" s="44"/>
      <c r="AQ601" s="44"/>
      <c r="AR601" s="44"/>
      <c r="AS601" s="44"/>
      <c r="AT601" s="44"/>
      <c r="AU601" s="44"/>
      <c r="AV601" s="44"/>
      <c r="AW601" s="44"/>
      <c r="AX601" s="44"/>
    </row>
    <row r="602" spans="3:50" ht="14.4" x14ac:dyDescent="0.25">
      <c r="C602" s="641"/>
      <c r="D602" s="641"/>
      <c r="E602" s="641"/>
      <c r="F602" s="44"/>
      <c r="G602" s="44"/>
      <c r="H602" s="44"/>
      <c r="I602" s="44"/>
      <c r="J602" s="44"/>
      <c r="K602" s="44"/>
      <c r="L602" s="44"/>
      <c r="M602" s="44"/>
      <c r="N602" s="44"/>
      <c r="O602" s="44"/>
      <c r="P602" s="44"/>
      <c r="Q602" s="44"/>
      <c r="R602" s="44"/>
      <c r="S602" s="44"/>
      <c r="T602" s="44"/>
      <c r="U602" s="44"/>
      <c r="V602" s="44"/>
      <c r="W602" s="44"/>
      <c r="X602" s="44"/>
      <c r="Y602" s="44"/>
      <c r="Z602" s="44"/>
      <c r="AA602" s="44"/>
      <c r="AB602" s="44"/>
      <c r="AC602" s="44"/>
      <c r="AD602" s="44"/>
      <c r="AE602" s="44"/>
      <c r="AF602" s="44"/>
      <c r="AG602" s="44"/>
      <c r="AH602" s="44"/>
      <c r="AI602" s="44"/>
      <c r="AJ602" s="44"/>
      <c r="AK602" s="44"/>
      <c r="AL602" s="44"/>
      <c r="AM602" s="44"/>
      <c r="AN602" s="44"/>
      <c r="AO602" s="44"/>
      <c r="AP602" s="44"/>
      <c r="AQ602" s="44"/>
      <c r="AR602" s="44"/>
      <c r="AS602" s="44"/>
      <c r="AT602" s="44"/>
      <c r="AU602" s="44"/>
      <c r="AV602" s="44"/>
      <c r="AW602" s="44"/>
      <c r="AX602" s="44"/>
    </row>
    <row r="603" spans="3:50" ht="14.4" x14ac:dyDescent="0.25">
      <c r="C603" s="641"/>
      <c r="D603" s="641"/>
      <c r="E603" s="641"/>
      <c r="F603" s="44"/>
      <c r="G603" s="44"/>
      <c r="H603" s="44"/>
      <c r="I603" s="44"/>
      <c r="J603" s="44"/>
      <c r="K603" s="44"/>
      <c r="L603" s="44"/>
      <c r="M603" s="44"/>
      <c r="N603" s="44"/>
      <c r="O603" s="44"/>
      <c r="P603" s="44"/>
      <c r="Q603" s="44"/>
      <c r="R603" s="44"/>
      <c r="S603" s="44"/>
      <c r="T603" s="44"/>
      <c r="U603" s="44"/>
      <c r="V603" s="44"/>
      <c r="W603" s="44"/>
      <c r="X603" s="44"/>
      <c r="Y603" s="44"/>
      <c r="Z603" s="44"/>
      <c r="AA603" s="44"/>
      <c r="AB603" s="44"/>
      <c r="AC603" s="44"/>
      <c r="AD603" s="44"/>
      <c r="AE603" s="44"/>
      <c r="AF603" s="44"/>
      <c r="AG603" s="44"/>
      <c r="AH603" s="44"/>
      <c r="AI603" s="44"/>
      <c r="AJ603" s="44"/>
      <c r="AK603" s="44"/>
      <c r="AL603" s="44"/>
      <c r="AM603" s="44"/>
      <c r="AN603" s="44"/>
      <c r="AO603" s="44"/>
      <c r="AP603" s="44"/>
      <c r="AQ603" s="44"/>
      <c r="AR603" s="44"/>
      <c r="AS603" s="44"/>
      <c r="AT603" s="44"/>
      <c r="AU603" s="44"/>
      <c r="AV603" s="44"/>
      <c r="AW603" s="44"/>
      <c r="AX603" s="44"/>
    </row>
    <row r="604" spans="3:50" ht="14.4" x14ac:dyDescent="0.25">
      <c r="C604" s="641"/>
      <c r="D604" s="641"/>
      <c r="E604" s="641"/>
      <c r="F604" s="44"/>
      <c r="G604" s="44"/>
      <c r="H604" s="44"/>
      <c r="I604" s="44"/>
      <c r="J604" s="44"/>
      <c r="K604" s="44"/>
      <c r="L604" s="44"/>
      <c r="M604" s="44"/>
      <c r="N604" s="44"/>
      <c r="O604" s="44"/>
      <c r="P604" s="44"/>
      <c r="Q604" s="44"/>
      <c r="R604" s="44"/>
      <c r="S604" s="44"/>
      <c r="T604" s="44"/>
      <c r="U604" s="44"/>
      <c r="V604" s="44"/>
      <c r="W604" s="44"/>
      <c r="X604" s="44"/>
      <c r="Y604" s="44"/>
      <c r="Z604" s="44"/>
      <c r="AA604" s="44"/>
      <c r="AB604" s="44"/>
      <c r="AC604" s="44"/>
      <c r="AD604" s="44"/>
      <c r="AE604" s="44"/>
      <c r="AF604" s="44"/>
      <c r="AG604" s="44"/>
      <c r="AH604" s="44"/>
      <c r="AI604" s="44"/>
      <c r="AJ604" s="44"/>
      <c r="AK604" s="44"/>
      <c r="AL604" s="44"/>
      <c r="AM604" s="44"/>
      <c r="AN604" s="44"/>
      <c r="AO604" s="44"/>
      <c r="AP604" s="44"/>
      <c r="AQ604" s="44"/>
      <c r="AR604" s="44"/>
      <c r="AS604" s="44"/>
      <c r="AT604" s="44"/>
      <c r="AU604" s="44"/>
      <c r="AV604" s="44"/>
      <c r="AW604" s="44"/>
      <c r="AX604" s="44"/>
    </row>
    <row r="605" spans="3:50" ht="14.4" x14ac:dyDescent="0.25">
      <c r="C605" s="641"/>
      <c r="D605" s="641"/>
      <c r="E605" s="641"/>
      <c r="F605" s="44"/>
      <c r="G605" s="44"/>
      <c r="H605" s="44"/>
      <c r="I605" s="44"/>
      <c r="J605" s="44"/>
      <c r="K605" s="44"/>
      <c r="L605" s="44"/>
      <c r="M605" s="44"/>
      <c r="N605" s="44"/>
      <c r="O605" s="44"/>
      <c r="P605" s="44"/>
      <c r="Q605" s="44"/>
      <c r="R605" s="44"/>
      <c r="S605" s="44"/>
      <c r="T605" s="44"/>
      <c r="U605" s="44"/>
      <c r="V605" s="44"/>
      <c r="W605" s="44"/>
      <c r="X605" s="44"/>
      <c r="Y605" s="44"/>
      <c r="Z605" s="44"/>
      <c r="AA605" s="44"/>
      <c r="AB605" s="44"/>
      <c r="AC605" s="44"/>
      <c r="AD605" s="44"/>
      <c r="AE605" s="44"/>
      <c r="AF605" s="44"/>
      <c r="AG605" s="44"/>
      <c r="AH605" s="44"/>
      <c r="AI605" s="44"/>
      <c r="AJ605" s="44"/>
      <c r="AK605" s="44"/>
      <c r="AL605" s="44"/>
      <c r="AM605" s="44"/>
      <c r="AN605" s="44"/>
      <c r="AO605" s="44"/>
      <c r="AP605" s="44"/>
      <c r="AQ605" s="44"/>
      <c r="AR605" s="44"/>
      <c r="AS605" s="44"/>
      <c r="AT605" s="44"/>
      <c r="AU605" s="44"/>
      <c r="AV605" s="44"/>
      <c r="AW605" s="44"/>
      <c r="AX605" s="44"/>
    </row>
    <row r="606" spans="3:50" ht="14.4" x14ac:dyDescent="0.25">
      <c r="C606" s="641"/>
      <c r="D606" s="641"/>
      <c r="E606" s="641"/>
      <c r="F606" s="44"/>
      <c r="G606" s="44"/>
      <c r="H606" s="44"/>
      <c r="I606" s="44"/>
      <c r="J606" s="44"/>
      <c r="K606" s="44"/>
      <c r="L606" s="44"/>
      <c r="M606" s="44"/>
      <c r="N606" s="44"/>
      <c r="O606" s="44"/>
      <c r="P606" s="44"/>
      <c r="Q606" s="44"/>
      <c r="R606" s="44"/>
      <c r="S606" s="44"/>
      <c r="T606" s="44"/>
      <c r="U606" s="44"/>
      <c r="V606" s="44"/>
      <c r="W606" s="44"/>
      <c r="X606" s="44"/>
      <c r="Y606" s="44"/>
      <c r="Z606" s="44"/>
      <c r="AA606" s="44"/>
      <c r="AB606" s="44"/>
      <c r="AC606" s="44"/>
      <c r="AD606" s="44"/>
      <c r="AE606" s="44"/>
      <c r="AF606" s="44"/>
      <c r="AG606" s="44"/>
      <c r="AH606" s="44"/>
      <c r="AI606" s="44"/>
      <c r="AJ606" s="44"/>
      <c r="AK606" s="44"/>
      <c r="AL606" s="44"/>
      <c r="AM606" s="44"/>
      <c r="AN606" s="44"/>
      <c r="AO606" s="44"/>
      <c r="AP606" s="44"/>
      <c r="AQ606" s="44"/>
      <c r="AR606" s="44"/>
      <c r="AS606" s="44"/>
      <c r="AT606" s="44"/>
      <c r="AU606" s="44"/>
      <c r="AV606" s="44"/>
      <c r="AW606" s="44"/>
      <c r="AX606" s="44"/>
    </row>
    <row r="607" spans="3:50" ht="14.4" x14ac:dyDescent="0.25">
      <c r="C607" s="641"/>
      <c r="D607" s="641"/>
      <c r="E607" s="641"/>
      <c r="F607" s="44"/>
      <c r="G607" s="44"/>
      <c r="H607" s="44"/>
      <c r="I607" s="44"/>
      <c r="J607" s="44"/>
      <c r="K607" s="44"/>
      <c r="L607" s="44"/>
      <c r="M607" s="44"/>
      <c r="N607" s="44"/>
      <c r="O607" s="44"/>
      <c r="P607" s="44"/>
      <c r="Q607" s="44"/>
      <c r="R607" s="44"/>
      <c r="S607" s="44"/>
      <c r="T607" s="44"/>
      <c r="U607" s="44"/>
      <c r="V607" s="44"/>
      <c r="W607" s="44"/>
      <c r="X607" s="44"/>
      <c r="Y607" s="44"/>
      <c r="Z607" s="44"/>
      <c r="AA607" s="44"/>
      <c r="AB607" s="44"/>
      <c r="AC607" s="44"/>
      <c r="AD607" s="44"/>
      <c r="AE607" s="44"/>
      <c r="AF607" s="44"/>
      <c r="AG607" s="44"/>
      <c r="AH607" s="44"/>
      <c r="AI607" s="44"/>
      <c r="AJ607" s="44"/>
      <c r="AK607" s="44"/>
      <c r="AL607" s="44"/>
      <c r="AM607" s="44"/>
      <c r="AN607" s="44"/>
      <c r="AO607" s="44"/>
      <c r="AP607" s="44"/>
      <c r="AQ607" s="44"/>
      <c r="AR607" s="44"/>
      <c r="AS607" s="44"/>
      <c r="AT607" s="44"/>
      <c r="AU607" s="44"/>
      <c r="AV607" s="44"/>
      <c r="AW607" s="44"/>
      <c r="AX607" s="44"/>
    </row>
    <row r="608" spans="3:50" ht="14.4" x14ac:dyDescent="0.25">
      <c r="C608" s="641"/>
      <c r="D608" s="641"/>
      <c r="E608" s="641"/>
      <c r="F608" s="44"/>
      <c r="G608" s="44"/>
      <c r="H608" s="44"/>
      <c r="I608" s="44"/>
      <c r="J608" s="44"/>
      <c r="K608" s="44"/>
      <c r="L608" s="44"/>
      <c r="M608" s="44"/>
      <c r="N608" s="44"/>
      <c r="O608" s="44"/>
      <c r="P608" s="44"/>
      <c r="Q608" s="44"/>
      <c r="R608" s="44"/>
      <c r="S608" s="44"/>
      <c r="T608" s="44"/>
      <c r="U608" s="44"/>
      <c r="V608" s="44"/>
      <c r="W608" s="44"/>
      <c r="X608" s="44"/>
      <c r="Y608" s="44"/>
      <c r="Z608" s="44"/>
      <c r="AA608" s="44"/>
      <c r="AB608" s="44"/>
      <c r="AC608" s="44"/>
      <c r="AD608" s="44"/>
      <c r="AE608" s="44"/>
      <c r="AF608" s="44"/>
      <c r="AG608" s="44"/>
      <c r="AH608" s="44"/>
      <c r="AI608" s="44"/>
      <c r="AJ608" s="44"/>
      <c r="AK608" s="44"/>
      <c r="AL608" s="44"/>
      <c r="AM608" s="44"/>
      <c r="AN608" s="44"/>
      <c r="AO608" s="44"/>
      <c r="AP608" s="44"/>
      <c r="AQ608" s="44"/>
      <c r="AR608" s="44"/>
      <c r="AS608" s="44"/>
      <c r="AT608" s="44"/>
      <c r="AU608" s="44"/>
      <c r="AV608" s="44"/>
      <c r="AW608" s="44"/>
      <c r="AX608" s="44"/>
    </row>
    <row r="609" spans="3:50" ht="14.4" x14ac:dyDescent="0.25">
      <c r="C609" s="641"/>
      <c r="D609" s="641"/>
      <c r="E609" s="641"/>
      <c r="F609" s="44"/>
      <c r="G609" s="44"/>
      <c r="H609" s="44"/>
      <c r="I609" s="44"/>
      <c r="J609" s="44"/>
      <c r="K609" s="44"/>
      <c r="L609" s="44"/>
      <c r="M609" s="44"/>
      <c r="N609" s="44"/>
      <c r="O609" s="44"/>
      <c r="P609" s="44"/>
      <c r="Q609" s="44"/>
      <c r="R609" s="44"/>
      <c r="S609" s="44"/>
      <c r="T609" s="44"/>
      <c r="U609" s="44"/>
      <c r="V609" s="44"/>
      <c r="W609" s="44"/>
      <c r="X609" s="44"/>
      <c r="Y609" s="44"/>
      <c r="Z609" s="44"/>
      <c r="AA609" s="44"/>
      <c r="AB609" s="44"/>
      <c r="AC609" s="44"/>
      <c r="AD609" s="44"/>
      <c r="AE609" s="44"/>
      <c r="AF609" s="44"/>
      <c r="AG609" s="44"/>
      <c r="AH609" s="44"/>
      <c r="AI609" s="44"/>
      <c r="AJ609" s="44"/>
      <c r="AK609" s="44"/>
      <c r="AL609" s="44"/>
      <c r="AM609" s="44"/>
      <c r="AN609" s="44"/>
      <c r="AO609" s="44"/>
      <c r="AP609" s="44"/>
      <c r="AQ609" s="44"/>
      <c r="AR609" s="44"/>
      <c r="AS609" s="44"/>
      <c r="AT609" s="44"/>
      <c r="AU609" s="44"/>
      <c r="AV609" s="44"/>
      <c r="AW609" s="44"/>
      <c r="AX609" s="44"/>
    </row>
    <row r="610" spans="3:50" ht="14.4" x14ac:dyDescent="0.25">
      <c r="C610" s="641"/>
      <c r="D610" s="641"/>
      <c r="E610" s="641"/>
      <c r="F610" s="44"/>
      <c r="G610" s="44"/>
      <c r="H610" s="44"/>
      <c r="I610" s="44"/>
      <c r="J610" s="44"/>
      <c r="K610" s="44"/>
      <c r="L610" s="44"/>
      <c r="M610" s="44"/>
      <c r="N610" s="44"/>
      <c r="O610" s="44"/>
      <c r="P610" s="44"/>
      <c r="Q610" s="44"/>
      <c r="R610" s="44"/>
      <c r="S610" s="44"/>
      <c r="T610" s="44"/>
      <c r="U610" s="44"/>
      <c r="V610" s="44"/>
      <c r="W610" s="44"/>
      <c r="X610" s="44"/>
      <c r="Y610" s="44"/>
      <c r="Z610" s="44"/>
      <c r="AA610" s="44"/>
      <c r="AB610" s="44"/>
      <c r="AC610" s="44"/>
      <c r="AD610" s="44"/>
      <c r="AE610" s="44"/>
      <c r="AF610" s="44"/>
      <c r="AG610" s="44"/>
      <c r="AH610" s="44"/>
      <c r="AI610" s="44"/>
      <c r="AJ610" s="44"/>
      <c r="AK610" s="44"/>
      <c r="AL610" s="44"/>
      <c r="AM610" s="44"/>
      <c r="AN610" s="44"/>
      <c r="AO610" s="44"/>
      <c r="AP610" s="44"/>
      <c r="AQ610" s="44"/>
      <c r="AR610" s="44"/>
      <c r="AS610" s="44"/>
      <c r="AT610" s="44"/>
      <c r="AU610" s="44"/>
      <c r="AV610" s="44"/>
      <c r="AW610" s="44"/>
      <c r="AX610" s="44"/>
    </row>
    <row r="611" spans="3:50" ht="14.4" x14ac:dyDescent="0.25">
      <c r="C611" s="641"/>
      <c r="D611" s="641"/>
      <c r="E611" s="641"/>
      <c r="F611" s="44"/>
      <c r="G611" s="44"/>
      <c r="H611" s="44"/>
      <c r="I611" s="44"/>
      <c r="J611" s="44"/>
      <c r="K611" s="44"/>
      <c r="L611" s="44"/>
      <c r="M611" s="44"/>
      <c r="N611" s="44"/>
      <c r="O611" s="44"/>
      <c r="P611" s="44"/>
      <c r="Q611" s="44"/>
      <c r="R611" s="44"/>
      <c r="S611" s="44"/>
      <c r="T611" s="44"/>
      <c r="U611" s="44"/>
      <c r="V611" s="44"/>
      <c r="W611" s="44"/>
      <c r="X611" s="44"/>
      <c r="Y611" s="44"/>
      <c r="Z611" s="44"/>
      <c r="AA611" s="44"/>
      <c r="AB611" s="44"/>
      <c r="AC611" s="44"/>
      <c r="AD611" s="44"/>
      <c r="AE611" s="44"/>
      <c r="AF611" s="44"/>
      <c r="AG611" s="44"/>
      <c r="AH611" s="44"/>
      <c r="AI611" s="44"/>
      <c r="AJ611" s="44"/>
      <c r="AK611" s="44"/>
      <c r="AL611" s="44"/>
      <c r="AM611" s="44"/>
      <c r="AN611" s="44"/>
      <c r="AO611" s="44"/>
      <c r="AP611" s="44"/>
      <c r="AQ611" s="44"/>
      <c r="AR611" s="44"/>
      <c r="AS611" s="44"/>
      <c r="AT611" s="44"/>
      <c r="AU611" s="44"/>
      <c r="AV611" s="44"/>
      <c r="AW611" s="44"/>
      <c r="AX611" s="44"/>
    </row>
    <row r="612" spans="3:50" ht="14.4" x14ac:dyDescent="0.25">
      <c r="C612" s="641"/>
      <c r="D612" s="641"/>
      <c r="E612" s="641"/>
      <c r="F612" s="44"/>
      <c r="G612" s="44"/>
      <c r="H612" s="44"/>
      <c r="I612" s="44"/>
      <c r="J612" s="44"/>
      <c r="K612" s="44"/>
      <c r="L612" s="44"/>
      <c r="M612" s="44"/>
      <c r="N612" s="44"/>
      <c r="O612" s="44"/>
      <c r="P612" s="44"/>
      <c r="Q612" s="44"/>
      <c r="R612" s="44"/>
      <c r="S612" s="44"/>
      <c r="T612" s="44"/>
      <c r="U612" s="44"/>
      <c r="V612" s="44"/>
      <c r="W612" s="44"/>
      <c r="X612" s="44"/>
      <c r="Y612" s="44"/>
      <c r="Z612" s="44"/>
      <c r="AA612" s="44"/>
      <c r="AB612" s="44"/>
      <c r="AC612" s="44"/>
      <c r="AD612" s="44"/>
      <c r="AE612" s="44"/>
      <c r="AF612" s="44"/>
      <c r="AG612" s="44"/>
      <c r="AH612" s="44"/>
      <c r="AI612" s="44"/>
      <c r="AJ612" s="44"/>
      <c r="AK612" s="44"/>
      <c r="AL612" s="44"/>
      <c r="AM612" s="44"/>
      <c r="AN612" s="44"/>
      <c r="AO612" s="44"/>
      <c r="AP612" s="44"/>
      <c r="AQ612" s="44"/>
      <c r="AR612" s="44"/>
      <c r="AS612" s="44"/>
      <c r="AT612" s="44"/>
      <c r="AU612" s="44"/>
      <c r="AV612" s="44"/>
      <c r="AW612" s="44"/>
      <c r="AX612" s="44"/>
    </row>
    <row r="613" spans="3:50" ht="14.4" x14ac:dyDescent="0.25">
      <c r="C613" s="641"/>
      <c r="D613" s="641"/>
      <c r="E613" s="641"/>
      <c r="F613" s="44"/>
      <c r="G613" s="44"/>
      <c r="H613" s="44"/>
      <c r="I613" s="44"/>
      <c r="J613" s="44"/>
      <c r="K613" s="44"/>
      <c r="L613" s="44"/>
      <c r="M613" s="44"/>
      <c r="N613" s="44"/>
      <c r="O613" s="44"/>
      <c r="P613" s="44"/>
      <c r="Q613" s="44"/>
      <c r="R613" s="44"/>
      <c r="S613" s="44"/>
      <c r="T613" s="44"/>
      <c r="U613" s="44"/>
      <c r="V613" s="44"/>
      <c r="W613" s="44"/>
      <c r="X613" s="44"/>
      <c r="Y613" s="44"/>
      <c r="Z613" s="44"/>
      <c r="AA613" s="44"/>
      <c r="AB613" s="44"/>
      <c r="AC613" s="44"/>
      <c r="AD613" s="44"/>
      <c r="AE613" s="44"/>
      <c r="AF613" s="44"/>
      <c r="AG613" s="44"/>
      <c r="AH613" s="44"/>
      <c r="AI613" s="44"/>
      <c r="AJ613" s="44"/>
      <c r="AK613" s="44"/>
      <c r="AL613" s="44"/>
      <c r="AM613" s="44"/>
      <c r="AN613" s="44"/>
      <c r="AO613" s="44"/>
      <c r="AP613" s="44"/>
      <c r="AQ613" s="44"/>
      <c r="AR613" s="44"/>
      <c r="AS613" s="44"/>
      <c r="AT613" s="44"/>
      <c r="AU613" s="44"/>
      <c r="AV613" s="44"/>
      <c r="AW613" s="44"/>
      <c r="AX613" s="44"/>
    </row>
    <row r="614" spans="3:50" ht="14.4" x14ac:dyDescent="0.25">
      <c r="C614" s="641"/>
      <c r="D614" s="641"/>
      <c r="E614" s="641"/>
      <c r="F614" s="44"/>
      <c r="G614" s="44"/>
      <c r="H614" s="44"/>
      <c r="I614" s="44"/>
      <c r="J614" s="44"/>
      <c r="K614" s="44"/>
      <c r="L614" s="44"/>
      <c r="M614" s="44"/>
      <c r="N614" s="44"/>
      <c r="O614" s="44"/>
      <c r="P614" s="44"/>
      <c r="Q614" s="44"/>
      <c r="R614" s="44"/>
      <c r="S614" s="44"/>
      <c r="T614" s="44"/>
      <c r="U614" s="44"/>
      <c r="V614" s="44"/>
      <c r="W614" s="44"/>
      <c r="X614" s="44"/>
      <c r="Y614" s="44"/>
      <c r="Z614" s="44"/>
      <c r="AA614" s="44"/>
      <c r="AB614" s="44"/>
      <c r="AC614" s="44"/>
      <c r="AD614" s="44"/>
      <c r="AE614" s="44"/>
      <c r="AF614" s="44"/>
      <c r="AG614" s="44"/>
      <c r="AH614" s="44"/>
      <c r="AI614" s="44"/>
      <c r="AJ614" s="44"/>
      <c r="AK614" s="44"/>
      <c r="AL614" s="44"/>
      <c r="AM614" s="44"/>
      <c r="AN614" s="44"/>
      <c r="AO614" s="44"/>
      <c r="AP614" s="44"/>
      <c r="AQ614" s="44"/>
      <c r="AR614" s="44"/>
      <c r="AS614" s="44"/>
      <c r="AT614" s="44"/>
      <c r="AU614" s="44"/>
      <c r="AV614" s="44"/>
      <c r="AW614" s="44"/>
      <c r="AX614" s="44"/>
    </row>
    <row r="615" spans="3:50" ht="14.4" x14ac:dyDescent="0.25">
      <c r="C615" s="641"/>
      <c r="D615" s="641"/>
      <c r="E615" s="641"/>
      <c r="F615" s="44"/>
      <c r="G615" s="44"/>
      <c r="H615" s="44"/>
      <c r="I615" s="44"/>
      <c r="J615" s="44"/>
      <c r="K615" s="44"/>
      <c r="L615" s="44"/>
      <c r="M615" s="44"/>
      <c r="N615" s="44"/>
      <c r="O615" s="44"/>
      <c r="P615" s="44"/>
      <c r="Q615" s="44"/>
      <c r="R615" s="44"/>
      <c r="S615" s="44"/>
      <c r="T615" s="44"/>
      <c r="U615" s="44"/>
      <c r="V615" s="44"/>
      <c r="W615" s="44"/>
      <c r="X615" s="44"/>
      <c r="Y615" s="44"/>
      <c r="Z615" s="44"/>
      <c r="AA615" s="44"/>
      <c r="AB615" s="44"/>
      <c r="AC615" s="44"/>
      <c r="AD615" s="44"/>
      <c r="AE615" s="44"/>
      <c r="AF615" s="44"/>
      <c r="AG615" s="44"/>
      <c r="AH615" s="44"/>
      <c r="AI615" s="44"/>
      <c r="AJ615" s="44"/>
      <c r="AK615" s="44"/>
      <c r="AL615" s="44"/>
      <c r="AM615" s="44"/>
      <c r="AN615" s="44"/>
      <c r="AO615" s="44"/>
      <c r="AP615" s="44"/>
      <c r="AQ615" s="44"/>
      <c r="AR615" s="44"/>
      <c r="AS615" s="44"/>
      <c r="AT615" s="44"/>
      <c r="AU615" s="44"/>
      <c r="AV615" s="44"/>
      <c r="AW615" s="44"/>
      <c r="AX615" s="44"/>
    </row>
    <row r="616" spans="3:50" ht="14.4" x14ac:dyDescent="0.25">
      <c r="C616" s="641"/>
      <c r="D616" s="641"/>
      <c r="E616" s="641"/>
      <c r="F616" s="44"/>
      <c r="G616" s="44"/>
      <c r="H616" s="44"/>
      <c r="I616" s="44"/>
      <c r="J616" s="44"/>
      <c r="K616" s="44"/>
      <c r="L616" s="44"/>
      <c r="M616" s="44"/>
      <c r="N616" s="44"/>
      <c r="O616" s="44"/>
      <c r="P616" s="44"/>
      <c r="Q616" s="44"/>
      <c r="R616" s="44"/>
      <c r="S616" s="44"/>
      <c r="T616" s="44"/>
      <c r="U616" s="44"/>
      <c r="V616" s="44"/>
      <c r="W616" s="44"/>
      <c r="X616" s="44"/>
      <c r="Y616" s="44"/>
      <c r="Z616" s="44"/>
      <c r="AA616" s="44"/>
      <c r="AB616" s="44"/>
      <c r="AC616" s="44"/>
      <c r="AD616" s="44"/>
      <c r="AE616" s="44"/>
      <c r="AF616" s="44"/>
      <c r="AG616" s="44"/>
      <c r="AH616" s="44"/>
      <c r="AI616" s="44"/>
      <c r="AJ616" s="44"/>
      <c r="AK616" s="44"/>
      <c r="AL616" s="44"/>
      <c r="AM616" s="44"/>
      <c r="AN616" s="44"/>
      <c r="AO616" s="44"/>
      <c r="AP616" s="44"/>
      <c r="AQ616" s="44"/>
      <c r="AR616" s="44"/>
      <c r="AS616" s="44"/>
      <c r="AT616" s="44"/>
      <c r="AU616" s="44"/>
      <c r="AV616" s="44"/>
      <c r="AW616" s="44"/>
      <c r="AX616" s="44"/>
    </row>
    <row r="617" spans="3:50" ht="14.4" x14ac:dyDescent="0.25">
      <c r="C617" s="641"/>
      <c r="D617" s="641"/>
      <c r="E617" s="641"/>
      <c r="F617" s="44"/>
      <c r="G617" s="44"/>
      <c r="H617" s="44"/>
      <c r="I617" s="44"/>
      <c r="J617" s="44"/>
      <c r="K617" s="44"/>
      <c r="L617" s="44"/>
      <c r="M617" s="44"/>
      <c r="N617" s="44"/>
      <c r="O617" s="44"/>
      <c r="P617" s="44"/>
      <c r="Q617" s="44"/>
      <c r="R617" s="44"/>
      <c r="S617" s="44"/>
      <c r="T617" s="44"/>
      <c r="U617" s="44"/>
      <c r="V617" s="44"/>
      <c r="W617" s="44"/>
      <c r="X617" s="44"/>
      <c r="Y617" s="44"/>
      <c r="Z617" s="44"/>
      <c r="AA617" s="44"/>
      <c r="AB617" s="44"/>
      <c r="AC617" s="44"/>
      <c r="AD617" s="44"/>
      <c r="AE617" s="44"/>
      <c r="AF617" s="44"/>
      <c r="AG617" s="44"/>
      <c r="AH617" s="44"/>
      <c r="AI617" s="44"/>
      <c r="AJ617" s="44"/>
      <c r="AK617" s="44"/>
      <c r="AL617" s="44"/>
      <c r="AM617" s="44"/>
      <c r="AN617" s="44"/>
      <c r="AO617" s="44"/>
      <c r="AP617" s="44"/>
      <c r="AQ617" s="44"/>
      <c r="AR617" s="44"/>
      <c r="AS617" s="44"/>
      <c r="AT617" s="44"/>
      <c r="AU617" s="44"/>
      <c r="AV617" s="44"/>
      <c r="AW617" s="44"/>
      <c r="AX617" s="44"/>
    </row>
    <row r="618" spans="3:50" ht="14.4" x14ac:dyDescent="0.25">
      <c r="C618" s="641"/>
      <c r="D618" s="641"/>
      <c r="E618" s="641"/>
      <c r="F618" s="44"/>
      <c r="G618" s="44"/>
      <c r="H618" s="44"/>
      <c r="I618" s="44"/>
      <c r="J618" s="44"/>
      <c r="K618" s="44"/>
      <c r="L618" s="44"/>
      <c r="M618" s="44"/>
      <c r="N618" s="44"/>
      <c r="O618" s="44"/>
      <c r="P618" s="44"/>
      <c r="Q618" s="44"/>
      <c r="R618" s="44"/>
      <c r="S618" s="44"/>
      <c r="T618" s="44"/>
      <c r="U618" s="44"/>
      <c r="V618" s="44"/>
      <c r="W618" s="44"/>
      <c r="X618" s="44"/>
      <c r="Y618" s="44"/>
      <c r="Z618" s="44"/>
      <c r="AA618" s="44"/>
      <c r="AB618" s="44"/>
      <c r="AC618" s="44"/>
      <c r="AD618" s="44"/>
      <c r="AE618" s="44"/>
      <c r="AF618" s="44"/>
      <c r="AG618" s="44"/>
      <c r="AH618" s="44"/>
      <c r="AI618" s="44"/>
      <c r="AJ618" s="44"/>
      <c r="AK618" s="44"/>
      <c r="AL618" s="44"/>
      <c r="AM618" s="44"/>
      <c r="AN618" s="44"/>
      <c r="AO618" s="44"/>
      <c r="AP618" s="44"/>
      <c r="AQ618" s="44"/>
      <c r="AR618" s="44"/>
      <c r="AS618" s="44"/>
      <c r="AT618" s="44"/>
      <c r="AU618" s="44"/>
      <c r="AV618" s="44"/>
      <c r="AW618" s="44"/>
      <c r="AX618" s="44"/>
    </row>
    <row r="619" spans="3:50" ht="14.4" x14ac:dyDescent="0.25">
      <c r="C619" s="641"/>
      <c r="D619" s="641"/>
      <c r="E619" s="641"/>
      <c r="F619" s="44"/>
      <c r="G619" s="44"/>
      <c r="H619" s="44"/>
      <c r="I619" s="44"/>
      <c r="J619" s="44"/>
      <c r="K619" s="44"/>
      <c r="L619" s="44"/>
      <c r="M619" s="44"/>
      <c r="N619" s="44"/>
      <c r="O619" s="44"/>
      <c r="P619" s="44"/>
      <c r="Q619" s="44"/>
      <c r="R619" s="44"/>
      <c r="S619" s="44"/>
      <c r="T619" s="44"/>
      <c r="U619" s="44"/>
      <c r="V619" s="44"/>
      <c r="W619" s="44"/>
      <c r="X619" s="44"/>
      <c r="Y619" s="44"/>
      <c r="Z619" s="44"/>
      <c r="AA619" s="44"/>
      <c r="AB619" s="44"/>
      <c r="AC619" s="44"/>
      <c r="AD619" s="44"/>
      <c r="AE619" s="44"/>
      <c r="AF619" s="44"/>
      <c r="AG619" s="44"/>
      <c r="AH619" s="44"/>
      <c r="AI619" s="44"/>
      <c r="AJ619" s="44"/>
      <c r="AK619" s="44"/>
      <c r="AL619" s="44"/>
      <c r="AM619" s="44"/>
      <c r="AN619" s="44"/>
      <c r="AO619" s="44"/>
      <c r="AP619" s="44"/>
      <c r="AQ619" s="44"/>
      <c r="AR619" s="44"/>
      <c r="AS619" s="44"/>
      <c r="AT619" s="44"/>
      <c r="AU619" s="44"/>
      <c r="AV619" s="44"/>
      <c r="AW619" s="44"/>
      <c r="AX619" s="44"/>
    </row>
    <row r="620" spans="3:50" ht="14.4" x14ac:dyDescent="0.25">
      <c r="C620" s="641"/>
      <c r="D620" s="641"/>
      <c r="E620" s="641"/>
      <c r="F620" s="44"/>
      <c r="G620" s="44"/>
      <c r="H620" s="44"/>
      <c r="I620" s="44"/>
      <c r="J620" s="44"/>
      <c r="K620" s="44"/>
      <c r="L620" s="44"/>
      <c r="M620" s="44"/>
      <c r="N620" s="44"/>
      <c r="O620" s="44"/>
      <c r="P620" s="44"/>
      <c r="Q620" s="44"/>
      <c r="R620" s="44"/>
      <c r="S620" s="44"/>
      <c r="T620" s="44"/>
      <c r="U620" s="44"/>
      <c r="V620" s="44"/>
      <c r="W620" s="44"/>
      <c r="X620" s="44"/>
      <c r="Y620" s="44"/>
      <c r="Z620" s="44"/>
      <c r="AA620" s="44"/>
      <c r="AB620" s="44"/>
      <c r="AC620" s="44"/>
      <c r="AD620" s="44"/>
      <c r="AE620" s="44"/>
      <c r="AF620" s="44"/>
      <c r="AG620" s="44"/>
      <c r="AH620" s="44"/>
      <c r="AI620" s="44"/>
      <c r="AJ620" s="44"/>
      <c r="AK620" s="44"/>
      <c r="AL620" s="44"/>
      <c r="AM620" s="44"/>
      <c r="AN620" s="44"/>
      <c r="AO620" s="44"/>
      <c r="AP620" s="44"/>
      <c r="AQ620" s="44"/>
      <c r="AR620" s="44"/>
      <c r="AS620" s="44"/>
      <c r="AT620" s="44"/>
      <c r="AU620" s="44"/>
      <c r="AV620" s="44"/>
      <c r="AW620" s="44"/>
      <c r="AX620" s="44"/>
    </row>
    <row r="621" spans="3:50" ht="14.4" x14ac:dyDescent="0.25">
      <c r="C621" s="641"/>
      <c r="D621" s="641"/>
      <c r="E621" s="641"/>
      <c r="F621" s="44"/>
      <c r="G621" s="44"/>
      <c r="H621" s="44"/>
      <c r="I621" s="44"/>
      <c r="J621" s="44"/>
      <c r="K621" s="44"/>
      <c r="L621" s="44"/>
      <c r="M621" s="44"/>
      <c r="N621" s="44"/>
      <c r="O621" s="44"/>
      <c r="P621" s="44"/>
      <c r="Q621" s="44"/>
      <c r="R621" s="44"/>
      <c r="S621" s="44"/>
      <c r="T621" s="44"/>
      <c r="U621" s="44"/>
      <c r="V621" s="44"/>
      <c r="W621" s="44"/>
      <c r="X621" s="44"/>
      <c r="Y621" s="44"/>
      <c r="Z621" s="44"/>
      <c r="AA621" s="44"/>
      <c r="AB621" s="44"/>
      <c r="AC621" s="44"/>
      <c r="AD621" s="44"/>
      <c r="AE621" s="44"/>
      <c r="AF621" s="44"/>
      <c r="AG621" s="44"/>
      <c r="AH621" s="44"/>
      <c r="AI621" s="44"/>
      <c r="AJ621" s="44"/>
      <c r="AK621" s="44"/>
      <c r="AL621" s="44"/>
      <c r="AM621" s="44"/>
      <c r="AN621" s="44"/>
      <c r="AO621" s="44"/>
      <c r="AP621" s="44"/>
      <c r="AQ621" s="44"/>
      <c r="AR621" s="44"/>
      <c r="AS621" s="44"/>
      <c r="AT621" s="44"/>
      <c r="AU621" s="44"/>
      <c r="AV621" s="44"/>
      <c r="AW621" s="44"/>
      <c r="AX621" s="44"/>
    </row>
    <row r="622" spans="3:50" ht="14.4" x14ac:dyDescent="0.25">
      <c r="C622" s="641"/>
      <c r="D622" s="641"/>
      <c r="E622" s="641"/>
      <c r="F622" s="44"/>
      <c r="G622" s="44"/>
      <c r="H622" s="44"/>
      <c r="I622" s="44"/>
      <c r="J622" s="44"/>
      <c r="K622" s="44"/>
      <c r="L622" s="44"/>
      <c r="M622" s="44"/>
      <c r="N622" s="44"/>
      <c r="O622" s="44"/>
      <c r="P622" s="44"/>
      <c r="Q622" s="44"/>
      <c r="R622" s="44"/>
      <c r="S622" s="44"/>
      <c r="T622" s="44"/>
      <c r="U622" s="44"/>
      <c r="V622" s="44"/>
      <c r="W622" s="44"/>
      <c r="X622" s="44"/>
      <c r="Y622" s="44"/>
      <c r="Z622" s="44"/>
      <c r="AA622" s="44"/>
      <c r="AB622" s="44"/>
      <c r="AC622" s="44"/>
      <c r="AD622" s="44"/>
      <c r="AE622" s="44"/>
      <c r="AF622" s="44"/>
      <c r="AG622" s="44"/>
      <c r="AH622" s="44"/>
      <c r="AI622" s="44"/>
      <c r="AJ622" s="44"/>
      <c r="AK622" s="44"/>
      <c r="AL622" s="44"/>
      <c r="AM622" s="44"/>
      <c r="AN622" s="44"/>
      <c r="AO622" s="44"/>
      <c r="AP622" s="44"/>
      <c r="AQ622" s="44"/>
      <c r="AR622" s="44"/>
      <c r="AS622" s="44"/>
      <c r="AT622" s="44"/>
      <c r="AU622" s="44"/>
      <c r="AV622" s="44"/>
      <c r="AW622" s="44"/>
      <c r="AX622" s="44"/>
    </row>
    <row r="623" spans="3:50" ht="14.4" x14ac:dyDescent="0.25">
      <c r="C623" s="641"/>
      <c r="D623" s="641"/>
      <c r="E623" s="641"/>
      <c r="F623" s="44"/>
      <c r="G623" s="44"/>
      <c r="H623" s="44"/>
      <c r="I623" s="44"/>
      <c r="J623" s="44"/>
      <c r="K623" s="44"/>
      <c r="L623" s="44"/>
      <c r="M623" s="44"/>
      <c r="N623" s="44"/>
      <c r="O623" s="44"/>
      <c r="P623" s="44"/>
      <c r="Q623" s="44"/>
      <c r="R623" s="44"/>
      <c r="S623" s="44"/>
      <c r="T623" s="44"/>
      <c r="U623" s="44"/>
      <c r="V623" s="44"/>
      <c r="W623" s="44"/>
      <c r="X623" s="44"/>
      <c r="Y623" s="44"/>
      <c r="Z623" s="44"/>
      <c r="AA623" s="44"/>
      <c r="AB623" s="44"/>
      <c r="AC623" s="44"/>
      <c r="AD623" s="44"/>
      <c r="AE623" s="44"/>
      <c r="AF623" s="44"/>
      <c r="AG623" s="44"/>
      <c r="AH623" s="44"/>
      <c r="AI623" s="44"/>
      <c r="AJ623" s="44"/>
      <c r="AK623" s="44"/>
      <c r="AL623" s="44"/>
      <c r="AM623" s="44"/>
      <c r="AN623" s="44"/>
      <c r="AO623" s="44"/>
      <c r="AP623" s="44"/>
      <c r="AQ623" s="44"/>
      <c r="AR623" s="44"/>
      <c r="AS623" s="44"/>
      <c r="AT623" s="44"/>
      <c r="AU623" s="44"/>
      <c r="AV623" s="44"/>
      <c r="AW623" s="44"/>
      <c r="AX623" s="44"/>
    </row>
    <row r="624" spans="3:50" ht="14.4" x14ac:dyDescent="0.25">
      <c r="C624" s="641"/>
      <c r="D624" s="641"/>
      <c r="E624" s="641"/>
      <c r="F624" s="44"/>
      <c r="G624" s="44"/>
      <c r="H624" s="44"/>
      <c r="I624" s="44"/>
      <c r="J624" s="44"/>
      <c r="K624" s="44"/>
      <c r="L624" s="44"/>
      <c r="M624" s="44"/>
      <c r="N624" s="44"/>
      <c r="O624" s="44"/>
      <c r="P624" s="44"/>
      <c r="Q624" s="44"/>
      <c r="R624" s="44"/>
      <c r="S624" s="44"/>
      <c r="T624" s="44"/>
      <c r="U624" s="44"/>
      <c r="V624" s="44"/>
      <c r="W624" s="44"/>
      <c r="X624" s="44"/>
      <c r="Y624" s="44"/>
      <c r="Z624" s="44"/>
      <c r="AA624" s="44"/>
      <c r="AB624" s="44"/>
      <c r="AC624" s="44"/>
      <c r="AD624" s="44"/>
      <c r="AE624" s="44"/>
      <c r="AF624" s="44"/>
      <c r="AG624" s="44"/>
      <c r="AH624" s="44"/>
      <c r="AI624" s="44"/>
      <c r="AJ624" s="44"/>
      <c r="AK624" s="44"/>
      <c r="AL624" s="44"/>
      <c r="AM624" s="44"/>
      <c r="AN624" s="44"/>
      <c r="AO624" s="44"/>
      <c r="AP624" s="44"/>
      <c r="AQ624" s="44"/>
      <c r="AR624" s="44"/>
      <c r="AS624" s="44"/>
      <c r="AT624" s="44"/>
      <c r="AU624" s="44"/>
      <c r="AV624" s="44"/>
      <c r="AW624" s="44"/>
      <c r="AX624" s="44"/>
    </row>
    <row r="625" spans="3:50" ht="14.4" x14ac:dyDescent="0.25">
      <c r="C625" s="641"/>
      <c r="D625" s="641"/>
      <c r="E625" s="641"/>
      <c r="F625" s="44"/>
      <c r="G625" s="44"/>
      <c r="H625" s="44"/>
      <c r="I625" s="44"/>
      <c r="J625" s="44"/>
      <c r="K625" s="44"/>
      <c r="L625" s="44"/>
      <c r="M625" s="44"/>
      <c r="N625" s="44"/>
      <c r="O625" s="44"/>
      <c r="P625" s="44"/>
      <c r="Q625" s="44"/>
      <c r="R625" s="44"/>
      <c r="S625" s="44"/>
      <c r="T625" s="44"/>
      <c r="U625" s="44"/>
      <c r="V625" s="44"/>
      <c r="W625" s="44"/>
      <c r="X625" s="44"/>
      <c r="Y625" s="44"/>
      <c r="Z625" s="44"/>
      <c r="AA625" s="44"/>
      <c r="AB625" s="44"/>
      <c r="AC625" s="44"/>
      <c r="AD625" s="44"/>
      <c r="AE625" s="44"/>
      <c r="AF625" s="44"/>
      <c r="AG625" s="44"/>
      <c r="AH625" s="44"/>
      <c r="AI625" s="44"/>
      <c r="AJ625" s="44"/>
      <c r="AK625" s="44"/>
      <c r="AL625" s="44"/>
      <c r="AM625" s="44"/>
      <c r="AN625" s="44"/>
      <c r="AO625" s="44"/>
      <c r="AP625" s="44"/>
      <c r="AQ625" s="44"/>
      <c r="AR625" s="44"/>
      <c r="AS625" s="44"/>
      <c r="AT625" s="44"/>
      <c r="AU625" s="44"/>
      <c r="AV625" s="44"/>
      <c r="AW625" s="44"/>
      <c r="AX625" s="44"/>
    </row>
    <row r="626" spans="3:50" ht="14.4" x14ac:dyDescent="0.25">
      <c r="C626" s="641"/>
      <c r="D626" s="641"/>
      <c r="E626" s="641"/>
      <c r="F626" s="44"/>
      <c r="G626" s="44"/>
      <c r="H626" s="44"/>
      <c r="I626" s="44"/>
      <c r="J626" s="44"/>
      <c r="K626" s="44"/>
      <c r="L626" s="44"/>
      <c r="M626" s="44"/>
      <c r="N626" s="44"/>
      <c r="O626" s="44"/>
      <c r="P626" s="44"/>
      <c r="Q626" s="44"/>
      <c r="R626" s="44"/>
      <c r="S626" s="44"/>
      <c r="T626" s="44"/>
      <c r="U626" s="44"/>
      <c r="V626" s="44"/>
      <c r="W626" s="44"/>
      <c r="X626" s="44"/>
      <c r="Y626" s="44"/>
      <c r="Z626" s="44"/>
      <c r="AA626" s="44"/>
      <c r="AB626" s="44"/>
      <c r="AC626" s="44"/>
      <c r="AD626" s="44"/>
      <c r="AE626" s="44"/>
      <c r="AF626" s="44"/>
      <c r="AG626" s="44"/>
      <c r="AH626" s="44"/>
      <c r="AI626" s="44"/>
      <c r="AJ626" s="44"/>
      <c r="AK626" s="44"/>
      <c r="AL626" s="44"/>
      <c r="AM626" s="44"/>
      <c r="AN626" s="44"/>
      <c r="AO626" s="44"/>
      <c r="AP626" s="44"/>
      <c r="AQ626" s="44"/>
      <c r="AR626" s="44"/>
      <c r="AS626" s="44"/>
      <c r="AT626" s="44"/>
      <c r="AU626" s="44"/>
      <c r="AV626" s="44"/>
      <c r="AW626" s="44"/>
      <c r="AX626" s="44"/>
    </row>
    <row r="627" spans="3:50" ht="14.4" x14ac:dyDescent="0.25">
      <c r="C627" s="641"/>
      <c r="D627" s="641"/>
      <c r="E627" s="641"/>
      <c r="F627" s="44"/>
      <c r="G627" s="44"/>
      <c r="H627" s="44"/>
      <c r="I627" s="44"/>
      <c r="J627" s="44"/>
      <c r="K627" s="44"/>
      <c r="L627" s="44"/>
      <c r="M627" s="44"/>
      <c r="N627" s="44"/>
      <c r="O627" s="44"/>
      <c r="P627" s="44"/>
      <c r="Q627" s="44"/>
      <c r="R627" s="44"/>
      <c r="S627" s="44"/>
      <c r="T627" s="44"/>
      <c r="U627" s="44"/>
      <c r="V627" s="44"/>
      <c r="W627" s="44"/>
      <c r="X627" s="44"/>
      <c r="Y627" s="44"/>
      <c r="Z627" s="44"/>
      <c r="AA627" s="44"/>
      <c r="AB627" s="44"/>
      <c r="AC627" s="44"/>
      <c r="AD627" s="44"/>
      <c r="AE627" s="44"/>
      <c r="AF627" s="44"/>
      <c r="AG627" s="44"/>
      <c r="AH627" s="44"/>
      <c r="AI627" s="44"/>
      <c r="AJ627" s="44"/>
      <c r="AK627" s="44"/>
      <c r="AL627" s="44"/>
      <c r="AM627" s="44"/>
      <c r="AN627" s="44"/>
      <c r="AO627" s="44"/>
      <c r="AP627" s="44"/>
      <c r="AQ627" s="44"/>
      <c r="AR627" s="44"/>
      <c r="AS627" s="44"/>
      <c r="AT627" s="44"/>
      <c r="AU627" s="44"/>
      <c r="AV627" s="44"/>
      <c r="AW627" s="44"/>
      <c r="AX627" s="44"/>
    </row>
    <row r="628" spans="3:50" ht="14.4" x14ac:dyDescent="0.25">
      <c r="C628" s="641"/>
      <c r="D628" s="641"/>
      <c r="E628" s="641"/>
      <c r="F628" s="44"/>
      <c r="G628" s="44"/>
      <c r="H628" s="44"/>
      <c r="I628" s="44"/>
      <c r="J628" s="44"/>
      <c r="K628" s="44"/>
      <c r="L628" s="44"/>
      <c r="M628" s="44"/>
      <c r="N628" s="44"/>
      <c r="O628" s="44"/>
      <c r="P628" s="44"/>
      <c r="Q628" s="44"/>
      <c r="R628" s="44"/>
      <c r="S628" s="44"/>
      <c r="T628" s="44"/>
      <c r="U628" s="44"/>
      <c r="V628" s="44"/>
      <c r="W628" s="44"/>
      <c r="X628" s="44"/>
      <c r="Y628" s="44"/>
      <c r="Z628" s="44"/>
      <c r="AA628" s="44"/>
      <c r="AB628" s="44"/>
      <c r="AC628" s="44"/>
      <c r="AD628" s="44"/>
      <c r="AE628" s="44"/>
      <c r="AF628" s="44"/>
      <c r="AG628" s="44"/>
      <c r="AH628" s="44"/>
      <c r="AI628" s="44"/>
      <c r="AJ628" s="44"/>
      <c r="AK628" s="44"/>
      <c r="AL628" s="44"/>
      <c r="AM628" s="44"/>
      <c r="AN628" s="44"/>
      <c r="AO628" s="44"/>
      <c r="AP628" s="44"/>
      <c r="AQ628" s="44"/>
      <c r="AR628" s="44"/>
      <c r="AS628" s="44"/>
      <c r="AT628" s="44"/>
      <c r="AU628" s="44"/>
      <c r="AV628" s="44"/>
      <c r="AW628" s="44"/>
      <c r="AX628" s="44"/>
    </row>
    <row r="629" spans="3:50" ht="14.4" x14ac:dyDescent="0.25">
      <c r="C629" s="641"/>
      <c r="D629" s="641"/>
      <c r="E629" s="641"/>
      <c r="F629" s="44"/>
      <c r="G629" s="44"/>
      <c r="H629" s="44"/>
      <c r="I629" s="44"/>
      <c r="J629" s="44"/>
      <c r="K629" s="44"/>
      <c r="L629" s="44"/>
      <c r="M629" s="44"/>
      <c r="N629" s="44"/>
      <c r="O629" s="44"/>
      <c r="P629" s="44"/>
      <c r="Q629" s="44"/>
      <c r="R629" s="44"/>
      <c r="S629" s="44"/>
      <c r="T629" s="44"/>
      <c r="U629" s="44"/>
      <c r="V629" s="44"/>
      <c r="W629" s="44"/>
      <c r="X629" s="44"/>
      <c r="Y629" s="44"/>
      <c r="Z629" s="44"/>
      <c r="AA629" s="44"/>
      <c r="AB629" s="44"/>
      <c r="AC629" s="44"/>
      <c r="AD629" s="44"/>
      <c r="AE629" s="44"/>
      <c r="AF629" s="44"/>
      <c r="AG629" s="44"/>
      <c r="AH629" s="44"/>
      <c r="AI629" s="44"/>
      <c r="AJ629" s="44"/>
      <c r="AK629" s="44"/>
      <c r="AL629" s="44"/>
      <c r="AM629" s="44"/>
      <c r="AN629" s="44"/>
      <c r="AO629" s="44"/>
      <c r="AP629" s="44"/>
      <c r="AQ629" s="44"/>
      <c r="AR629" s="44"/>
      <c r="AS629" s="44"/>
      <c r="AT629" s="44"/>
      <c r="AU629" s="44"/>
      <c r="AV629" s="44"/>
      <c r="AW629" s="44"/>
      <c r="AX629" s="44"/>
    </row>
    <row r="630" spans="3:50" ht="14.4" x14ac:dyDescent="0.25">
      <c r="C630" s="641"/>
      <c r="D630" s="641"/>
      <c r="E630" s="641"/>
      <c r="F630" s="44"/>
      <c r="G630" s="44"/>
      <c r="H630" s="44"/>
      <c r="I630" s="44"/>
      <c r="J630" s="44"/>
      <c r="K630" s="44"/>
      <c r="L630" s="44"/>
      <c r="M630" s="44"/>
      <c r="N630" s="44"/>
      <c r="O630" s="44"/>
      <c r="P630" s="44"/>
      <c r="Q630" s="44"/>
      <c r="R630" s="44"/>
      <c r="S630" s="44"/>
      <c r="T630" s="44"/>
      <c r="U630" s="44"/>
      <c r="V630" s="44"/>
      <c r="W630" s="44"/>
      <c r="X630" s="44"/>
      <c r="Y630" s="44"/>
      <c r="Z630" s="44"/>
      <c r="AA630" s="44"/>
      <c r="AB630" s="44"/>
      <c r="AC630" s="44"/>
      <c r="AD630" s="44"/>
      <c r="AE630" s="44"/>
      <c r="AF630" s="44"/>
      <c r="AG630" s="44"/>
      <c r="AH630" s="44"/>
      <c r="AI630" s="44"/>
      <c r="AJ630" s="44"/>
      <c r="AK630" s="44"/>
      <c r="AL630" s="44"/>
      <c r="AM630" s="44"/>
      <c r="AN630" s="44"/>
      <c r="AO630" s="44"/>
      <c r="AP630" s="44"/>
      <c r="AQ630" s="44"/>
      <c r="AR630" s="44"/>
      <c r="AS630" s="44"/>
      <c r="AT630" s="44"/>
      <c r="AU630" s="44"/>
      <c r="AV630" s="44"/>
      <c r="AW630" s="44"/>
      <c r="AX630" s="44"/>
    </row>
    <row r="631" spans="3:50" ht="14.4" x14ac:dyDescent="0.25">
      <c r="C631" s="641"/>
      <c r="D631" s="641"/>
      <c r="E631" s="641"/>
      <c r="F631" s="44"/>
      <c r="G631" s="44"/>
      <c r="H631" s="44"/>
      <c r="I631" s="44"/>
      <c r="J631" s="44"/>
      <c r="K631" s="44"/>
      <c r="L631" s="44"/>
      <c r="M631" s="44"/>
      <c r="N631" s="44"/>
      <c r="O631" s="44"/>
      <c r="P631" s="44"/>
      <c r="Q631" s="44"/>
      <c r="R631" s="44"/>
      <c r="S631" s="44"/>
      <c r="T631" s="44"/>
      <c r="U631" s="44"/>
      <c r="V631" s="44"/>
      <c r="W631" s="44"/>
      <c r="X631" s="44"/>
      <c r="Y631" s="44"/>
      <c r="Z631" s="44"/>
      <c r="AA631" s="44"/>
      <c r="AB631" s="44"/>
      <c r="AC631" s="44"/>
      <c r="AD631" s="44"/>
      <c r="AE631" s="44"/>
      <c r="AF631" s="44"/>
      <c r="AG631" s="44"/>
      <c r="AH631" s="44"/>
      <c r="AI631" s="44"/>
      <c r="AJ631" s="44"/>
      <c r="AK631" s="44"/>
      <c r="AL631" s="44"/>
      <c r="AM631" s="44"/>
      <c r="AN631" s="44"/>
      <c r="AO631" s="44"/>
      <c r="AP631" s="44"/>
      <c r="AQ631" s="44"/>
      <c r="AR631" s="44"/>
      <c r="AS631" s="44"/>
      <c r="AT631" s="44"/>
      <c r="AU631" s="44"/>
      <c r="AV631" s="44"/>
      <c r="AW631" s="44"/>
      <c r="AX631" s="44"/>
    </row>
    <row r="632" spans="3:50" ht="14.4" x14ac:dyDescent="0.25">
      <c r="C632" s="641"/>
      <c r="D632" s="641"/>
      <c r="E632" s="641"/>
      <c r="F632" s="44"/>
      <c r="G632" s="44"/>
      <c r="H632" s="44"/>
      <c r="I632" s="44"/>
      <c r="J632" s="44"/>
      <c r="K632" s="44"/>
      <c r="L632" s="44"/>
      <c r="M632" s="44"/>
      <c r="N632" s="44"/>
      <c r="O632" s="44"/>
      <c r="P632" s="44"/>
      <c r="Q632" s="44"/>
      <c r="R632" s="44"/>
      <c r="S632" s="44"/>
      <c r="T632" s="44"/>
      <c r="U632" s="44"/>
      <c r="V632" s="44"/>
      <c r="W632" s="44"/>
      <c r="X632" s="44"/>
      <c r="Y632" s="44"/>
      <c r="Z632" s="44"/>
      <c r="AA632" s="44"/>
      <c r="AB632" s="44"/>
      <c r="AC632" s="44"/>
      <c r="AD632" s="44"/>
      <c r="AE632" s="44"/>
      <c r="AF632" s="44"/>
      <c r="AG632" s="44"/>
      <c r="AH632" s="44"/>
      <c r="AI632" s="44"/>
      <c r="AJ632" s="44"/>
      <c r="AK632" s="44"/>
      <c r="AL632" s="44"/>
      <c r="AM632" s="44"/>
      <c r="AN632" s="44"/>
      <c r="AO632" s="44"/>
      <c r="AP632" s="44"/>
      <c r="AQ632" s="44"/>
      <c r="AR632" s="44"/>
      <c r="AS632" s="44"/>
      <c r="AT632" s="44"/>
      <c r="AU632" s="44"/>
      <c r="AV632" s="44"/>
      <c r="AW632" s="44"/>
      <c r="AX632" s="44"/>
    </row>
    <row r="633" spans="3:50" ht="14.4" x14ac:dyDescent="0.25">
      <c r="C633" s="641"/>
      <c r="D633" s="641"/>
      <c r="E633" s="641"/>
      <c r="F633" s="44"/>
      <c r="G633" s="44"/>
      <c r="H633" s="44"/>
      <c r="I633" s="44"/>
      <c r="J633" s="44"/>
      <c r="K633" s="44"/>
      <c r="L633" s="44"/>
      <c r="M633" s="44"/>
      <c r="N633" s="44"/>
      <c r="O633" s="44"/>
      <c r="P633" s="44"/>
      <c r="Q633" s="44"/>
      <c r="R633" s="44"/>
      <c r="S633" s="44"/>
      <c r="T633" s="44"/>
      <c r="U633" s="44"/>
      <c r="V633" s="44"/>
      <c r="W633" s="44"/>
      <c r="X633" s="44"/>
      <c r="Y633" s="44"/>
      <c r="Z633" s="44"/>
      <c r="AA633" s="44"/>
      <c r="AB633" s="44"/>
      <c r="AC633" s="44"/>
      <c r="AD633" s="44"/>
      <c r="AE633" s="44"/>
      <c r="AF633" s="44"/>
      <c r="AG633" s="44"/>
      <c r="AH633" s="44"/>
      <c r="AI633" s="44"/>
      <c r="AJ633" s="44"/>
      <c r="AK633" s="44"/>
      <c r="AL633" s="44"/>
      <c r="AM633" s="44"/>
      <c r="AN633" s="44"/>
      <c r="AO633" s="44"/>
      <c r="AP633" s="44"/>
      <c r="AQ633" s="44"/>
      <c r="AR633" s="44"/>
      <c r="AS633" s="44"/>
      <c r="AT633" s="44"/>
      <c r="AU633" s="44"/>
      <c r="AV633" s="44"/>
      <c r="AW633" s="44"/>
      <c r="AX633" s="44"/>
    </row>
    <row r="634" spans="3:50" ht="14.4" x14ac:dyDescent="0.25">
      <c r="C634" s="641"/>
      <c r="D634" s="641"/>
      <c r="E634" s="641"/>
      <c r="F634" s="44"/>
      <c r="G634" s="44"/>
      <c r="H634" s="44"/>
      <c r="I634" s="44"/>
      <c r="J634" s="44"/>
      <c r="K634" s="44"/>
      <c r="L634" s="44"/>
      <c r="M634" s="44"/>
      <c r="N634" s="44"/>
      <c r="O634" s="44"/>
      <c r="P634" s="44"/>
      <c r="Q634" s="44"/>
      <c r="R634" s="44"/>
      <c r="S634" s="44"/>
      <c r="T634" s="44"/>
      <c r="U634" s="44"/>
      <c r="V634" s="44"/>
      <c r="W634" s="44"/>
      <c r="X634" s="44"/>
      <c r="Y634" s="44"/>
      <c r="Z634" s="44"/>
      <c r="AA634" s="44"/>
      <c r="AB634" s="44"/>
      <c r="AC634" s="44"/>
      <c r="AD634" s="44"/>
      <c r="AE634" s="44"/>
      <c r="AF634" s="44"/>
      <c r="AG634" s="44"/>
      <c r="AH634" s="44"/>
      <c r="AI634" s="44"/>
      <c r="AJ634" s="44"/>
      <c r="AK634" s="44"/>
      <c r="AL634" s="44"/>
      <c r="AM634" s="44"/>
      <c r="AN634" s="44"/>
      <c r="AO634" s="44"/>
      <c r="AP634" s="44"/>
      <c r="AQ634" s="44"/>
      <c r="AR634" s="44"/>
      <c r="AS634" s="44"/>
      <c r="AT634" s="44"/>
      <c r="AU634" s="44"/>
      <c r="AV634" s="44"/>
      <c r="AW634" s="44"/>
      <c r="AX634" s="44"/>
    </row>
    <row r="635" spans="3:50" ht="14.4" x14ac:dyDescent="0.25">
      <c r="C635" s="641"/>
      <c r="D635" s="641"/>
      <c r="E635" s="641"/>
      <c r="F635" s="44"/>
      <c r="G635" s="44"/>
      <c r="H635" s="44"/>
      <c r="I635" s="44"/>
      <c r="J635" s="44"/>
      <c r="K635" s="44"/>
      <c r="L635" s="44"/>
      <c r="M635" s="44"/>
      <c r="N635" s="44"/>
      <c r="O635" s="44"/>
      <c r="P635" s="44"/>
      <c r="Q635" s="44"/>
      <c r="R635" s="44"/>
      <c r="S635" s="44"/>
      <c r="T635" s="44"/>
      <c r="U635" s="44"/>
      <c r="V635" s="44"/>
      <c r="W635" s="44"/>
      <c r="X635" s="44"/>
      <c r="Y635" s="44"/>
      <c r="Z635" s="44"/>
      <c r="AA635" s="44"/>
      <c r="AB635" s="44"/>
      <c r="AC635" s="44"/>
      <c r="AD635" s="44"/>
      <c r="AE635" s="44"/>
      <c r="AF635" s="44"/>
      <c r="AG635" s="44"/>
      <c r="AH635" s="44"/>
      <c r="AI635" s="44"/>
      <c r="AJ635" s="44"/>
      <c r="AK635" s="44"/>
      <c r="AL635" s="44"/>
      <c r="AM635" s="44"/>
      <c r="AN635" s="44"/>
      <c r="AO635" s="44"/>
      <c r="AP635" s="44"/>
      <c r="AQ635" s="44"/>
      <c r="AR635" s="44"/>
      <c r="AS635" s="44"/>
      <c r="AT635" s="44"/>
      <c r="AU635" s="44"/>
      <c r="AV635" s="44"/>
      <c r="AW635" s="44"/>
      <c r="AX635" s="44"/>
    </row>
    <row r="636" spans="3:50" ht="14.4" x14ac:dyDescent="0.25">
      <c r="C636" s="641"/>
      <c r="D636" s="641"/>
      <c r="E636" s="641"/>
      <c r="F636" s="44"/>
      <c r="G636" s="44"/>
      <c r="H636" s="44"/>
      <c r="I636" s="44"/>
      <c r="J636" s="44"/>
      <c r="K636" s="44"/>
      <c r="L636" s="44"/>
      <c r="M636" s="44"/>
      <c r="N636" s="44"/>
      <c r="O636" s="44"/>
      <c r="P636" s="44"/>
      <c r="Q636" s="44"/>
      <c r="R636" s="44"/>
      <c r="S636" s="44"/>
      <c r="T636" s="44"/>
      <c r="U636" s="44"/>
      <c r="V636" s="44"/>
      <c r="W636" s="44"/>
      <c r="X636" s="44"/>
      <c r="Y636" s="44"/>
      <c r="Z636" s="44"/>
      <c r="AA636" s="44"/>
      <c r="AB636" s="44"/>
      <c r="AC636" s="44"/>
      <c r="AD636" s="44"/>
      <c r="AE636" s="44"/>
      <c r="AF636" s="44"/>
      <c r="AG636" s="44"/>
      <c r="AH636" s="44"/>
      <c r="AI636" s="44"/>
      <c r="AJ636" s="44"/>
      <c r="AK636" s="44"/>
      <c r="AL636" s="44"/>
      <c r="AM636" s="44"/>
      <c r="AN636" s="44"/>
      <c r="AO636" s="44"/>
      <c r="AP636" s="44"/>
      <c r="AQ636" s="44"/>
      <c r="AR636" s="44"/>
      <c r="AS636" s="44"/>
      <c r="AT636" s="44"/>
      <c r="AU636" s="44"/>
      <c r="AV636" s="44"/>
      <c r="AW636" s="44"/>
      <c r="AX636" s="44"/>
    </row>
    <row r="637" spans="3:50" ht="14.4" x14ac:dyDescent="0.25">
      <c r="C637" s="641"/>
      <c r="D637" s="641"/>
      <c r="E637" s="641"/>
      <c r="F637" s="44"/>
      <c r="G637" s="44"/>
      <c r="H637" s="44"/>
      <c r="I637" s="44"/>
      <c r="J637" s="44"/>
      <c r="K637" s="44"/>
      <c r="L637" s="44"/>
      <c r="M637" s="44"/>
      <c r="N637" s="44"/>
      <c r="O637" s="44"/>
      <c r="P637" s="44"/>
      <c r="Q637" s="44"/>
      <c r="R637" s="44"/>
      <c r="S637" s="44"/>
      <c r="T637" s="44"/>
      <c r="U637" s="44"/>
      <c r="V637" s="44"/>
      <c r="W637" s="44"/>
      <c r="X637" s="44"/>
      <c r="Y637" s="44"/>
      <c r="Z637" s="44"/>
      <c r="AA637" s="44"/>
      <c r="AB637" s="44"/>
      <c r="AC637" s="44"/>
      <c r="AD637" s="44"/>
      <c r="AE637" s="44"/>
      <c r="AF637" s="44"/>
      <c r="AG637" s="44"/>
      <c r="AH637" s="44"/>
      <c r="AI637" s="44"/>
      <c r="AJ637" s="44"/>
      <c r="AK637" s="44"/>
      <c r="AL637" s="44"/>
      <c r="AM637" s="44"/>
      <c r="AN637" s="44"/>
      <c r="AO637" s="44"/>
      <c r="AP637" s="44"/>
      <c r="AQ637" s="44"/>
      <c r="AR637" s="44"/>
      <c r="AS637" s="44"/>
      <c r="AT637" s="44"/>
      <c r="AU637" s="44"/>
      <c r="AV637" s="44"/>
      <c r="AW637" s="44"/>
      <c r="AX637" s="44"/>
    </row>
    <row r="638" spans="3:50" ht="14.4" x14ac:dyDescent="0.25">
      <c r="C638" s="641"/>
      <c r="D638" s="641"/>
      <c r="E638" s="641"/>
      <c r="F638" s="44"/>
      <c r="G638" s="44"/>
      <c r="H638" s="44"/>
      <c r="I638" s="44"/>
      <c r="J638" s="44"/>
      <c r="K638" s="44"/>
      <c r="L638" s="44"/>
      <c r="M638" s="44"/>
      <c r="N638" s="44"/>
      <c r="O638" s="44"/>
      <c r="P638" s="44"/>
      <c r="Q638" s="44"/>
      <c r="R638" s="44"/>
      <c r="S638" s="44"/>
      <c r="T638" s="44"/>
      <c r="U638" s="44"/>
      <c r="V638" s="44"/>
      <c r="W638" s="44"/>
      <c r="X638" s="44"/>
      <c r="Y638" s="44"/>
      <c r="Z638" s="44"/>
      <c r="AA638" s="44"/>
      <c r="AB638" s="44"/>
      <c r="AC638" s="44"/>
      <c r="AD638" s="44"/>
      <c r="AE638" s="44"/>
      <c r="AF638" s="44"/>
      <c r="AG638" s="44"/>
      <c r="AH638" s="44"/>
      <c r="AI638" s="44"/>
      <c r="AJ638" s="44"/>
      <c r="AK638" s="44"/>
      <c r="AL638" s="44"/>
      <c r="AM638" s="44"/>
      <c r="AN638" s="44"/>
      <c r="AO638" s="44"/>
      <c r="AP638" s="44"/>
      <c r="AQ638" s="44"/>
      <c r="AR638" s="44"/>
      <c r="AS638" s="44"/>
      <c r="AT638" s="44"/>
      <c r="AU638" s="44"/>
      <c r="AV638" s="44"/>
      <c r="AW638" s="44"/>
      <c r="AX638" s="44"/>
    </row>
    <row r="639" spans="3:50" ht="14.4" x14ac:dyDescent="0.25">
      <c r="C639" s="641"/>
      <c r="D639" s="641"/>
      <c r="E639" s="641"/>
      <c r="F639" s="44"/>
      <c r="G639" s="44"/>
      <c r="H639" s="44"/>
      <c r="I639" s="44"/>
      <c r="J639" s="44"/>
      <c r="K639" s="44"/>
      <c r="L639" s="44"/>
      <c r="M639" s="44"/>
      <c r="N639" s="44"/>
      <c r="O639" s="44"/>
      <c r="P639" s="44"/>
      <c r="Q639" s="44"/>
      <c r="R639" s="44"/>
      <c r="S639" s="44"/>
      <c r="T639" s="44"/>
      <c r="U639" s="44"/>
      <c r="V639" s="44"/>
      <c r="W639" s="44"/>
      <c r="X639" s="44"/>
      <c r="Y639" s="44"/>
      <c r="Z639" s="44"/>
      <c r="AA639" s="44"/>
      <c r="AB639" s="44"/>
      <c r="AC639" s="44"/>
      <c r="AD639" s="44"/>
      <c r="AE639" s="44"/>
      <c r="AF639" s="44"/>
      <c r="AG639" s="44"/>
      <c r="AH639" s="44"/>
      <c r="AI639" s="44"/>
      <c r="AJ639" s="44"/>
      <c r="AK639" s="44"/>
      <c r="AL639" s="44"/>
      <c r="AM639" s="44"/>
      <c r="AN639" s="44"/>
      <c r="AO639" s="44"/>
      <c r="AP639" s="44"/>
      <c r="AQ639" s="44"/>
      <c r="AR639" s="44"/>
      <c r="AS639" s="44"/>
      <c r="AT639" s="44"/>
      <c r="AU639" s="44"/>
      <c r="AV639" s="44"/>
      <c r="AW639" s="44"/>
      <c r="AX639" s="44"/>
    </row>
    <row r="640" spans="3:50" ht="14.4" x14ac:dyDescent="0.25">
      <c r="C640" s="641"/>
      <c r="D640" s="641"/>
      <c r="E640" s="641"/>
      <c r="F640" s="44"/>
      <c r="G640" s="44"/>
      <c r="H640" s="44"/>
      <c r="I640" s="44"/>
      <c r="J640" s="44"/>
      <c r="K640" s="44"/>
      <c r="L640" s="44"/>
      <c r="M640" s="44"/>
      <c r="N640" s="44"/>
      <c r="O640" s="44"/>
      <c r="P640" s="44"/>
      <c r="Q640" s="44"/>
      <c r="R640" s="44"/>
      <c r="S640" s="44"/>
      <c r="T640" s="44"/>
      <c r="U640" s="44"/>
      <c r="V640" s="44"/>
      <c r="W640" s="44"/>
      <c r="X640" s="44"/>
      <c r="Y640" s="44"/>
      <c r="Z640" s="44"/>
      <c r="AA640" s="44"/>
      <c r="AB640" s="44"/>
      <c r="AC640" s="44"/>
      <c r="AD640" s="44"/>
      <c r="AE640" s="44"/>
      <c r="AF640" s="44"/>
      <c r="AG640" s="44"/>
      <c r="AH640" s="44"/>
      <c r="AI640" s="44"/>
      <c r="AJ640" s="44"/>
      <c r="AK640" s="44"/>
      <c r="AL640" s="44"/>
      <c r="AM640" s="44"/>
      <c r="AN640" s="44"/>
      <c r="AO640" s="44"/>
      <c r="AP640" s="44"/>
      <c r="AQ640" s="44"/>
      <c r="AR640" s="44"/>
      <c r="AS640" s="44"/>
      <c r="AT640" s="44"/>
      <c r="AU640" s="44"/>
      <c r="AV640" s="44"/>
      <c r="AW640" s="44"/>
      <c r="AX640" s="44"/>
    </row>
    <row r="641" spans="3:50" ht="14.4" x14ac:dyDescent="0.25">
      <c r="C641" s="641"/>
      <c r="D641" s="641"/>
      <c r="E641" s="641"/>
      <c r="F641" s="44"/>
      <c r="G641" s="44"/>
      <c r="H641" s="44"/>
      <c r="I641" s="44"/>
      <c r="J641" s="44"/>
      <c r="K641" s="44"/>
      <c r="L641" s="44"/>
      <c r="M641" s="44"/>
      <c r="N641" s="44"/>
      <c r="O641" s="44"/>
      <c r="P641" s="44"/>
      <c r="Q641" s="44"/>
      <c r="R641" s="44"/>
      <c r="S641" s="44"/>
      <c r="T641" s="44"/>
      <c r="U641" s="44"/>
      <c r="V641" s="44"/>
      <c r="W641" s="44"/>
      <c r="X641" s="44"/>
      <c r="Y641" s="44"/>
      <c r="Z641" s="44"/>
      <c r="AA641" s="44"/>
      <c r="AB641" s="44"/>
      <c r="AC641" s="44"/>
      <c r="AD641" s="44"/>
      <c r="AE641" s="44"/>
      <c r="AF641" s="44"/>
      <c r="AG641" s="44"/>
      <c r="AH641" s="44"/>
      <c r="AI641" s="44"/>
      <c r="AJ641" s="44"/>
      <c r="AK641" s="44"/>
      <c r="AL641" s="44"/>
      <c r="AM641" s="44"/>
      <c r="AN641" s="44"/>
      <c r="AO641" s="44"/>
      <c r="AP641" s="44"/>
      <c r="AQ641" s="44"/>
      <c r="AR641" s="44"/>
      <c r="AS641" s="44"/>
      <c r="AT641" s="44"/>
      <c r="AU641" s="44"/>
      <c r="AV641" s="44"/>
      <c r="AW641" s="44"/>
      <c r="AX641" s="44"/>
    </row>
    <row r="642" spans="3:50" ht="14.4" x14ac:dyDescent="0.25">
      <c r="C642" s="641"/>
      <c r="D642" s="641"/>
      <c r="E642" s="641"/>
      <c r="F642" s="44"/>
      <c r="G642" s="44"/>
      <c r="H642" s="44"/>
      <c r="I642" s="44"/>
      <c r="J642" s="44"/>
      <c r="K642" s="44"/>
      <c r="L642" s="44"/>
      <c r="M642" s="44"/>
      <c r="N642" s="44"/>
      <c r="O642" s="44"/>
      <c r="P642" s="44"/>
      <c r="Q642" s="44"/>
      <c r="R642" s="44"/>
      <c r="S642" s="44"/>
      <c r="T642" s="44"/>
      <c r="U642" s="44"/>
      <c r="V642" s="44"/>
      <c r="W642" s="44"/>
      <c r="X642" s="44"/>
      <c r="Y642" s="44"/>
      <c r="Z642" s="44"/>
      <c r="AA642" s="44"/>
      <c r="AB642" s="44"/>
      <c r="AC642" s="44"/>
      <c r="AD642" s="44"/>
      <c r="AE642" s="44"/>
      <c r="AF642" s="44"/>
      <c r="AG642" s="44"/>
      <c r="AH642" s="44"/>
      <c r="AI642" s="44"/>
      <c r="AJ642" s="44"/>
      <c r="AK642" s="44"/>
      <c r="AL642" s="44"/>
      <c r="AM642" s="44"/>
      <c r="AN642" s="44"/>
      <c r="AO642" s="44"/>
      <c r="AP642" s="44"/>
      <c r="AQ642" s="44"/>
      <c r="AR642" s="44"/>
      <c r="AS642" s="44"/>
      <c r="AT642" s="44"/>
      <c r="AU642" s="44"/>
      <c r="AV642" s="44"/>
      <c r="AW642" s="44"/>
      <c r="AX642" s="44"/>
    </row>
    <row r="643" spans="3:50" ht="14.4" x14ac:dyDescent="0.25">
      <c r="C643" s="641"/>
      <c r="D643" s="641"/>
      <c r="E643" s="641"/>
      <c r="F643" s="44"/>
      <c r="G643" s="44"/>
      <c r="H643" s="44"/>
      <c r="I643" s="44"/>
      <c r="J643" s="44"/>
      <c r="K643" s="44"/>
      <c r="L643" s="44"/>
      <c r="M643" s="44"/>
      <c r="N643" s="44"/>
      <c r="O643" s="44"/>
      <c r="P643" s="44"/>
      <c r="Q643" s="44"/>
      <c r="R643" s="44"/>
      <c r="S643" s="44"/>
      <c r="T643" s="44"/>
      <c r="U643" s="44"/>
      <c r="V643" s="44"/>
      <c r="W643" s="44"/>
      <c r="X643" s="44"/>
      <c r="Y643" s="44"/>
      <c r="Z643" s="44"/>
      <c r="AA643" s="44"/>
      <c r="AB643" s="44"/>
      <c r="AC643" s="44"/>
      <c r="AD643" s="44"/>
      <c r="AE643" s="44"/>
      <c r="AF643" s="44"/>
      <c r="AG643" s="44"/>
      <c r="AH643" s="44"/>
      <c r="AI643" s="44"/>
      <c r="AJ643" s="44"/>
      <c r="AK643" s="44"/>
      <c r="AL643" s="44"/>
      <c r="AM643" s="44"/>
      <c r="AN643" s="44"/>
      <c r="AO643" s="44"/>
      <c r="AP643" s="44"/>
      <c r="AQ643" s="44"/>
      <c r="AR643" s="44"/>
      <c r="AS643" s="44"/>
      <c r="AT643" s="44"/>
      <c r="AU643" s="44"/>
      <c r="AV643" s="44"/>
      <c r="AW643" s="44"/>
      <c r="AX643" s="44"/>
    </row>
    <row r="644" spans="3:50" ht="14.4" x14ac:dyDescent="0.25">
      <c r="C644" s="641"/>
      <c r="D644" s="641"/>
      <c r="E644" s="641"/>
      <c r="F644" s="44"/>
      <c r="G644" s="44"/>
      <c r="H644" s="44"/>
      <c r="I644" s="44"/>
      <c r="J644" s="44"/>
      <c r="K644" s="44"/>
      <c r="L644" s="44"/>
      <c r="M644" s="44"/>
      <c r="N644" s="44"/>
      <c r="O644" s="44"/>
      <c r="P644" s="44"/>
      <c r="Q644" s="44"/>
      <c r="R644" s="44"/>
      <c r="S644" s="44"/>
      <c r="T644" s="44"/>
      <c r="U644" s="44"/>
      <c r="V644" s="44"/>
      <c r="W644" s="44"/>
      <c r="X644" s="44"/>
      <c r="Y644" s="44"/>
      <c r="Z644" s="44"/>
      <c r="AA644" s="44"/>
      <c r="AB644" s="44"/>
      <c r="AC644" s="44"/>
      <c r="AD644" s="44"/>
      <c r="AE644" s="44"/>
      <c r="AF644" s="44"/>
      <c r="AG644" s="44"/>
      <c r="AH644" s="44"/>
      <c r="AI644" s="44"/>
      <c r="AJ644" s="44"/>
      <c r="AK644" s="44"/>
      <c r="AL644" s="44"/>
      <c r="AM644" s="44"/>
      <c r="AN644" s="44"/>
      <c r="AO644" s="44"/>
      <c r="AP644" s="44"/>
      <c r="AQ644" s="44"/>
      <c r="AR644" s="44"/>
      <c r="AS644" s="44"/>
      <c r="AT644" s="44"/>
      <c r="AU644" s="44"/>
      <c r="AV644" s="44"/>
      <c r="AW644" s="44"/>
      <c r="AX644" s="44"/>
    </row>
    <row r="645" spans="3:50" ht="14.4" x14ac:dyDescent="0.25">
      <c r="C645" s="641"/>
      <c r="D645" s="641"/>
      <c r="E645" s="641"/>
      <c r="F645" s="44"/>
      <c r="G645" s="44"/>
      <c r="H645" s="44"/>
      <c r="I645" s="44"/>
      <c r="J645" s="44"/>
      <c r="K645" s="44"/>
      <c r="L645" s="44"/>
      <c r="M645" s="44"/>
      <c r="N645" s="44"/>
      <c r="O645" s="44"/>
      <c r="P645" s="44"/>
      <c r="Q645" s="44"/>
      <c r="R645" s="44"/>
      <c r="S645" s="44"/>
      <c r="T645" s="44"/>
      <c r="U645" s="44"/>
      <c r="V645" s="44"/>
      <c r="W645" s="44"/>
      <c r="X645" s="44"/>
      <c r="Y645" s="44"/>
      <c r="Z645" s="44"/>
      <c r="AA645" s="44"/>
      <c r="AB645" s="44"/>
      <c r="AC645" s="44"/>
      <c r="AD645" s="44"/>
      <c r="AE645" s="44"/>
      <c r="AF645" s="44"/>
      <c r="AG645" s="44"/>
      <c r="AH645" s="44"/>
      <c r="AI645" s="44"/>
      <c r="AJ645" s="44"/>
      <c r="AK645" s="44"/>
      <c r="AL645" s="44"/>
      <c r="AM645" s="44"/>
      <c r="AN645" s="44"/>
      <c r="AO645" s="44"/>
      <c r="AP645" s="44"/>
      <c r="AQ645" s="44"/>
      <c r="AR645" s="44"/>
      <c r="AS645" s="44"/>
      <c r="AT645" s="44"/>
      <c r="AU645" s="44"/>
      <c r="AV645" s="44"/>
      <c r="AW645" s="44"/>
      <c r="AX645" s="44"/>
    </row>
    <row r="646" spans="3:50" ht="14.4" x14ac:dyDescent="0.25">
      <c r="C646" s="641"/>
      <c r="D646" s="641"/>
      <c r="E646" s="641"/>
      <c r="F646" s="44"/>
      <c r="G646" s="44"/>
      <c r="H646" s="44"/>
      <c r="I646" s="44"/>
      <c r="J646" s="44"/>
      <c r="K646" s="44"/>
      <c r="L646" s="44"/>
      <c r="M646" s="44"/>
      <c r="N646" s="44"/>
      <c r="O646" s="44"/>
      <c r="P646" s="44"/>
      <c r="Q646" s="44"/>
      <c r="R646" s="44"/>
      <c r="S646" s="44"/>
      <c r="T646" s="44"/>
      <c r="U646" s="44"/>
      <c r="V646" s="44"/>
      <c r="W646" s="44"/>
      <c r="X646" s="44"/>
      <c r="Y646" s="44"/>
      <c r="Z646" s="44"/>
      <c r="AA646" s="44"/>
      <c r="AB646" s="44"/>
      <c r="AC646" s="44"/>
      <c r="AD646" s="44"/>
      <c r="AE646" s="44"/>
      <c r="AF646" s="44"/>
      <c r="AG646" s="44"/>
      <c r="AH646" s="44"/>
      <c r="AI646" s="44"/>
      <c r="AJ646" s="44"/>
      <c r="AK646" s="44"/>
      <c r="AL646" s="44"/>
      <c r="AM646" s="44"/>
      <c r="AN646" s="44"/>
      <c r="AO646" s="44"/>
      <c r="AP646" s="44"/>
      <c r="AQ646" s="44"/>
      <c r="AR646" s="44"/>
      <c r="AS646" s="44"/>
      <c r="AT646" s="44"/>
      <c r="AU646" s="44"/>
      <c r="AV646" s="44"/>
      <c r="AW646" s="44"/>
      <c r="AX646" s="44"/>
    </row>
    <row r="647" spans="3:50" ht="14.4" x14ac:dyDescent="0.25">
      <c r="C647" s="641"/>
      <c r="D647" s="641"/>
      <c r="E647" s="641"/>
      <c r="F647" s="44"/>
      <c r="G647" s="44"/>
      <c r="H647" s="44"/>
      <c r="I647" s="44"/>
      <c r="J647" s="44"/>
      <c r="K647" s="44"/>
      <c r="L647" s="44"/>
      <c r="M647" s="44"/>
      <c r="N647" s="44"/>
      <c r="O647" s="44"/>
      <c r="P647" s="44"/>
      <c r="Q647" s="44"/>
      <c r="R647" s="44"/>
      <c r="S647" s="44"/>
      <c r="T647" s="44"/>
      <c r="U647" s="44"/>
      <c r="V647" s="44"/>
      <c r="W647" s="44"/>
      <c r="X647" s="44"/>
      <c r="Y647" s="44"/>
      <c r="Z647" s="44"/>
      <c r="AA647" s="44"/>
      <c r="AB647" s="44"/>
      <c r="AC647" s="44"/>
      <c r="AD647" s="44"/>
      <c r="AE647" s="44"/>
      <c r="AF647" s="44"/>
      <c r="AG647" s="44"/>
      <c r="AH647" s="44"/>
      <c r="AI647" s="44"/>
      <c r="AJ647" s="44"/>
      <c r="AK647" s="44"/>
      <c r="AL647" s="44"/>
      <c r="AM647" s="44"/>
      <c r="AN647" s="44"/>
      <c r="AO647" s="44"/>
      <c r="AP647" s="44"/>
      <c r="AQ647" s="44"/>
      <c r="AR647" s="44"/>
      <c r="AS647" s="44"/>
      <c r="AT647" s="44"/>
      <c r="AU647" s="44"/>
      <c r="AV647" s="44"/>
      <c r="AW647" s="44"/>
      <c r="AX647" s="44"/>
    </row>
    <row r="648" spans="3:50" ht="14.4" x14ac:dyDescent="0.25">
      <c r="C648" s="641"/>
      <c r="D648" s="641"/>
      <c r="E648" s="641"/>
      <c r="F648" s="44"/>
      <c r="G648" s="44"/>
      <c r="H648" s="44"/>
      <c r="I648" s="44"/>
      <c r="J648" s="44"/>
      <c r="K648" s="44"/>
      <c r="L648" s="44"/>
      <c r="M648" s="44"/>
      <c r="N648" s="44"/>
      <c r="O648" s="44"/>
      <c r="P648" s="44"/>
      <c r="Q648" s="44"/>
      <c r="R648" s="44"/>
      <c r="S648" s="44"/>
      <c r="T648" s="44"/>
      <c r="U648" s="44"/>
      <c r="V648" s="44"/>
      <c r="W648" s="44"/>
      <c r="X648" s="44"/>
      <c r="Y648" s="44"/>
      <c r="Z648" s="44"/>
      <c r="AA648" s="44"/>
      <c r="AB648" s="44"/>
      <c r="AC648" s="44"/>
      <c r="AD648" s="44"/>
      <c r="AE648" s="44"/>
      <c r="AF648" s="44"/>
      <c r="AG648" s="44"/>
      <c r="AH648" s="44"/>
      <c r="AI648" s="44"/>
      <c r="AJ648" s="44"/>
      <c r="AK648" s="44"/>
      <c r="AL648" s="44"/>
      <c r="AM648" s="44"/>
      <c r="AN648" s="44"/>
      <c r="AO648" s="44"/>
      <c r="AP648" s="44"/>
      <c r="AQ648" s="44"/>
      <c r="AR648" s="44"/>
      <c r="AS648" s="44"/>
      <c r="AT648" s="44"/>
      <c r="AU648" s="44"/>
      <c r="AV648" s="44"/>
      <c r="AW648" s="44"/>
      <c r="AX648" s="44"/>
    </row>
    <row r="649" spans="3:50" ht="14.4" x14ac:dyDescent="0.25">
      <c r="C649" s="641"/>
      <c r="D649" s="641"/>
      <c r="E649" s="641"/>
      <c r="F649" s="44"/>
      <c r="G649" s="44"/>
      <c r="H649" s="44"/>
      <c r="I649" s="44"/>
      <c r="J649" s="44"/>
      <c r="K649" s="44"/>
      <c r="L649" s="44"/>
      <c r="M649" s="44"/>
      <c r="N649" s="44"/>
      <c r="O649" s="44"/>
      <c r="P649" s="44"/>
      <c r="Q649" s="44"/>
      <c r="R649" s="44"/>
      <c r="S649" s="44"/>
      <c r="T649" s="44"/>
      <c r="U649" s="44"/>
      <c r="V649" s="44"/>
      <c r="W649" s="44"/>
      <c r="X649" s="44"/>
      <c r="Y649" s="44"/>
      <c r="Z649" s="44"/>
      <c r="AA649" s="44"/>
      <c r="AB649" s="44"/>
      <c r="AC649" s="44"/>
      <c r="AD649" s="44"/>
      <c r="AE649" s="44"/>
      <c r="AF649" s="44"/>
      <c r="AG649" s="44"/>
      <c r="AH649" s="44"/>
      <c r="AI649" s="44"/>
      <c r="AJ649" s="44"/>
      <c r="AK649" s="44"/>
      <c r="AL649" s="44"/>
      <c r="AM649" s="44"/>
      <c r="AN649" s="44"/>
      <c r="AO649" s="44"/>
      <c r="AP649" s="44"/>
      <c r="AQ649" s="44"/>
      <c r="AR649" s="44"/>
      <c r="AS649" s="44"/>
      <c r="AT649" s="44"/>
      <c r="AU649" s="44"/>
      <c r="AV649" s="44"/>
      <c r="AW649" s="44"/>
      <c r="AX649" s="44"/>
    </row>
    <row r="650" spans="3:50" ht="14.4" x14ac:dyDescent="0.25">
      <c r="C650" s="641"/>
      <c r="D650" s="641"/>
      <c r="E650" s="641"/>
      <c r="F650" s="44"/>
      <c r="G650" s="44"/>
      <c r="H650" s="44"/>
      <c r="I650" s="44"/>
      <c r="J650" s="44"/>
      <c r="K650" s="44"/>
      <c r="L650" s="44"/>
      <c r="M650" s="44"/>
      <c r="N650" s="44"/>
      <c r="O650" s="44"/>
      <c r="P650" s="44"/>
      <c r="Q650" s="44"/>
      <c r="R650" s="44"/>
      <c r="S650" s="44"/>
      <c r="T650" s="44"/>
      <c r="U650" s="44"/>
      <c r="V650" s="44"/>
      <c r="W650" s="44"/>
      <c r="X650" s="44"/>
      <c r="Y650" s="44"/>
      <c r="Z650" s="44"/>
      <c r="AA650" s="44"/>
      <c r="AB650" s="44"/>
      <c r="AC650" s="44"/>
      <c r="AD650" s="44"/>
      <c r="AE650" s="44"/>
      <c r="AF650" s="44"/>
      <c r="AG650" s="44"/>
      <c r="AH650" s="44"/>
      <c r="AI650" s="44"/>
      <c r="AJ650" s="44"/>
      <c r="AK650" s="44"/>
      <c r="AL650" s="44"/>
      <c r="AM650" s="44"/>
      <c r="AN650" s="44"/>
      <c r="AO650" s="44"/>
      <c r="AP650" s="44"/>
      <c r="AQ650" s="44"/>
      <c r="AR650" s="44"/>
      <c r="AS650" s="44"/>
      <c r="AT650" s="44"/>
      <c r="AU650" s="44"/>
      <c r="AV650" s="44"/>
      <c r="AW650" s="44"/>
      <c r="AX650" s="44"/>
    </row>
    <row r="651" spans="3:50" ht="14.4" x14ac:dyDescent="0.25">
      <c r="C651" s="641"/>
      <c r="D651" s="641"/>
      <c r="E651" s="641"/>
      <c r="F651" s="44"/>
      <c r="G651" s="44"/>
      <c r="H651" s="44"/>
      <c r="I651" s="44"/>
      <c r="J651" s="44"/>
      <c r="K651" s="44"/>
      <c r="L651" s="44"/>
      <c r="M651" s="44"/>
      <c r="N651" s="44"/>
      <c r="O651" s="44"/>
      <c r="P651" s="44"/>
      <c r="Q651" s="44"/>
      <c r="R651" s="44"/>
      <c r="S651" s="44"/>
      <c r="T651" s="44"/>
      <c r="U651" s="44"/>
      <c r="V651" s="44"/>
      <c r="W651" s="44"/>
      <c r="X651" s="44"/>
      <c r="Y651" s="44"/>
      <c r="Z651" s="44"/>
      <c r="AA651" s="44"/>
      <c r="AB651" s="44"/>
      <c r="AC651" s="44"/>
      <c r="AD651" s="44"/>
      <c r="AE651" s="44"/>
      <c r="AF651" s="44"/>
      <c r="AG651" s="44"/>
      <c r="AH651" s="44"/>
      <c r="AI651" s="44"/>
      <c r="AJ651" s="44"/>
      <c r="AK651" s="44"/>
      <c r="AL651" s="44"/>
      <c r="AM651" s="44"/>
      <c r="AN651" s="44"/>
      <c r="AO651" s="44"/>
      <c r="AP651" s="44"/>
      <c r="AQ651" s="44"/>
      <c r="AR651" s="44"/>
      <c r="AS651" s="44"/>
      <c r="AT651" s="44"/>
      <c r="AU651" s="44"/>
      <c r="AV651" s="44"/>
      <c r="AW651" s="44"/>
      <c r="AX651" s="44"/>
    </row>
    <row r="652" spans="3:50" ht="14.4" x14ac:dyDescent="0.25">
      <c r="C652" s="641"/>
      <c r="D652" s="641"/>
      <c r="E652" s="641"/>
      <c r="F652" s="44"/>
      <c r="G652" s="44"/>
      <c r="H652" s="44"/>
      <c r="I652" s="44"/>
      <c r="J652" s="44"/>
      <c r="K652" s="44"/>
      <c r="L652" s="44"/>
      <c r="M652" s="44"/>
      <c r="N652" s="44"/>
      <c r="O652" s="44"/>
      <c r="P652" s="44"/>
      <c r="Q652" s="44"/>
      <c r="R652" s="44"/>
      <c r="S652" s="44"/>
      <c r="T652" s="44"/>
      <c r="U652" s="44"/>
      <c r="V652" s="44"/>
      <c r="W652" s="44"/>
      <c r="X652" s="44"/>
      <c r="Y652" s="44"/>
      <c r="Z652" s="44"/>
      <c r="AA652" s="44"/>
      <c r="AB652" s="44"/>
      <c r="AC652" s="44"/>
      <c r="AD652" s="44"/>
      <c r="AE652" s="44"/>
      <c r="AF652" s="44"/>
      <c r="AG652" s="44"/>
      <c r="AH652" s="44"/>
      <c r="AI652" s="44"/>
      <c r="AJ652" s="44"/>
      <c r="AK652" s="44"/>
      <c r="AL652" s="44"/>
      <c r="AM652" s="44"/>
      <c r="AN652" s="44"/>
      <c r="AO652" s="44"/>
      <c r="AP652" s="44"/>
      <c r="AQ652" s="44"/>
      <c r="AR652" s="44"/>
      <c r="AS652" s="44"/>
      <c r="AT652" s="44"/>
      <c r="AU652" s="44"/>
      <c r="AV652" s="44"/>
      <c r="AW652" s="44"/>
      <c r="AX652" s="44"/>
    </row>
    <row r="653" spans="3:50" ht="14.4" x14ac:dyDescent="0.25">
      <c r="C653" s="641"/>
      <c r="D653" s="641"/>
      <c r="E653" s="641"/>
      <c r="F653" s="44"/>
      <c r="G653" s="44"/>
      <c r="H653" s="44"/>
      <c r="I653" s="44"/>
      <c r="J653" s="44"/>
      <c r="K653" s="44"/>
      <c r="L653" s="44"/>
      <c r="M653" s="44"/>
      <c r="N653" s="44"/>
      <c r="O653" s="44"/>
      <c r="P653" s="44"/>
      <c r="Q653" s="44"/>
      <c r="R653" s="44"/>
      <c r="S653" s="44"/>
      <c r="T653" s="44"/>
      <c r="U653" s="44"/>
      <c r="V653" s="44"/>
      <c r="W653" s="44"/>
      <c r="X653" s="44"/>
      <c r="Y653" s="44"/>
      <c r="Z653" s="44"/>
      <c r="AA653" s="44"/>
      <c r="AB653" s="44"/>
      <c r="AC653" s="44"/>
      <c r="AD653" s="44"/>
      <c r="AE653" s="44"/>
      <c r="AF653" s="44"/>
      <c r="AG653" s="44"/>
      <c r="AH653" s="44"/>
      <c r="AI653" s="44"/>
      <c r="AJ653" s="44"/>
      <c r="AK653" s="44"/>
      <c r="AL653" s="44"/>
      <c r="AM653" s="44"/>
      <c r="AN653" s="44"/>
      <c r="AO653" s="44"/>
      <c r="AP653" s="44"/>
      <c r="AQ653" s="44"/>
      <c r="AR653" s="44"/>
      <c r="AS653" s="44"/>
      <c r="AT653" s="44"/>
      <c r="AU653" s="44"/>
      <c r="AV653" s="44"/>
      <c r="AW653" s="44"/>
      <c r="AX653" s="44"/>
    </row>
    <row r="654" spans="3:50" ht="14.4" x14ac:dyDescent="0.25">
      <c r="C654" s="641"/>
      <c r="D654" s="641"/>
      <c r="E654" s="641"/>
      <c r="F654" s="44"/>
      <c r="G654" s="44"/>
      <c r="H654" s="44"/>
      <c r="I654" s="44"/>
      <c r="J654" s="44"/>
      <c r="K654" s="44"/>
      <c r="L654" s="44"/>
      <c r="M654" s="44"/>
      <c r="N654" s="44"/>
      <c r="O654" s="44"/>
      <c r="P654" s="44"/>
      <c r="Q654" s="44"/>
      <c r="R654" s="44"/>
      <c r="S654" s="44"/>
      <c r="T654" s="44"/>
      <c r="U654" s="44"/>
      <c r="V654" s="44"/>
      <c r="W654" s="44"/>
      <c r="X654" s="44"/>
      <c r="Y654" s="44"/>
      <c r="Z654" s="44"/>
      <c r="AA654" s="44"/>
      <c r="AB654" s="44"/>
      <c r="AC654" s="44"/>
      <c r="AD654" s="44"/>
      <c r="AE654" s="44"/>
      <c r="AF654" s="44"/>
      <c r="AG654" s="44"/>
      <c r="AH654" s="44"/>
      <c r="AI654" s="44"/>
      <c r="AJ654" s="44"/>
      <c r="AK654" s="44"/>
      <c r="AL654" s="44"/>
      <c r="AM654" s="44"/>
      <c r="AN654" s="44"/>
      <c r="AO654" s="44"/>
      <c r="AP654" s="44"/>
      <c r="AQ654" s="44"/>
      <c r="AR654" s="44"/>
      <c r="AS654" s="44"/>
      <c r="AT654" s="44"/>
      <c r="AU654" s="44"/>
      <c r="AV654" s="44"/>
      <c r="AW654" s="44"/>
      <c r="AX654" s="44"/>
    </row>
    <row r="655" spans="3:50" ht="14.4" x14ac:dyDescent="0.25">
      <c r="C655" s="641"/>
      <c r="D655" s="641"/>
      <c r="E655" s="641"/>
      <c r="F655" s="44"/>
      <c r="G655" s="44"/>
      <c r="H655" s="44"/>
      <c r="I655" s="44"/>
      <c r="J655" s="44"/>
      <c r="K655" s="44"/>
      <c r="L655" s="44"/>
      <c r="M655" s="44"/>
      <c r="N655" s="44"/>
      <c r="O655" s="44"/>
      <c r="P655" s="44"/>
      <c r="Q655" s="44"/>
      <c r="R655" s="44"/>
      <c r="S655" s="44"/>
      <c r="T655" s="44"/>
      <c r="U655" s="44"/>
      <c r="V655" s="44"/>
      <c r="W655" s="44"/>
      <c r="X655" s="44"/>
      <c r="Y655" s="44"/>
      <c r="Z655" s="44"/>
      <c r="AA655" s="44"/>
      <c r="AB655" s="44"/>
      <c r="AC655" s="44"/>
      <c r="AD655" s="44"/>
      <c r="AE655" s="44"/>
      <c r="AF655" s="44"/>
      <c r="AG655" s="44"/>
      <c r="AH655" s="44"/>
      <c r="AI655" s="44"/>
      <c r="AJ655" s="44"/>
      <c r="AK655" s="44"/>
      <c r="AL655" s="44"/>
      <c r="AM655" s="44"/>
      <c r="AN655" s="44"/>
      <c r="AO655" s="44"/>
      <c r="AP655" s="44"/>
      <c r="AQ655" s="44"/>
      <c r="AR655" s="44"/>
      <c r="AS655" s="44"/>
      <c r="AT655" s="44"/>
      <c r="AU655" s="44"/>
      <c r="AV655" s="44"/>
      <c r="AW655" s="44"/>
      <c r="AX655" s="44"/>
    </row>
    <row r="656" spans="3:50" ht="14.4" x14ac:dyDescent="0.25">
      <c r="C656" s="641"/>
      <c r="D656" s="641"/>
      <c r="E656" s="641"/>
      <c r="F656" s="44"/>
      <c r="G656" s="44"/>
      <c r="H656" s="44"/>
      <c r="I656" s="44"/>
      <c r="J656" s="44"/>
      <c r="K656" s="44"/>
      <c r="L656" s="44"/>
      <c r="M656" s="44"/>
      <c r="N656" s="44"/>
      <c r="O656" s="44"/>
      <c r="P656" s="44"/>
      <c r="Q656" s="44"/>
      <c r="R656" s="44"/>
      <c r="S656" s="44"/>
      <c r="T656" s="44"/>
      <c r="U656" s="44"/>
      <c r="V656" s="44"/>
      <c r="W656" s="44"/>
      <c r="X656" s="44"/>
      <c r="Y656" s="44"/>
      <c r="Z656" s="44"/>
      <c r="AA656" s="44"/>
      <c r="AB656" s="44"/>
      <c r="AC656" s="44"/>
      <c r="AD656" s="44"/>
      <c r="AE656" s="44"/>
      <c r="AF656" s="44"/>
      <c r="AG656" s="44"/>
      <c r="AH656" s="44"/>
      <c r="AI656" s="44"/>
      <c r="AJ656" s="44"/>
      <c r="AK656" s="44"/>
      <c r="AL656" s="44"/>
      <c r="AM656" s="44"/>
      <c r="AN656" s="44"/>
      <c r="AO656" s="44"/>
      <c r="AP656" s="44"/>
      <c r="AQ656" s="44"/>
      <c r="AR656" s="44"/>
      <c r="AS656" s="44"/>
      <c r="AT656" s="44"/>
      <c r="AU656" s="44"/>
      <c r="AV656" s="44"/>
      <c r="AW656" s="44"/>
      <c r="AX656" s="44"/>
    </row>
    <row r="657" spans="3:50" ht="14.4" x14ac:dyDescent="0.25">
      <c r="C657" s="641"/>
      <c r="D657" s="641"/>
      <c r="E657" s="641"/>
      <c r="F657" s="44"/>
      <c r="G657" s="44"/>
      <c r="H657" s="44"/>
      <c r="I657" s="44"/>
      <c r="J657" s="44"/>
      <c r="K657" s="44"/>
      <c r="L657" s="44"/>
      <c r="M657" s="44"/>
      <c r="N657" s="44"/>
      <c r="O657" s="44"/>
      <c r="P657" s="44"/>
      <c r="Q657" s="44"/>
      <c r="R657" s="44"/>
      <c r="S657" s="44"/>
      <c r="T657" s="44"/>
      <c r="U657" s="44"/>
      <c r="V657" s="44"/>
      <c r="W657" s="44"/>
      <c r="X657" s="44"/>
      <c r="Y657" s="44"/>
      <c r="Z657" s="44"/>
      <c r="AA657" s="44"/>
      <c r="AB657" s="44"/>
      <c r="AC657" s="44"/>
      <c r="AD657" s="44"/>
      <c r="AE657" s="44"/>
      <c r="AF657" s="44"/>
      <c r="AG657" s="44"/>
      <c r="AH657" s="44"/>
      <c r="AI657" s="44"/>
      <c r="AJ657" s="44"/>
      <c r="AK657" s="44"/>
      <c r="AL657" s="44"/>
      <c r="AM657" s="44"/>
      <c r="AN657" s="44"/>
      <c r="AO657" s="44"/>
      <c r="AP657" s="44"/>
      <c r="AQ657" s="44"/>
      <c r="AR657" s="44"/>
      <c r="AS657" s="44"/>
      <c r="AT657" s="44"/>
      <c r="AU657" s="44"/>
      <c r="AV657" s="44"/>
      <c r="AW657" s="44"/>
      <c r="AX657" s="44"/>
    </row>
    <row r="658" spans="3:50" ht="14.4" x14ac:dyDescent="0.25">
      <c r="C658" s="641"/>
      <c r="D658" s="641"/>
      <c r="E658" s="641"/>
      <c r="F658" s="44"/>
      <c r="G658" s="44"/>
      <c r="H658" s="44"/>
      <c r="I658" s="44"/>
      <c r="J658" s="44"/>
      <c r="K658" s="44"/>
      <c r="L658" s="44"/>
      <c r="M658" s="44"/>
      <c r="N658" s="44"/>
      <c r="O658" s="44"/>
      <c r="P658" s="44"/>
      <c r="Q658" s="44"/>
      <c r="R658" s="44"/>
      <c r="S658" s="44"/>
      <c r="T658" s="44"/>
      <c r="U658" s="44"/>
      <c r="V658" s="44"/>
      <c r="W658" s="44"/>
      <c r="X658" s="44"/>
      <c r="Y658" s="44"/>
      <c r="Z658" s="44"/>
      <c r="AA658" s="44"/>
      <c r="AB658" s="44"/>
      <c r="AC658" s="44"/>
      <c r="AD658" s="44"/>
      <c r="AE658" s="44"/>
      <c r="AF658" s="44"/>
      <c r="AG658" s="44"/>
      <c r="AH658" s="44"/>
      <c r="AI658" s="44"/>
      <c r="AJ658" s="44"/>
      <c r="AK658" s="44"/>
      <c r="AL658" s="44"/>
      <c r="AM658" s="44"/>
      <c r="AN658" s="44"/>
      <c r="AO658" s="44"/>
      <c r="AP658" s="44"/>
      <c r="AQ658" s="44"/>
      <c r="AR658" s="44"/>
      <c r="AS658" s="44"/>
      <c r="AT658" s="44"/>
      <c r="AU658" s="44"/>
      <c r="AV658" s="44"/>
      <c r="AW658" s="44"/>
      <c r="AX658" s="44"/>
    </row>
    <row r="659" spans="3:50" ht="14.4" x14ac:dyDescent="0.25">
      <c r="C659" s="641"/>
      <c r="D659" s="641"/>
      <c r="E659" s="641"/>
      <c r="F659" s="44"/>
      <c r="G659" s="44"/>
      <c r="H659" s="44"/>
      <c r="I659" s="44"/>
      <c r="J659" s="44"/>
      <c r="K659" s="44"/>
      <c r="L659" s="44"/>
      <c r="M659" s="44"/>
      <c r="N659" s="44"/>
      <c r="O659" s="44"/>
      <c r="P659" s="44"/>
      <c r="Q659" s="44"/>
      <c r="R659" s="44"/>
      <c r="S659" s="44"/>
      <c r="T659" s="44"/>
      <c r="U659" s="44"/>
      <c r="V659" s="44"/>
      <c r="W659" s="44"/>
      <c r="X659" s="44"/>
      <c r="Y659" s="44"/>
      <c r="Z659" s="44"/>
      <c r="AA659" s="44"/>
      <c r="AB659" s="44"/>
      <c r="AC659" s="44"/>
      <c r="AD659" s="44"/>
      <c r="AE659" s="44"/>
      <c r="AF659" s="44"/>
      <c r="AG659" s="44"/>
      <c r="AH659" s="44"/>
      <c r="AI659" s="44"/>
      <c r="AJ659" s="44"/>
      <c r="AK659" s="44"/>
      <c r="AL659" s="44"/>
      <c r="AM659" s="44"/>
      <c r="AN659" s="44"/>
      <c r="AO659" s="44"/>
      <c r="AP659" s="44"/>
      <c r="AQ659" s="44"/>
      <c r="AR659" s="44"/>
      <c r="AS659" s="44"/>
      <c r="AT659" s="44"/>
      <c r="AU659" s="44"/>
      <c r="AV659" s="44"/>
      <c r="AW659" s="44"/>
      <c r="AX659" s="44"/>
    </row>
    <row r="660" spans="3:50" ht="14.4" x14ac:dyDescent="0.25">
      <c r="C660" s="641"/>
      <c r="D660" s="641"/>
      <c r="E660" s="641"/>
      <c r="F660" s="44"/>
      <c r="G660" s="44"/>
      <c r="H660" s="44"/>
      <c r="I660" s="44"/>
      <c r="J660" s="44"/>
      <c r="K660" s="44"/>
      <c r="L660" s="44"/>
      <c r="M660" s="44"/>
      <c r="N660" s="44"/>
      <c r="O660" s="44"/>
      <c r="P660" s="44"/>
      <c r="Q660" s="44"/>
      <c r="R660" s="44"/>
      <c r="S660" s="44"/>
      <c r="T660" s="44"/>
      <c r="U660" s="44"/>
      <c r="V660" s="44"/>
      <c r="W660" s="44"/>
      <c r="X660" s="44"/>
      <c r="Y660" s="44"/>
      <c r="Z660" s="44"/>
      <c r="AA660" s="44"/>
      <c r="AB660" s="44"/>
      <c r="AC660" s="44"/>
      <c r="AD660" s="44"/>
      <c r="AE660" s="44"/>
      <c r="AF660" s="44"/>
      <c r="AG660" s="44"/>
      <c r="AH660" s="44"/>
      <c r="AI660" s="44"/>
      <c r="AJ660" s="44"/>
      <c r="AK660" s="44"/>
      <c r="AL660" s="44"/>
      <c r="AM660" s="44"/>
      <c r="AN660" s="44"/>
      <c r="AO660" s="44"/>
      <c r="AP660" s="44"/>
      <c r="AQ660" s="44"/>
      <c r="AR660" s="44"/>
      <c r="AS660" s="44"/>
      <c r="AT660" s="44"/>
      <c r="AU660" s="44"/>
      <c r="AV660" s="44"/>
      <c r="AW660" s="44"/>
      <c r="AX660" s="44"/>
    </row>
    <row r="661" spans="3:50" ht="14.4" x14ac:dyDescent="0.25">
      <c r="C661" s="641"/>
      <c r="D661" s="641"/>
      <c r="E661" s="641"/>
      <c r="F661" s="44"/>
      <c r="G661" s="44"/>
      <c r="H661" s="44"/>
      <c r="I661" s="44"/>
      <c r="J661" s="44"/>
      <c r="K661" s="44"/>
      <c r="L661" s="44"/>
      <c r="M661" s="44"/>
      <c r="N661" s="44"/>
      <c r="O661" s="44"/>
      <c r="P661" s="44"/>
      <c r="Q661" s="44"/>
      <c r="R661" s="44"/>
      <c r="S661" s="44"/>
      <c r="T661" s="44"/>
      <c r="U661" s="44"/>
      <c r="V661" s="44"/>
      <c r="W661" s="44"/>
      <c r="X661" s="44"/>
      <c r="Y661" s="44"/>
      <c r="Z661" s="44"/>
      <c r="AA661" s="44"/>
      <c r="AB661" s="44"/>
      <c r="AC661" s="44"/>
      <c r="AD661" s="44"/>
      <c r="AE661" s="44"/>
      <c r="AF661" s="44"/>
      <c r="AG661" s="44"/>
      <c r="AH661" s="44"/>
      <c r="AI661" s="44"/>
      <c r="AJ661" s="44"/>
      <c r="AK661" s="44"/>
      <c r="AL661" s="44"/>
      <c r="AM661" s="44"/>
      <c r="AN661" s="44"/>
      <c r="AO661" s="44"/>
      <c r="AP661" s="44"/>
      <c r="AQ661" s="44"/>
      <c r="AR661" s="44"/>
      <c r="AS661" s="44"/>
      <c r="AT661" s="44"/>
      <c r="AU661" s="44"/>
      <c r="AV661" s="44"/>
      <c r="AW661" s="44"/>
      <c r="AX661" s="44"/>
    </row>
    <row r="662" spans="3:50" ht="14.4" x14ac:dyDescent="0.25">
      <c r="C662" s="641"/>
      <c r="D662" s="641"/>
      <c r="E662" s="641"/>
      <c r="F662" s="44"/>
      <c r="G662" s="44"/>
      <c r="H662" s="44"/>
      <c r="I662" s="44"/>
      <c r="J662" s="44"/>
      <c r="K662" s="44"/>
      <c r="L662" s="44"/>
      <c r="M662" s="44"/>
      <c r="N662" s="44"/>
      <c r="O662" s="44"/>
      <c r="P662" s="44"/>
      <c r="Q662" s="44"/>
      <c r="R662" s="44"/>
      <c r="S662" s="44"/>
      <c r="T662" s="44"/>
      <c r="U662" s="44"/>
      <c r="V662" s="44"/>
      <c r="W662" s="44"/>
      <c r="X662" s="44"/>
      <c r="Y662" s="44"/>
      <c r="Z662" s="44"/>
      <c r="AA662" s="44"/>
      <c r="AB662" s="44"/>
      <c r="AC662" s="44"/>
      <c r="AD662" s="44"/>
      <c r="AE662" s="44"/>
      <c r="AF662" s="44"/>
      <c r="AG662" s="44"/>
      <c r="AH662" s="44"/>
      <c r="AI662" s="44"/>
      <c r="AJ662" s="44"/>
      <c r="AK662" s="44"/>
      <c r="AL662" s="44"/>
      <c r="AM662" s="44"/>
      <c r="AN662" s="44"/>
      <c r="AO662" s="44"/>
      <c r="AP662" s="44"/>
      <c r="AQ662" s="44"/>
      <c r="AR662" s="44"/>
      <c r="AS662" s="44"/>
      <c r="AT662" s="44"/>
      <c r="AU662" s="44"/>
      <c r="AV662" s="44"/>
      <c r="AW662" s="44"/>
      <c r="AX662" s="44"/>
    </row>
    <row r="663" spans="3:50" ht="14.4" x14ac:dyDescent="0.25">
      <c r="C663" s="641"/>
      <c r="D663" s="641"/>
      <c r="E663" s="641"/>
      <c r="F663" s="44"/>
      <c r="G663" s="44"/>
      <c r="H663" s="44"/>
      <c r="I663" s="44"/>
      <c r="J663" s="44"/>
      <c r="K663" s="44"/>
      <c r="L663" s="44"/>
      <c r="M663" s="44"/>
      <c r="N663" s="44"/>
      <c r="O663" s="44"/>
      <c r="P663" s="44"/>
      <c r="Q663" s="44"/>
      <c r="R663" s="44"/>
      <c r="S663" s="44"/>
      <c r="T663" s="44"/>
      <c r="U663" s="44"/>
      <c r="V663" s="44"/>
      <c r="W663" s="44"/>
      <c r="X663" s="44"/>
      <c r="Y663" s="44"/>
      <c r="Z663" s="44"/>
      <c r="AA663" s="44"/>
      <c r="AB663" s="44"/>
      <c r="AC663" s="44"/>
      <c r="AD663" s="44"/>
      <c r="AE663" s="44"/>
      <c r="AF663" s="44"/>
      <c r="AG663" s="44"/>
      <c r="AH663" s="44"/>
      <c r="AI663" s="44"/>
      <c r="AJ663" s="44"/>
      <c r="AK663" s="44"/>
      <c r="AL663" s="44"/>
      <c r="AM663" s="44"/>
      <c r="AN663" s="44"/>
      <c r="AO663" s="44"/>
      <c r="AP663" s="44"/>
      <c r="AQ663" s="44"/>
      <c r="AR663" s="44"/>
      <c r="AS663" s="44"/>
      <c r="AT663" s="44"/>
      <c r="AU663" s="44"/>
      <c r="AV663" s="44"/>
      <c r="AW663" s="44"/>
      <c r="AX663" s="44"/>
    </row>
    <row r="664" spans="3:50" ht="14.4" x14ac:dyDescent="0.25">
      <c r="C664" s="641"/>
      <c r="D664" s="641"/>
      <c r="E664" s="641"/>
      <c r="F664" s="44"/>
      <c r="G664" s="44"/>
      <c r="H664" s="44"/>
      <c r="I664" s="44"/>
      <c r="J664" s="44"/>
      <c r="K664" s="44"/>
      <c r="L664" s="44"/>
      <c r="M664" s="44"/>
      <c r="N664" s="44"/>
      <c r="O664" s="44"/>
      <c r="P664" s="44"/>
      <c r="Q664" s="44"/>
      <c r="R664" s="44"/>
      <c r="S664" s="44"/>
      <c r="T664" s="44"/>
      <c r="U664" s="44"/>
      <c r="V664" s="44"/>
      <c r="W664" s="44"/>
      <c r="X664" s="44"/>
      <c r="Y664" s="44"/>
      <c r="Z664" s="44"/>
      <c r="AA664" s="44"/>
      <c r="AB664" s="44"/>
      <c r="AC664" s="44"/>
      <c r="AD664" s="44"/>
      <c r="AE664" s="44"/>
      <c r="AF664" s="44"/>
      <c r="AG664" s="44"/>
      <c r="AH664" s="44"/>
      <c r="AI664" s="44"/>
      <c r="AJ664" s="44"/>
      <c r="AK664" s="44"/>
      <c r="AL664" s="44"/>
      <c r="AM664" s="44"/>
      <c r="AN664" s="44"/>
      <c r="AO664" s="44"/>
      <c r="AP664" s="44"/>
      <c r="AQ664" s="44"/>
      <c r="AR664" s="44"/>
      <c r="AS664" s="44"/>
      <c r="AT664" s="44"/>
      <c r="AU664" s="44"/>
      <c r="AV664" s="44"/>
      <c r="AW664" s="44"/>
      <c r="AX664" s="44"/>
    </row>
    <row r="665" spans="3:50" ht="14.4" x14ac:dyDescent="0.25">
      <c r="C665" s="641"/>
      <c r="D665" s="641"/>
      <c r="E665" s="641"/>
      <c r="F665" s="44"/>
      <c r="G665" s="44"/>
      <c r="H665" s="44"/>
      <c r="I665" s="44"/>
      <c r="J665" s="44"/>
      <c r="K665" s="44"/>
      <c r="L665" s="44"/>
      <c r="M665" s="44"/>
      <c r="N665" s="44"/>
      <c r="O665" s="44"/>
      <c r="P665" s="44"/>
      <c r="Q665" s="44"/>
      <c r="R665" s="44"/>
      <c r="S665" s="44"/>
      <c r="T665" s="44"/>
      <c r="U665" s="44"/>
      <c r="V665" s="44"/>
      <c r="W665" s="44"/>
      <c r="X665" s="44"/>
      <c r="Y665" s="44"/>
      <c r="Z665" s="44"/>
      <c r="AA665" s="44"/>
      <c r="AB665" s="44"/>
      <c r="AC665" s="44"/>
      <c r="AD665" s="44"/>
      <c r="AE665" s="44"/>
      <c r="AF665" s="44"/>
      <c r="AG665" s="44"/>
      <c r="AH665" s="44"/>
      <c r="AI665" s="44"/>
      <c r="AJ665" s="44"/>
      <c r="AK665" s="44"/>
      <c r="AL665" s="44"/>
      <c r="AM665" s="44"/>
      <c r="AN665" s="44"/>
      <c r="AO665" s="44"/>
      <c r="AP665" s="44"/>
      <c r="AQ665" s="44"/>
      <c r="AR665" s="44"/>
      <c r="AS665" s="44"/>
      <c r="AT665" s="44"/>
      <c r="AU665" s="44"/>
      <c r="AV665" s="44"/>
      <c r="AW665" s="44"/>
      <c r="AX665" s="44"/>
    </row>
    <row r="666" spans="3:50" ht="14.4" x14ac:dyDescent="0.25">
      <c r="C666" s="641"/>
      <c r="D666" s="641"/>
      <c r="E666" s="641"/>
      <c r="F666" s="44"/>
      <c r="G666" s="44"/>
      <c r="H666" s="44"/>
      <c r="I666" s="44"/>
      <c r="J666" s="44"/>
      <c r="K666" s="44"/>
      <c r="L666" s="44"/>
      <c r="M666" s="44"/>
      <c r="N666" s="44"/>
      <c r="O666" s="44"/>
      <c r="P666" s="44"/>
      <c r="Q666" s="44"/>
      <c r="R666" s="44"/>
      <c r="S666" s="44"/>
      <c r="T666" s="44"/>
      <c r="U666" s="44"/>
      <c r="V666" s="44"/>
      <c r="W666" s="44"/>
      <c r="X666" s="44"/>
      <c r="Y666" s="44"/>
      <c r="Z666" s="44"/>
      <c r="AA666" s="44"/>
      <c r="AB666" s="44"/>
      <c r="AC666" s="44"/>
      <c r="AD666" s="44"/>
      <c r="AE666" s="44"/>
      <c r="AF666" s="44"/>
      <c r="AG666" s="44"/>
      <c r="AH666" s="44"/>
      <c r="AI666" s="44"/>
      <c r="AJ666" s="44"/>
      <c r="AK666" s="44"/>
      <c r="AL666" s="44"/>
      <c r="AM666" s="44"/>
      <c r="AN666" s="44"/>
      <c r="AO666" s="44"/>
      <c r="AP666" s="44"/>
      <c r="AQ666" s="44"/>
      <c r="AR666" s="44"/>
      <c r="AS666" s="44"/>
      <c r="AT666" s="44"/>
      <c r="AU666" s="44"/>
      <c r="AV666" s="44"/>
      <c r="AW666" s="44"/>
      <c r="AX666" s="44"/>
    </row>
    <row r="667" spans="3:50" ht="14.4" x14ac:dyDescent="0.25">
      <c r="C667" s="641"/>
      <c r="D667" s="641"/>
      <c r="E667" s="641"/>
      <c r="F667" s="44"/>
      <c r="G667" s="44"/>
      <c r="H667" s="44"/>
      <c r="I667" s="44"/>
      <c r="J667" s="44"/>
      <c r="K667" s="44"/>
      <c r="L667" s="44"/>
      <c r="M667" s="44"/>
      <c r="N667" s="44"/>
      <c r="O667" s="44"/>
      <c r="P667" s="44"/>
      <c r="Q667" s="44"/>
      <c r="R667" s="44"/>
      <c r="S667" s="44"/>
      <c r="T667" s="44"/>
      <c r="U667" s="44"/>
      <c r="V667" s="44"/>
      <c r="W667" s="44"/>
      <c r="X667" s="44"/>
      <c r="Y667" s="44"/>
      <c r="Z667" s="44"/>
      <c r="AA667" s="44"/>
      <c r="AB667" s="44"/>
      <c r="AC667" s="44"/>
      <c r="AD667" s="44"/>
      <c r="AE667" s="44"/>
      <c r="AF667" s="44"/>
      <c r="AG667" s="44"/>
      <c r="AH667" s="44"/>
      <c r="AI667" s="44"/>
      <c r="AJ667" s="44"/>
      <c r="AK667" s="44"/>
      <c r="AL667" s="44"/>
      <c r="AM667" s="44"/>
      <c r="AN667" s="44"/>
      <c r="AO667" s="44"/>
      <c r="AP667" s="44"/>
      <c r="AQ667" s="44"/>
      <c r="AR667" s="44"/>
      <c r="AS667" s="44"/>
      <c r="AT667" s="44"/>
      <c r="AU667" s="44"/>
      <c r="AV667" s="44"/>
      <c r="AW667" s="44"/>
      <c r="AX667" s="44"/>
    </row>
    <row r="668" spans="3:50" ht="14.4" x14ac:dyDescent="0.25">
      <c r="C668" s="641"/>
      <c r="D668" s="641"/>
      <c r="E668" s="641"/>
      <c r="F668" s="44"/>
      <c r="G668" s="44"/>
      <c r="H668" s="44"/>
      <c r="I668" s="44"/>
      <c r="J668" s="44"/>
      <c r="K668" s="44"/>
      <c r="L668" s="44"/>
      <c r="M668" s="44"/>
      <c r="N668" s="44"/>
      <c r="O668" s="44"/>
      <c r="P668" s="44"/>
      <c r="Q668" s="44"/>
      <c r="R668" s="44"/>
      <c r="S668" s="44"/>
      <c r="T668" s="44"/>
      <c r="U668" s="44"/>
      <c r="V668" s="44"/>
      <c r="W668" s="44"/>
      <c r="X668" s="44"/>
      <c r="Y668" s="44"/>
      <c r="Z668" s="44"/>
      <c r="AA668" s="44"/>
      <c r="AB668" s="44"/>
      <c r="AC668" s="44"/>
      <c r="AD668" s="44"/>
      <c r="AE668" s="44"/>
      <c r="AF668" s="44"/>
      <c r="AG668" s="44"/>
      <c r="AH668" s="44"/>
      <c r="AI668" s="44"/>
      <c r="AJ668" s="44"/>
      <c r="AK668" s="44"/>
      <c r="AL668" s="44"/>
      <c r="AM668" s="44"/>
      <c r="AN668" s="44"/>
      <c r="AO668" s="44"/>
      <c r="AP668" s="44"/>
      <c r="AQ668" s="44"/>
      <c r="AR668" s="44"/>
      <c r="AS668" s="44"/>
      <c r="AT668" s="44"/>
      <c r="AU668" s="44"/>
      <c r="AV668" s="44"/>
      <c r="AW668" s="44"/>
      <c r="AX668" s="44"/>
    </row>
    <row r="669" spans="3:50" ht="14.4" x14ac:dyDescent="0.25">
      <c r="C669" s="641"/>
      <c r="D669" s="641"/>
      <c r="E669" s="641"/>
      <c r="F669" s="44"/>
      <c r="G669" s="44"/>
      <c r="H669" s="44"/>
      <c r="I669" s="44"/>
      <c r="J669" s="44"/>
      <c r="K669" s="44"/>
      <c r="L669" s="44"/>
      <c r="M669" s="44"/>
      <c r="N669" s="44"/>
      <c r="O669" s="44"/>
      <c r="P669" s="44"/>
      <c r="Q669" s="44"/>
      <c r="R669" s="44"/>
      <c r="S669" s="44"/>
      <c r="T669" s="44"/>
      <c r="U669" s="44"/>
      <c r="V669" s="44"/>
      <c r="W669" s="44"/>
      <c r="X669" s="44"/>
      <c r="Y669" s="44"/>
      <c r="Z669" s="44"/>
      <c r="AA669" s="44"/>
      <c r="AB669" s="44"/>
      <c r="AC669" s="44"/>
      <c r="AD669" s="44"/>
      <c r="AE669" s="44"/>
      <c r="AF669" s="44"/>
      <c r="AG669" s="44"/>
      <c r="AH669" s="44"/>
      <c r="AI669" s="44"/>
      <c r="AJ669" s="44"/>
      <c r="AK669" s="44"/>
      <c r="AL669" s="44"/>
      <c r="AM669" s="44"/>
      <c r="AN669" s="44"/>
      <c r="AO669" s="44"/>
      <c r="AP669" s="44"/>
      <c r="AQ669" s="44"/>
      <c r="AR669" s="44"/>
      <c r="AS669" s="44"/>
      <c r="AT669" s="44"/>
      <c r="AU669" s="44"/>
      <c r="AV669" s="44"/>
      <c r="AW669" s="44"/>
      <c r="AX669" s="44"/>
    </row>
    <row r="670" spans="3:50" ht="14.4" x14ac:dyDescent="0.25">
      <c r="C670" s="641"/>
      <c r="D670" s="641"/>
      <c r="E670" s="641"/>
      <c r="F670" s="44"/>
      <c r="G670" s="44"/>
      <c r="H670" s="44"/>
      <c r="I670" s="44"/>
      <c r="J670" s="44"/>
      <c r="K670" s="44"/>
      <c r="L670" s="44"/>
      <c r="M670" s="44"/>
      <c r="N670" s="44"/>
      <c r="O670" s="44"/>
      <c r="P670" s="44"/>
      <c r="Q670" s="44"/>
      <c r="R670" s="44"/>
      <c r="S670" s="44"/>
      <c r="T670" s="44"/>
      <c r="U670" s="44"/>
      <c r="V670" s="44"/>
      <c r="W670" s="44"/>
      <c r="X670" s="44"/>
      <c r="Y670" s="44"/>
      <c r="Z670" s="44"/>
      <c r="AA670" s="44"/>
      <c r="AB670" s="44"/>
      <c r="AC670" s="44"/>
      <c r="AD670" s="44"/>
      <c r="AE670" s="44"/>
      <c r="AF670" s="44"/>
      <c r="AG670" s="44"/>
      <c r="AH670" s="44"/>
      <c r="AI670" s="44"/>
      <c r="AJ670" s="44"/>
      <c r="AK670" s="44"/>
      <c r="AL670" s="44"/>
      <c r="AM670" s="44"/>
      <c r="AN670" s="44"/>
      <c r="AO670" s="44"/>
      <c r="AP670" s="44"/>
      <c r="AQ670" s="44"/>
      <c r="AR670" s="44"/>
      <c r="AS670" s="44"/>
      <c r="AT670" s="44"/>
      <c r="AU670" s="44"/>
      <c r="AV670" s="44"/>
      <c r="AW670" s="44"/>
      <c r="AX670" s="44"/>
    </row>
    <row r="671" spans="3:50" ht="14.4" x14ac:dyDescent="0.25">
      <c r="C671" s="641"/>
      <c r="D671" s="641"/>
      <c r="E671" s="641"/>
      <c r="F671" s="44"/>
      <c r="G671" s="44"/>
      <c r="H671" s="44"/>
      <c r="I671" s="44"/>
      <c r="J671" s="44"/>
      <c r="K671" s="44"/>
      <c r="L671" s="44"/>
      <c r="M671" s="44"/>
      <c r="N671" s="44"/>
      <c r="O671" s="44"/>
      <c r="P671" s="44"/>
      <c r="Q671" s="44"/>
      <c r="R671" s="44"/>
      <c r="S671" s="44"/>
      <c r="T671" s="44"/>
      <c r="U671" s="44"/>
      <c r="V671" s="44"/>
      <c r="W671" s="44"/>
      <c r="X671" s="44"/>
      <c r="Y671" s="44"/>
      <c r="Z671" s="44"/>
      <c r="AA671" s="44"/>
      <c r="AB671" s="44"/>
      <c r="AC671" s="44"/>
      <c r="AD671" s="44"/>
      <c r="AE671" s="44"/>
      <c r="AF671" s="44"/>
      <c r="AG671" s="44"/>
      <c r="AH671" s="44"/>
      <c r="AI671" s="44"/>
      <c r="AJ671" s="44"/>
      <c r="AK671" s="44"/>
      <c r="AL671" s="44"/>
      <c r="AM671" s="44"/>
      <c r="AN671" s="44"/>
      <c r="AO671" s="44"/>
      <c r="AP671" s="44"/>
      <c r="AQ671" s="44"/>
      <c r="AR671" s="44"/>
      <c r="AS671" s="44"/>
      <c r="AT671" s="44"/>
      <c r="AU671" s="44"/>
      <c r="AV671" s="44"/>
      <c r="AW671" s="44"/>
      <c r="AX671" s="44"/>
    </row>
    <row r="672" spans="3:50" ht="14.4" x14ac:dyDescent="0.25">
      <c r="C672" s="641"/>
      <c r="D672" s="641"/>
      <c r="E672" s="641"/>
      <c r="F672" s="44"/>
      <c r="G672" s="44"/>
      <c r="H672" s="44"/>
      <c r="I672" s="44"/>
      <c r="J672" s="44"/>
      <c r="K672" s="44"/>
      <c r="L672" s="44"/>
      <c r="M672" s="44"/>
      <c r="N672" s="44"/>
      <c r="O672" s="44"/>
      <c r="P672" s="44"/>
      <c r="Q672" s="44"/>
      <c r="R672" s="44"/>
      <c r="S672" s="44"/>
      <c r="T672" s="44"/>
      <c r="U672" s="44"/>
      <c r="V672" s="44"/>
      <c r="W672" s="44"/>
      <c r="X672" s="44"/>
      <c r="Y672" s="44"/>
      <c r="Z672" s="44"/>
      <c r="AA672" s="44"/>
      <c r="AB672" s="44"/>
      <c r="AC672" s="44"/>
      <c r="AD672" s="44"/>
      <c r="AE672" s="44"/>
      <c r="AF672" s="44"/>
      <c r="AG672" s="44"/>
      <c r="AH672" s="44"/>
      <c r="AI672" s="44"/>
      <c r="AJ672" s="44"/>
      <c r="AK672" s="44"/>
      <c r="AL672" s="44"/>
      <c r="AM672" s="44"/>
      <c r="AN672" s="44"/>
      <c r="AO672" s="44"/>
      <c r="AP672" s="44"/>
      <c r="AQ672" s="44"/>
      <c r="AR672" s="44"/>
      <c r="AS672" s="44"/>
      <c r="AT672" s="44"/>
      <c r="AU672" s="44"/>
      <c r="AV672" s="44"/>
      <c r="AW672" s="44"/>
      <c r="AX672" s="44"/>
    </row>
    <row r="673" spans="3:50" ht="14.4" x14ac:dyDescent="0.25">
      <c r="C673" s="641"/>
      <c r="D673" s="641"/>
      <c r="E673" s="641"/>
      <c r="F673" s="44"/>
      <c r="G673" s="44"/>
      <c r="H673" s="44"/>
      <c r="I673" s="44"/>
      <c r="J673" s="44"/>
      <c r="K673" s="44"/>
      <c r="L673" s="44"/>
      <c r="M673" s="44"/>
      <c r="N673" s="44"/>
      <c r="O673" s="44"/>
      <c r="P673" s="44"/>
      <c r="Q673" s="44"/>
      <c r="R673" s="44"/>
      <c r="S673" s="44"/>
      <c r="T673" s="44"/>
      <c r="U673" s="44"/>
      <c r="V673" s="44"/>
      <c r="W673" s="44"/>
      <c r="X673" s="44"/>
      <c r="Y673" s="44"/>
      <c r="Z673" s="44"/>
      <c r="AA673" s="44"/>
      <c r="AB673" s="44"/>
      <c r="AC673" s="44"/>
      <c r="AD673" s="44"/>
      <c r="AE673" s="44"/>
      <c r="AF673" s="44"/>
      <c r="AG673" s="44"/>
      <c r="AH673" s="44"/>
      <c r="AI673" s="44"/>
      <c r="AJ673" s="44"/>
      <c r="AK673" s="44"/>
      <c r="AL673" s="44"/>
      <c r="AM673" s="44"/>
      <c r="AN673" s="44"/>
      <c r="AO673" s="44"/>
      <c r="AP673" s="44"/>
      <c r="AQ673" s="44"/>
      <c r="AR673" s="44"/>
      <c r="AS673" s="44"/>
      <c r="AT673" s="44"/>
      <c r="AU673" s="44"/>
      <c r="AV673" s="44"/>
      <c r="AW673" s="44"/>
      <c r="AX673" s="44"/>
    </row>
    <row r="674" spans="3:50" ht="14.4" x14ac:dyDescent="0.25">
      <c r="C674" s="641"/>
      <c r="D674" s="641"/>
      <c r="E674" s="641"/>
      <c r="F674" s="44"/>
      <c r="G674" s="44"/>
      <c r="H674" s="44"/>
      <c r="I674" s="44"/>
      <c r="J674" s="44"/>
      <c r="K674" s="44"/>
      <c r="L674" s="44"/>
      <c r="M674" s="44"/>
      <c r="N674" s="44"/>
      <c r="O674" s="44"/>
      <c r="P674" s="44"/>
      <c r="Q674" s="44"/>
      <c r="R674" s="44"/>
      <c r="S674" s="44"/>
      <c r="T674" s="44"/>
      <c r="U674" s="44"/>
      <c r="V674" s="44"/>
      <c r="W674" s="44"/>
      <c r="X674" s="44"/>
      <c r="Y674" s="44"/>
      <c r="Z674" s="44"/>
      <c r="AA674" s="44"/>
      <c r="AB674" s="44"/>
      <c r="AC674" s="44"/>
      <c r="AD674" s="44"/>
      <c r="AE674" s="44"/>
      <c r="AF674" s="44"/>
      <c r="AG674" s="44"/>
      <c r="AH674" s="44"/>
      <c r="AI674" s="44"/>
      <c r="AJ674" s="44"/>
      <c r="AK674" s="44"/>
      <c r="AL674" s="44"/>
      <c r="AM674" s="44"/>
      <c r="AN674" s="44"/>
      <c r="AO674" s="44"/>
      <c r="AP674" s="44"/>
      <c r="AQ674" s="44"/>
      <c r="AR674" s="44"/>
      <c r="AS674" s="44"/>
      <c r="AT674" s="44"/>
      <c r="AU674" s="44"/>
      <c r="AV674" s="44"/>
      <c r="AW674" s="44"/>
      <c r="AX674" s="44"/>
    </row>
    <row r="675" spans="3:50" ht="14.4" x14ac:dyDescent="0.25">
      <c r="C675" s="641"/>
      <c r="D675" s="641"/>
      <c r="E675" s="641"/>
      <c r="F675" s="44"/>
      <c r="G675" s="44"/>
      <c r="H675" s="44"/>
      <c r="I675" s="44"/>
      <c r="J675" s="44"/>
      <c r="K675" s="44"/>
      <c r="L675" s="44"/>
      <c r="M675" s="44"/>
      <c r="N675" s="44"/>
      <c r="O675" s="44"/>
      <c r="P675" s="44"/>
      <c r="Q675" s="44"/>
      <c r="R675" s="44"/>
      <c r="S675" s="44"/>
      <c r="T675" s="44"/>
      <c r="U675" s="44"/>
      <c r="V675" s="44"/>
      <c r="W675" s="44"/>
      <c r="X675" s="44"/>
      <c r="Y675" s="44"/>
      <c r="Z675" s="44"/>
      <c r="AA675" s="44"/>
      <c r="AB675" s="44"/>
      <c r="AC675" s="44"/>
      <c r="AD675" s="44"/>
      <c r="AE675" s="44"/>
      <c r="AF675" s="44"/>
      <c r="AG675" s="44"/>
      <c r="AH675" s="44"/>
      <c r="AI675" s="44"/>
      <c r="AJ675" s="44"/>
      <c r="AK675" s="44"/>
      <c r="AL675" s="44"/>
      <c r="AM675" s="44"/>
      <c r="AN675" s="44"/>
      <c r="AO675" s="44"/>
      <c r="AP675" s="44"/>
      <c r="AQ675" s="44"/>
      <c r="AR675" s="44"/>
      <c r="AS675" s="44"/>
      <c r="AT675" s="44"/>
      <c r="AU675" s="44"/>
      <c r="AV675" s="44"/>
      <c r="AW675" s="44"/>
      <c r="AX675" s="44"/>
    </row>
    <row r="676" spans="3:50" ht="14.4" x14ac:dyDescent="0.25">
      <c r="C676" s="641"/>
      <c r="D676" s="641"/>
      <c r="E676" s="641"/>
      <c r="F676" s="44"/>
      <c r="G676" s="44"/>
      <c r="H676" s="44"/>
      <c r="I676" s="44"/>
      <c r="J676" s="44"/>
      <c r="K676" s="44"/>
      <c r="L676" s="44"/>
      <c r="M676" s="44"/>
      <c r="N676" s="44"/>
      <c r="O676" s="44"/>
      <c r="P676" s="44"/>
      <c r="Q676" s="44"/>
      <c r="R676" s="44"/>
      <c r="S676" s="44"/>
      <c r="T676" s="44"/>
      <c r="U676" s="44"/>
      <c r="V676" s="44"/>
      <c r="W676" s="44"/>
      <c r="X676" s="44"/>
      <c r="Y676" s="44"/>
      <c r="Z676" s="44"/>
      <c r="AA676" s="44"/>
      <c r="AB676" s="44"/>
      <c r="AC676" s="44"/>
      <c r="AD676" s="44"/>
      <c r="AE676" s="44"/>
      <c r="AF676" s="44"/>
      <c r="AG676" s="44"/>
      <c r="AH676" s="44"/>
      <c r="AI676" s="44"/>
      <c r="AJ676" s="44"/>
      <c r="AK676" s="44"/>
      <c r="AL676" s="44"/>
      <c r="AM676" s="44"/>
      <c r="AN676" s="44"/>
      <c r="AO676" s="44"/>
      <c r="AP676" s="44"/>
      <c r="AQ676" s="44"/>
      <c r="AR676" s="44"/>
      <c r="AS676" s="44"/>
      <c r="AT676" s="44"/>
      <c r="AU676" s="44"/>
      <c r="AV676" s="44"/>
      <c r="AW676" s="44"/>
      <c r="AX676" s="44"/>
    </row>
    <row r="677" spans="3:50" ht="14.4" x14ac:dyDescent="0.25">
      <c r="C677" s="641"/>
      <c r="D677" s="641"/>
      <c r="E677" s="641"/>
      <c r="F677" s="44"/>
      <c r="G677" s="44"/>
      <c r="H677" s="44"/>
      <c r="I677" s="44"/>
      <c r="J677" s="44"/>
      <c r="K677" s="44"/>
      <c r="L677" s="44"/>
      <c r="M677" s="44"/>
      <c r="N677" s="44"/>
      <c r="O677" s="44"/>
      <c r="P677" s="44"/>
      <c r="Q677" s="44"/>
      <c r="R677" s="44"/>
      <c r="S677" s="44"/>
      <c r="T677" s="44"/>
      <c r="U677" s="44"/>
      <c r="V677" s="44"/>
      <c r="W677" s="44"/>
      <c r="X677" s="44"/>
      <c r="Y677" s="44"/>
      <c r="Z677" s="44"/>
      <c r="AA677" s="44"/>
      <c r="AB677" s="44"/>
      <c r="AC677" s="44"/>
      <c r="AD677" s="44"/>
      <c r="AE677" s="44"/>
      <c r="AF677" s="44"/>
      <c r="AG677" s="44"/>
      <c r="AH677" s="44"/>
      <c r="AI677" s="44"/>
      <c r="AJ677" s="44"/>
      <c r="AK677" s="44"/>
      <c r="AL677" s="44"/>
      <c r="AM677" s="44"/>
      <c r="AN677" s="44"/>
      <c r="AO677" s="44"/>
      <c r="AP677" s="44"/>
      <c r="AQ677" s="44"/>
      <c r="AR677" s="44"/>
      <c r="AS677" s="44"/>
      <c r="AT677" s="44"/>
      <c r="AU677" s="44"/>
      <c r="AV677" s="44"/>
      <c r="AW677" s="44"/>
      <c r="AX677" s="44"/>
    </row>
    <row r="678" spans="3:50" ht="14.4" x14ac:dyDescent="0.25">
      <c r="C678" s="641"/>
      <c r="D678" s="641"/>
      <c r="E678" s="641"/>
      <c r="F678" s="44"/>
      <c r="G678" s="44"/>
      <c r="H678" s="44"/>
      <c r="I678" s="44"/>
      <c r="J678" s="44"/>
      <c r="K678" s="44"/>
      <c r="L678" s="44"/>
      <c r="M678" s="44"/>
      <c r="N678" s="44"/>
      <c r="O678" s="44"/>
      <c r="P678" s="44"/>
      <c r="Q678" s="44"/>
      <c r="R678" s="44"/>
      <c r="S678" s="44"/>
      <c r="T678" s="44"/>
      <c r="U678" s="44"/>
      <c r="V678" s="44"/>
      <c r="W678" s="44"/>
      <c r="X678" s="44"/>
      <c r="Y678" s="44"/>
      <c r="Z678" s="44"/>
      <c r="AA678" s="44"/>
      <c r="AB678" s="44"/>
      <c r="AC678" s="44"/>
      <c r="AD678" s="44"/>
      <c r="AE678" s="44"/>
      <c r="AF678" s="44"/>
      <c r="AG678" s="44"/>
      <c r="AH678" s="44"/>
      <c r="AI678" s="44"/>
      <c r="AJ678" s="44"/>
      <c r="AK678" s="44"/>
      <c r="AL678" s="44"/>
      <c r="AM678" s="44"/>
      <c r="AN678" s="44"/>
      <c r="AO678" s="44"/>
      <c r="AP678" s="44"/>
      <c r="AQ678" s="44"/>
      <c r="AR678" s="44"/>
      <c r="AS678" s="44"/>
      <c r="AT678" s="44"/>
      <c r="AU678" s="44"/>
      <c r="AV678" s="44"/>
      <c r="AW678" s="44"/>
      <c r="AX678" s="44"/>
    </row>
    <row r="679" spans="3:50" ht="14.4" x14ac:dyDescent="0.25">
      <c r="C679" s="641"/>
      <c r="D679" s="641"/>
      <c r="E679" s="641"/>
      <c r="F679" s="44"/>
      <c r="G679" s="44"/>
      <c r="H679" s="44"/>
      <c r="I679" s="44"/>
      <c r="J679" s="44"/>
      <c r="K679" s="44"/>
      <c r="L679" s="44"/>
      <c r="M679" s="44"/>
      <c r="N679" s="44"/>
      <c r="O679" s="44"/>
      <c r="P679" s="44"/>
      <c r="Q679" s="44"/>
      <c r="R679" s="44"/>
      <c r="S679" s="44"/>
      <c r="T679" s="44"/>
      <c r="U679" s="44"/>
      <c r="V679" s="44"/>
      <c r="W679" s="44"/>
      <c r="X679" s="44"/>
      <c r="Y679" s="44"/>
      <c r="Z679" s="44"/>
      <c r="AA679" s="44"/>
      <c r="AB679" s="44"/>
      <c r="AC679" s="44"/>
      <c r="AD679" s="44"/>
      <c r="AE679" s="44"/>
      <c r="AF679" s="44"/>
      <c r="AG679" s="44"/>
      <c r="AH679" s="44"/>
      <c r="AI679" s="44"/>
      <c r="AJ679" s="44"/>
      <c r="AK679" s="44"/>
      <c r="AL679" s="44"/>
      <c r="AM679" s="44"/>
      <c r="AN679" s="44"/>
      <c r="AO679" s="44"/>
      <c r="AP679" s="44"/>
      <c r="AQ679" s="44"/>
      <c r="AR679" s="44"/>
      <c r="AS679" s="44"/>
      <c r="AT679" s="44"/>
      <c r="AU679" s="44"/>
      <c r="AV679" s="44"/>
      <c r="AW679" s="44"/>
      <c r="AX679" s="44"/>
    </row>
    <row r="680" spans="3:50" ht="14.4" x14ac:dyDescent="0.25">
      <c r="C680" s="641"/>
      <c r="D680" s="641"/>
      <c r="E680" s="641"/>
      <c r="F680" s="44"/>
      <c r="G680" s="44"/>
      <c r="H680" s="44"/>
      <c r="I680" s="44"/>
      <c r="J680" s="44"/>
      <c r="K680" s="44"/>
      <c r="L680" s="44"/>
      <c r="M680" s="44"/>
      <c r="N680" s="44"/>
      <c r="O680" s="44"/>
      <c r="P680" s="44"/>
      <c r="Q680" s="44"/>
      <c r="R680" s="44"/>
      <c r="S680" s="44"/>
      <c r="T680" s="44"/>
      <c r="U680" s="44"/>
      <c r="V680" s="44"/>
      <c r="W680" s="44"/>
      <c r="X680" s="44"/>
      <c r="Y680" s="44"/>
      <c r="Z680" s="44"/>
      <c r="AA680" s="44"/>
      <c r="AB680" s="44"/>
      <c r="AC680" s="44"/>
      <c r="AD680" s="44"/>
      <c r="AE680" s="44"/>
      <c r="AF680" s="44"/>
      <c r="AG680" s="44"/>
      <c r="AH680" s="44"/>
      <c r="AI680" s="44"/>
      <c r="AJ680" s="44"/>
      <c r="AK680" s="44"/>
      <c r="AL680" s="44"/>
      <c r="AM680" s="44"/>
      <c r="AN680" s="44"/>
      <c r="AO680" s="44"/>
      <c r="AP680" s="44"/>
      <c r="AQ680" s="44"/>
      <c r="AR680" s="44"/>
      <c r="AS680" s="44"/>
      <c r="AT680" s="44"/>
      <c r="AU680" s="44"/>
      <c r="AV680" s="44"/>
      <c r="AW680" s="44"/>
      <c r="AX680" s="44"/>
    </row>
    <row r="681" spans="3:50" ht="14.4" x14ac:dyDescent="0.25">
      <c r="C681" s="641"/>
      <c r="D681" s="641"/>
      <c r="E681" s="641"/>
      <c r="F681" s="44"/>
      <c r="G681" s="44"/>
      <c r="H681" s="44"/>
      <c r="I681" s="44"/>
      <c r="J681" s="44"/>
      <c r="K681" s="44"/>
      <c r="L681" s="44"/>
      <c r="M681" s="44"/>
      <c r="N681" s="44"/>
      <c r="O681" s="44"/>
      <c r="P681" s="44"/>
      <c r="Q681" s="44"/>
      <c r="R681" s="44"/>
      <c r="S681" s="44"/>
      <c r="T681" s="44"/>
      <c r="U681" s="44"/>
      <c r="V681" s="44"/>
      <c r="W681" s="44"/>
      <c r="X681" s="44"/>
      <c r="Y681" s="44"/>
      <c r="Z681" s="44"/>
      <c r="AA681" s="44"/>
      <c r="AB681" s="44"/>
      <c r="AC681" s="44"/>
      <c r="AD681" s="44"/>
      <c r="AE681" s="44"/>
      <c r="AF681" s="44"/>
      <c r="AG681" s="44"/>
      <c r="AH681" s="44"/>
      <c r="AI681" s="44"/>
      <c r="AJ681" s="44"/>
      <c r="AK681" s="44"/>
      <c r="AL681" s="44"/>
      <c r="AM681" s="44"/>
      <c r="AN681" s="44"/>
      <c r="AO681" s="44"/>
      <c r="AP681" s="44"/>
      <c r="AQ681" s="44"/>
      <c r="AR681" s="44"/>
      <c r="AS681" s="44"/>
      <c r="AT681" s="44"/>
      <c r="AU681" s="44"/>
      <c r="AV681" s="44"/>
      <c r="AW681" s="44"/>
      <c r="AX681" s="44"/>
    </row>
    <row r="682" spans="3:50" ht="14.4" x14ac:dyDescent="0.25">
      <c r="C682" s="641"/>
      <c r="D682" s="641"/>
      <c r="E682" s="641"/>
      <c r="F682" s="44"/>
      <c r="G682" s="44"/>
      <c r="H682" s="44"/>
      <c r="I682" s="44"/>
      <c r="J682" s="44"/>
      <c r="K682" s="44"/>
      <c r="L682" s="44"/>
      <c r="M682" s="44"/>
      <c r="N682" s="44"/>
      <c r="O682" s="44"/>
      <c r="P682" s="44"/>
      <c r="Q682" s="44"/>
      <c r="R682" s="44"/>
      <c r="S682" s="44"/>
      <c r="T682" s="44"/>
      <c r="U682" s="44"/>
      <c r="V682" s="44"/>
      <c r="W682" s="44"/>
      <c r="X682" s="44"/>
      <c r="Y682" s="44"/>
      <c r="Z682" s="44"/>
      <c r="AA682" s="44"/>
      <c r="AB682" s="44"/>
      <c r="AC682" s="44"/>
      <c r="AD682" s="44"/>
      <c r="AE682" s="44"/>
      <c r="AF682" s="44"/>
      <c r="AG682" s="44"/>
      <c r="AH682" s="44"/>
      <c r="AI682" s="44"/>
      <c r="AJ682" s="44"/>
      <c r="AK682" s="44"/>
      <c r="AL682" s="44"/>
      <c r="AM682" s="44"/>
      <c r="AN682" s="44"/>
      <c r="AO682" s="44"/>
      <c r="AP682" s="44"/>
      <c r="AQ682" s="44"/>
      <c r="AR682" s="44"/>
      <c r="AS682" s="44"/>
      <c r="AT682" s="44"/>
      <c r="AU682" s="44"/>
      <c r="AV682" s="44"/>
      <c r="AW682" s="44"/>
      <c r="AX682" s="44"/>
    </row>
    <row r="683" spans="3:50" ht="14.4" x14ac:dyDescent="0.25">
      <c r="C683" s="641"/>
      <c r="D683" s="641"/>
      <c r="E683" s="641"/>
      <c r="F683" s="44"/>
      <c r="G683" s="44"/>
      <c r="H683" s="44"/>
      <c r="I683" s="44"/>
      <c r="J683" s="44"/>
      <c r="K683" s="44"/>
      <c r="L683" s="44"/>
      <c r="M683" s="44"/>
      <c r="N683" s="44"/>
      <c r="O683" s="44"/>
      <c r="P683" s="44"/>
      <c r="Q683" s="44"/>
      <c r="R683" s="44"/>
      <c r="S683" s="44"/>
      <c r="T683" s="44"/>
      <c r="U683" s="44"/>
      <c r="V683" s="44"/>
      <c r="W683" s="44"/>
      <c r="X683" s="44"/>
      <c r="Y683" s="44"/>
      <c r="Z683" s="44"/>
      <c r="AA683" s="44"/>
      <c r="AB683" s="44"/>
      <c r="AC683" s="44"/>
      <c r="AD683" s="44"/>
      <c r="AE683" s="44"/>
      <c r="AF683" s="44"/>
      <c r="AG683" s="44"/>
      <c r="AH683" s="44"/>
      <c r="AI683" s="44"/>
      <c r="AJ683" s="44"/>
      <c r="AK683" s="44"/>
      <c r="AL683" s="44"/>
      <c r="AM683" s="44"/>
      <c r="AN683" s="44"/>
      <c r="AO683" s="44"/>
      <c r="AP683" s="44"/>
      <c r="AQ683" s="44"/>
      <c r="AR683" s="44"/>
      <c r="AS683" s="44"/>
      <c r="AT683" s="44"/>
      <c r="AU683" s="44"/>
      <c r="AV683" s="44"/>
      <c r="AW683" s="44"/>
      <c r="AX683" s="44"/>
    </row>
    <row r="684" spans="3:50" ht="14.4" x14ac:dyDescent="0.25">
      <c r="C684" s="641"/>
      <c r="D684" s="641"/>
      <c r="E684" s="641"/>
      <c r="F684" s="44"/>
      <c r="G684" s="44"/>
      <c r="H684" s="44"/>
      <c r="I684" s="44"/>
      <c r="J684" s="44"/>
      <c r="K684" s="44"/>
      <c r="L684" s="44"/>
      <c r="M684" s="44"/>
      <c r="N684" s="44"/>
      <c r="O684" s="44"/>
      <c r="P684" s="44"/>
      <c r="Q684" s="44"/>
      <c r="R684" s="44"/>
      <c r="S684" s="44"/>
      <c r="T684" s="44"/>
      <c r="U684" s="44"/>
      <c r="V684" s="44"/>
      <c r="W684" s="44"/>
      <c r="X684" s="44"/>
      <c r="Y684" s="44"/>
      <c r="Z684" s="44"/>
      <c r="AA684" s="44"/>
      <c r="AB684" s="44"/>
      <c r="AC684" s="44"/>
      <c r="AD684" s="44"/>
      <c r="AE684" s="44"/>
      <c r="AF684" s="44"/>
      <c r="AG684" s="44"/>
      <c r="AH684" s="44"/>
      <c r="AI684" s="44"/>
      <c r="AJ684" s="44"/>
      <c r="AK684" s="44"/>
      <c r="AL684" s="44"/>
      <c r="AM684" s="44"/>
      <c r="AN684" s="44"/>
      <c r="AO684" s="44"/>
      <c r="AP684" s="44"/>
      <c r="AQ684" s="44"/>
      <c r="AR684" s="44"/>
      <c r="AS684" s="44"/>
      <c r="AT684" s="44"/>
      <c r="AU684" s="44"/>
      <c r="AV684" s="44"/>
      <c r="AW684" s="44"/>
      <c r="AX684" s="44"/>
    </row>
    <row r="685" spans="3:50" ht="14.4" x14ac:dyDescent="0.25">
      <c r="C685" s="641"/>
      <c r="D685" s="641"/>
      <c r="E685" s="641"/>
      <c r="F685" s="44"/>
      <c r="G685" s="44"/>
      <c r="H685" s="44"/>
      <c r="I685" s="44"/>
      <c r="J685" s="44"/>
      <c r="K685" s="44"/>
      <c r="L685" s="44"/>
      <c r="M685" s="44"/>
      <c r="N685" s="44"/>
      <c r="O685" s="44"/>
      <c r="P685" s="44"/>
      <c r="Q685" s="44"/>
      <c r="R685" s="44"/>
      <c r="S685" s="44"/>
      <c r="T685" s="44"/>
      <c r="U685" s="44"/>
      <c r="V685" s="44"/>
      <c r="W685" s="44"/>
      <c r="X685" s="44"/>
      <c r="Y685" s="44"/>
      <c r="Z685" s="44"/>
      <c r="AA685" s="44"/>
      <c r="AB685" s="44"/>
      <c r="AC685" s="44"/>
      <c r="AD685" s="44"/>
      <c r="AE685" s="44"/>
      <c r="AF685" s="44"/>
      <c r="AG685" s="44"/>
      <c r="AH685" s="44"/>
      <c r="AI685" s="44"/>
      <c r="AJ685" s="44"/>
      <c r="AK685" s="44"/>
      <c r="AL685" s="44"/>
      <c r="AM685" s="44"/>
      <c r="AN685" s="44"/>
      <c r="AO685" s="44"/>
      <c r="AP685" s="44"/>
      <c r="AQ685" s="44"/>
      <c r="AR685" s="44"/>
      <c r="AS685" s="44"/>
      <c r="AT685" s="44"/>
      <c r="AU685" s="44"/>
      <c r="AV685" s="44"/>
      <c r="AW685" s="44"/>
      <c r="AX685" s="44"/>
    </row>
    <row r="686" spans="3:50" ht="14.4" x14ac:dyDescent="0.25">
      <c r="C686" s="641"/>
      <c r="D686" s="641"/>
      <c r="E686" s="641"/>
      <c r="F686" s="44"/>
      <c r="G686" s="44"/>
      <c r="H686" s="44"/>
      <c r="I686" s="44"/>
      <c r="J686" s="44"/>
      <c r="K686" s="44"/>
      <c r="L686" s="44"/>
      <c r="M686" s="44"/>
      <c r="N686" s="44"/>
      <c r="O686" s="44"/>
      <c r="P686" s="44"/>
      <c r="Q686" s="44"/>
      <c r="R686" s="44"/>
      <c r="S686" s="44"/>
      <c r="T686" s="44"/>
      <c r="U686" s="44"/>
      <c r="V686" s="44"/>
      <c r="W686" s="44"/>
      <c r="X686" s="44"/>
      <c r="Y686" s="44"/>
      <c r="Z686" s="44"/>
      <c r="AA686" s="44"/>
      <c r="AB686" s="44"/>
      <c r="AC686" s="44"/>
      <c r="AD686" s="44"/>
      <c r="AE686" s="44"/>
      <c r="AF686" s="44"/>
      <c r="AG686" s="44"/>
      <c r="AH686" s="44"/>
      <c r="AI686" s="44"/>
      <c r="AJ686" s="44"/>
      <c r="AK686" s="44"/>
      <c r="AL686" s="44"/>
      <c r="AM686" s="44"/>
      <c r="AN686" s="44"/>
      <c r="AO686" s="44"/>
      <c r="AP686" s="44"/>
      <c r="AQ686" s="44"/>
      <c r="AR686" s="44"/>
      <c r="AS686" s="44"/>
      <c r="AT686" s="44"/>
      <c r="AU686" s="44"/>
      <c r="AV686" s="44"/>
      <c r="AW686" s="44"/>
      <c r="AX686" s="44"/>
    </row>
    <row r="687" spans="3:50" ht="14.4" x14ac:dyDescent="0.25">
      <c r="C687" s="641"/>
      <c r="D687" s="641"/>
      <c r="E687" s="641"/>
      <c r="F687" s="44"/>
      <c r="G687" s="44"/>
      <c r="H687" s="44"/>
      <c r="I687" s="44"/>
      <c r="J687" s="44"/>
      <c r="K687" s="44"/>
      <c r="L687" s="44"/>
      <c r="M687" s="44"/>
      <c r="N687" s="44"/>
      <c r="O687" s="44"/>
      <c r="P687" s="44"/>
      <c r="Q687" s="44"/>
      <c r="R687" s="44"/>
      <c r="S687" s="44"/>
      <c r="T687" s="44"/>
      <c r="U687" s="44"/>
      <c r="V687" s="44"/>
      <c r="W687" s="44"/>
      <c r="X687" s="44"/>
      <c r="Y687" s="44"/>
      <c r="Z687" s="44"/>
      <c r="AA687" s="44"/>
      <c r="AB687" s="44"/>
      <c r="AC687" s="44"/>
      <c r="AD687" s="44"/>
      <c r="AE687" s="44"/>
      <c r="AF687" s="44"/>
      <c r="AG687" s="44"/>
      <c r="AH687" s="44"/>
      <c r="AI687" s="44"/>
      <c r="AJ687" s="44"/>
      <c r="AK687" s="44"/>
      <c r="AL687" s="44"/>
      <c r="AM687" s="44"/>
      <c r="AN687" s="44"/>
      <c r="AO687" s="44"/>
      <c r="AP687" s="44"/>
      <c r="AQ687" s="44"/>
      <c r="AR687" s="44"/>
      <c r="AS687" s="44"/>
      <c r="AT687" s="44"/>
      <c r="AU687" s="44"/>
      <c r="AV687" s="44"/>
      <c r="AW687" s="44"/>
      <c r="AX687" s="44"/>
    </row>
    <row r="688" spans="3:50" ht="14.4" x14ac:dyDescent="0.25">
      <c r="C688" s="641"/>
      <c r="D688" s="641"/>
      <c r="E688" s="641"/>
      <c r="F688" s="44"/>
      <c r="G688" s="44"/>
      <c r="H688" s="44"/>
      <c r="I688" s="44"/>
      <c r="J688" s="44"/>
      <c r="K688" s="44"/>
      <c r="L688" s="44"/>
      <c r="M688" s="44"/>
      <c r="N688" s="44"/>
      <c r="O688" s="44"/>
      <c r="P688" s="44"/>
      <c r="Q688" s="44"/>
      <c r="R688" s="44"/>
      <c r="S688" s="44"/>
      <c r="T688" s="44"/>
      <c r="U688" s="44"/>
      <c r="V688" s="44"/>
      <c r="W688" s="44"/>
      <c r="X688" s="44"/>
      <c r="Y688" s="44"/>
      <c r="Z688" s="44"/>
      <c r="AA688" s="44"/>
      <c r="AB688" s="44"/>
      <c r="AC688" s="44"/>
      <c r="AD688" s="44"/>
      <c r="AE688" s="44"/>
      <c r="AF688" s="44"/>
      <c r="AG688" s="44"/>
      <c r="AH688" s="44"/>
      <c r="AI688" s="44"/>
      <c r="AJ688" s="44"/>
      <c r="AK688" s="44"/>
      <c r="AL688" s="44"/>
      <c r="AM688" s="44"/>
      <c r="AN688" s="44"/>
      <c r="AO688" s="44"/>
      <c r="AP688" s="44"/>
      <c r="AQ688" s="44"/>
      <c r="AR688" s="44"/>
      <c r="AS688" s="44"/>
      <c r="AT688" s="44"/>
      <c r="AU688" s="44"/>
      <c r="AV688" s="44"/>
      <c r="AW688" s="44"/>
      <c r="AX688" s="44"/>
    </row>
    <row r="689" spans="3:50" ht="14.4" x14ac:dyDescent="0.25">
      <c r="C689" s="641"/>
      <c r="D689" s="641"/>
      <c r="E689" s="641"/>
      <c r="F689" s="44"/>
      <c r="G689" s="44"/>
      <c r="H689" s="44"/>
      <c r="I689" s="44"/>
      <c r="J689" s="44"/>
      <c r="K689" s="44"/>
      <c r="L689" s="44"/>
      <c r="M689" s="44"/>
      <c r="N689" s="44"/>
      <c r="O689" s="44"/>
      <c r="P689" s="44"/>
      <c r="Q689" s="44"/>
      <c r="R689" s="44"/>
      <c r="S689" s="44"/>
      <c r="T689" s="44"/>
      <c r="U689" s="44"/>
      <c r="V689" s="44"/>
      <c r="W689" s="44"/>
      <c r="X689" s="44"/>
      <c r="Y689" s="44"/>
      <c r="Z689" s="44"/>
      <c r="AA689" s="44"/>
      <c r="AB689" s="44"/>
      <c r="AC689" s="44"/>
      <c r="AD689" s="44"/>
      <c r="AE689" s="44"/>
      <c r="AF689" s="44"/>
      <c r="AG689" s="44"/>
      <c r="AH689" s="44"/>
      <c r="AI689" s="44"/>
      <c r="AJ689" s="44"/>
      <c r="AK689" s="44"/>
      <c r="AL689" s="44"/>
      <c r="AM689" s="44"/>
      <c r="AN689" s="44"/>
      <c r="AO689" s="44"/>
      <c r="AP689" s="44"/>
      <c r="AQ689" s="44"/>
      <c r="AR689" s="44"/>
      <c r="AS689" s="44"/>
      <c r="AT689" s="44"/>
      <c r="AU689" s="44"/>
      <c r="AV689" s="44"/>
      <c r="AW689" s="44"/>
      <c r="AX689" s="44"/>
    </row>
    <row r="690" spans="3:50" ht="14.4" x14ac:dyDescent="0.25">
      <c r="C690" s="641"/>
      <c r="D690" s="641"/>
      <c r="E690" s="641"/>
      <c r="F690" s="44"/>
      <c r="G690" s="44"/>
      <c r="H690" s="44"/>
      <c r="I690" s="44"/>
      <c r="J690" s="44"/>
      <c r="K690" s="44"/>
      <c r="L690" s="44"/>
      <c r="M690" s="44"/>
      <c r="N690" s="44"/>
      <c r="O690" s="44"/>
      <c r="P690" s="44"/>
      <c r="Q690" s="44"/>
      <c r="R690" s="44"/>
      <c r="S690" s="44"/>
      <c r="T690" s="44"/>
      <c r="U690" s="44"/>
      <c r="V690" s="44"/>
      <c r="W690" s="44"/>
      <c r="X690" s="44"/>
      <c r="Y690" s="44"/>
      <c r="Z690" s="44"/>
      <c r="AA690" s="44"/>
      <c r="AB690" s="44"/>
      <c r="AC690" s="44"/>
      <c r="AD690" s="44"/>
      <c r="AE690" s="44"/>
      <c r="AF690" s="44"/>
      <c r="AG690" s="44"/>
      <c r="AH690" s="44"/>
      <c r="AI690" s="44"/>
      <c r="AJ690" s="44"/>
      <c r="AK690" s="44"/>
      <c r="AL690" s="44"/>
      <c r="AM690" s="44"/>
      <c r="AN690" s="44"/>
      <c r="AO690" s="44"/>
      <c r="AP690" s="44"/>
      <c r="AQ690" s="44"/>
      <c r="AR690" s="44"/>
      <c r="AS690" s="44"/>
      <c r="AT690" s="44"/>
      <c r="AU690" s="44"/>
      <c r="AV690" s="44"/>
      <c r="AW690" s="44"/>
      <c r="AX690" s="44"/>
    </row>
    <row r="691" spans="3:50" ht="14.4" x14ac:dyDescent="0.25">
      <c r="C691" s="641"/>
      <c r="D691" s="641"/>
      <c r="E691" s="641"/>
      <c r="F691" s="44"/>
      <c r="G691" s="44"/>
      <c r="H691" s="44"/>
      <c r="I691" s="44"/>
      <c r="J691" s="44"/>
      <c r="K691" s="44"/>
      <c r="L691" s="44"/>
      <c r="M691" s="44"/>
      <c r="N691" s="44"/>
      <c r="O691" s="44"/>
      <c r="P691" s="44"/>
      <c r="Q691" s="44"/>
      <c r="R691" s="44"/>
      <c r="S691" s="44"/>
      <c r="T691" s="44"/>
      <c r="U691" s="44"/>
      <c r="V691" s="44"/>
      <c r="W691" s="44"/>
      <c r="X691" s="44"/>
      <c r="Y691" s="44"/>
      <c r="Z691" s="44"/>
      <c r="AA691" s="44"/>
      <c r="AB691" s="44"/>
      <c r="AC691" s="44"/>
      <c r="AD691" s="44"/>
      <c r="AE691" s="44"/>
      <c r="AF691" s="44"/>
      <c r="AG691" s="44"/>
      <c r="AH691" s="44"/>
      <c r="AI691" s="44"/>
      <c r="AJ691" s="44"/>
      <c r="AK691" s="44"/>
      <c r="AL691" s="44"/>
      <c r="AM691" s="44"/>
      <c r="AN691" s="44"/>
      <c r="AO691" s="44"/>
      <c r="AP691" s="44"/>
      <c r="AQ691" s="44"/>
      <c r="AR691" s="44"/>
      <c r="AS691" s="44"/>
      <c r="AT691" s="44"/>
      <c r="AU691" s="44"/>
      <c r="AV691" s="44"/>
      <c r="AW691" s="44"/>
      <c r="AX691" s="44"/>
    </row>
    <row r="692" spans="3:50" ht="14.4" x14ac:dyDescent="0.25">
      <c r="C692" s="641"/>
      <c r="D692" s="641"/>
      <c r="E692" s="641"/>
      <c r="F692" s="44"/>
      <c r="G692" s="44"/>
      <c r="H692" s="44"/>
      <c r="I692" s="44"/>
      <c r="J692" s="44"/>
      <c r="K692" s="44"/>
      <c r="L692" s="44"/>
      <c r="M692" s="44"/>
      <c r="N692" s="44"/>
      <c r="O692" s="44"/>
      <c r="P692" s="44"/>
      <c r="Q692" s="44"/>
      <c r="R692" s="44"/>
      <c r="S692" s="44"/>
      <c r="T692" s="44"/>
      <c r="U692" s="44"/>
      <c r="V692" s="44"/>
      <c r="W692" s="44"/>
      <c r="X692" s="44"/>
      <c r="Y692" s="44"/>
      <c r="Z692" s="44"/>
      <c r="AA692" s="44"/>
      <c r="AB692" s="44"/>
      <c r="AC692" s="44"/>
      <c r="AD692" s="44"/>
      <c r="AE692" s="44"/>
      <c r="AF692" s="44"/>
      <c r="AG692" s="44"/>
      <c r="AH692" s="44"/>
      <c r="AI692" s="44"/>
      <c r="AJ692" s="44"/>
      <c r="AK692" s="44"/>
      <c r="AL692" s="44"/>
      <c r="AM692" s="44"/>
      <c r="AN692" s="44"/>
      <c r="AO692" s="44"/>
      <c r="AP692" s="44"/>
      <c r="AQ692" s="44"/>
      <c r="AR692" s="44"/>
      <c r="AS692" s="44"/>
      <c r="AT692" s="44"/>
      <c r="AU692" s="44"/>
      <c r="AV692" s="44"/>
      <c r="AW692" s="44"/>
      <c r="AX692" s="44"/>
    </row>
    <row r="693" spans="3:50" ht="14.4" x14ac:dyDescent="0.25">
      <c r="C693" s="641"/>
      <c r="D693" s="641"/>
      <c r="E693" s="641"/>
      <c r="F693" s="44"/>
      <c r="G693" s="44"/>
      <c r="H693" s="44"/>
      <c r="I693" s="44"/>
      <c r="J693" s="44"/>
      <c r="K693" s="44"/>
      <c r="L693" s="44"/>
      <c r="M693" s="44"/>
      <c r="N693" s="44"/>
      <c r="O693" s="44"/>
      <c r="P693" s="44"/>
      <c r="Q693" s="44"/>
      <c r="R693" s="44"/>
      <c r="S693" s="44"/>
      <c r="T693" s="44"/>
      <c r="U693" s="44"/>
      <c r="V693" s="44"/>
      <c r="W693" s="44"/>
      <c r="X693" s="44"/>
      <c r="Y693" s="44"/>
      <c r="Z693" s="44"/>
      <c r="AA693" s="44"/>
      <c r="AB693" s="44"/>
      <c r="AC693" s="44"/>
      <c r="AD693" s="44"/>
      <c r="AE693" s="44"/>
      <c r="AF693" s="44"/>
      <c r="AG693" s="44"/>
      <c r="AH693" s="44"/>
      <c r="AI693" s="44"/>
      <c r="AJ693" s="44"/>
      <c r="AK693" s="44"/>
      <c r="AL693" s="44"/>
      <c r="AM693" s="44"/>
      <c r="AN693" s="44"/>
      <c r="AO693" s="44"/>
      <c r="AP693" s="44"/>
      <c r="AQ693" s="44"/>
      <c r="AR693" s="44"/>
      <c r="AS693" s="44"/>
      <c r="AT693" s="44"/>
      <c r="AU693" s="44"/>
      <c r="AV693" s="44"/>
      <c r="AW693" s="44"/>
      <c r="AX693" s="44"/>
    </row>
    <row r="694" spans="3:50" ht="14.4" x14ac:dyDescent="0.25">
      <c r="C694" s="641"/>
      <c r="D694" s="641"/>
      <c r="E694" s="641"/>
      <c r="F694" s="44"/>
      <c r="G694" s="44"/>
      <c r="H694" s="44"/>
      <c r="I694" s="44"/>
      <c r="J694" s="44"/>
      <c r="K694" s="44"/>
      <c r="L694" s="44"/>
      <c r="M694" s="44"/>
      <c r="N694" s="44"/>
      <c r="O694" s="44"/>
      <c r="P694" s="44"/>
      <c r="Q694" s="44"/>
      <c r="R694" s="44"/>
      <c r="S694" s="44"/>
      <c r="T694" s="44"/>
      <c r="U694" s="44"/>
      <c r="V694" s="44"/>
      <c r="W694" s="44"/>
      <c r="X694" s="44"/>
      <c r="Y694" s="44"/>
      <c r="Z694" s="44"/>
      <c r="AA694" s="44"/>
      <c r="AB694" s="44"/>
      <c r="AC694" s="44"/>
      <c r="AD694" s="44"/>
      <c r="AE694" s="44"/>
      <c r="AF694" s="44"/>
      <c r="AG694" s="44"/>
      <c r="AH694" s="44"/>
      <c r="AI694" s="44"/>
      <c r="AJ694" s="44"/>
      <c r="AK694" s="44"/>
      <c r="AL694" s="44"/>
      <c r="AM694" s="44"/>
      <c r="AN694" s="44"/>
      <c r="AO694" s="44"/>
      <c r="AP694" s="44"/>
      <c r="AQ694" s="44"/>
      <c r="AR694" s="44"/>
      <c r="AS694" s="44"/>
      <c r="AT694" s="44"/>
      <c r="AU694" s="44"/>
      <c r="AV694" s="44"/>
      <c r="AW694" s="44"/>
      <c r="AX694" s="44"/>
    </row>
    <row r="695" spans="3:50" ht="14.4" x14ac:dyDescent="0.25">
      <c r="C695" s="641"/>
      <c r="D695" s="641"/>
      <c r="E695" s="641"/>
      <c r="F695" s="44"/>
      <c r="G695" s="44"/>
      <c r="H695" s="44"/>
      <c r="I695" s="44"/>
      <c r="J695" s="44"/>
      <c r="K695" s="44"/>
      <c r="L695" s="44"/>
      <c r="M695" s="44"/>
      <c r="N695" s="44"/>
      <c r="O695" s="44"/>
      <c r="P695" s="44"/>
      <c r="Q695" s="44"/>
      <c r="R695" s="44"/>
      <c r="S695" s="44"/>
      <c r="T695" s="44"/>
      <c r="U695" s="44"/>
      <c r="V695" s="44"/>
      <c r="W695" s="44"/>
      <c r="X695" s="44"/>
      <c r="Y695" s="44"/>
      <c r="Z695" s="44"/>
      <c r="AA695" s="44"/>
      <c r="AB695" s="44"/>
      <c r="AC695" s="44"/>
      <c r="AD695" s="44"/>
      <c r="AE695" s="44"/>
      <c r="AF695" s="44"/>
      <c r="AG695" s="44"/>
      <c r="AH695" s="44"/>
      <c r="AI695" s="44"/>
      <c r="AJ695" s="44"/>
      <c r="AK695" s="44"/>
      <c r="AL695" s="44"/>
      <c r="AM695" s="44"/>
      <c r="AN695" s="44"/>
      <c r="AO695" s="44"/>
      <c r="AP695" s="44"/>
      <c r="AQ695" s="44"/>
      <c r="AR695" s="44"/>
      <c r="AS695" s="44"/>
      <c r="AT695" s="44"/>
      <c r="AU695" s="44"/>
      <c r="AV695" s="44"/>
      <c r="AW695" s="44"/>
      <c r="AX695" s="44"/>
    </row>
    <row r="696" spans="3:50" ht="14.4" x14ac:dyDescent="0.25">
      <c r="C696" s="641"/>
      <c r="D696" s="641"/>
      <c r="E696" s="641"/>
      <c r="F696" s="44"/>
      <c r="G696" s="44"/>
      <c r="H696" s="44"/>
      <c r="I696" s="44"/>
      <c r="J696" s="44"/>
      <c r="K696" s="44"/>
      <c r="L696" s="44"/>
      <c r="M696" s="44"/>
      <c r="N696" s="44"/>
      <c r="O696" s="44"/>
      <c r="P696" s="44"/>
      <c r="Q696" s="44"/>
      <c r="R696" s="44"/>
      <c r="S696" s="44"/>
      <c r="T696" s="44"/>
      <c r="U696" s="44"/>
      <c r="V696" s="44"/>
      <c r="W696" s="44"/>
      <c r="X696" s="44"/>
      <c r="Y696" s="44"/>
      <c r="Z696" s="44"/>
      <c r="AA696" s="44"/>
      <c r="AB696" s="44"/>
      <c r="AC696" s="44"/>
      <c r="AD696" s="44"/>
      <c r="AE696" s="44"/>
      <c r="AF696" s="44"/>
      <c r="AG696" s="44"/>
      <c r="AH696" s="44"/>
      <c r="AI696" s="44"/>
      <c r="AJ696" s="44"/>
      <c r="AK696" s="44"/>
      <c r="AL696" s="44"/>
      <c r="AM696" s="44"/>
      <c r="AN696" s="44"/>
      <c r="AO696" s="44"/>
      <c r="AP696" s="44"/>
      <c r="AQ696" s="44"/>
      <c r="AR696" s="44"/>
      <c r="AS696" s="44"/>
      <c r="AT696" s="44"/>
      <c r="AU696" s="44"/>
      <c r="AV696" s="44"/>
      <c r="AW696" s="44"/>
      <c r="AX696" s="44"/>
    </row>
    <row r="697" spans="3:50" ht="14.4" x14ac:dyDescent="0.25">
      <c r="C697" s="641"/>
      <c r="D697" s="641"/>
      <c r="E697" s="641"/>
      <c r="F697" s="44"/>
      <c r="G697" s="44"/>
      <c r="H697" s="44"/>
      <c r="I697" s="44"/>
      <c r="J697" s="44"/>
      <c r="K697" s="44"/>
      <c r="L697" s="44"/>
      <c r="M697" s="44"/>
      <c r="N697" s="44"/>
      <c r="O697" s="44"/>
      <c r="P697" s="44"/>
      <c r="Q697" s="44"/>
      <c r="R697" s="44"/>
      <c r="S697" s="44"/>
      <c r="T697" s="44"/>
      <c r="U697" s="44"/>
      <c r="V697" s="44"/>
      <c r="W697" s="44"/>
      <c r="X697" s="44"/>
      <c r="Y697" s="44"/>
      <c r="Z697" s="44"/>
      <c r="AA697" s="44"/>
      <c r="AB697" s="44"/>
      <c r="AC697" s="44"/>
      <c r="AD697" s="44"/>
      <c r="AE697" s="44"/>
      <c r="AF697" s="44"/>
      <c r="AG697" s="44"/>
      <c r="AH697" s="44"/>
      <c r="AI697" s="44"/>
      <c r="AJ697" s="44"/>
      <c r="AK697" s="44"/>
      <c r="AL697" s="44"/>
      <c r="AM697" s="44"/>
      <c r="AN697" s="44"/>
      <c r="AO697" s="44"/>
      <c r="AP697" s="44"/>
      <c r="AQ697" s="44"/>
      <c r="AR697" s="44"/>
      <c r="AS697" s="44"/>
      <c r="AT697" s="44"/>
      <c r="AU697" s="44"/>
      <c r="AV697" s="44"/>
      <c r="AW697" s="44"/>
      <c r="AX697" s="44"/>
    </row>
    <row r="698" spans="3:50" ht="14.4" x14ac:dyDescent="0.25">
      <c r="C698" s="641"/>
      <c r="D698" s="641"/>
      <c r="E698" s="641"/>
      <c r="F698" s="44"/>
      <c r="G698" s="44"/>
      <c r="H698" s="44"/>
      <c r="I698" s="44"/>
      <c r="J698" s="44"/>
      <c r="K698" s="44"/>
      <c r="L698" s="44"/>
      <c r="M698" s="44"/>
      <c r="N698" s="44"/>
      <c r="O698" s="44"/>
      <c r="P698" s="44"/>
      <c r="Q698" s="44"/>
      <c r="R698" s="44"/>
      <c r="S698" s="44"/>
      <c r="T698" s="44"/>
      <c r="U698" s="44"/>
      <c r="V698" s="44"/>
      <c r="W698" s="44"/>
      <c r="X698" s="44"/>
      <c r="Y698" s="44"/>
      <c r="Z698" s="44"/>
      <c r="AA698" s="44"/>
      <c r="AB698" s="44"/>
      <c r="AC698" s="44"/>
      <c r="AD698" s="44"/>
      <c r="AE698" s="44"/>
      <c r="AF698" s="44"/>
      <c r="AG698" s="44"/>
      <c r="AH698" s="44"/>
      <c r="AI698" s="44"/>
      <c r="AJ698" s="44"/>
      <c r="AK698" s="44"/>
      <c r="AL698" s="44"/>
      <c r="AM698" s="44"/>
      <c r="AN698" s="44"/>
      <c r="AO698" s="44"/>
      <c r="AP698" s="44"/>
      <c r="AQ698" s="44"/>
      <c r="AR698" s="44"/>
      <c r="AS698" s="44"/>
      <c r="AT698" s="44"/>
      <c r="AU698" s="44"/>
      <c r="AV698" s="44"/>
      <c r="AW698" s="44"/>
      <c r="AX698" s="44"/>
    </row>
    <row r="699" spans="3:50" ht="14.4" x14ac:dyDescent="0.25">
      <c r="C699" s="641"/>
      <c r="D699" s="641"/>
      <c r="E699" s="641"/>
      <c r="F699" s="44"/>
      <c r="G699" s="44"/>
      <c r="H699" s="44"/>
      <c r="I699" s="44"/>
      <c r="J699" s="44"/>
      <c r="K699" s="44"/>
      <c r="L699" s="44"/>
      <c r="M699" s="44"/>
      <c r="N699" s="44"/>
      <c r="O699" s="44"/>
      <c r="P699" s="44"/>
      <c r="Q699" s="44"/>
      <c r="R699" s="44"/>
      <c r="S699" s="44"/>
      <c r="T699" s="44"/>
      <c r="U699" s="44"/>
      <c r="V699" s="44"/>
      <c r="W699" s="44"/>
      <c r="X699" s="44"/>
      <c r="Y699" s="44"/>
      <c r="Z699" s="44"/>
      <c r="AA699" s="44"/>
      <c r="AB699" s="44"/>
      <c r="AC699" s="44"/>
      <c r="AD699" s="44"/>
      <c r="AE699" s="44"/>
      <c r="AF699" s="44"/>
      <c r="AG699" s="44"/>
      <c r="AH699" s="44"/>
      <c r="AI699" s="44"/>
      <c r="AJ699" s="44"/>
      <c r="AK699" s="44"/>
      <c r="AL699" s="44"/>
      <c r="AM699" s="44"/>
      <c r="AN699" s="44"/>
      <c r="AO699" s="44"/>
      <c r="AP699" s="44"/>
      <c r="AQ699" s="44"/>
      <c r="AR699" s="44"/>
      <c r="AS699" s="44"/>
      <c r="AT699" s="44"/>
      <c r="AU699" s="44"/>
      <c r="AV699" s="44"/>
      <c r="AW699" s="44"/>
      <c r="AX699" s="44"/>
    </row>
    <row r="700" spans="3:50" ht="14.4" x14ac:dyDescent="0.25">
      <c r="C700" s="641"/>
      <c r="D700" s="641"/>
      <c r="E700" s="641"/>
      <c r="F700" s="44"/>
      <c r="G700" s="44"/>
      <c r="H700" s="44"/>
      <c r="I700" s="44"/>
      <c r="J700" s="44"/>
      <c r="K700" s="44"/>
      <c r="L700" s="44"/>
      <c r="M700" s="44"/>
      <c r="N700" s="44"/>
      <c r="O700" s="44"/>
      <c r="P700" s="44"/>
      <c r="Q700" s="44"/>
      <c r="R700" s="44"/>
      <c r="S700" s="44"/>
      <c r="T700" s="44"/>
      <c r="U700" s="44"/>
      <c r="V700" s="44"/>
      <c r="W700" s="44"/>
      <c r="X700" s="44"/>
      <c r="Y700" s="44"/>
      <c r="Z700" s="44"/>
      <c r="AA700" s="44"/>
      <c r="AB700" s="44"/>
      <c r="AC700" s="44"/>
      <c r="AD700" s="44"/>
      <c r="AE700" s="44"/>
      <c r="AF700" s="44"/>
      <c r="AG700" s="44"/>
      <c r="AH700" s="44"/>
      <c r="AI700" s="44"/>
      <c r="AJ700" s="44"/>
      <c r="AK700" s="44"/>
      <c r="AL700" s="44"/>
      <c r="AM700" s="44"/>
      <c r="AN700" s="44"/>
      <c r="AO700" s="44"/>
      <c r="AP700" s="44"/>
      <c r="AQ700" s="44"/>
      <c r="AR700" s="44"/>
      <c r="AS700" s="44"/>
      <c r="AT700" s="44"/>
      <c r="AU700" s="44"/>
      <c r="AV700" s="44"/>
      <c r="AW700" s="44"/>
      <c r="AX700" s="44"/>
    </row>
    <row r="701" spans="3:50" ht="14.4" x14ac:dyDescent="0.25">
      <c r="C701" s="641"/>
      <c r="D701" s="641"/>
      <c r="E701" s="641"/>
      <c r="F701" s="44"/>
      <c r="G701" s="44"/>
      <c r="H701" s="44"/>
      <c r="I701" s="44"/>
      <c r="J701" s="44"/>
      <c r="K701" s="44"/>
      <c r="L701" s="44"/>
      <c r="M701" s="44"/>
      <c r="N701" s="44"/>
      <c r="O701" s="44"/>
      <c r="P701" s="44"/>
      <c r="Q701" s="44"/>
      <c r="R701" s="44"/>
      <c r="S701" s="44"/>
      <c r="T701" s="44"/>
      <c r="U701" s="44"/>
      <c r="V701" s="44"/>
      <c r="W701" s="44"/>
      <c r="X701" s="44"/>
      <c r="Y701" s="44"/>
      <c r="Z701" s="44"/>
      <c r="AA701" s="44"/>
      <c r="AB701" s="44"/>
      <c r="AC701" s="44"/>
      <c r="AD701" s="44"/>
      <c r="AE701" s="44"/>
      <c r="AF701" s="44"/>
      <c r="AG701" s="44"/>
      <c r="AH701" s="44"/>
      <c r="AI701" s="44"/>
      <c r="AJ701" s="44"/>
      <c r="AK701" s="44"/>
      <c r="AL701" s="44"/>
      <c r="AM701" s="44"/>
      <c r="AN701" s="44"/>
      <c r="AO701" s="44"/>
      <c r="AP701" s="44"/>
      <c r="AQ701" s="44"/>
      <c r="AR701" s="44"/>
      <c r="AS701" s="44"/>
      <c r="AT701" s="44"/>
      <c r="AU701" s="44"/>
      <c r="AV701" s="44"/>
      <c r="AW701" s="44"/>
      <c r="AX701" s="44"/>
    </row>
    <row r="702" spans="3:50" ht="14.4" x14ac:dyDescent="0.25">
      <c r="C702" s="641"/>
      <c r="D702" s="641"/>
      <c r="E702" s="641"/>
      <c r="F702" s="44"/>
      <c r="G702" s="44"/>
      <c r="H702" s="44"/>
      <c r="I702" s="44"/>
      <c r="J702" s="44"/>
      <c r="K702" s="44"/>
      <c r="L702" s="44"/>
      <c r="M702" s="44"/>
      <c r="N702" s="44"/>
      <c r="O702" s="44"/>
      <c r="P702" s="44"/>
      <c r="Q702" s="44"/>
      <c r="R702" s="44"/>
      <c r="S702" s="44"/>
      <c r="T702" s="44"/>
      <c r="U702" s="44"/>
      <c r="V702" s="44"/>
      <c r="W702" s="44"/>
      <c r="X702" s="44"/>
      <c r="Y702" s="44"/>
      <c r="Z702" s="44"/>
      <c r="AA702" s="44"/>
      <c r="AB702" s="44"/>
      <c r="AC702" s="44"/>
      <c r="AD702" s="44"/>
      <c r="AE702" s="44"/>
      <c r="AF702" s="44"/>
      <c r="AG702" s="44"/>
      <c r="AH702" s="44"/>
      <c r="AI702" s="44"/>
      <c r="AJ702" s="44"/>
      <c r="AK702" s="44"/>
      <c r="AL702" s="44"/>
      <c r="AM702" s="44"/>
      <c r="AN702" s="44"/>
      <c r="AO702" s="44"/>
      <c r="AP702" s="44"/>
      <c r="AQ702" s="44"/>
      <c r="AR702" s="44"/>
      <c r="AS702" s="44"/>
      <c r="AT702" s="44"/>
      <c r="AU702" s="44"/>
      <c r="AV702" s="44"/>
      <c r="AW702" s="44"/>
      <c r="AX702" s="44"/>
    </row>
    <row r="703" spans="3:50" ht="14.4" x14ac:dyDescent="0.25">
      <c r="C703" s="641"/>
      <c r="D703" s="641"/>
      <c r="E703" s="641"/>
      <c r="F703" s="44"/>
      <c r="G703" s="44"/>
      <c r="H703" s="44"/>
      <c r="I703" s="44"/>
      <c r="J703" s="44"/>
      <c r="K703" s="44"/>
      <c r="L703" s="44"/>
      <c r="M703" s="44"/>
      <c r="N703" s="44"/>
      <c r="O703" s="44"/>
      <c r="P703" s="44"/>
      <c r="Q703" s="44"/>
      <c r="R703" s="44"/>
      <c r="S703" s="44"/>
      <c r="T703" s="44"/>
      <c r="U703" s="44"/>
      <c r="V703" s="44"/>
      <c r="W703" s="44"/>
      <c r="X703" s="44"/>
      <c r="Y703" s="44"/>
      <c r="Z703" s="44"/>
      <c r="AA703" s="44"/>
      <c r="AB703" s="44"/>
      <c r="AC703" s="44"/>
      <c r="AD703" s="44"/>
      <c r="AE703" s="44"/>
      <c r="AF703" s="44"/>
      <c r="AG703" s="44"/>
      <c r="AH703" s="44"/>
      <c r="AI703" s="44"/>
      <c r="AJ703" s="44"/>
      <c r="AK703" s="44"/>
      <c r="AL703" s="44"/>
      <c r="AM703" s="44"/>
      <c r="AN703" s="44"/>
      <c r="AO703" s="44"/>
      <c r="AP703" s="44"/>
      <c r="AQ703" s="44"/>
      <c r="AR703" s="44"/>
      <c r="AS703" s="44"/>
      <c r="AT703" s="44"/>
      <c r="AU703" s="44"/>
      <c r="AV703" s="44"/>
      <c r="AW703" s="44"/>
      <c r="AX703" s="44"/>
    </row>
    <row r="704" spans="3:50" ht="14.4" x14ac:dyDescent="0.25">
      <c r="C704" s="641"/>
      <c r="D704" s="641"/>
      <c r="E704" s="641"/>
      <c r="F704" s="44"/>
      <c r="G704" s="44"/>
      <c r="H704" s="44"/>
      <c r="I704" s="44"/>
      <c r="J704" s="44"/>
      <c r="K704" s="44"/>
      <c r="L704" s="44"/>
      <c r="M704" s="44"/>
      <c r="N704" s="44"/>
      <c r="O704" s="44"/>
      <c r="P704" s="44"/>
      <c r="Q704" s="44"/>
      <c r="R704" s="44"/>
      <c r="S704" s="44"/>
      <c r="T704" s="44"/>
      <c r="U704" s="44"/>
      <c r="V704" s="44"/>
      <c r="W704" s="44"/>
      <c r="X704" s="44"/>
      <c r="Y704" s="44"/>
      <c r="Z704" s="44"/>
      <c r="AA704" s="44"/>
      <c r="AB704" s="44"/>
      <c r="AC704" s="44"/>
      <c r="AD704" s="44"/>
      <c r="AE704" s="44"/>
      <c r="AF704" s="44"/>
      <c r="AG704" s="44"/>
      <c r="AH704" s="44"/>
      <c r="AI704" s="44"/>
      <c r="AJ704" s="44"/>
      <c r="AK704" s="44"/>
      <c r="AL704" s="44"/>
      <c r="AM704" s="44"/>
      <c r="AN704" s="44"/>
      <c r="AO704" s="44"/>
      <c r="AP704" s="44"/>
      <c r="AQ704" s="44"/>
      <c r="AR704" s="44"/>
      <c r="AS704" s="44"/>
      <c r="AT704" s="44"/>
      <c r="AU704" s="44"/>
      <c r="AV704" s="44"/>
      <c r="AW704" s="44"/>
      <c r="AX704" s="44"/>
    </row>
    <row r="705" spans="3:50" ht="14.4" x14ac:dyDescent="0.25">
      <c r="C705" s="641"/>
      <c r="D705" s="641"/>
      <c r="E705" s="641"/>
      <c r="F705" s="44"/>
      <c r="G705" s="44"/>
      <c r="H705" s="44"/>
      <c r="I705" s="44"/>
      <c r="J705" s="44"/>
      <c r="K705" s="44"/>
      <c r="L705" s="44"/>
      <c r="M705" s="44"/>
      <c r="N705" s="44"/>
      <c r="O705" s="44"/>
      <c r="P705" s="44"/>
      <c r="Q705" s="44"/>
      <c r="R705" s="44"/>
      <c r="S705" s="44"/>
      <c r="T705" s="44"/>
      <c r="U705" s="44"/>
      <c r="V705" s="44"/>
      <c r="W705" s="44"/>
      <c r="X705" s="44"/>
      <c r="Y705" s="44"/>
      <c r="Z705" s="44"/>
      <c r="AA705" s="44"/>
      <c r="AB705" s="44"/>
      <c r="AC705" s="44"/>
      <c r="AD705" s="44"/>
      <c r="AE705" s="44"/>
      <c r="AF705" s="44"/>
      <c r="AG705" s="44"/>
      <c r="AH705" s="44"/>
      <c r="AI705" s="44"/>
      <c r="AJ705" s="44"/>
      <c r="AK705" s="44"/>
      <c r="AL705" s="44"/>
      <c r="AM705" s="44"/>
      <c r="AN705" s="44"/>
      <c r="AO705" s="44"/>
      <c r="AP705" s="44"/>
      <c r="AQ705" s="44"/>
      <c r="AR705" s="44"/>
      <c r="AS705" s="44"/>
      <c r="AT705" s="44"/>
      <c r="AU705" s="44"/>
      <c r="AV705" s="44"/>
      <c r="AW705" s="44"/>
      <c r="AX705" s="44"/>
    </row>
    <row r="706" spans="3:50" ht="14.4" x14ac:dyDescent="0.25">
      <c r="C706" s="641"/>
      <c r="D706" s="641"/>
      <c r="E706" s="641"/>
      <c r="F706" s="44"/>
      <c r="G706" s="44"/>
      <c r="H706" s="44"/>
      <c r="I706" s="44"/>
      <c r="J706" s="44"/>
      <c r="K706" s="44"/>
      <c r="L706" s="44"/>
      <c r="M706" s="44"/>
      <c r="N706" s="44"/>
      <c r="O706" s="44"/>
      <c r="P706" s="44"/>
      <c r="Q706" s="44"/>
      <c r="R706" s="44"/>
      <c r="S706" s="44"/>
      <c r="T706" s="44"/>
      <c r="U706" s="44"/>
      <c r="V706" s="44"/>
      <c r="W706" s="44"/>
      <c r="X706" s="44"/>
      <c r="Y706" s="44"/>
      <c r="Z706" s="44"/>
      <c r="AA706" s="44"/>
      <c r="AB706" s="44"/>
      <c r="AC706" s="44"/>
      <c r="AD706" s="44"/>
      <c r="AE706" s="44"/>
      <c r="AF706" s="44"/>
      <c r="AG706" s="44"/>
      <c r="AH706" s="44"/>
      <c r="AI706" s="44"/>
      <c r="AJ706" s="44"/>
      <c r="AK706" s="44"/>
      <c r="AL706" s="44"/>
      <c r="AM706" s="44"/>
      <c r="AN706" s="44"/>
      <c r="AO706" s="44"/>
      <c r="AP706" s="44"/>
      <c r="AQ706" s="44"/>
      <c r="AR706" s="44"/>
      <c r="AS706" s="44"/>
      <c r="AT706" s="44"/>
      <c r="AU706" s="44"/>
      <c r="AV706" s="44"/>
      <c r="AW706" s="44"/>
      <c r="AX706" s="44"/>
    </row>
    <row r="707" spans="3:50" ht="14.4" x14ac:dyDescent="0.25">
      <c r="C707" s="641"/>
      <c r="D707" s="641"/>
      <c r="E707" s="641"/>
      <c r="F707" s="44"/>
      <c r="G707" s="44"/>
      <c r="H707" s="44"/>
      <c r="I707" s="44"/>
      <c r="J707" s="44"/>
      <c r="K707" s="44"/>
      <c r="L707" s="44"/>
      <c r="M707" s="44"/>
      <c r="N707" s="44"/>
      <c r="O707" s="44"/>
      <c r="P707" s="44"/>
      <c r="Q707" s="44"/>
      <c r="R707" s="44"/>
      <c r="S707" s="44"/>
      <c r="T707" s="44"/>
      <c r="U707" s="44"/>
      <c r="V707" s="44"/>
      <c r="W707" s="44"/>
      <c r="X707" s="44"/>
      <c r="Y707" s="44"/>
      <c r="Z707" s="44"/>
      <c r="AA707" s="44"/>
      <c r="AB707" s="44"/>
      <c r="AC707" s="44"/>
      <c r="AD707" s="44"/>
      <c r="AE707" s="44"/>
      <c r="AF707" s="44"/>
      <c r="AG707" s="44"/>
      <c r="AH707" s="44"/>
      <c r="AI707" s="44"/>
      <c r="AJ707" s="44"/>
      <c r="AK707" s="44"/>
      <c r="AL707" s="44"/>
      <c r="AM707" s="44"/>
      <c r="AN707" s="44"/>
      <c r="AO707" s="44"/>
      <c r="AP707" s="44"/>
      <c r="AQ707" s="44"/>
      <c r="AR707" s="44"/>
      <c r="AS707" s="44"/>
      <c r="AT707" s="44"/>
      <c r="AU707" s="44"/>
      <c r="AV707" s="44"/>
      <c r="AW707" s="44"/>
      <c r="AX707" s="44"/>
    </row>
    <row r="708" spans="3:50" ht="14.4" x14ac:dyDescent="0.25">
      <c r="C708" s="641"/>
      <c r="D708" s="641"/>
      <c r="E708" s="641"/>
      <c r="F708" s="44"/>
      <c r="G708" s="44"/>
      <c r="H708" s="44"/>
      <c r="I708" s="44"/>
      <c r="J708" s="44"/>
      <c r="K708" s="44"/>
      <c r="L708" s="44"/>
      <c r="M708" s="44"/>
      <c r="N708" s="44"/>
      <c r="O708" s="44"/>
      <c r="P708" s="44"/>
      <c r="Q708" s="44"/>
      <c r="R708" s="44"/>
      <c r="S708" s="44"/>
      <c r="T708" s="44"/>
      <c r="U708" s="44"/>
      <c r="V708" s="44"/>
      <c r="W708" s="44"/>
      <c r="X708" s="44"/>
      <c r="Y708" s="44"/>
      <c r="Z708" s="44"/>
      <c r="AA708" s="44"/>
      <c r="AB708" s="44"/>
      <c r="AC708" s="44"/>
      <c r="AD708" s="44"/>
      <c r="AE708" s="44"/>
      <c r="AF708" s="44"/>
      <c r="AG708" s="44"/>
      <c r="AH708" s="44"/>
      <c r="AI708" s="44"/>
      <c r="AJ708" s="44"/>
      <c r="AK708" s="44"/>
      <c r="AL708" s="44"/>
      <c r="AM708" s="44"/>
      <c r="AN708" s="44"/>
      <c r="AO708" s="44"/>
      <c r="AP708" s="44"/>
      <c r="AQ708" s="44"/>
      <c r="AR708" s="44"/>
      <c r="AS708" s="44"/>
      <c r="AT708" s="44"/>
      <c r="AU708" s="44"/>
      <c r="AV708" s="44"/>
      <c r="AW708" s="44"/>
      <c r="AX708" s="44"/>
    </row>
    <row r="709" spans="3:50" ht="14.4" x14ac:dyDescent="0.25">
      <c r="C709" s="641"/>
      <c r="D709" s="641"/>
      <c r="E709" s="641"/>
      <c r="F709" s="44"/>
      <c r="G709" s="44"/>
      <c r="H709" s="44"/>
      <c r="I709" s="44"/>
      <c r="J709" s="44"/>
      <c r="K709" s="44"/>
      <c r="L709" s="44"/>
      <c r="M709" s="44"/>
      <c r="N709" s="44"/>
      <c r="O709" s="44"/>
      <c r="P709" s="44"/>
      <c r="Q709" s="44"/>
      <c r="R709" s="44"/>
      <c r="S709" s="44"/>
      <c r="T709" s="44"/>
      <c r="U709" s="44"/>
      <c r="V709" s="44"/>
      <c r="W709" s="44"/>
      <c r="X709" s="44"/>
      <c r="Y709" s="44"/>
      <c r="Z709" s="44"/>
      <c r="AA709" s="44"/>
      <c r="AB709" s="44"/>
      <c r="AC709" s="44"/>
      <c r="AD709" s="44"/>
      <c r="AE709" s="44"/>
      <c r="AF709" s="44"/>
      <c r="AG709" s="44"/>
      <c r="AH709" s="44"/>
      <c r="AI709" s="44"/>
      <c r="AJ709" s="44"/>
      <c r="AK709" s="44"/>
      <c r="AL709" s="44"/>
      <c r="AM709" s="44"/>
      <c r="AN709" s="44"/>
      <c r="AO709" s="44"/>
      <c r="AP709" s="44"/>
      <c r="AQ709" s="44"/>
      <c r="AR709" s="44"/>
      <c r="AS709" s="44"/>
      <c r="AT709" s="44"/>
      <c r="AU709" s="44"/>
      <c r="AV709" s="44"/>
      <c r="AW709" s="44"/>
      <c r="AX709" s="44"/>
    </row>
    <row r="710" spans="3:50" ht="14.4" x14ac:dyDescent="0.25">
      <c r="C710" s="641"/>
      <c r="D710" s="641"/>
      <c r="E710" s="641"/>
      <c r="F710" s="44"/>
      <c r="G710" s="44"/>
      <c r="H710" s="44"/>
      <c r="I710" s="44"/>
      <c r="J710" s="44"/>
      <c r="K710" s="44"/>
      <c r="L710" s="44"/>
      <c r="M710" s="44"/>
      <c r="N710" s="44"/>
      <c r="O710" s="44"/>
      <c r="P710" s="44"/>
      <c r="Q710" s="44"/>
      <c r="R710" s="44"/>
      <c r="S710" s="44"/>
      <c r="T710" s="44"/>
      <c r="U710" s="44"/>
      <c r="V710" s="44"/>
      <c r="W710" s="44"/>
      <c r="X710" s="44"/>
      <c r="Y710" s="44"/>
      <c r="Z710" s="44"/>
      <c r="AA710" s="44"/>
      <c r="AB710" s="44"/>
      <c r="AC710" s="44"/>
      <c r="AD710" s="44"/>
      <c r="AE710" s="44"/>
      <c r="AF710" s="44"/>
      <c r="AG710" s="44"/>
      <c r="AH710" s="44"/>
      <c r="AI710" s="44"/>
      <c r="AJ710" s="44"/>
      <c r="AK710" s="44"/>
      <c r="AL710" s="44"/>
      <c r="AM710" s="44"/>
      <c r="AN710" s="44"/>
      <c r="AO710" s="44"/>
      <c r="AP710" s="44"/>
      <c r="AQ710" s="44"/>
      <c r="AR710" s="44"/>
      <c r="AS710" s="44"/>
      <c r="AT710" s="44"/>
      <c r="AU710" s="44"/>
      <c r="AV710" s="44"/>
      <c r="AW710" s="44"/>
      <c r="AX710" s="44"/>
    </row>
    <row r="711" spans="3:50" ht="14.4" x14ac:dyDescent="0.25">
      <c r="C711" s="641"/>
      <c r="D711" s="641"/>
      <c r="E711" s="641"/>
      <c r="F711" s="44"/>
      <c r="G711" s="44"/>
      <c r="H711" s="44"/>
      <c r="I711" s="44"/>
      <c r="J711" s="44"/>
      <c r="K711" s="44"/>
      <c r="L711" s="44"/>
      <c r="M711" s="44"/>
      <c r="N711" s="44"/>
      <c r="O711" s="44"/>
      <c r="P711" s="44"/>
      <c r="Q711" s="44"/>
      <c r="R711" s="44"/>
      <c r="S711" s="44"/>
      <c r="T711" s="44"/>
      <c r="U711" s="44"/>
      <c r="V711" s="44"/>
      <c r="W711" s="44"/>
      <c r="X711" s="44"/>
      <c r="Y711" s="44"/>
      <c r="Z711" s="44"/>
      <c r="AA711" s="44"/>
      <c r="AB711" s="44"/>
      <c r="AC711" s="44"/>
      <c r="AD711" s="44"/>
      <c r="AE711" s="44"/>
      <c r="AF711" s="44"/>
      <c r="AG711" s="44"/>
      <c r="AH711" s="44"/>
      <c r="AI711" s="44"/>
      <c r="AJ711" s="44"/>
      <c r="AK711" s="44"/>
      <c r="AL711" s="44"/>
      <c r="AM711" s="44"/>
      <c r="AN711" s="44"/>
      <c r="AO711" s="44"/>
      <c r="AP711" s="44"/>
      <c r="AQ711" s="44"/>
      <c r="AR711" s="44"/>
      <c r="AS711" s="44"/>
      <c r="AT711" s="44"/>
      <c r="AU711" s="44"/>
      <c r="AV711" s="44"/>
      <c r="AW711" s="44"/>
      <c r="AX711" s="44"/>
    </row>
    <row r="712" spans="3:50" ht="14.4" x14ac:dyDescent="0.25">
      <c r="C712" s="641"/>
      <c r="D712" s="641"/>
      <c r="E712" s="641"/>
      <c r="F712" s="44"/>
      <c r="G712" s="44"/>
      <c r="H712" s="44"/>
      <c r="I712" s="44"/>
      <c r="J712" s="44"/>
      <c r="K712" s="44"/>
      <c r="L712" s="44"/>
      <c r="M712" s="44"/>
      <c r="N712" s="44"/>
      <c r="O712" s="44"/>
      <c r="P712" s="44"/>
      <c r="Q712" s="44"/>
      <c r="R712" s="44"/>
      <c r="S712" s="44"/>
      <c r="T712" s="44"/>
      <c r="U712" s="44"/>
      <c r="V712" s="44"/>
      <c r="W712" s="44"/>
      <c r="X712" s="44"/>
      <c r="Y712" s="44"/>
      <c r="Z712" s="44"/>
      <c r="AA712" s="44"/>
      <c r="AB712" s="44"/>
      <c r="AC712" s="44"/>
      <c r="AD712" s="44"/>
      <c r="AE712" s="44"/>
      <c r="AF712" s="44"/>
      <c r="AG712" s="44"/>
      <c r="AH712" s="44"/>
      <c r="AI712" s="44"/>
      <c r="AJ712" s="44"/>
      <c r="AK712" s="44"/>
      <c r="AL712" s="44"/>
      <c r="AM712" s="44"/>
      <c r="AN712" s="44"/>
      <c r="AO712" s="44"/>
      <c r="AP712" s="44"/>
      <c r="AQ712" s="44"/>
      <c r="AR712" s="44"/>
      <c r="AS712" s="44"/>
      <c r="AT712" s="44"/>
      <c r="AU712" s="44"/>
      <c r="AV712" s="44"/>
      <c r="AW712" s="44"/>
      <c r="AX712" s="44"/>
    </row>
    <row r="713" spans="3:50" ht="14.4" x14ac:dyDescent="0.25">
      <c r="C713" s="641"/>
      <c r="D713" s="641"/>
      <c r="E713" s="641"/>
      <c r="F713" s="44"/>
      <c r="G713" s="44"/>
      <c r="H713" s="44"/>
      <c r="I713" s="44"/>
      <c r="J713" s="44"/>
      <c r="K713" s="44"/>
      <c r="L713" s="44"/>
      <c r="M713" s="44"/>
      <c r="N713" s="44"/>
      <c r="O713" s="44"/>
      <c r="P713" s="44"/>
      <c r="Q713" s="44"/>
      <c r="R713" s="44"/>
      <c r="S713" s="44"/>
      <c r="T713" s="44"/>
      <c r="U713" s="44"/>
      <c r="V713" s="44"/>
      <c r="W713" s="44"/>
      <c r="X713" s="44"/>
      <c r="Y713" s="44"/>
      <c r="Z713" s="44"/>
      <c r="AA713" s="44"/>
      <c r="AB713" s="44"/>
      <c r="AC713" s="44"/>
      <c r="AD713" s="44"/>
      <c r="AE713" s="44"/>
      <c r="AF713" s="44"/>
      <c r="AG713" s="44"/>
      <c r="AH713" s="44"/>
      <c r="AI713" s="44"/>
      <c r="AJ713" s="44"/>
      <c r="AK713" s="44"/>
      <c r="AL713" s="44"/>
      <c r="AM713" s="44"/>
      <c r="AN713" s="44"/>
      <c r="AO713" s="44"/>
      <c r="AP713" s="44"/>
      <c r="AQ713" s="44"/>
      <c r="AR713" s="44"/>
      <c r="AS713" s="44"/>
      <c r="AT713" s="44"/>
      <c r="AU713" s="44"/>
      <c r="AV713" s="44"/>
      <c r="AW713" s="44"/>
      <c r="AX713" s="44"/>
    </row>
    <row r="714" spans="3:50" ht="14.4" x14ac:dyDescent="0.25">
      <c r="C714" s="641"/>
      <c r="D714" s="641"/>
      <c r="E714" s="641"/>
      <c r="F714" s="44"/>
      <c r="G714" s="44"/>
      <c r="H714" s="44"/>
      <c r="I714" s="44"/>
      <c r="J714" s="44"/>
      <c r="K714" s="44"/>
      <c r="L714" s="44"/>
      <c r="M714" s="44"/>
      <c r="N714" s="44"/>
      <c r="O714" s="44"/>
      <c r="P714" s="44"/>
      <c r="Q714" s="44"/>
      <c r="R714" s="44"/>
      <c r="S714" s="44"/>
      <c r="T714" s="44"/>
      <c r="U714" s="44"/>
      <c r="V714" s="44"/>
      <c r="W714" s="44"/>
      <c r="X714" s="44"/>
      <c r="Y714" s="44"/>
      <c r="Z714" s="44"/>
      <c r="AA714" s="44"/>
      <c r="AB714" s="44"/>
      <c r="AC714" s="44"/>
      <c r="AD714" s="44"/>
      <c r="AE714" s="44"/>
      <c r="AF714" s="44"/>
      <c r="AG714" s="44"/>
      <c r="AH714" s="44"/>
      <c r="AI714" s="44"/>
      <c r="AJ714" s="44"/>
      <c r="AK714" s="44"/>
      <c r="AL714" s="44"/>
      <c r="AM714" s="44"/>
      <c r="AN714" s="44"/>
      <c r="AO714" s="44"/>
      <c r="AP714" s="44"/>
      <c r="AQ714" s="44"/>
      <c r="AR714" s="44"/>
      <c r="AS714" s="44"/>
      <c r="AT714" s="44"/>
      <c r="AU714" s="44"/>
      <c r="AV714" s="44"/>
      <c r="AW714" s="44"/>
      <c r="AX714" s="44"/>
    </row>
    <row r="715" spans="3:50" ht="14.4" x14ac:dyDescent="0.25">
      <c r="C715" s="641"/>
      <c r="D715" s="641"/>
      <c r="E715" s="641"/>
      <c r="F715" s="44"/>
      <c r="G715" s="44"/>
      <c r="H715" s="44"/>
      <c r="I715" s="44"/>
      <c r="J715" s="44"/>
      <c r="K715" s="44"/>
      <c r="L715" s="44"/>
      <c r="M715" s="44"/>
      <c r="N715" s="44"/>
      <c r="O715" s="44"/>
      <c r="P715" s="44"/>
      <c r="Q715" s="44"/>
      <c r="R715" s="44"/>
      <c r="S715" s="44"/>
      <c r="T715" s="44"/>
      <c r="U715" s="44"/>
      <c r="V715" s="44"/>
      <c r="W715" s="44"/>
      <c r="X715" s="44"/>
      <c r="Y715" s="44"/>
      <c r="Z715" s="44"/>
      <c r="AA715" s="44"/>
      <c r="AB715" s="44"/>
      <c r="AC715" s="44"/>
      <c r="AD715" s="44"/>
      <c r="AE715" s="44"/>
      <c r="AF715" s="44"/>
      <c r="AG715" s="44"/>
      <c r="AH715" s="44"/>
      <c r="AI715" s="44"/>
      <c r="AJ715" s="44"/>
      <c r="AK715" s="44"/>
      <c r="AL715" s="44"/>
      <c r="AM715" s="44"/>
      <c r="AN715" s="44"/>
      <c r="AO715" s="44"/>
      <c r="AP715" s="44"/>
      <c r="AQ715" s="44"/>
      <c r="AR715" s="44"/>
      <c r="AS715" s="44"/>
      <c r="AT715" s="44"/>
      <c r="AU715" s="44"/>
      <c r="AV715" s="44"/>
      <c r="AW715" s="44"/>
      <c r="AX715" s="44"/>
    </row>
    <row r="716" spans="3:50" ht="14.4" x14ac:dyDescent="0.25">
      <c r="C716" s="641"/>
      <c r="D716" s="641"/>
      <c r="E716" s="641"/>
      <c r="F716" s="44"/>
      <c r="G716" s="44"/>
      <c r="H716" s="44"/>
      <c r="I716" s="44"/>
      <c r="J716" s="44"/>
      <c r="K716" s="44"/>
      <c r="L716" s="44"/>
      <c r="M716" s="44"/>
      <c r="N716" s="44"/>
      <c r="O716" s="44"/>
      <c r="P716" s="44"/>
      <c r="Q716" s="44"/>
      <c r="R716" s="44"/>
      <c r="S716" s="44"/>
      <c r="T716" s="44"/>
      <c r="U716" s="44"/>
      <c r="V716" s="44"/>
      <c r="W716" s="44"/>
      <c r="X716" s="44"/>
      <c r="Y716" s="44"/>
      <c r="Z716" s="44"/>
      <c r="AA716" s="44"/>
      <c r="AB716" s="44"/>
      <c r="AC716" s="44"/>
      <c r="AD716" s="44"/>
      <c r="AE716" s="44"/>
      <c r="AF716" s="44"/>
      <c r="AG716" s="44"/>
      <c r="AH716" s="44"/>
      <c r="AI716" s="44"/>
      <c r="AJ716" s="44"/>
      <c r="AK716" s="44"/>
      <c r="AL716" s="44"/>
      <c r="AM716" s="44"/>
      <c r="AN716" s="44"/>
      <c r="AO716" s="44"/>
      <c r="AP716" s="44"/>
      <c r="AQ716" s="44"/>
      <c r="AR716" s="44"/>
      <c r="AS716" s="44"/>
      <c r="AT716" s="44"/>
      <c r="AU716" s="44"/>
      <c r="AV716" s="44"/>
      <c r="AW716" s="44"/>
      <c r="AX716" s="44"/>
    </row>
    <row r="717" spans="3:50" ht="14.4" x14ac:dyDescent="0.25">
      <c r="C717" s="641"/>
      <c r="D717" s="641"/>
      <c r="E717" s="641"/>
      <c r="F717" s="44"/>
      <c r="G717" s="44"/>
      <c r="H717" s="44"/>
      <c r="I717" s="44"/>
      <c r="J717" s="44"/>
      <c r="K717" s="44"/>
      <c r="L717" s="44"/>
      <c r="M717" s="44"/>
      <c r="N717" s="44"/>
      <c r="O717" s="44"/>
      <c r="P717" s="44"/>
      <c r="Q717" s="44"/>
      <c r="R717" s="44"/>
      <c r="S717" s="44"/>
      <c r="T717" s="44"/>
      <c r="U717" s="44"/>
      <c r="V717" s="44"/>
      <c r="W717" s="44"/>
      <c r="X717" s="44"/>
      <c r="Y717" s="44"/>
      <c r="Z717" s="44"/>
      <c r="AA717" s="44"/>
      <c r="AB717" s="44"/>
      <c r="AC717" s="44"/>
      <c r="AD717" s="44"/>
      <c r="AE717" s="44"/>
      <c r="AF717" s="44"/>
      <c r="AG717" s="44"/>
      <c r="AH717" s="44"/>
      <c r="AI717" s="44"/>
      <c r="AJ717" s="44"/>
      <c r="AK717" s="44"/>
      <c r="AL717" s="44"/>
      <c r="AM717" s="44"/>
      <c r="AN717" s="44"/>
      <c r="AO717" s="44"/>
      <c r="AP717" s="44"/>
      <c r="AQ717" s="44"/>
      <c r="AR717" s="44"/>
      <c r="AS717" s="44"/>
      <c r="AT717" s="44"/>
      <c r="AU717" s="44"/>
      <c r="AV717" s="44"/>
      <c r="AW717" s="44"/>
      <c r="AX717" s="44"/>
    </row>
    <row r="718" spans="3:50" ht="14.4" x14ac:dyDescent="0.25">
      <c r="C718" s="641"/>
      <c r="D718" s="641"/>
      <c r="E718" s="641"/>
      <c r="F718" s="44"/>
      <c r="G718" s="44"/>
      <c r="H718" s="44"/>
      <c r="I718" s="44"/>
      <c r="J718" s="44"/>
      <c r="K718" s="44"/>
      <c r="L718" s="44"/>
      <c r="M718" s="44"/>
      <c r="N718" s="44"/>
      <c r="O718" s="44"/>
      <c r="P718" s="44"/>
      <c r="Q718" s="44"/>
      <c r="R718" s="44"/>
      <c r="S718" s="44"/>
      <c r="T718" s="44"/>
      <c r="U718" s="44"/>
      <c r="V718" s="44"/>
      <c r="W718" s="44"/>
      <c r="X718" s="44"/>
      <c r="Y718" s="44"/>
      <c r="Z718" s="44"/>
      <c r="AA718" s="44"/>
      <c r="AB718" s="44"/>
      <c r="AC718" s="44"/>
      <c r="AD718" s="44"/>
      <c r="AE718" s="44"/>
      <c r="AF718" s="44"/>
      <c r="AG718" s="44"/>
      <c r="AH718" s="44"/>
      <c r="AI718" s="44"/>
      <c r="AJ718" s="44"/>
      <c r="AK718" s="44"/>
      <c r="AL718" s="44"/>
      <c r="AM718" s="44"/>
      <c r="AN718" s="44"/>
      <c r="AO718" s="44"/>
      <c r="AP718" s="44"/>
      <c r="AQ718" s="44"/>
      <c r="AR718" s="44"/>
      <c r="AS718" s="44"/>
      <c r="AT718" s="44"/>
      <c r="AU718" s="44"/>
      <c r="AV718" s="44"/>
      <c r="AW718" s="44"/>
      <c r="AX718" s="44"/>
    </row>
    <row r="719" spans="3:50" ht="14.4" x14ac:dyDescent="0.25">
      <c r="C719" s="641"/>
      <c r="D719" s="641"/>
      <c r="E719" s="641"/>
      <c r="F719" s="44"/>
      <c r="G719" s="44"/>
      <c r="H719" s="44"/>
      <c r="I719" s="44"/>
      <c r="J719" s="44"/>
      <c r="K719" s="44"/>
      <c r="L719" s="44"/>
      <c r="M719" s="44"/>
      <c r="N719" s="44"/>
      <c r="O719" s="44"/>
      <c r="P719" s="44"/>
      <c r="Q719" s="44"/>
      <c r="R719" s="44"/>
      <c r="S719" s="44"/>
      <c r="T719" s="44"/>
      <c r="U719" s="44"/>
      <c r="V719" s="44"/>
      <c r="W719" s="44"/>
      <c r="X719" s="44"/>
      <c r="Y719" s="44"/>
      <c r="Z719" s="44"/>
      <c r="AA719" s="44"/>
      <c r="AB719" s="44"/>
      <c r="AC719" s="44"/>
      <c r="AD719" s="44"/>
      <c r="AE719" s="44"/>
      <c r="AF719" s="44"/>
      <c r="AG719" s="44"/>
      <c r="AH719" s="44"/>
      <c r="AI719" s="44"/>
      <c r="AJ719" s="44"/>
      <c r="AK719" s="44"/>
      <c r="AL719" s="44"/>
      <c r="AM719" s="44"/>
      <c r="AN719" s="44"/>
      <c r="AO719" s="44"/>
      <c r="AP719" s="44"/>
      <c r="AQ719" s="44"/>
      <c r="AR719" s="44"/>
      <c r="AS719" s="44"/>
      <c r="AT719" s="44"/>
      <c r="AU719" s="44"/>
      <c r="AV719" s="44"/>
      <c r="AW719" s="44"/>
      <c r="AX719" s="44"/>
    </row>
    <row r="720" spans="3:50" ht="14.4" x14ac:dyDescent="0.25">
      <c r="C720" s="641"/>
      <c r="D720" s="641"/>
      <c r="E720" s="641"/>
      <c r="F720" s="44"/>
      <c r="G720" s="44"/>
      <c r="H720" s="44"/>
      <c r="I720" s="44"/>
      <c r="J720" s="44"/>
      <c r="K720" s="44"/>
      <c r="L720" s="44"/>
      <c r="M720" s="44"/>
      <c r="N720" s="44"/>
      <c r="O720" s="44"/>
      <c r="P720" s="44"/>
      <c r="Q720" s="44"/>
      <c r="R720" s="44"/>
      <c r="S720" s="44"/>
      <c r="T720" s="44"/>
      <c r="U720" s="44"/>
      <c r="V720" s="44"/>
      <c r="W720" s="44"/>
      <c r="X720" s="44"/>
      <c r="Y720" s="44"/>
      <c r="Z720" s="44"/>
      <c r="AA720" s="44"/>
      <c r="AB720" s="44"/>
      <c r="AC720" s="44"/>
      <c r="AD720" s="44"/>
      <c r="AE720" s="44"/>
      <c r="AF720" s="44"/>
      <c r="AG720" s="44"/>
      <c r="AH720" s="44"/>
      <c r="AI720" s="44"/>
      <c r="AJ720" s="44"/>
      <c r="AK720" s="44"/>
      <c r="AL720" s="44"/>
      <c r="AM720" s="44"/>
      <c r="AN720" s="44"/>
      <c r="AO720" s="44"/>
      <c r="AP720" s="44"/>
      <c r="AQ720" s="44"/>
      <c r="AR720" s="44"/>
      <c r="AS720" s="44"/>
      <c r="AT720" s="44"/>
      <c r="AU720" s="44"/>
      <c r="AV720" s="44"/>
      <c r="AW720" s="44"/>
      <c r="AX720" s="44"/>
    </row>
    <row r="721" spans="3:50" ht="14.4" x14ac:dyDescent="0.25">
      <c r="C721" s="641"/>
      <c r="D721" s="641"/>
      <c r="E721" s="641"/>
      <c r="F721" s="44"/>
      <c r="G721" s="44"/>
      <c r="H721" s="44"/>
      <c r="I721" s="44"/>
      <c r="J721" s="44"/>
      <c r="K721" s="44"/>
      <c r="L721" s="44"/>
      <c r="M721" s="44"/>
      <c r="N721" s="44"/>
      <c r="O721" s="44"/>
      <c r="P721" s="44"/>
      <c r="Q721" s="44"/>
      <c r="R721" s="44"/>
      <c r="S721" s="44"/>
      <c r="T721" s="44"/>
      <c r="U721" s="44"/>
      <c r="V721" s="44"/>
      <c r="W721" s="44"/>
      <c r="X721" s="44"/>
      <c r="Y721" s="44"/>
      <c r="Z721" s="44"/>
      <c r="AA721" s="44"/>
      <c r="AB721" s="44"/>
      <c r="AC721" s="44"/>
      <c r="AD721" s="44"/>
      <c r="AE721" s="44"/>
      <c r="AF721" s="44"/>
      <c r="AG721" s="44"/>
      <c r="AH721" s="44"/>
      <c r="AI721" s="44"/>
      <c r="AJ721" s="44"/>
      <c r="AK721" s="44"/>
      <c r="AL721" s="44"/>
      <c r="AM721" s="44"/>
      <c r="AN721" s="44"/>
      <c r="AO721" s="44"/>
      <c r="AP721" s="44"/>
      <c r="AQ721" s="44"/>
      <c r="AR721" s="44"/>
      <c r="AS721" s="44"/>
      <c r="AT721" s="44"/>
      <c r="AU721" s="44"/>
      <c r="AV721" s="44"/>
      <c r="AW721" s="44"/>
      <c r="AX721" s="44"/>
    </row>
    <row r="722" spans="3:50" ht="14.4" x14ac:dyDescent="0.25">
      <c r="C722" s="641"/>
      <c r="D722" s="641"/>
      <c r="E722" s="641"/>
      <c r="F722" s="44"/>
      <c r="G722" s="44"/>
      <c r="H722" s="44"/>
      <c r="I722" s="44"/>
      <c r="J722" s="44"/>
      <c r="K722" s="44"/>
      <c r="L722" s="44"/>
      <c r="M722" s="44"/>
      <c r="N722" s="44"/>
      <c r="O722" s="44"/>
      <c r="P722" s="44"/>
      <c r="Q722" s="44"/>
      <c r="R722" s="44"/>
      <c r="S722" s="44"/>
      <c r="T722" s="44"/>
      <c r="U722" s="44"/>
      <c r="V722" s="44"/>
      <c r="W722" s="44"/>
      <c r="X722" s="44"/>
      <c r="Y722" s="44"/>
      <c r="Z722" s="44"/>
      <c r="AA722" s="44"/>
      <c r="AB722" s="44"/>
      <c r="AC722" s="44"/>
      <c r="AD722" s="44"/>
      <c r="AE722" s="44"/>
      <c r="AF722" s="44"/>
      <c r="AG722" s="44"/>
      <c r="AH722" s="44"/>
      <c r="AI722" s="44"/>
      <c r="AJ722" s="44"/>
      <c r="AK722" s="44"/>
      <c r="AL722" s="44"/>
      <c r="AM722" s="44"/>
      <c r="AN722" s="44"/>
      <c r="AO722" s="44"/>
      <c r="AP722" s="44"/>
      <c r="AQ722" s="44"/>
      <c r="AR722" s="44"/>
      <c r="AS722" s="44"/>
      <c r="AT722" s="44"/>
      <c r="AU722" s="44"/>
      <c r="AV722" s="44"/>
      <c r="AW722" s="44"/>
      <c r="AX722" s="44"/>
    </row>
    <row r="723" spans="3:50" ht="14.4" x14ac:dyDescent="0.25">
      <c r="C723" s="641"/>
      <c r="D723" s="641"/>
      <c r="E723" s="641"/>
      <c r="F723" s="44"/>
      <c r="G723" s="44"/>
      <c r="H723" s="44"/>
      <c r="I723" s="44"/>
      <c r="J723" s="44"/>
      <c r="K723" s="44"/>
      <c r="L723" s="44"/>
      <c r="M723" s="44"/>
      <c r="N723" s="44"/>
      <c r="O723" s="44"/>
      <c r="P723" s="44"/>
      <c r="Q723" s="44"/>
      <c r="R723" s="44"/>
      <c r="S723" s="44"/>
      <c r="T723" s="44"/>
      <c r="U723" s="44"/>
      <c r="V723" s="44"/>
      <c r="W723" s="44"/>
      <c r="X723" s="44"/>
      <c r="Y723" s="44"/>
      <c r="Z723" s="44"/>
      <c r="AA723" s="44"/>
      <c r="AB723" s="44"/>
      <c r="AC723" s="44"/>
      <c r="AD723" s="44"/>
      <c r="AE723" s="44"/>
      <c r="AF723" s="44"/>
      <c r="AG723" s="44"/>
      <c r="AH723" s="44"/>
      <c r="AI723" s="44"/>
      <c r="AJ723" s="44"/>
      <c r="AK723" s="44"/>
      <c r="AL723" s="44"/>
      <c r="AM723" s="44"/>
      <c r="AN723" s="44"/>
      <c r="AO723" s="44"/>
      <c r="AP723" s="44"/>
      <c r="AQ723" s="44"/>
      <c r="AR723" s="44"/>
      <c r="AS723" s="44"/>
      <c r="AT723" s="44"/>
      <c r="AU723" s="44"/>
      <c r="AV723" s="44"/>
      <c r="AW723" s="44"/>
      <c r="AX723" s="44"/>
    </row>
    <row r="724" spans="3:50" ht="14.4" x14ac:dyDescent="0.25">
      <c r="C724" s="641"/>
      <c r="D724" s="641"/>
      <c r="E724" s="641"/>
      <c r="F724" s="44"/>
      <c r="G724" s="44"/>
      <c r="H724" s="44"/>
      <c r="I724" s="44"/>
      <c r="J724" s="44"/>
      <c r="K724" s="44"/>
      <c r="L724" s="44"/>
      <c r="M724" s="44"/>
      <c r="N724" s="44"/>
      <c r="O724" s="44"/>
      <c r="P724" s="44"/>
      <c r="Q724" s="44"/>
      <c r="R724" s="44"/>
      <c r="S724" s="44"/>
      <c r="T724" s="44"/>
      <c r="U724" s="44"/>
      <c r="V724" s="44"/>
      <c r="W724" s="44"/>
      <c r="X724" s="44"/>
      <c r="Y724" s="44"/>
      <c r="Z724" s="44"/>
      <c r="AA724" s="44"/>
      <c r="AB724" s="44"/>
      <c r="AC724" s="44"/>
      <c r="AD724" s="44"/>
      <c r="AE724" s="44"/>
      <c r="AF724" s="44"/>
      <c r="AG724" s="44"/>
      <c r="AH724" s="44"/>
      <c r="AI724" s="44"/>
      <c r="AJ724" s="44"/>
      <c r="AK724" s="44"/>
      <c r="AL724" s="44"/>
      <c r="AM724" s="44"/>
      <c r="AN724" s="44"/>
      <c r="AO724" s="44"/>
      <c r="AP724" s="44"/>
      <c r="AQ724" s="44"/>
      <c r="AR724" s="44"/>
      <c r="AS724" s="44"/>
      <c r="AT724" s="44"/>
      <c r="AU724" s="44"/>
      <c r="AV724" s="44"/>
      <c r="AW724" s="44"/>
      <c r="AX724" s="44"/>
    </row>
    <row r="725" spans="3:50" ht="14.4" x14ac:dyDescent="0.25">
      <c r="C725" s="641"/>
      <c r="D725" s="641"/>
      <c r="E725" s="641"/>
      <c r="F725" s="44"/>
      <c r="G725" s="44"/>
      <c r="H725" s="44"/>
      <c r="I725" s="44"/>
      <c r="J725" s="44"/>
      <c r="K725" s="44"/>
      <c r="L725" s="44"/>
      <c r="M725" s="44"/>
      <c r="N725" s="44"/>
      <c r="O725" s="44"/>
      <c r="P725" s="44"/>
      <c r="Q725" s="44"/>
      <c r="R725" s="44"/>
      <c r="S725" s="44"/>
      <c r="T725" s="44"/>
      <c r="U725" s="44"/>
      <c r="V725" s="44"/>
      <c r="W725" s="44"/>
      <c r="X725" s="44"/>
      <c r="Y725" s="44"/>
      <c r="Z725" s="44"/>
      <c r="AA725" s="44"/>
      <c r="AB725" s="44"/>
      <c r="AC725" s="44"/>
      <c r="AD725" s="44"/>
      <c r="AE725" s="44"/>
      <c r="AF725" s="44"/>
      <c r="AG725" s="44"/>
      <c r="AH725" s="44"/>
      <c r="AI725" s="44"/>
      <c r="AJ725" s="44"/>
      <c r="AK725" s="44"/>
      <c r="AL725" s="44"/>
      <c r="AM725" s="44"/>
      <c r="AN725" s="44"/>
      <c r="AO725" s="44"/>
      <c r="AP725" s="44"/>
      <c r="AQ725" s="44"/>
      <c r="AR725" s="44"/>
      <c r="AS725" s="44"/>
      <c r="AT725" s="44"/>
      <c r="AU725" s="44"/>
      <c r="AV725" s="44"/>
      <c r="AW725" s="44"/>
      <c r="AX725" s="44"/>
    </row>
    <row r="726" spans="3:50" ht="14.4" x14ac:dyDescent="0.25">
      <c r="C726" s="641"/>
      <c r="D726" s="641"/>
      <c r="E726" s="641"/>
      <c r="F726" s="44"/>
      <c r="G726" s="44"/>
      <c r="H726" s="44"/>
      <c r="I726" s="44"/>
      <c r="J726" s="44"/>
      <c r="K726" s="44"/>
      <c r="L726" s="44"/>
      <c r="M726" s="44"/>
      <c r="N726" s="44"/>
      <c r="O726" s="44"/>
      <c r="P726" s="44"/>
      <c r="Q726" s="44"/>
      <c r="R726" s="44"/>
      <c r="S726" s="44"/>
      <c r="T726" s="44"/>
      <c r="U726" s="44"/>
      <c r="V726" s="44"/>
      <c r="W726" s="44"/>
      <c r="X726" s="44"/>
      <c r="Y726" s="44"/>
      <c r="Z726" s="44"/>
      <c r="AA726" s="44"/>
      <c r="AB726" s="44"/>
      <c r="AC726" s="44"/>
      <c r="AD726" s="44"/>
      <c r="AE726" s="44"/>
      <c r="AF726" s="44"/>
      <c r="AG726" s="44"/>
      <c r="AH726" s="44"/>
      <c r="AI726" s="44"/>
      <c r="AJ726" s="44"/>
      <c r="AK726" s="44"/>
      <c r="AL726" s="44"/>
      <c r="AM726" s="44"/>
      <c r="AN726" s="44"/>
      <c r="AO726" s="44"/>
      <c r="AP726" s="44"/>
      <c r="AQ726" s="44"/>
      <c r="AR726" s="44"/>
      <c r="AS726" s="44"/>
      <c r="AT726" s="44"/>
      <c r="AU726" s="44"/>
      <c r="AV726" s="44"/>
      <c r="AW726" s="44"/>
      <c r="AX726" s="44"/>
    </row>
    <row r="727" spans="3:50" ht="14.4" x14ac:dyDescent="0.25">
      <c r="C727" s="641"/>
      <c r="D727" s="641"/>
      <c r="E727" s="641"/>
      <c r="F727" s="44"/>
      <c r="G727" s="44"/>
      <c r="H727" s="44"/>
      <c r="I727" s="44"/>
      <c r="J727" s="44"/>
      <c r="K727" s="44"/>
      <c r="L727" s="44"/>
      <c r="M727" s="44"/>
      <c r="N727" s="44"/>
      <c r="O727" s="44"/>
      <c r="P727" s="44"/>
      <c r="Q727" s="44"/>
      <c r="R727" s="44"/>
      <c r="S727" s="44"/>
      <c r="T727" s="44"/>
      <c r="U727" s="44"/>
      <c r="V727" s="44"/>
      <c r="W727" s="44"/>
      <c r="X727" s="44"/>
      <c r="Y727" s="44"/>
      <c r="Z727" s="44"/>
      <c r="AA727" s="44"/>
      <c r="AB727" s="44"/>
      <c r="AC727" s="44"/>
      <c r="AD727" s="44"/>
      <c r="AE727" s="44"/>
      <c r="AF727" s="44"/>
      <c r="AG727" s="44"/>
      <c r="AH727" s="44"/>
      <c r="AI727" s="44"/>
      <c r="AJ727" s="44"/>
      <c r="AK727" s="44"/>
      <c r="AL727" s="44"/>
      <c r="AM727" s="44"/>
      <c r="AN727" s="44"/>
      <c r="AO727" s="44"/>
      <c r="AP727" s="44"/>
      <c r="AQ727" s="44"/>
      <c r="AR727" s="44"/>
      <c r="AS727" s="44"/>
      <c r="AT727" s="44"/>
      <c r="AU727" s="44"/>
      <c r="AV727" s="44"/>
      <c r="AW727" s="44"/>
      <c r="AX727" s="44"/>
    </row>
    <row r="728" spans="3:50" ht="14.4" x14ac:dyDescent="0.25">
      <c r="C728" s="641"/>
      <c r="D728" s="641"/>
      <c r="E728" s="641"/>
      <c r="F728" s="44"/>
      <c r="G728" s="44"/>
      <c r="H728" s="44"/>
      <c r="I728" s="44"/>
      <c r="J728" s="44"/>
      <c r="K728" s="44"/>
      <c r="L728" s="44"/>
      <c r="M728" s="44"/>
      <c r="N728" s="44"/>
      <c r="O728" s="44"/>
      <c r="P728" s="44"/>
      <c r="Q728" s="44"/>
      <c r="R728" s="44"/>
      <c r="S728" s="44"/>
      <c r="T728" s="44"/>
      <c r="U728" s="44"/>
      <c r="V728" s="44"/>
      <c r="W728" s="44"/>
      <c r="X728" s="44"/>
      <c r="Y728" s="44"/>
      <c r="Z728" s="44"/>
      <c r="AA728" s="44"/>
      <c r="AB728" s="44"/>
      <c r="AC728" s="44"/>
      <c r="AD728" s="44"/>
      <c r="AE728" s="44"/>
      <c r="AF728" s="44"/>
      <c r="AG728" s="44"/>
      <c r="AH728" s="44"/>
      <c r="AI728" s="44"/>
      <c r="AJ728" s="44"/>
      <c r="AK728" s="44"/>
      <c r="AL728" s="44"/>
      <c r="AM728" s="44"/>
      <c r="AN728" s="44"/>
      <c r="AO728" s="44"/>
      <c r="AP728" s="44"/>
      <c r="AQ728" s="44"/>
      <c r="AR728" s="44"/>
      <c r="AS728" s="44"/>
      <c r="AT728" s="44"/>
      <c r="AU728" s="44"/>
      <c r="AV728" s="44"/>
      <c r="AW728" s="44"/>
      <c r="AX728" s="44"/>
    </row>
    <row r="729" spans="3:50" ht="14.4" x14ac:dyDescent="0.25">
      <c r="C729" s="641"/>
      <c r="D729" s="641"/>
      <c r="E729" s="641"/>
      <c r="F729" s="44"/>
      <c r="G729" s="44"/>
      <c r="H729" s="44"/>
      <c r="I729" s="44"/>
      <c r="J729" s="44"/>
      <c r="K729" s="44"/>
      <c r="L729" s="44"/>
      <c r="M729" s="44"/>
      <c r="N729" s="44"/>
      <c r="O729" s="44"/>
      <c r="P729" s="44"/>
      <c r="Q729" s="44"/>
      <c r="R729" s="44"/>
      <c r="S729" s="44"/>
      <c r="T729" s="44"/>
      <c r="U729" s="44"/>
      <c r="V729" s="44"/>
      <c r="W729" s="44"/>
      <c r="X729" s="44"/>
      <c r="Y729" s="44"/>
      <c r="Z729" s="44"/>
      <c r="AA729" s="44"/>
      <c r="AB729" s="44"/>
      <c r="AC729" s="44"/>
      <c r="AD729" s="44"/>
      <c r="AE729" s="44"/>
      <c r="AF729" s="44"/>
      <c r="AG729" s="44"/>
      <c r="AH729" s="44"/>
      <c r="AI729" s="44"/>
      <c r="AJ729" s="44"/>
      <c r="AK729" s="44"/>
      <c r="AL729" s="44"/>
      <c r="AM729" s="44"/>
      <c r="AN729" s="44"/>
      <c r="AO729" s="44"/>
      <c r="AP729" s="44"/>
      <c r="AQ729" s="44"/>
      <c r="AR729" s="44"/>
      <c r="AS729" s="44"/>
      <c r="AT729" s="44"/>
      <c r="AU729" s="44"/>
      <c r="AV729" s="44"/>
      <c r="AW729" s="44"/>
      <c r="AX729" s="44"/>
    </row>
    <row r="730" spans="3:50" ht="14.4" x14ac:dyDescent="0.25">
      <c r="C730" s="641"/>
      <c r="D730" s="641"/>
      <c r="E730" s="641"/>
      <c r="F730" s="44"/>
      <c r="G730" s="44"/>
      <c r="H730" s="44"/>
      <c r="I730" s="44"/>
      <c r="J730" s="44"/>
      <c r="K730" s="44"/>
      <c r="L730" s="44"/>
      <c r="M730" s="44"/>
      <c r="N730" s="44"/>
      <c r="O730" s="44"/>
      <c r="P730" s="44"/>
      <c r="Q730" s="44"/>
      <c r="R730" s="44"/>
      <c r="S730" s="44"/>
      <c r="T730" s="44"/>
      <c r="U730" s="44"/>
      <c r="V730" s="44"/>
      <c r="W730" s="44"/>
      <c r="X730" s="44"/>
      <c r="Y730" s="44"/>
      <c r="Z730" s="44"/>
      <c r="AA730" s="44"/>
      <c r="AB730" s="44"/>
      <c r="AC730" s="44"/>
      <c r="AD730" s="44"/>
      <c r="AE730" s="44"/>
      <c r="AF730" s="44"/>
      <c r="AG730" s="44"/>
      <c r="AH730" s="44"/>
      <c r="AI730" s="44"/>
      <c r="AJ730" s="44"/>
      <c r="AK730" s="44"/>
      <c r="AL730" s="44"/>
      <c r="AM730" s="44"/>
      <c r="AN730" s="44"/>
      <c r="AO730" s="44"/>
      <c r="AP730" s="44"/>
      <c r="AQ730" s="44"/>
      <c r="AR730" s="44"/>
      <c r="AS730" s="44"/>
      <c r="AT730" s="44"/>
      <c r="AU730" s="44"/>
      <c r="AV730" s="44"/>
      <c r="AW730" s="44"/>
      <c r="AX730" s="44"/>
    </row>
    <row r="731" spans="3:50" ht="14.4" x14ac:dyDescent="0.25">
      <c r="C731" s="641"/>
      <c r="D731" s="641"/>
      <c r="E731" s="641"/>
      <c r="F731" s="44"/>
      <c r="G731" s="44"/>
      <c r="H731" s="44"/>
      <c r="I731" s="44"/>
      <c r="J731" s="44"/>
      <c r="K731" s="44"/>
      <c r="L731" s="44"/>
      <c r="M731" s="44"/>
      <c r="N731" s="44"/>
      <c r="O731" s="44"/>
      <c r="P731" s="44"/>
      <c r="Q731" s="44"/>
      <c r="R731" s="44"/>
      <c r="S731" s="44"/>
      <c r="T731" s="44"/>
      <c r="U731" s="44"/>
      <c r="V731" s="44"/>
      <c r="W731" s="44"/>
      <c r="X731" s="44"/>
      <c r="Y731" s="44"/>
      <c r="Z731" s="44"/>
      <c r="AA731" s="44"/>
      <c r="AB731" s="44"/>
      <c r="AC731" s="44"/>
      <c r="AD731" s="44"/>
      <c r="AE731" s="44"/>
      <c r="AF731" s="44"/>
      <c r="AG731" s="44"/>
      <c r="AH731" s="44"/>
      <c r="AI731" s="44"/>
      <c r="AJ731" s="44"/>
      <c r="AK731" s="44"/>
      <c r="AL731" s="44"/>
      <c r="AM731" s="44"/>
      <c r="AN731" s="44"/>
      <c r="AO731" s="44"/>
      <c r="AP731" s="44"/>
      <c r="AQ731" s="44"/>
      <c r="AR731" s="44"/>
      <c r="AS731" s="44"/>
      <c r="AT731" s="44"/>
      <c r="AU731" s="44"/>
      <c r="AV731" s="44"/>
      <c r="AW731" s="44"/>
      <c r="AX731" s="44"/>
    </row>
    <row r="732" spans="3:50" ht="14.4" x14ac:dyDescent="0.25">
      <c r="C732" s="641"/>
      <c r="D732" s="641"/>
      <c r="E732" s="641"/>
      <c r="F732" s="44"/>
      <c r="G732" s="44"/>
      <c r="H732" s="44"/>
      <c r="I732" s="44"/>
      <c r="J732" s="44"/>
      <c r="K732" s="44"/>
      <c r="L732" s="44"/>
      <c r="M732" s="44"/>
      <c r="N732" s="44"/>
      <c r="O732" s="44"/>
      <c r="P732" s="44"/>
      <c r="Q732" s="44"/>
      <c r="R732" s="44"/>
      <c r="S732" s="44"/>
      <c r="T732" s="44"/>
      <c r="U732" s="44"/>
      <c r="V732" s="44"/>
      <c r="W732" s="44"/>
      <c r="X732" s="44"/>
      <c r="Y732" s="44"/>
      <c r="Z732" s="44"/>
      <c r="AA732" s="44"/>
      <c r="AB732" s="44"/>
      <c r="AC732" s="44"/>
      <c r="AD732" s="44"/>
      <c r="AE732" s="44"/>
      <c r="AF732" s="44"/>
      <c r="AG732" s="44"/>
      <c r="AH732" s="44"/>
      <c r="AI732" s="44"/>
      <c r="AJ732" s="44"/>
      <c r="AK732" s="44"/>
      <c r="AL732" s="44"/>
      <c r="AM732" s="44"/>
      <c r="AN732" s="44"/>
      <c r="AO732" s="44"/>
      <c r="AP732" s="44"/>
      <c r="AQ732" s="44"/>
      <c r="AR732" s="44"/>
      <c r="AS732" s="44"/>
      <c r="AT732" s="44"/>
      <c r="AU732" s="44"/>
      <c r="AV732" s="44"/>
      <c r="AW732" s="44"/>
      <c r="AX732" s="44"/>
    </row>
    <row r="733" spans="3:50" ht="14.4" x14ac:dyDescent="0.25">
      <c r="C733" s="641"/>
      <c r="D733" s="641"/>
      <c r="E733" s="641"/>
      <c r="F733" s="44"/>
      <c r="G733" s="44"/>
      <c r="H733" s="44"/>
      <c r="I733" s="44"/>
      <c r="J733" s="44"/>
      <c r="K733" s="44"/>
      <c r="L733" s="44"/>
      <c r="M733" s="44"/>
      <c r="N733" s="44"/>
      <c r="O733" s="44"/>
      <c r="P733" s="44"/>
      <c r="Q733" s="44"/>
      <c r="R733" s="44"/>
      <c r="S733" s="44"/>
      <c r="T733" s="44"/>
      <c r="U733" s="44"/>
      <c r="V733" s="44"/>
      <c r="W733" s="44"/>
      <c r="X733" s="44"/>
      <c r="Y733" s="44"/>
      <c r="Z733" s="44"/>
      <c r="AA733" s="44"/>
      <c r="AB733" s="44"/>
      <c r="AC733" s="44"/>
      <c r="AD733" s="44"/>
      <c r="AE733" s="44"/>
      <c r="AF733" s="44"/>
      <c r="AG733" s="44"/>
      <c r="AH733" s="44"/>
      <c r="AI733" s="44"/>
      <c r="AJ733" s="44"/>
      <c r="AK733" s="44"/>
      <c r="AL733" s="44"/>
      <c r="AM733" s="44"/>
      <c r="AN733" s="44"/>
      <c r="AO733" s="44"/>
      <c r="AP733" s="44"/>
      <c r="AQ733" s="44"/>
      <c r="AR733" s="44"/>
      <c r="AS733" s="44"/>
      <c r="AT733" s="44"/>
      <c r="AU733" s="44"/>
      <c r="AV733" s="44"/>
      <c r="AW733" s="44"/>
      <c r="AX733" s="44"/>
    </row>
    <row r="734" spans="3:50" ht="14.4" x14ac:dyDescent="0.25">
      <c r="C734" s="641"/>
      <c r="D734" s="641"/>
      <c r="E734" s="641"/>
      <c r="F734" s="44"/>
      <c r="G734" s="44"/>
      <c r="H734" s="44"/>
      <c r="I734" s="44"/>
      <c r="J734" s="44"/>
      <c r="K734" s="44"/>
      <c r="L734" s="44"/>
      <c r="M734" s="44"/>
      <c r="N734" s="44"/>
      <c r="O734" s="44"/>
      <c r="P734" s="44"/>
      <c r="Q734" s="44"/>
      <c r="R734" s="44"/>
      <c r="S734" s="44"/>
      <c r="T734" s="44"/>
      <c r="U734" s="44"/>
      <c r="V734" s="44"/>
      <c r="W734" s="44"/>
      <c r="X734" s="44"/>
      <c r="Y734" s="44"/>
      <c r="Z734" s="44"/>
      <c r="AA734" s="44"/>
      <c r="AB734" s="44"/>
      <c r="AC734" s="44"/>
      <c r="AD734" s="44"/>
      <c r="AE734" s="44"/>
      <c r="AF734" s="44"/>
      <c r="AG734" s="44"/>
      <c r="AH734" s="44"/>
      <c r="AI734" s="44"/>
      <c r="AJ734" s="44"/>
      <c r="AK734" s="44"/>
      <c r="AL734" s="44"/>
      <c r="AM734" s="44"/>
      <c r="AN734" s="44"/>
      <c r="AO734" s="44"/>
      <c r="AP734" s="44"/>
      <c r="AQ734" s="44"/>
      <c r="AR734" s="44"/>
      <c r="AS734" s="44"/>
      <c r="AT734" s="44"/>
      <c r="AU734" s="44"/>
      <c r="AV734" s="44"/>
      <c r="AW734" s="44"/>
      <c r="AX734" s="44"/>
    </row>
    <row r="735" spans="3:50" ht="14.4" x14ac:dyDescent="0.25">
      <c r="C735" s="641"/>
      <c r="D735" s="641"/>
      <c r="E735" s="641"/>
      <c r="F735" s="44"/>
      <c r="G735" s="44"/>
      <c r="H735" s="44"/>
      <c r="I735" s="44"/>
      <c r="J735" s="44"/>
      <c r="K735" s="44"/>
      <c r="L735" s="44"/>
      <c r="M735" s="44"/>
      <c r="N735" s="44"/>
      <c r="O735" s="44"/>
      <c r="P735" s="44"/>
      <c r="Q735" s="44"/>
      <c r="R735" s="44"/>
      <c r="S735" s="44"/>
      <c r="T735" s="44"/>
      <c r="U735" s="44"/>
      <c r="V735" s="44"/>
      <c r="W735" s="44"/>
      <c r="X735" s="44"/>
      <c r="Y735" s="44"/>
      <c r="Z735" s="44"/>
      <c r="AA735" s="44"/>
      <c r="AB735" s="44"/>
      <c r="AC735" s="44"/>
      <c r="AD735" s="44"/>
      <c r="AE735" s="44"/>
      <c r="AF735" s="44"/>
      <c r="AG735" s="44"/>
      <c r="AH735" s="44"/>
      <c r="AI735" s="44"/>
      <c r="AJ735" s="44"/>
      <c r="AK735" s="44"/>
      <c r="AL735" s="44"/>
      <c r="AM735" s="44"/>
      <c r="AN735" s="44"/>
      <c r="AO735" s="44"/>
      <c r="AP735" s="44"/>
      <c r="AQ735" s="44"/>
      <c r="AR735" s="44"/>
      <c r="AS735" s="44"/>
      <c r="AT735" s="44"/>
      <c r="AU735" s="44"/>
      <c r="AV735" s="44"/>
      <c r="AW735" s="44"/>
      <c r="AX735" s="44"/>
    </row>
    <row r="736" spans="3:50" ht="14.4" x14ac:dyDescent="0.25">
      <c r="C736" s="641"/>
      <c r="D736" s="641"/>
      <c r="E736" s="641"/>
      <c r="F736" s="44"/>
      <c r="G736" s="44"/>
      <c r="H736" s="44"/>
      <c r="I736" s="44"/>
      <c r="J736" s="44"/>
      <c r="K736" s="44"/>
      <c r="L736" s="44"/>
      <c r="M736" s="44"/>
      <c r="N736" s="44"/>
      <c r="O736" s="44"/>
      <c r="P736" s="44"/>
      <c r="Q736" s="44"/>
      <c r="R736" s="44"/>
      <c r="S736" s="44"/>
      <c r="T736" s="44"/>
      <c r="U736" s="44"/>
      <c r="V736" s="44"/>
      <c r="W736" s="44"/>
      <c r="X736" s="44"/>
      <c r="Y736" s="44"/>
      <c r="Z736" s="44"/>
      <c r="AA736" s="44"/>
      <c r="AB736" s="44"/>
      <c r="AC736" s="44"/>
      <c r="AD736" s="44"/>
      <c r="AE736" s="44"/>
      <c r="AF736" s="44"/>
      <c r="AG736" s="44"/>
      <c r="AH736" s="44"/>
      <c r="AI736" s="44"/>
      <c r="AJ736" s="44"/>
      <c r="AK736" s="44"/>
      <c r="AL736" s="44"/>
      <c r="AM736" s="44"/>
      <c r="AN736" s="44"/>
      <c r="AO736" s="44"/>
      <c r="AP736" s="44"/>
      <c r="AQ736" s="44"/>
      <c r="AR736" s="44"/>
      <c r="AS736" s="44"/>
      <c r="AT736" s="44"/>
      <c r="AU736" s="44"/>
      <c r="AV736" s="44"/>
      <c r="AW736" s="44"/>
      <c r="AX736" s="44"/>
    </row>
    <row r="737" spans="3:50" ht="14.4" x14ac:dyDescent="0.25">
      <c r="C737" s="641"/>
      <c r="D737" s="641"/>
      <c r="E737" s="641"/>
      <c r="F737" s="44"/>
      <c r="G737" s="44"/>
      <c r="H737" s="44"/>
      <c r="I737" s="44"/>
      <c r="J737" s="44"/>
      <c r="K737" s="44"/>
      <c r="L737" s="44"/>
      <c r="M737" s="44"/>
      <c r="N737" s="44"/>
      <c r="O737" s="44"/>
      <c r="P737" s="44"/>
      <c r="Q737" s="44"/>
      <c r="R737" s="44"/>
      <c r="S737" s="44"/>
      <c r="T737" s="44"/>
      <c r="U737" s="44"/>
      <c r="V737" s="44"/>
      <c r="W737" s="44"/>
      <c r="X737" s="44"/>
      <c r="Y737" s="44"/>
      <c r="Z737" s="44"/>
      <c r="AA737" s="44"/>
      <c r="AB737" s="44"/>
      <c r="AC737" s="44"/>
      <c r="AD737" s="44"/>
      <c r="AE737" s="44"/>
      <c r="AF737" s="44"/>
      <c r="AG737" s="44"/>
      <c r="AH737" s="44"/>
      <c r="AI737" s="44"/>
      <c r="AJ737" s="44"/>
      <c r="AK737" s="44"/>
      <c r="AL737" s="44"/>
      <c r="AM737" s="44"/>
      <c r="AN737" s="44"/>
      <c r="AO737" s="44"/>
      <c r="AP737" s="44"/>
      <c r="AQ737" s="44"/>
      <c r="AR737" s="44"/>
      <c r="AS737" s="44"/>
      <c r="AT737" s="44"/>
      <c r="AU737" s="44"/>
      <c r="AV737" s="44"/>
      <c r="AW737" s="44"/>
      <c r="AX737" s="44"/>
    </row>
    <row r="738" spans="3:50" ht="14.4" x14ac:dyDescent="0.25">
      <c r="C738" s="641"/>
      <c r="D738" s="641"/>
      <c r="E738" s="641"/>
      <c r="F738" s="44"/>
      <c r="G738" s="44"/>
      <c r="H738" s="44"/>
      <c r="I738" s="44"/>
      <c r="J738" s="44"/>
      <c r="K738" s="44"/>
      <c r="L738" s="44"/>
      <c r="M738" s="44"/>
      <c r="N738" s="44"/>
      <c r="O738" s="44"/>
      <c r="P738" s="44"/>
      <c r="Q738" s="44"/>
      <c r="R738" s="44"/>
      <c r="S738" s="44"/>
      <c r="T738" s="44"/>
      <c r="U738" s="44"/>
      <c r="V738" s="44"/>
      <c r="W738" s="44"/>
      <c r="X738" s="44"/>
      <c r="Y738" s="44"/>
      <c r="Z738" s="44"/>
      <c r="AA738" s="44"/>
      <c r="AB738" s="44"/>
      <c r="AC738" s="44"/>
      <c r="AD738" s="44"/>
      <c r="AE738" s="44"/>
      <c r="AF738" s="44"/>
      <c r="AG738" s="44"/>
      <c r="AH738" s="44"/>
      <c r="AI738" s="44"/>
      <c r="AJ738" s="44"/>
      <c r="AK738" s="44"/>
      <c r="AL738" s="44"/>
      <c r="AM738" s="44"/>
      <c r="AN738" s="44"/>
      <c r="AO738" s="44"/>
      <c r="AP738" s="44"/>
      <c r="AQ738" s="44"/>
      <c r="AR738" s="44"/>
      <c r="AS738" s="44"/>
      <c r="AT738" s="44"/>
      <c r="AU738" s="44"/>
      <c r="AV738" s="44"/>
      <c r="AW738" s="44"/>
      <c r="AX738" s="44"/>
    </row>
    <row r="739" spans="3:50" ht="14.4" x14ac:dyDescent="0.25">
      <c r="C739" s="641"/>
      <c r="D739" s="641"/>
      <c r="E739" s="641"/>
      <c r="F739" s="44"/>
      <c r="G739" s="44"/>
      <c r="H739" s="44"/>
      <c r="I739" s="44"/>
      <c r="J739" s="44"/>
      <c r="K739" s="44"/>
      <c r="L739" s="44"/>
      <c r="M739" s="44"/>
      <c r="N739" s="44"/>
      <c r="O739" s="44"/>
      <c r="P739" s="44"/>
      <c r="Q739" s="44"/>
      <c r="R739" s="44"/>
      <c r="S739" s="44"/>
      <c r="T739" s="44"/>
      <c r="U739" s="44"/>
      <c r="V739" s="44"/>
      <c r="W739" s="44"/>
      <c r="X739" s="44"/>
      <c r="Y739" s="44"/>
      <c r="Z739" s="44"/>
      <c r="AA739" s="44"/>
      <c r="AB739" s="44"/>
      <c r="AC739" s="44"/>
      <c r="AD739" s="44"/>
      <c r="AE739" s="44"/>
      <c r="AF739" s="44"/>
      <c r="AG739" s="44"/>
      <c r="AH739" s="44"/>
      <c r="AI739" s="44"/>
      <c r="AJ739" s="44"/>
      <c r="AK739" s="44"/>
      <c r="AL739" s="44"/>
      <c r="AM739" s="44"/>
      <c r="AN739" s="44"/>
      <c r="AO739" s="44"/>
      <c r="AP739" s="44"/>
      <c r="AQ739" s="44"/>
      <c r="AR739" s="44"/>
      <c r="AS739" s="44"/>
      <c r="AT739" s="44"/>
      <c r="AU739" s="44"/>
      <c r="AV739" s="44"/>
      <c r="AW739" s="44"/>
      <c r="AX739" s="44"/>
    </row>
    <row r="740" spans="3:50" ht="14.4" x14ac:dyDescent="0.25">
      <c r="C740" s="641"/>
      <c r="D740" s="641"/>
      <c r="E740" s="641"/>
      <c r="F740" s="44"/>
      <c r="G740" s="44"/>
      <c r="H740" s="44"/>
      <c r="I740" s="44"/>
      <c r="J740" s="44"/>
      <c r="K740" s="44"/>
      <c r="L740" s="44"/>
      <c r="M740" s="44"/>
      <c r="N740" s="44"/>
      <c r="O740" s="44"/>
      <c r="P740" s="44"/>
      <c r="Q740" s="44"/>
      <c r="R740" s="44"/>
      <c r="S740" s="44"/>
      <c r="T740" s="44"/>
      <c r="U740" s="44"/>
      <c r="V740" s="44"/>
      <c r="W740" s="44"/>
      <c r="X740" s="44"/>
      <c r="Y740" s="44"/>
      <c r="Z740" s="44"/>
      <c r="AA740" s="44"/>
      <c r="AB740" s="44"/>
      <c r="AC740" s="44"/>
      <c r="AD740" s="44"/>
      <c r="AE740" s="44"/>
      <c r="AF740" s="44"/>
      <c r="AG740" s="44"/>
      <c r="AH740" s="44"/>
      <c r="AI740" s="44"/>
      <c r="AJ740" s="44"/>
      <c r="AK740" s="44"/>
      <c r="AL740" s="44"/>
      <c r="AM740" s="44"/>
      <c r="AN740" s="44"/>
      <c r="AO740" s="44"/>
      <c r="AP740" s="44"/>
      <c r="AQ740" s="44"/>
      <c r="AR740" s="44"/>
      <c r="AS740" s="44"/>
      <c r="AT740" s="44"/>
      <c r="AU740" s="44"/>
      <c r="AV740" s="44"/>
      <c r="AW740" s="44"/>
      <c r="AX740" s="44"/>
    </row>
    <row r="741" spans="3:50" ht="14.4" x14ac:dyDescent="0.25">
      <c r="C741" s="641"/>
      <c r="D741" s="641"/>
      <c r="E741" s="641"/>
      <c r="F741" s="44"/>
      <c r="G741" s="44"/>
      <c r="H741" s="44"/>
      <c r="I741" s="44"/>
      <c r="J741" s="44"/>
      <c r="K741" s="44"/>
      <c r="L741" s="44"/>
      <c r="M741" s="44"/>
      <c r="N741" s="44"/>
      <c r="O741" s="44"/>
      <c r="P741" s="44"/>
      <c r="Q741" s="44"/>
      <c r="R741" s="44"/>
      <c r="S741" s="44"/>
      <c r="T741" s="44"/>
      <c r="U741" s="44"/>
      <c r="V741" s="44"/>
      <c r="W741" s="44"/>
      <c r="X741" s="44"/>
      <c r="Y741" s="44"/>
      <c r="Z741" s="44"/>
      <c r="AA741" s="44"/>
      <c r="AB741" s="44"/>
      <c r="AC741" s="44"/>
      <c r="AD741" s="44"/>
      <c r="AE741" s="44"/>
      <c r="AF741" s="44"/>
      <c r="AG741" s="44"/>
      <c r="AH741" s="44"/>
      <c r="AI741" s="44"/>
      <c r="AJ741" s="44"/>
      <c r="AK741" s="44"/>
      <c r="AL741" s="44"/>
      <c r="AM741" s="44"/>
      <c r="AN741" s="44"/>
      <c r="AO741" s="44"/>
      <c r="AP741" s="44"/>
      <c r="AQ741" s="44"/>
      <c r="AR741" s="44"/>
      <c r="AS741" s="44"/>
      <c r="AT741" s="44"/>
      <c r="AU741" s="44"/>
      <c r="AV741" s="44"/>
      <c r="AW741" s="44"/>
      <c r="AX741" s="44"/>
    </row>
    <row r="742" spans="3:50" ht="14.4" x14ac:dyDescent="0.25">
      <c r="C742" s="641"/>
      <c r="D742" s="641"/>
      <c r="E742" s="641"/>
      <c r="F742" s="44"/>
      <c r="G742" s="44"/>
      <c r="H742" s="44"/>
      <c r="I742" s="44"/>
      <c r="J742" s="44"/>
      <c r="K742" s="44"/>
      <c r="L742" s="44"/>
      <c r="M742" s="44"/>
      <c r="N742" s="44"/>
      <c r="O742" s="44"/>
      <c r="P742" s="44"/>
      <c r="Q742" s="44"/>
      <c r="R742" s="44"/>
      <c r="S742" s="44"/>
      <c r="T742" s="44"/>
      <c r="U742" s="44"/>
      <c r="V742" s="44"/>
      <c r="W742" s="44"/>
      <c r="X742" s="44"/>
      <c r="Y742" s="44"/>
      <c r="Z742" s="44"/>
      <c r="AA742" s="44"/>
      <c r="AB742" s="44"/>
      <c r="AC742" s="44"/>
      <c r="AD742" s="44"/>
      <c r="AE742" s="44"/>
      <c r="AF742" s="44"/>
      <c r="AG742" s="44"/>
      <c r="AH742" s="44"/>
      <c r="AI742" s="44"/>
      <c r="AJ742" s="44"/>
      <c r="AK742" s="44"/>
      <c r="AL742" s="44"/>
      <c r="AM742" s="44"/>
      <c r="AN742" s="44"/>
      <c r="AO742" s="44"/>
      <c r="AP742" s="44"/>
      <c r="AQ742" s="44"/>
      <c r="AR742" s="44"/>
      <c r="AS742" s="44"/>
      <c r="AT742" s="44"/>
      <c r="AU742" s="44"/>
      <c r="AV742" s="44"/>
      <c r="AW742" s="44"/>
      <c r="AX742" s="44"/>
    </row>
    <row r="743" spans="3:50" ht="14.4" x14ac:dyDescent="0.25">
      <c r="C743" s="641"/>
      <c r="D743" s="641"/>
      <c r="E743" s="641"/>
      <c r="F743" s="44"/>
      <c r="G743" s="44"/>
      <c r="H743" s="44"/>
      <c r="I743" s="44"/>
      <c r="J743" s="44"/>
      <c r="K743" s="44"/>
      <c r="L743" s="44"/>
      <c r="M743" s="44"/>
      <c r="N743" s="44"/>
      <c r="O743" s="44"/>
      <c r="P743" s="44"/>
      <c r="Q743" s="44"/>
      <c r="R743" s="44"/>
      <c r="S743" s="44"/>
      <c r="T743" s="44"/>
      <c r="U743" s="44"/>
      <c r="V743" s="44"/>
      <c r="W743" s="44"/>
      <c r="X743" s="44"/>
      <c r="Y743" s="44"/>
      <c r="Z743" s="44"/>
      <c r="AA743" s="44"/>
      <c r="AB743" s="44"/>
      <c r="AC743" s="44"/>
      <c r="AD743" s="44"/>
      <c r="AE743" s="44"/>
      <c r="AF743" s="44"/>
      <c r="AG743" s="44"/>
      <c r="AH743" s="44"/>
      <c r="AI743" s="44"/>
      <c r="AJ743" s="44"/>
      <c r="AK743" s="44"/>
      <c r="AL743" s="44"/>
      <c r="AM743" s="44"/>
      <c r="AN743" s="44"/>
      <c r="AO743" s="44"/>
      <c r="AP743" s="44"/>
      <c r="AQ743" s="44"/>
      <c r="AR743" s="44"/>
      <c r="AS743" s="44"/>
      <c r="AT743" s="44"/>
      <c r="AU743" s="44"/>
      <c r="AV743" s="44"/>
      <c r="AW743" s="44"/>
      <c r="AX743" s="44"/>
    </row>
    <row r="744" spans="3:50" ht="14.4" x14ac:dyDescent="0.25">
      <c r="C744" s="641"/>
      <c r="D744" s="641"/>
      <c r="E744" s="641"/>
      <c r="F744" s="44"/>
      <c r="G744" s="44"/>
      <c r="H744" s="44"/>
      <c r="I744" s="44"/>
      <c r="J744" s="44"/>
      <c r="K744" s="44"/>
      <c r="L744" s="44"/>
      <c r="M744" s="44"/>
      <c r="N744" s="44"/>
      <c r="O744" s="44"/>
      <c r="P744" s="44"/>
      <c r="Q744" s="44"/>
      <c r="R744" s="44"/>
      <c r="S744" s="44"/>
      <c r="T744" s="44"/>
      <c r="U744" s="44"/>
      <c r="V744" s="44"/>
      <c r="W744" s="44"/>
      <c r="X744" s="44"/>
      <c r="Y744" s="44"/>
      <c r="Z744" s="44"/>
      <c r="AA744" s="44"/>
      <c r="AB744" s="44"/>
      <c r="AC744" s="44"/>
      <c r="AD744" s="44"/>
      <c r="AE744" s="44"/>
      <c r="AF744" s="44"/>
      <c r="AG744" s="44"/>
      <c r="AH744" s="44"/>
      <c r="AI744" s="44"/>
      <c r="AJ744" s="44"/>
      <c r="AK744" s="44"/>
      <c r="AL744" s="44"/>
      <c r="AM744" s="44"/>
      <c r="AN744" s="44"/>
      <c r="AO744" s="44"/>
      <c r="AP744" s="44"/>
      <c r="AQ744" s="44"/>
      <c r="AR744" s="44"/>
      <c r="AS744" s="44"/>
      <c r="AT744" s="44"/>
      <c r="AU744" s="44"/>
      <c r="AV744" s="44"/>
      <c r="AW744" s="44"/>
      <c r="AX744" s="44"/>
    </row>
    <row r="745" spans="3:50" ht="14.4" x14ac:dyDescent="0.25">
      <c r="C745" s="641"/>
      <c r="D745" s="641"/>
      <c r="E745" s="641"/>
      <c r="F745" s="44"/>
      <c r="G745" s="44"/>
      <c r="H745" s="44"/>
      <c r="I745" s="44"/>
      <c r="J745" s="44"/>
      <c r="K745" s="44"/>
      <c r="L745" s="44"/>
      <c r="M745" s="44"/>
      <c r="N745" s="44"/>
      <c r="O745" s="44"/>
      <c r="P745" s="44"/>
      <c r="Q745" s="44"/>
      <c r="R745" s="44"/>
      <c r="S745" s="44"/>
      <c r="T745" s="44"/>
      <c r="U745" s="44"/>
      <c r="V745" s="44"/>
      <c r="W745" s="44"/>
      <c r="X745" s="44"/>
      <c r="Y745" s="44"/>
      <c r="Z745" s="44"/>
      <c r="AA745" s="44"/>
      <c r="AB745" s="44"/>
      <c r="AC745" s="44"/>
      <c r="AD745" s="44"/>
      <c r="AE745" s="44"/>
      <c r="AF745" s="44"/>
      <c r="AG745" s="44"/>
      <c r="AH745" s="44"/>
      <c r="AI745" s="44"/>
      <c r="AJ745" s="44"/>
      <c r="AK745" s="44"/>
      <c r="AL745" s="44"/>
      <c r="AM745" s="44"/>
      <c r="AN745" s="44"/>
      <c r="AO745" s="44"/>
      <c r="AP745" s="44"/>
      <c r="AQ745" s="44"/>
      <c r="AR745" s="44"/>
      <c r="AS745" s="44"/>
      <c r="AT745" s="44"/>
      <c r="AU745" s="44"/>
      <c r="AV745" s="44"/>
      <c r="AW745" s="44"/>
      <c r="AX745" s="44"/>
    </row>
    <row r="746" spans="3:50" ht="14.4" x14ac:dyDescent="0.25">
      <c r="C746" s="641"/>
      <c r="D746" s="641"/>
      <c r="E746" s="641"/>
      <c r="F746" s="44"/>
      <c r="G746" s="44"/>
      <c r="H746" s="44"/>
      <c r="I746" s="44"/>
      <c r="J746" s="44"/>
      <c r="K746" s="44"/>
      <c r="L746" s="44"/>
      <c r="M746" s="44"/>
      <c r="N746" s="44"/>
      <c r="O746" s="44"/>
      <c r="P746" s="44"/>
      <c r="Q746" s="44"/>
      <c r="R746" s="44"/>
      <c r="S746" s="44"/>
      <c r="T746" s="44"/>
      <c r="U746" s="44"/>
      <c r="V746" s="44"/>
      <c r="W746" s="44"/>
      <c r="X746" s="44"/>
      <c r="Y746" s="44"/>
      <c r="Z746" s="44"/>
      <c r="AA746" s="44"/>
      <c r="AB746" s="44"/>
      <c r="AC746" s="44"/>
      <c r="AD746" s="44"/>
      <c r="AE746" s="44"/>
      <c r="AF746" s="44"/>
      <c r="AG746" s="44"/>
      <c r="AH746" s="44"/>
      <c r="AI746" s="44"/>
      <c r="AJ746" s="44"/>
      <c r="AK746" s="44"/>
      <c r="AL746" s="44"/>
      <c r="AM746" s="44"/>
      <c r="AN746" s="44"/>
      <c r="AO746" s="44"/>
      <c r="AP746" s="44"/>
      <c r="AQ746" s="44"/>
      <c r="AR746" s="44"/>
      <c r="AS746" s="44"/>
      <c r="AT746" s="44"/>
      <c r="AU746" s="44"/>
      <c r="AV746" s="44"/>
      <c r="AW746" s="44"/>
      <c r="AX746" s="44"/>
    </row>
    <row r="747" spans="3:50" ht="14.4" x14ac:dyDescent="0.25">
      <c r="C747" s="641"/>
      <c r="D747" s="641"/>
      <c r="E747" s="641"/>
      <c r="F747" s="44"/>
      <c r="G747" s="44"/>
      <c r="H747" s="44"/>
      <c r="I747" s="44"/>
      <c r="J747" s="44"/>
      <c r="K747" s="44"/>
      <c r="L747" s="44"/>
      <c r="M747" s="44"/>
      <c r="N747" s="44"/>
      <c r="O747" s="44"/>
      <c r="P747" s="44"/>
      <c r="Q747" s="44"/>
      <c r="R747" s="44"/>
      <c r="S747" s="44"/>
      <c r="T747" s="44"/>
      <c r="U747" s="44"/>
      <c r="V747" s="44"/>
      <c r="W747" s="44"/>
      <c r="X747" s="44"/>
      <c r="Y747" s="44"/>
      <c r="Z747" s="44"/>
      <c r="AA747" s="44"/>
      <c r="AB747" s="44"/>
      <c r="AC747" s="44"/>
      <c r="AD747" s="44"/>
      <c r="AE747" s="44"/>
      <c r="AF747" s="44"/>
      <c r="AG747" s="44"/>
      <c r="AH747" s="44"/>
      <c r="AI747" s="44"/>
      <c r="AJ747" s="44"/>
      <c r="AK747" s="44"/>
      <c r="AL747" s="44"/>
      <c r="AM747" s="44"/>
      <c r="AN747" s="44"/>
      <c r="AO747" s="44"/>
      <c r="AP747" s="44"/>
      <c r="AQ747" s="44"/>
      <c r="AR747" s="44"/>
      <c r="AS747" s="44"/>
      <c r="AT747" s="44"/>
      <c r="AU747" s="44"/>
      <c r="AV747" s="44"/>
      <c r="AW747" s="44"/>
      <c r="AX747" s="44"/>
    </row>
    <row r="748" spans="3:50" ht="14.4" x14ac:dyDescent="0.25">
      <c r="C748" s="641"/>
      <c r="D748" s="641"/>
      <c r="E748" s="641"/>
      <c r="F748" s="44"/>
      <c r="G748" s="44"/>
      <c r="H748" s="44"/>
      <c r="I748" s="44"/>
      <c r="J748" s="44"/>
      <c r="K748" s="44"/>
      <c r="L748" s="44"/>
      <c r="M748" s="44"/>
      <c r="N748" s="44"/>
      <c r="O748" s="44"/>
      <c r="P748" s="44"/>
      <c r="Q748" s="44"/>
      <c r="R748" s="44"/>
      <c r="S748" s="44"/>
      <c r="T748" s="44"/>
      <c r="U748" s="44"/>
      <c r="V748" s="44"/>
      <c r="W748" s="44"/>
      <c r="X748" s="44"/>
      <c r="Y748" s="44"/>
      <c r="Z748" s="44"/>
      <c r="AA748" s="44"/>
      <c r="AB748" s="44"/>
      <c r="AC748" s="44"/>
      <c r="AD748" s="44"/>
      <c r="AE748" s="44"/>
      <c r="AF748" s="44"/>
      <c r="AG748" s="44"/>
      <c r="AH748" s="44"/>
      <c r="AI748" s="44"/>
      <c r="AJ748" s="44"/>
      <c r="AK748" s="44"/>
      <c r="AL748" s="44"/>
      <c r="AM748" s="44"/>
      <c r="AN748" s="44"/>
      <c r="AO748" s="44"/>
      <c r="AP748" s="44"/>
      <c r="AQ748" s="44"/>
      <c r="AR748" s="44"/>
      <c r="AS748" s="44"/>
      <c r="AT748" s="44"/>
      <c r="AU748" s="44"/>
      <c r="AV748" s="44"/>
      <c r="AW748" s="44"/>
      <c r="AX748" s="44"/>
    </row>
    <row r="749" spans="3:50" ht="14.4" x14ac:dyDescent="0.25">
      <c r="C749" s="641"/>
      <c r="D749" s="641"/>
      <c r="E749" s="641"/>
      <c r="F749" s="44"/>
      <c r="G749" s="44"/>
      <c r="H749" s="44"/>
      <c r="I749" s="44"/>
      <c r="J749" s="44"/>
      <c r="K749" s="44"/>
      <c r="L749" s="44"/>
      <c r="M749" s="44"/>
      <c r="N749" s="44"/>
      <c r="O749" s="44"/>
      <c r="P749" s="44"/>
      <c r="Q749" s="44"/>
      <c r="R749" s="44"/>
      <c r="S749" s="44"/>
      <c r="T749" s="44"/>
      <c r="U749" s="44"/>
      <c r="V749" s="44"/>
      <c r="W749" s="44"/>
      <c r="X749" s="44"/>
      <c r="Y749" s="44"/>
      <c r="Z749" s="44"/>
      <c r="AA749" s="44"/>
      <c r="AB749" s="44"/>
      <c r="AC749" s="44"/>
      <c r="AD749" s="44"/>
      <c r="AE749" s="44"/>
      <c r="AF749" s="44"/>
      <c r="AG749" s="44"/>
      <c r="AH749" s="44"/>
      <c r="AI749" s="44"/>
      <c r="AJ749" s="44"/>
      <c r="AK749" s="44"/>
      <c r="AL749" s="44"/>
      <c r="AM749" s="44"/>
      <c r="AN749" s="44"/>
      <c r="AO749" s="44"/>
      <c r="AP749" s="44"/>
      <c r="AQ749" s="44"/>
      <c r="AR749" s="44"/>
      <c r="AS749" s="44"/>
      <c r="AT749" s="44"/>
      <c r="AU749" s="44"/>
      <c r="AV749" s="44"/>
      <c r="AW749" s="44"/>
      <c r="AX749" s="44"/>
    </row>
    <row r="750" spans="3:50" ht="14.4" x14ac:dyDescent="0.25">
      <c r="C750" s="641"/>
      <c r="D750" s="641"/>
      <c r="E750" s="641"/>
      <c r="F750" s="44"/>
      <c r="G750" s="44"/>
      <c r="H750" s="44"/>
      <c r="I750" s="44"/>
      <c r="J750" s="44"/>
      <c r="K750" s="44"/>
      <c r="L750" s="44"/>
      <c r="M750" s="44"/>
      <c r="N750" s="44"/>
      <c r="O750" s="44"/>
      <c r="P750" s="44"/>
      <c r="Q750" s="44"/>
      <c r="R750" s="44"/>
      <c r="S750" s="44"/>
      <c r="T750" s="44"/>
      <c r="U750" s="44"/>
      <c r="V750" s="44"/>
      <c r="W750" s="44"/>
      <c r="X750" s="44"/>
      <c r="Y750" s="44"/>
      <c r="Z750" s="44"/>
      <c r="AA750" s="44"/>
      <c r="AB750" s="44"/>
      <c r="AC750" s="44"/>
      <c r="AD750" s="44"/>
      <c r="AE750" s="44"/>
      <c r="AF750" s="44"/>
      <c r="AG750" s="44"/>
      <c r="AH750" s="44"/>
      <c r="AI750" s="44"/>
      <c r="AJ750" s="44"/>
      <c r="AK750" s="44"/>
      <c r="AL750" s="44"/>
      <c r="AM750" s="44"/>
      <c r="AN750" s="44"/>
      <c r="AO750" s="44"/>
      <c r="AP750" s="44"/>
      <c r="AQ750" s="44"/>
      <c r="AR750" s="44"/>
      <c r="AS750" s="44"/>
      <c r="AT750" s="44"/>
      <c r="AU750" s="44"/>
      <c r="AV750" s="44"/>
      <c r="AW750" s="44"/>
      <c r="AX750" s="44"/>
    </row>
    <row r="751" spans="3:50" ht="14.4" x14ac:dyDescent="0.25">
      <c r="C751" s="641"/>
      <c r="D751" s="641"/>
      <c r="E751" s="641"/>
      <c r="F751" s="44"/>
      <c r="G751" s="44"/>
      <c r="H751" s="44"/>
      <c r="I751" s="44"/>
      <c r="J751" s="44"/>
      <c r="K751" s="44"/>
      <c r="L751" s="44"/>
      <c r="M751" s="44"/>
      <c r="N751" s="44"/>
      <c r="O751" s="44"/>
      <c r="P751" s="44"/>
      <c r="Q751" s="44"/>
      <c r="R751" s="44"/>
      <c r="S751" s="44"/>
      <c r="T751" s="44"/>
      <c r="U751" s="44"/>
      <c r="V751" s="44"/>
      <c r="W751" s="44"/>
      <c r="X751" s="44"/>
      <c r="Y751" s="44"/>
      <c r="Z751" s="44"/>
      <c r="AA751" s="44"/>
      <c r="AB751" s="44"/>
      <c r="AC751" s="44"/>
      <c r="AD751" s="44"/>
      <c r="AE751" s="44"/>
      <c r="AF751" s="44"/>
      <c r="AG751" s="44"/>
      <c r="AH751" s="44"/>
      <c r="AI751" s="44"/>
      <c r="AJ751" s="44"/>
      <c r="AK751" s="44"/>
      <c r="AL751" s="44"/>
      <c r="AM751" s="44"/>
      <c r="AN751" s="44"/>
      <c r="AO751" s="44"/>
      <c r="AP751" s="44"/>
      <c r="AQ751" s="44"/>
      <c r="AR751" s="44"/>
      <c r="AS751" s="44"/>
      <c r="AT751" s="44"/>
      <c r="AU751" s="44"/>
      <c r="AV751" s="44"/>
      <c r="AW751" s="44"/>
      <c r="AX751" s="44"/>
    </row>
    <row r="752" spans="3:50" ht="14.4" x14ac:dyDescent="0.25">
      <c r="C752" s="641"/>
      <c r="D752" s="641"/>
      <c r="E752" s="641"/>
      <c r="F752" s="44"/>
      <c r="G752" s="44"/>
      <c r="H752" s="44"/>
      <c r="I752" s="44"/>
      <c r="J752" s="44"/>
      <c r="K752" s="44"/>
      <c r="L752" s="44"/>
      <c r="M752" s="44"/>
      <c r="N752" s="44"/>
      <c r="O752" s="44"/>
      <c r="P752" s="44"/>
      <c r="Q752" s="44"/>
      <c r="R752" s="44"/>
      <c r="S752" s="44"/>
      <c r="T752" s="44"/>
      <c r="U752" s="44"/>
      <c r="V752" s="44"/>
      <c r="W752" s="44"/>
      <c r="X752" s="44"/>
      <c r="Y752" s="44"/>
      <c r="Z752" s="44"/>
      <c r="AA752" s="44"/>
      <c r="AB752" s="44"/>
      <c r="AC752" s="44"/>
      <c r="AD752" s="44"/>
      <c r="AE752" s="44"/>
      <c r="AF752" s="44"/>
      <c r="AG752" s="44"/>
      <c r="AH752" s="44"/>
      <c r="AI752" s="44"/>
      <c r="AJ752" s="44"/>
      <c r="AK752" s="44"/>
      <c r="AL752" s="44"/>
      <c r="AM752" s="44"/>
      <c r="AN752" s="44"/>
      <c r="AO752" s="44"/>
      <c r="AP752" s="44"/>
      <c r="AQ752" s="44"/>
      <c r="AR752" s="44"/>
      <c r="AS752" s="44"/>
      <c r="AT752" s="44"/>
      <c r="AU752" s="44"/>
      <c r="AV752" s="44"/>
      <c r="AW752" s="44"/>
      <c r="AX752" s="44"/>
    </row>
    <row r="753" spans="3:50" ht="14.4" x14ac:dyDescent="0.25">
      <c r="C753" s="641"/>
      <c r="D753" s="641"/>
      <c r="E753" s="641"/>
      <c r="F753" s="44"/>
      <c r="G753" s="44"/>
      <c r="H753" s="44"/>
      <c r="I753" s="44"/>
      <c r="J753" s="44"/>
      <c r="K753" s="44"/>
      <c r="L753" s="44"/>
      <c r="M753" s="44"/>
      <c r="N753" s="44"/>
      <c r="O753" s="44"/>
      <c r="P753" s="44"/>
      <c r="Q753" s="44"/>
      <c r="R753" s="44"/>
      <c r="S753" s="44"/>
      <c r="T753" s="44"/>
      <c r="U753" s="44"/>
      <c r="V753" s="44"/>
      <c r="W753" s="44"/>
      <c r="X753" s="44"/>
      <c r="Y753" s="44"/>
      <c r="Z753" s="44"/>
      <c r="AA753" s="44"/>
      <c r="AB753" s="44"/>
      <c r="AC753" s="44"/>
      <c r="AD753" s="44"/>
      <c r="AE753" s="44"/>
      <c r="AF753" s="44"/>
      <c r="AG753" s="44"/>
      <c r="AH753" s="44"/>
      <c r="AI753" s="44"/>
      <c r="AJ753" s="44"/>
      <c r="AK753" s="44"/>
      <c r="AL753" s="44"/>
      <c r="AM753" s="44"/>
      <c r="AN753" s="44"/>
      <c r="AO753" s="44"/>
      <c r="AP753" s="44"/>
      <c r="AQ753" s="44"/>
      <c r="AR753" s="44"/>
      <c r="AS753" s="44"/>
      <c r="AT753" s="44"/>
      <c r="AU753" s="44"/>
      <c r="AV753" s="44"/>
      <c r="AW753" s="44"/>
      <c r="AX753" s="44"/>
    </row>
    <row r="754" spans="3:50" ht="14.4" x14ac:dyDescent="0.25">
      <c r="C754" s="641"/>
      <c r="D754" s="641"/>
      <c r="E754" s="641"/>
      <c r="F754" s="44"/>
      <c r="G754" s="44"/>
      <c r="H754" s="44"/>
      <c r="I754" s="44"/>
      <c r="J754" s="44"/>
      <c r="K754" s="44"/>
      <c r="L754" s="44"/>
      <c r="M754" s="44"/>
      <c r="N754" s="44"/>
      <c r="O754" s="44"/>
      <c r="P754" s="44"/>
      <c r="Q754" s="44"/>
      <c r="R754" s="44"/>
      <c r="S754" s="44"/>
      <c r="T754" s="44"/>
      <c r="U754" s="44"/>
      <c r="V754" s="44"/>
      <c r="W754" s="44"/>
      <c r="X754" s="44"/>
      <c r="Y754" s="44"/>
      <c r="Z754" s="44"/>
      <c r="AA754" s="44"/>
      <c r="AB754" s="44"/>
      <c r="AC754" s="44"/>
      <c r="AD754" s="44"/>
      <c r="AE754" s="44"/>
      <c r="AF754" s="44"/>
      <c r="AG754" s="44"/>
      <c r="AH754" s="44"/>
      <c r="AI754" s="44"/>
      <c r="AJ754" s="44"/>
      <c r="AK754" s="44"/>
      <c r="AL754" s="44"/>
      <c r="AM754" s="44"/>
      <c r="AN754" s="44"/>
      <c r="AO754" s="44"/>
      <c r="AP754" s="44"/>
      <c r="AQ754" s="44"/>
      <c r="AR754" s="44"/>
      <c r="AS754" s="44"/>
      <c r="AT754" s="44"/>
      <c r="AU754" s="44"/>
      <c r="AV754" s="44"/>
      <c r="AW754" s="44"/>
      <c r="AX754" s="44"/>
    </row>
    <row r="755" spans="3:50" ht="14.4" x14ac:dyDescent="0.25">
      <c r="C755" s="641"/>
      <c r="D755" s="641"/>
      <c r="E755" s="641"/>
      <c r="F755" s="44"/>
      <c r="G755" s="44"/>
      <c r="H755" s="44"/>
      <c r="I755" s="44"/>
      <c r="J755" s="44"/>
      <c r="K755" s="44"/>
      <c r="L755" s="44"/>
      <c r="M755" s="44"/>
      <c r="N755" s="44"/>
      <c r="O755" s="44"/>
      <c r="P755" s="44"/>
      <c r="Q755" s="44"/>
      <c r="R755" s="44"/>
      <c r="S755" s="44"/>
      <c r="T755" s="44"/>
      <c r="U755" s="44"/>
      <c r="V755" s="44"/>
      <c r="W755" s="44"/>
      <c r="X755" s="44"/>
      <c r="Y755" s="44"/>
      <c r="Z755" s="44"/>
      <c r="AA755" s="44"/>
      <c r="AB755" s="44"/>
      <c r="AC755" s="44"/>
      <c r="AD755" s="44"/>
      <c r="AE755" s="44"/>
      <c r="AF755" s="44"/>
      <c r="AG755" s="44"/>
      <c r="AH755" s="44"/>
      <c r="AI755" s="44"/>
      <c r="AJ755" s="44"/>
      <c r="AK755" s="44"/>
      <c r="AL755" s="44"/>
      <c r="AM755" s="44"/>
      <c r="AN755" s="44"/>
      <c r="AO755" s="44"/>
      <c r="AP755" s="44"/>
      <c r="AQ755" s="44"/>
      <c r="AR755" s="44"/>
      <c r="AS755" s="44"/>
      <c r="AT755" s="44"/>
      <c r="AU755" s="44"/>
      <c r="AV755" s="44"/>
      <c r="AW755" s="44"/>
      <c r="AX755" s="44"/>
    </row>
    <row r="756" spans="3:50" ht="14.4" x14ac:dyDescent="0.25">
      <c r="C756" s="641"/>
      <c r="D756" s="641"/>
      <c r="E756" s="641"/>
      <c r="F756" s="44"/>
      <c r="G756" s="44"/>
      <c r="H756" s="44"/>
      <c r="I756" s="44"/>
      <c r="J756" s="44"/>
      <c r="K756" s="44"/>
      <c r="L756" s="44"/>
      <c r="M756" s="44"/>
      <c r="N756" s="44"/>
      <c r="O756" s="44"/>
      <c r="P756" s="44"/>
      <c r="Q756" s="44"/>
      <c r="R756" s="44"/>
      <c r="S756" s="44"/>
      <c r="T756" s="44"/>
      <c r="U756" s="44"/>
      <c r="V756" s="44"/>
      <c r="W756" s="44"/>
      <c r="X756" s="44"/>
      <c r="Y756" s="44"/>
      <c r="Z756" s="44"/>
      <c r="AA756" s="44"/>
      <c r="AB756" s="44"/>
      <c r="AC756" s="44"/>
      <c r="AD756" s="44"/>
      <c r="AE756" s="44"/>
      <c r="AF756" s="44"/>
      <c r="AG756" s="44"/>
      <c r="AH756" s="44"/>
      <c r="AI756" s="44"/>
      <c r="AJ756" s="44"/>
      <c r="AK756" s="44"/>
      <c r="AL756" s="44"/>
      <c r="AM756" s="44"/>
      <c r="AN756" s="44"/>
      <c r="AO756" s="44"/>
      <c r="AP756" s="44"/>
      <c r="AQ756" s="44"/>
      <c r="AR756" s="44"/>
      <c r="AS756" s="44"/>
      <c r="AT756" s="44"/>
      <c r="AU756" s="44"/>
      <c r="AV756" s="44"/>
      <c r="AW756" s="44"/>
      <c r="AX756" s="44"/>
    </row>
    <row r="757" spans="3:50" ht="14.4" x14ac:dyDescent="0.25">
      <c r="C757" s="641"/>
      <c r="D757" s="641"/>
      <c r="E757" s="641"/>
      <c r="F757" s="44"/>
      <c r="G757" s="44"/>
      <c r="H757" s="44"/>
      <c r="I757" s="44"/>
      <c r="J757" s="44"/>
      <c r="K757" s="44"/>
      <c r="L757" s="44"/>
      <c r="M757" s="44"/>
      <c r="N757" s="44"/>
      <c r="O757" s="44"/>
      <c r="P757" s="44"/>
      <c r="Q757" s="44"/>
      <c r="R757" s="44"/>
      <c r="S757" s="44"/>
      <c r="T757" s="44"/>
      <c r="U757" s="44"/>
      <c r="V757" s="44"/>
      <c r="W757" s="44"/>
      <c r="X757" s="44"/>
      <c r="Y757" s="44"/>
      <c r="Z757" s="44"/>
      <c r="AA757" s="44"/>
      <c r="AB757" s="44"/>
      <c r="AC757" s="44"/>
      <c r="AD757" s="44"/>
      <c r="AE757" s="44"/>
      <c r="AF757" s="44"/>
      <c r="AG757" s="44"/>
      <c r="AH757" s="44"/>
      <c r="AI757" s="44"/>
      <c r="AJ757" s="44"/>
      <c r="AK757" s="44"/>
      <c r="AL757" s="44"/>
      <c r="AM757" s="44"/>
      <c r="AN757" s="44"/>
      <c r="AO757" s="44"/>
      <c r="AP757" s="44"/>
      <c r="AQ757" s="44"/>
      <c r="AR757" s="44"/>
      <c r="AS757" s="44"/>
      <c r="AT757" s="44"/>
      <c r="AU757" s="44"/>
      <c r="AV757" s="44"/>
      <c r="AW757" s="44"/>
      <c r="AX757" s="44"/>
    </row>
    <row r="758" spans="3:50" ht="14.4" x14ac:dyDescent="0.25">
      <c r="C758" s="641"/>
      <c r="D758" s="641"/>
      <c r="E758" s="641"/>
      <c r="F758" s="44"/>
      <c r="G758" s="44"/>
      <c r="H758" s="44"/>
      <c r="I758" s="44"/>
      <c r="J758" s="44"/>
      <c r="K758" s="44"/>
      <c r="L758" s="44"/>
      <c r="M758" s="44"/>
      <c r="N758" s="44"/>
      <c r="O758" s="44"/>
      <c r="P758" s="44"/>
      <c r="Q758" s="44"/>
      <c r="R758" s="44"/>
      <c r="S758" s="44"/>
      <c r="T758" s="44"/>
      <c r="U758" s="44"/>
      <c r="V758" s="44"/>
      <c r="W758" s="44"/>
      <c r="X758" s="44"/>
      <c r="Y758" s="44"/>
      <c r="Z758" s="44"/>
      <c r="AA758" s="44"/>
      <c r="AB758" s="44"/>
      <c r="AC758" s="44"/>
      <c r="AD758" s="44"/>
      <c r="AE758" s="44"/>
      <c r="AF758" s="44"/>
      <c r="AG758" s="44"/>
      <c r="AH758" s="44"/>
      <c r="AI758" s="44"/>
      <c r="AJ758" s="44"/>
      <c r="AK758" s="44"/>
      <c r="AL758" s="44"/>
      <c r="AM758" s="44"/>
      <c r="AN758" s="44"/>
      <c r="AO758" s="44"/>
      <c r="AP758" s="44"/>
      <c r="AQ758" s="44"/>
      <c r="AR758" s="44"/>
      <c r="AS758" s="44"/>
      <c r="AT758" s="44"/>
      <c r="AU758" s="44"/>
      <c r="AV758" s="44"/>
      <c r="AW758" s="44"/>
      <c r="AX758" s="44"/>
    </row>
    <row r="759" spans="3:50" ht="14.4" x14ac:dyDescent="0.25">
      <c r="C759" s="641"/>
      <c r="D759" s="641"/>
      <c r="E759" s="641"/>
      <c r="F759" s="44"/>
      <c r="G759" s="44"/>
      <c r="H759" s="44"/>
      <c r="I759" s="44"/>
      <c r="J759" s="44"/>
      <c r="K759" s="44"/>
      <c r="L759" s="44"/>
      <c r="M759" s="44"/>
      <c r="N759" s="44"/>
      <c r="O759" s="44"/>
      <c r="P759" s="44"/>
      <c r="Q759" s="44"/>
      <c r="R759" s="44"/>
      <c r="S759" s="44"/>
      <c r="T759" s="44"/>
      <c r="U759" s="44"/>
      <c r="V759" s="44"/>
      <c r="W759" s="44"/>
      <c r="X759" s="44"/>
      <c r="Y759" s="44"/>
      <c r="Z759" s="44"/>
      <c r="AA759" s="44"/>
      <c r="AB759" s="44"/>
      <c r="AC759" s="44"/>
      <c r="AD759" s="44"/>
      <c r="AE759" s="44"/>
      <c r="AF759" s="44"/>
      <c r="AG759" s="44"/>
      <c r="AH759" s="44"/>
      <c r="AI759" s="44"/>
      <c r="AJ759" s="44"/>
      <c r="AK759" s="44"/>
      <c r="AL759" s="44"/>
      <c r="AM759" s="44"/>
      <c r="AN759" s="44"/>
      <c r="AO759" s="44"/>
      <c r="AP759" s="44"/>
      <c r="AQ759" s="44"/>
      <c r="AR759" s="44"/>
      <c r="AS759" s="44"/>
      <c r="AT759" s="44"/>
      <c r="AU759" s="44"/>
      <c r="AV759" s="44"/>
      <c r="AW759" s="44"/>
      <c r="AX759" s="44"/>
    </row>
    <row r="760" spans="3:50" ht="14.4" x14ac:dyDescent="0.25">
      <c r="C760" s="641"/>
      <c r="D760" s="641"/>
      <c r="E760" s="641"/>
      <c r="F760" s="44"/>
      <c r="G760" s="44"/>
      <c r="H760" s="44"/>
      <c r="I760" s="44"/>
      <c r="J760" s="44"/>
      <c r="K760" s="44"/>
      <c r="L760" s="44"/>
      <c r="M760" s="44"/>
      <c r="N760" s="44"/>
      <c r="O760" s="44"/>
      <c r="P760" s="44"/>
      <c r="Q760" s="44"/>
      <c r="R760" s="44"/>
      <c r="S760" s="44"/>
      <c r="T760" s="44"/>
      <c r="U760" s="44"/>
      <c r="V760" s="44"/>
      <c r="W760" s="44"/>
      <c r="X760" s="44"/>
      <c r="Y760" s="44"/>
      <c r="Z760" s="44"/>
      <c r="AA760" s="44"/>
      <c r="AB760" s="44"/>
      <c r="AC760" s="44"/>
      <c r="AD760" s="44"/>
      <c r="AE760" s="44"/>
      <c r="AF760" s="44"/>
      <c r="AG760" s="44"/>
      <c r="AH760" s="44"/>
      <c r="AI760" s="44"/>
      <c r="AJ760" s="44"/>
      <c r="AK760" s="44"/>
      <c r="AL760" s="44"/>
      <c r="AM760" s="44"/>
      <c r="AN760" s="44"/>
      <c r="AO760" s="44"/>
      <c r="AP760" s="44"/>
      <c r="AQ760" s="44"/>
      <c r="AR760" s="44"/>
      <c r="AS760" s="44"/>
      <c r="AT760" s="44"/>
      <c r="AU760" s="44"/>
      <c r="AV760" s="44"/>
      <c r="AW760" s="44"/>
      <c r="AX760" s="44"/>
    </row>
    <row r="761" spans="3:50" ht="14.4" x14ac:dyDescent="0.25">
      <c r="C761" s="641"/>
      <c r="D761" s="641"/>
      <c r="E761" s="641"/>
      <c r="F761" s="44"/>
      <c r="G761" s="44"/>
      <c r="H761" s="44"/>
      <c r="I761" s="44"/>
      <c r="J761" s="44"/>
      <c r="K761" s="44"/>
      <c r="L761" s="44"/>
      <c r="M761" s="44"/>
      <c r="N761" s="44"/>
      <c r="O761" s="44"/>
      <c r="P761" s="44"/>
      <c r="Q761" s="44"/>
      <c r="R761" s="44"/>
      <c r="S761" s="44"/>
      <c r="T761" s="44"/>
      <c r="U761" s="44"/>
      <c r="V761" s="44"/>
      <c r="W761" s="44"/>
      <c r="X761" s="44"/>
      <c r="Y761" s="44"/>
      <c r="Z761" s="44"/>
      <c r="AA761" s="44"/>
      <c r="AB761" s="44"/>
      <c r="AC761" s="44"/>
      <c r="AD761" s="44"/>
      <c r="AE761" s="44"/>
      <c r="AF761" s="44"/>
      <c r="AG761" s="44"/>
      <c r="AH761" s="44"/>
      <c r="AI761" s="44"/>
      <c r="AJ761" s="44"/>
      <c r="AK761" s="44"/>
      <c r="AL761" s="44"/>
      <c r="AM761" s="44"/>
      <c r="AN761" s="44"/>
      <c r="AO761" s="44"/>
      <c r="AP761" s="44"/>
      <c r="AQ761" s="44"/>
      <c r="AR761" s="44"/>
      <c r="AS761" s="44"/>
      <c r="AT761" s="44"/>
      <c r="AU761" s="44"/>
      <c r="AV761" s="44"/>
      <c r="AW761" s="44"/>
      <c r="AX761" s="44"/>
    </row>
    <row r="762" spans="3:50" ht="14.4" x14ac:dyDescent="0.25">
      <c r="C762" s="641"/>
      <c r="D762" s="641"/>
      <c r="E762" s="641"/>
      <c r="F762" s="44"/>
      <c r="G762" s="44"/>
      <c r="H762" s="44"/>
      <c r="I762" s="44"/>
      <c r="J762" s="44"/>
      <c r="K762" s="44"/>
      <c r="L762" s="44"/>
      <c r="M762" s="44"/>
      <c r="N762" s="44"/>
      <c r="O762" s="44"/>
      <c r="P762" s="44"/>
      <c r="Q762" s="44"/>
      <c r="R762" s="44"/>
      <c r="S762" s="44"/>
      <c r="T762" s="44"/>
      <c r="U762" s="44"/>
      <c r="V762" s="44"/>
      <c r="W762" s="44"/>
      <c r="X762" s="44"/>
      <c r="Y762" s="44"/>
      <c r="Z762" s="44"/>
      <c r="AA762" s="44"/>
      <c r="AB762" s="44"/>
      <c r="AC762" s="44"/>
      <c r="AD762" s="44"/>
      <c r="AE762" s="44"/>
      <c r="AF762" s="44"/>
      <c r="AG762" s="44"/>
      <c r="AH762" s="44"/>
      <c r="AI762" s="44"/>
      <c r="AJ762" s="44"/>
      <c r="AK762" s="44"/>
      <c r="AL762" s="44"/>
      <c r="AM762" s="44"/>
      <c r="AN762" s="44"/>
      <c r="AO762" s="44"/>
      <c r="AP762" s="44"/>
      <c r="AQ762" s="44"/>
      <c r="AR762" s="44"/>
      <c r="AS762" s="44"/>
      <c r="AT762" s="44"/>
      <c r="AU762" s="44"/>
      <c r="AV762" s="44"/>
      <c r="AW762" s="44"/>
      <c r="AX762" s="44"/>
    </row>
    <row r="763" spans="3:50" ht="14.4" x14ac:dyDescent="0.25">
      <c r="C763" s="641"/>
      <c r="D763" s="641"/>
      <c r="E763" s="641"/>
      <c r="F763" s="44"/>
      <c r="G763" s="44"/>
      <c r="H763" s="44"/>
      <c r="I763" s="44"/>
      <c r="J763" s="44"/>
      <c r="K763" s="44"/>
      <c r="L763" s="44"/>
      <c r="M763" s="44"/>
      <c r="N763" s="44"/>
      <c r="O763" s="44"/>
      <c r="P763" s="44"/>
      <c r="Q763" s="44"/>
      <c r="R763" s="44"/>
      <c r="S763" s="44"/>
      <c r="T763" s="44"/>
      <c r="U763" s="44"/>
      <c r="V763" s="44"/>
      <c r="W763" s="44"/>
      <c r="X763" s="44"/>
      <c r="Y763" s="44"/>
      <c r="Z763" s="44"/>
      <c r="AA763" s="44"/>
      <c r="AB763" s="44"/>
      <c r="AC763" s="44"/>
      <c r="AD763" s="44"/>
      <c r="AE763" s="44"/>
      <c r="AF763" s="44"/>
      <c r="AG763" s="44"/>
      <c r="AH763" s="44"/>
      <c r="AI763" s="44"/>
      <c r="AJ763" s="44"/>
      <c r="AK763" s="44"/>
      <c r="AL763" s="44"/>
      <c r="AM763" s="44"/>
      <c r="AN763" s="44"/>
      <c r="AO763" s="44"/>
      <c r="AP763" s="44"/>
      <c r="AQ763" s="44"/>
      <c r="AR763" s="44"/>
      <c r="AS763" s="44"/>
      <c r="AT763" s="44"/>
      <c r="AU763" s="44"/>
      <c r="AV763" s="44"/>
      <c r="AW763" s="44"/>
      <c r="AX763" s="44"/>
    </row>
    <row r="764" spans="3:50" ht="14.4" x14ac:dyDescent="0.25">
      <c r="C764" s="641"/>
      <c r="D764" s="641"/>
      <c r="E764" s="641"/>
      <c r="F764" s="44"/>
      <c r="G764" s="44"/>
      <c r="H764" s="44"/>
      <c r="I764" s="44"/>
      <c r="J764" s="44"/>
      <c r="K764" s="44"/>
      <c r="L764" s="44"/>
      <c r="M764" s="44"/>
      <c r="N764" s="44"/>
      <c r="O764" s="44"/>
      <c r="P764" s="44"/>
      <c r="Q764" s="44"/>
      <c r="R764" s="44"/>
      <c r="S764" s="44"/>
      <c r="T764" s="44"/>
      <c r="U764" s="44"/>
      <c r="V764" s="44"/>
      <c r="W764" s="44"/>
      <c r="X764" s="44"/>
      <c r="Y764" s="44"/>
      <c r="Z764" s="44"/>
      <c r="AA764" s="44"/>
      <c r="AB764" s="44"/>
      <c r="AC764" s="44"/>
      <c r="AD764" s="44"/>
      <c r="AE764" s="44"/>
      <c r="AF764" s="44"/>
      <c r="AG764" s="44"/>
      <c r="AH764" s="44"/>
      <c r="AI764" s="44"/>
      <c r="AJ764" s="44"/>
      <c r="AK764" s="44"/>
      <c r="AL764" s="44"/>
      <c r="AM764" s="44"/>
      <c r="AN764" s="44"/>
      <c r="AO764" s="44"/>
      <c r="AP764" s="44"/>
      <c r="AQ764" s="44"/>
      <c r="AR764" s="44"/>
      <c r="AS764" s="44"/>
      <c r="AT764" s="44"/>
      <c r="AU764" s="44"/>
      <c r="AV764" s="44"/>
      <c r="AW764" s="44"/>
      <c r="AX764" s="44"/>
    </row>
    <row r="765" spans="3:50" ht="14.4" x14ac:dyDescent="0.25">
      <c r="C765" s="641"/>
      <c r="D765" s="641"/>
      <c r="E765" s="641"/>
      <c r="F765" s="44"/>
      <c r="G765" s="44"/>
      <c r="H765" s="44"/>
      <c r="I765" s="44"/>
      <c r="J765" s="44"/>
      <c r="K765" s="44"/>
      <c r="L765" s="44"/>
      <c r="M765" s="44"/>
      <c r="N765" s="44"/>
      <c r="O765" s="44"/>
      <c r="P765" s="44"/>
      <c r="Q765" s="44"/>
      <c r="R765" s="44"/>
      <c r="S765" s="44"/>
      <c r="T765" s="44"/>
      <c r="U765" s="44"/>
      <c r="V765" s="44"/>
      <c r="W765" s="44"/>
      <c r="X765" s="44"/>
      <c r="Y765" s="44"/>
      <c r="Z765" s="44"/>
      <c r="AA765" s="44"/>
      <c r="AB765" s="44"/>
      <c r="AC765" s="44"/>
      <c r="AD765" s="44"/>
      <c r="AE765" s="44"/>
      <c r="AF765" s="44"/>
      <c r="AG765" s="44"/>
      <c r="AH765" s="44"/>
      <c r="AI765" s="44"/>
      <c r="AJ765" s="44"/>
      <c r="AK765" s="44"/>
      <c r="AL765" s="44"/>
      <c r="AM765" s="44"/>
      <c r="AN765" s="44"/>
      <c r="AO765" s="44"/>
      <c r="AP765" s="44"/>
      <c r="AQ765" s="44"/>
      <c r="AR765" s="44"/>
      <c r="AS765" s="44"/>
      <c r="AT765" s="44"/>
      <c r="AU765" s="44"/>
      <c r="AV765" s="44"/>
      <c r="AW765" s="44"/>
      <c r="AX765" s="44"/>
    </row>
    <row r="766" spans="3:50" ht="14.4" x14ac:dyDescent="0.25">
      <c r="C766" s="641"/>
      <c r="D766" s="641"/>
      <c r="E766" s="641"/>
      <c r="F766" s="44"/>
      <c r="G766" s="44"/>
      <c r="H766" s="44"/>
      <c r="I766" s="44"/>
      <c r="J766" s="44"/>
      <c r="K766" s="44"/>
      <c r="L766" s="44"/>
      <c r="M766" s="44"/>
      <c r="N766" s="44"/>
      <c r="O766" s="44"/>
      <c r="P766" s="44"/>
      <c r="Q766" s="44"/>
      <c r="R766" s="44"/>
      <c r="S766" s="44"/>
      <c r="T766" s="44"/>
      <c r="U766" s="44"/>
      <c r="V766" s="44"/>
      <c r="W766" s="44"/>
      <c r="X766" s="44"/>
      <c r="Y766" s="44"/>
      <c r="Z766" s="44"/>
      <c r="AA766" s="44"/>
      <c r="AB766" s="44"/>
      <c r="AC766" s="44"/>
      <c r="AD766" s="44"/>
      <c r="AE766" s="44"/>
      <c r="AF766" s="44"/>
      <c r="AG766" s="44"/>
      <c r="AH766" s="44"/>
      <c r="AI766" s="44"/>
      <c r="AJ766" s="44"/>
      <c r="AK766" s="44"/>
      <c r="AL766" s="44"/>
      <c r="AM766" s="44"/>
      <c r="AN766" s="44"/>
      <c r="AO766" s="44"/>
      <c r="AP766" s="44"/>
      <c r="AQ766" s="44"/>
      <c r="AR766" s="44"/>
      <c r="AS766" s="44"/>
      <c r="AT766" s="44"/>
      <c r="AU766" s="44"/>
      <c r="AV766" s="44"/>
      <c r="AW766" s="44"/>
      <c r="AX766" s="44"/>
    </row>
    <row r="767" spans="3:50" ht="14.4" x14ac:dyDescent="0.25">
      <c r="C767" s="641"/>
      <c r="D767" s="641"/>
      <c r="E767" s="641"/>
      <c r="F767" s="44"/>
      <c r="G767" s="44"/>
      <c r="H767" s="44"/>
      <c r="I767" s="44"/>
      <c r="J767" s="44"/>
      <c r="K767" s="44"/>
      <c r="L767" s="44"/>
      <c r="M767" s="44"/>
      <c r="N767" s="44"/>
      <c r="O767" s="44"/>
      <c r="P767" s="44"/>
      <c r="Q767" s="44"/>
      <c r="R767" s="44"/>
      <c r="S767" s="44"/>
      <c r="T767" s="44"/>
      <c r="U767" s="44"/>
      <c r="V767" s="44"/>
      <c r="W767" s="44"/>
      <c r="X767" s="44"/>
      <c r="Y767" s="44"/>
      <c r="Z767" s="44"/>
      <c r="AA767" s="44"/>
      <c r="AB767" s="44"/>
      <c r="AC767" s="44"/>
      <c r="AD767" s="44"/>
      <c r="AE767" s="44"/>
      <c r="AF767" s="44"/>
      <c r="AG767" s="44"/>
      <c r="AH767" s="44"/>
      <c r="AI767" s="44"/>
      <c r="AJ767" s="44"/>
      <c r="AK767" s="44"/>
      <c r="AL767" s="44"/>
      <c r="AM767" s="44"/>
      <c r="AN767" s="44"/>
      <c r="AO767" s="44"/>
      <c r="AP767" s="44"/>
      <c r="AQ767" s="44"/>
      <c r="AR767" s="44"/>
      <c r="AS767" s="44"/>
      <c r="AT767" s="44"/>
      <c r="AU767" s="44"/>
      <c r="AV767" s="44"/>
      <c r="AW767" s="44"/>
      <c r="AX767" s="44"/>
    </row>
    <row r="768" spans="3:50" ht="14.4" x14ac:dyDescent="0.25">
      <c r="C768" s="641"/>
      <c r="D768" s="641"/>
      <c r="E768" s="641"/>
      <c r="F768" s="44"/>
      <c r="G768" s="44"/>
      <c r="H768" s="44"/>
      <c r="I768" s="44"/>
      <c r="J768" s="44"/>
      <c r="K768" s="44"/>
      <c r="L768" s="44"/>
      <c r="M768" s="44"/>
      <c r="N768" s="44"/>
      <c r="O768" s="44"/>
      <c r="P768" s="44"/>
      <c r="Q768" s="44"/>
      <c r="R768" s="44"/>
      <c r="S768" s="44"/>
      <c r="T768" s="44"/>
      <c r="U768" s="44"/>
      <c r="V768" s="44"/>
      <c r="W768" s="44"/>
      <c r="X768" s="44"/>
      <c r="Y768" s="44"/>
      <c r="Z768" s="44"/>
      <c r="AA768" s="44"/>
      <c r="AB768" s="44"/>
      <c r="AC768" s="44"/>
      <c r="AD768" s="44"/>
      <c r="AE768" s="44"/>
      <c r="AF768" s="44"/>
      <c r="AG768" s="44"/>
      <c r="AH768" s="44"/>
      <c r="AI768" s="44"/>
      <c r="AJ768" s="44"/>
      <c r="AK768" s="44"/>
      <c r="AL768" s="44"/>
      <c r="AM768" s="44"/>
      <c r="AN768" s="44"/>
      <c r="AO768" s="44"/>
      <c r="AP768" s="44"/>
      <c r="AQ768" s="44"/>
      <c r="AR768" s="44"/>
      <c r="AS768" s="44"/>
      <c r="AT768" s="44"/>
      <c r="AU768" s="44"/>
      <c r="AV768" s="44"/>
      <c r="AW768" s="44"/>
      <c r="AX768" s="44"/>
    </row>
    <row r="769" spans="3:50" ht="14.4" x14ac:dyDescent="0.25">
      <c r="C769" s="641"/>
      <c r="D769" s="641"/>
      <c r="E769" s="641"/>
      <c r="F769" s="44"/>
      <c r="G769" s="44"/>
      <c r="H769" s="44"/>
      <c r="I769" s="44"/>
      <c r="J769" s="44"/>
      <c r="K769" s="44"/>
      <c r="L769" s="44"/>
      <c r="M769" s="44"/>
      <c r="N769" s="44"/>
      <c r="O769" s="44"/>
      <c r="P769" s="44"/>
      <c r="Q769" s="44"/>
      <c r="R769" s="44"/>
      <c r="S769" s="44"/>
      <c r="T769" s="44"/>
      <c r="U769" s="44"/>
      <c r="V769" s="44"/>
      <c r="W769" s="44"/>
      <c r="X769" s="44"/>
      <c r="Y769" s="44"/>
      <c r="Z769" s="44"/>
      <c r="AA769" s="44"/>
      <c r="AB769" s="44"/>
      <c r="AC769" s="44"/>
      <c r="AD769" s="44"/>
      <c r="AE769" s="44"/>
      <c r="AF769" s="44"/>
      <c r="AG769" s="44"/>
      <c r="AH769" s="44"/>
      <c r="AI769" s="44"/>
      <c r="AJ769" s="44"/>
      <c r="AK769" s="44"/>
      <c r="AL769" s="44"/>
      <c r="AM769" s="44"/>
      <c r="AN769" s="44"/>
      <c r="AO769" s="44"/>
      <c r="AP769" s="44"/>
      <c r="AQ769" s="44"/>
      <c r="AR769" s="44"/>
      <c r="AS769" s="44"/>
      <c r="AT769" s="44"/>
      <c r="AU769" s="44"/>
      <c r="AV769" s="44"/>
      <c r="AW769" s="44"/>
      <c r="AX769" s="44"/>
    </row>
    <row r="770" spans="3:50" ht="14.4" x14ac:dyDescent="0.25">
      <c r="C770" s="641"/>
      <c r="D770" s="641"/>
      <c r="E770" s="641"/>
      <c r="F770" s="44"/>
      <c r="G770" s="44"/>
      <c r="H770" s="44"/>
      <c r="I770" s="44"/>
      <c r="J770" s="44"/>
      <c r="K770" s="44"/>
      <c r="L770" s="44"/>
      <c r="M770" s="44"/>
      <c r="N770" s="44"/>
      <c r="O770" s="44"/>
      <c r="P770" s="44"/>
      <c r="Q770" s="44"/>
      <c r="R770" s="44"/>
      <c r="S770" s="44"/>
      <c r="T770" s="44"/>
      <c r="U770" s="44"/>
      <c r="V770" s="44"/>
      <c r="W770" s="44"/>
      <c r="X770" s="44"/>
      <c r="Y770" s="44"/>
      <c r="Z770" s="44"/>
      <c r="AA770" s="44"/>
      <c r="AB770" s="44"/>
      <c r="AC770" s="44"/>
      <c r="AD770" s="44"/>
      <c r="AE770" s="44"/>
      <c r="AF770" s="44"/>
      <c r="AG770" s="44"/>
      <c r="AH770" s="44"/>
      <c r="AI770" s="44"/>
      <c r="AJ770" s="44"/>
      <c r="AK770" s="44"/>
      <c r="AL770" s="44"/>
      <c r="AM770" s="44"/>
      <c r="AN770" s="44"/>
      <c r="AO770" s="44"/>
      <c r="AP770" s="44"/>
      <c r="AQ770" s="44"/>
      <c r="AR770" s="44"/>
      <c r="AS770" s="44"/>
      <c r="AT770" s="44"/>
      <c r="AU770" s="44"/>
      <c r="AV770" s="44"/>
      <c r="AW770" s="44"/>
      <c r="AX770" s="44"/>
    </row>
    <row r="771" spans="3:50" ht="14.4" x14ac:dyDescent="0.25">
      <c r="C771" s="641"/>
      <c r="D771" s="641"/>
      <c r="E771" s="641"/>
      <c r="F771" s="44"/>
      <c r="G771" s="44"/>
      <c r="H771" s="44"/>
      <c r="I771" s="44"/>
      <c r="J771" s="44"/>
      <c r="K771" s="44"/>
      <c r="L771" s="44"/>
      <c r="M771" s="44"/>
      <c r="N771" s="44"/>
      <c r="O771" s="44"/>
      <c r="P771" s="44"/>
      <c r="Q771" s="44"/>
      <c r="R771" s="44"/>
      <c r="S771" s="44"/>
      <c r="T771" s="44"/>
      <c r="U771" s="44"/>
      <c r="V771" s="44"/>
      <c r="W771" s="44"/>
      <c r="X771" s="44"/>
      <c r="Y771" s="44"/>
      <c r="Z771" s="44"/>
      <c r="AA771" s="44"/>
      <c r="AB771" s="44"/>
      <c r="AC771" s="44"/>
      <c r="AD771" s="44"/>
      <c r="AE771" s="44"/>
      <c r="AF771" s="44"/>
      <c r="AG771" s="44"/>
      <c r="AH771" s="44"/>
      <c r="AI771" s="44"/>
      <c r="AJ771" s="44"/>
      <c r="AK771" s="44"/>
      <c r="AL771" s="44"/>
      <c r="AM771" s="44"/>
      <c r="AN771" s="44"/>
      <c r="AO771" s="44"/>
      <c r="AP771" s="44"/>
      <c r="AQ771" s="44"/>
      <c r="AR771" s="44"/>
      <c r="AS771" s="44"/>
      <c r="AT771" s="44"/>
      <c r="AU771" s="44"/>
      <c r="AV771" s="44"/>
      <c r="AW771" s="44"/>
      <c r="AX771" s="44"/>
    </row>
    <row r="772" spans="3:50" ht="14.4" x14ac:dyDescent="0.25">
      <c r="C772" s="641"/>
      <c r="D772" s="641"/>
      <c r="E772" s="641"/>
      <c r="F772" s="44"/>
      <c r="G772" s="44"/>
      <c r="H772" s="44"/>
      <c r="I772" s="44"/>
      <c r="J772" s="44"/>
      <c r="K772" s="44"/>
      <c r="L772" s="44"/>
      <c r="M772" s="44"/>
      <c r="N772" s="44"/>
      <c r="O772" s="44"/>
      <c r="P772" s="44"/>
      <c r="Q772" s="44"/>
      <c r="R772" s="44"/>
      <c r="S772" s="44"/>
      <c r="T772" s="44"/>
      <c r="U772" s="44"/>
      <c r="V772" s="44"/>
      <c r="W772" s="44"/>
      <c r="X772" s="44"/>
      <c r="Y772" s="44"/>
      <c r="Z772" s="44"/>
      <c r="AA772" s="44"/>
      <c r="AB772" s="44"/>
      <c r="AC772" s="44"/>
      <c r="AD772" s="44"/>
      <c r="AE772" s="44"/>
      <c r="AF772" s="44"/>
      <c r="AG772" s="44"/>
      <c r="AH772" s="44"/>
      <c r="AI772" s="44"/>
      <c r="AJ772" s="44"/>
      <c r="AK772" s="44"/>
      <c r="AL772" s="44"/>
      <c r="AM772" s="44"/>
      <c r="AN772" s="44"/>
      <c r="AO772" s="44"/>
      <c r="AP772" s="44"/>
      <c r="AQ772" s="44"/>
      <c r="AR772" s="44"/>
      <c r="AS772" s="44"/>
      <c r="AT772" s="44"/>
      <c r="AU772" s="44"/>
      <c r="AV772" s="44"/>
      <c r="AW772" s="44"/>
      <c r="AX772" s="44"/>
    </row>
    <row r="773" spans="3:50" ht="14.4" x14ac:dyDescent="0.25">
      <c r="C773" s="641"/>
      <c r="D773" s="641"/>
      <c r="E773" s="641"/>
      <c r="F773" s="44"/>
      <c r="G773" s="44"/>
      <c r="H773" s="44"/>
      <c r="I773" s="44"/>
      <c r="J773" s="44"/>
      <c r="K773" s="44"/>
      <c r="L773" s="44"/>
      <c r="M773" s="44"/>
      <c r="N773" s="44"/>
      <c r="O773" s="44"/>
      <c r="P773" s="44"/>
      <c r="Q773" s="44"/>
      <c r="R773" s="44"/>
      <c r="S773" s="44"/>
      <c r="T773" s="44"/>
      <c r="U773" s="44"/>
      <c r="V773" s="44"/>
      <c r="W773" s="44"/>
      <c r="X773" s="44"/>
      <c r="Y773" s="44"/>
      <c r="Z773" s="44"/>
      <c r="AA773" s="44"/>
      <c r="AB773" s="44"/>
      <c r="AC773" s="44"/>
      <c r="AD773" s="44"/>
      <c r="AE773" s="44"/>
      <c r="AF773" s="44"/>
      <c r="AG773" s="44"/>
      <c r="AH773" s="44"/>
      <c r="AI773" s="44"/>
      <c r="AJ773" s="44"/>
      <c r="AK773" s="44"/>
      <c r="AL773" s="44"/>
      <c r="AM773" s="44"/>
      <c r="AN773" s="44"/>
      <c r="AO773" s="44"/>
      <c r="AP773" s="44"/>
      <c r="AQ773" s="44"/>
      <c r="AR773" s="44"/>
      <c r="AS773" s="44"/>
      <c r="AT773" s="44"/>
      <c r="AU773" s="44"/>
      <c r="AV773" s="44"/>
      <c r="AW773" s="44"/>
      <c r="AX773" s="44"/>
    </row>
    <row r="774" spans="3:50" ht="14.4" x14ac:dyDescent="0.25">
      <c r="C774" s="641"/>
      <c r="D774" s="641"/>
      <c r="E774" s="641"/>
      <c r="F774" s="44"/>
      <c r="G774" s="44"/>
      <c r="H774" s="44"/>
      <c r="I774" s="44"/>
      <c r="J774" s="44"/>
      <c r="K774" s="44"/>
      <c r="L774" s="44"/>
      <c r="M774" s="44"/>
      <c r="N774" s="44"/>
      <c r="O774" s="44"/>
      <c r="P774" s="44"/>
      <c r="Q774" s="44"/>
      <c r="R774" s="44"/>
      <c r="S774" s="44"/>
      <c r="T774" s="44"/>
      <c r="U774" s="44"/>
      <c r="V774" s="44"/>
      <c r="W774" s="44"/>
      <c r="X774" s="44"/>
      <c r="Y774" s="44"/>
      <c r="Z774" s="44"/>
      <c r="AA774" s="44"/>
      <c r="AB774" s="44"/>
      <c r="AC774" s="44"/>
      <c r="AD774" s="44"/>
      <c r="AE774" s="44"/>
      <c r="AF774" s="44"/>
      <c r="AG774" s="44"/>
      <c r="AH774" s="44"/>
      <c r="AI774" s="44"/>
      <c r="AJ774" s="44"/>
      <c r="AK774" s="44"/>
      <c r="AL774" s="44"/>
      <c r="AM774" s="44"/>
      <c r="AN774" s="44"/>
      <c r="AO774" s="44"/>
      <c r="AP774" s="44"/>
      <c r="AQ774" s="44"/>
      <c r="AR774" s="44"/>
      <c r="AS774" s="44"/>
      <c r="AT774" s="44"/>
      <c r="AU774" s="44"/>
      <c r="AV774" s="44"/>
      <c r="AW774" s="44"/>
      <c r="AX774" s="44"/>
    </row>
    <row r="775" spans="3:50" ht="14.4" x14ac:dyDescent="0.25">
      <c r="C775" s="641"/>
      <c r="D775" s="641"/>
      <c r="E775" s="641"/>
      <c r="F775" s="44"/>
      <c r="G775" s="44"/>
      <c r="H775" s="44"/>
      <c r="I775" s="44"/>
      <c r="J775" s="44"/>
      <c r="K775" s="44"/>
      <c r="L775" s="44"/>
      <c r="M775" s="44"/>
      <c r="N775" s="44"/>
      <c r="O775" s="44"/>
      <c r="P775" s="44"/>
      <c r="Q775" s="44"/>
      <c r="R775" s="44"/>
      <c r="S775" s="44"/>
      <c r="T775" s="44"/>
      <c r="U775" s="44"/>
      <c r="V775" s="44"/>
      <c r="W775" s="44"/>
      <c r="X775" s="44"/>
      <c r="Y775" s="44"/>
      <c r="Z775" s="44"/>
      <c r="AA775" s="44"/>
      <c r="AB775" s="44"/>
      <c r="AC775" s="44"/>
      <c r="AD775" s="44"/>
      <c r="AE775" s="44"/>
      <c r="AF775" s="44"/>
      <c r="AG775" s="44"/>
      <c r="AH775" s="44"/>
      <c r="AI775" s="44"/>
      <c r="AJ775" s="44"/>
      <c r="AK775" s="44"/>
      <c r="AL775" s="44"/>
      <c r="AM775" s="44"/>
      <c r="AN775" s="44"/>
      <c r="AO775" s="44"/>
      <c r="AP775" s="44"/>
      <c r="AQ775" s="44"/>
      <c r="AR775" s="44"/>
      <c r="AS775" s="44"/>
      <c r="AT775" s="44"/>
      <c r="AU775" s="44"/>
      <c r="AV775" s="44"/>
      <c r="AW775" s="44"/>
      <c r="AX775" s="44"/>
    </row>
    <row r="776" spans="3:50" ht="14.4" x14ac:dyDescent="0.25">
      <c r="C776" s="641"/>
      <c r="D776" s="641"/>
      <c r="E776" s="641"/>
      <c r="F776" s="44"/>
      <c r="G776" s="44"/>
      <c r="H776" s="44"/>
      <c r="I776" s="44"/>
      <c r="J776" s="44"/>
      <c r="K776" s="44"/>
      <c r="L776" s="44"/>
      <c r="M776" s="44"/>
      <c r="N776" s="44"/>
      <c r="O776" s="44"/>
      <c r="P776" s="44"/>
      <c r="Q776" s="44"/>
      <c r="R776" s="44"/>
      <c r="S776" s="44"/>
      <c r="T776" s="44"/>
      <c r="U776" s="44"/>
      <c r="V776" s="44"/>
      <c r="W776" s="44"/>
      <c r="X776" s="44"/>
      <c r="Y776" s="44"/>
      <c r="Z776" s="44"/>
      <c r="AA776" s="44"/>
      <c r="AB776" s="44"/>
      <c r="AC776" s="44"/>
      <c r="AD776" s="44"/>
      <c r="AE776" s="44"/>
      <c r="AF776" s="44"/>
      <c r="AG776" s="44"/>
      <c r="AH776" s="44"/>
      <c r="AI776" s="44"/>
      <c r="AJ776" s="44"/>
      <c r="AK776" s="44"/>
      <c r="AL776" s="44"/>
      <c r="AM776" s="44"/>
      <c r="AN776" s="44"/>
      <c r="AO776" s="44"/>
      <c r="AP776" s="44"/>
      <c r="AQ776" s="44"/>
      <c r="AR776" s="44"/>
      <c r="AS776" s="44"/>
      <c r="AT776" s="44"/>
      <c r="AU776" s="44"/>
      <c r="AV776" s="44"/>
      <c r="AW776" s="44"/>
      <c r="AX776" s="44"/>
    </row>
    <row r="777" spans="3:50" ht="14.4" x14ac:dyDescent="0.25">
      <c r="C777" s="641"/>
      <c r="D777" s="641"/>
      <c r="E777" s="641"/>
      <c r="F777" s="44"/>
      <c r="G777" s="44"/>
      <c r="H777" s="44"/>
      <c r="I777" s="44"/>
      <c r="J777" s="44"/>
      <c r="K777" s="44"/>
      <c r="L777" s="44"/>
      <c r="M777" s="44"/>
      <c r="N777" s="44"/>
      <c r="O777" s="44"/>
      <c r="P777" s="44"/>
      <c r="Q777" s="44"/>
      <c r="R777" s="44"/>
      <c r="S777" s="44"/>
      <c r="T777" s="44"/>
      <c r="U777" s="44"/>
      <c r="V777" s="44"/>
      <c r="W777" s="44"/>
      <c r="X777" s="44"/>
      <c r="Y777" s="44"/>
      <c r="Z777" s="44"/>
      <c r="AA777" s="44"/>
      <c r="AB777" s="44"/>
      <c r="AC777" s="44"/>
      <c r="AD777" s="44"/>
      <c r="AE777" s="44"/>
      <c r="AF777" s="44"/>
      <c r="AG777" s="44"/>
      <c r="AH777" s="44"/>
      <c r="AI777" s="44"/>
      <c r="AJ777" s="44"/>
      <c r="AK777" s="44"/>
      <c r="AL777" s="44"/>
      <c r="AM777" s="44"/>
      <c r="AN777" s="44"/>
      <c r="AO777" s="44"/>
      <c r="AP777" s="44"/>
      <c r="AQ777" s="44"/>
      <c r="AR777" s="44"/>
      <c r="AS777" s="44"/>
      <c r="AT777" s="44"/>
      <c r="AU777" s="44"/>
      <c r="AV777" s="44"/>
      <c r="AW777" s="44"/>
      <c r="AX777" s="44"/>
    </row>
    <row r="778" spans="3:50" ht="14.4" x14ac:dyDescent="0.25">
      <c r="C778" s="641"/>
      <c r="D778" s="641"/>
      <c r="E778" s="641"/>
      <c r="F778" s="44"/>
      <c r="G778" s="44"/>
      <c r="H778" s="44"/>
      <c r="I778" s="44"/>
      <c r="J778" s="44"/>
      <c r="K778" s="44"/>
      <c r="L778" s="44"/>
      <c r="M778" s="44"/>
      <c r="N778" s="44"/>
      <c r="O778" s="44"/>
      <c r="P778" s="44"/>
      <c r="Q778" s="44"/>
      <c r="R778" s="44"/>
      <c r="S778" s="44"/>
      <c r="T778" s="44"/>
      <c r="U778" s="44"/>
      <c r="V778" s="44"/>
      <c r="W778" s="44"/>
      <c r="X778" s="44"/>
      <c r="Y778" s="44"/>
      <c r="Z778" s="44"/>
      <c r="AA778" s="44"/>
      <c r="AB778" s="44"/>
      <c r="AC778" s="44"/>
      <c r="AD778" s="44"/>
      <c r="AE778" s="44"/>
      <c r="AF778" s="44"/>
      <c r="AG778" s="44"/>
      <c r="AH778" s="44"/>
      <c r="AI778" s="44"/>
      <c r="AJ778" s="44"/>
      <c r="AK778" s="44"/>
      <c r="AL778" s="44"/>
      <c r="AM778" s="44"/>
      <c r="AN778" s="44"/>
      <c r="AO778" s="44"/>
      <c r="AP778" s="44"/>
      <c r="AQ778" s="44"/>
      <c r="AR778" s="44"/>
      <c r="AS778" s="44"/>
      <c r="AT778" s="44"/>
      <c r="AU778" s="44"/>
      <c r="AV778" s="44"/>
      <c r="AW778" s="44"/>
      <c r="AX778" s="44"/>
    </row>
    <row r="779" spans="3:50" ht="14.4" x14ac:dyDescent="0.25">
      <c r="C779" s="641"/>
      <c r="D779" s="641"/>
      <c r="E779" s="641"/>
      <c r="F779" s="44"/>
      <c r="G779" s="44"/>
      <c r="H779" s="44"/>
      <c r="I779" s="44"/>
      <c r="J779" s="44"/>
      <c r="K779" s="44"/>
      <c r="L779" s="44"/>
      <c r="M779" s="44"/>
      <c r="N779" s="44"/>
      <c r="O779" s="44"/>
      <c r="P779" s="44"/>
      <c r="Q779" s="44"/>
      <c r="R779" s="44"/>
      <c r="S779" s="44"/>
      <c r="T779" s="44"/>
      <c r="U779" s="44"/>
      <c r="V779" s="44"/>
      <c r="W779" s="44"/>
      <c r="X779" s="44"/>
      <c r="Y779" s="44"/>
      <c r="Z779" s="44"/>
      <c r="AA779" s="44"/>
      <c r="AB779" s="44"/>
      <c r="AC779" s="44"/>
      <c r="AD779" s="44"/>
      <c r="AE779" s="44"/>
      <c r="AF779" s="44"/>
      <c r="AG779" s="44"/>
      <c r="AH779" s="44"/>
      <c r="AI779" s="44"/>
      <c r="AJ779" s="44"/>
      <c r="AK779" s="44"/>
      <c r="AL779" s="44"/>
      <c r="AM779" s="44"/>
      <c r="AN779" s="44"/>
      <c r="AO779" s="44"/>
      <c r="AP779" s="44"/>
      <c r="AQ779" s="44"/>
      <c r="AR779" s="44"/>
      <c r="AS779" s="44"/>
      <c r="AT779" s="44"/>
      <c r="AU779" s="44"/>
      <c r="AV779" s="44"/>
      <c r="AW779" s="44"/>
      <c r="AX779" s="44"/>
    </row>
    <row r="780" spans="3:50" ht="14.4" x14ac:dyDescent="0.25">
      <c r="C780" s="641"/>
      <c r="D780" s="641"/>
      <c r="E780" s="641"/>
      <c r="F780" s="44"/>
      <c r="G780" s="44"/>
      <c r="H780" s="44"/>
      <c r="I780" s="44"/>
      <c r="J780" s="44"/>
      <c r="K780" s="44"/>
      <c r="L780" s="44"/>
      <c r="M780" s="44"/>
      <c r="N780" s="44"/>
      <c r="O780" s="44"/>
      <c r="P780" s="44"/>
      <c r="Q780" s="44"/>
      <c r="R780" s="44"/>
      <c r="S780" s="44"/>
      <c r="T780" s="44"/>
      <c r="U780" s="44"/>
      <c r="V780" s="44"/>
      <c r="W780" s="44"/>
      <c r="X780" s="44"/>
      <c r="Y780" s="44"/>
      <c r="Z780" s="44"/>
      <c r="AA780" s="44"/>
      <c r="AB780" s="44"/>
      <c r="AC780" s="44"/>
      <c r="AD780" s="44"/>
      <c r="AE780" s="44"/>
      <c r="AF780" s="44"/>
      <c r="AG780" s="44"/>
      <c r="AH780" s="44"/>
      <c r="AI780" s="44"/>
      <c r="AJ780" s="44"/>
      <c r="AK780" s="44"/>
      <c r="AL780" s="44"/>
      <c r="AM780" s="44"/>
      <c r="AN780" s="44"/>
      <c r="AO780" s="44"/>
      <c r="AP780" s="44"/>
      <c r="AQ780" s="44"/>
      <c r="AR780" s="44"/>
      <c r="AS780" s="44"/>
      <c r="AT780" s="44"/>
      <c r="AU780" s="44"/>
      <c r="AV780" s="44"/>
      <c r="AW780" s="44"/>
      <c r="AX780" s="44"/>
    </row>
    <row r="781" spans="3:50" ht="14.4" x14ac:dyDescent="0.25">
      <c r="C781" s="641"/>
      <c r="D781" s="641"/>
      <c r="E781" s="641"/>
      <c r="F781" s="44"/>
      <c r="G781" s="44"/>
      <c r="H781" s="44"/>
      <c r="I781" s="44"/>
      <c r="J781" s="44"/>
      <c r="K781" s="44"/>
      <c r="L781" s="44"/>
      <c r="M781" s="44"/>
      <c r="N781" s="44"/>
      <c r="O781" s="44"/>
      <c r="P781" s="44"/>
      <c r="Q781" s="44"/>
      <c r="R781" s="44"/>
      <c r="S781" s="44"/>
      <c r="T781" s="44"/>
      <c r="U781" s="44"/>
      <c r="V781" s="44"/>
      <c r="W781" s="44"/>
      <c r="X781" s="44"/>
      <c r="Y781" s="44"/>
      <c r="Z781" s="44"/>
      <c r="AA781" s="44"/>
      <c r="AB781" s="44"/>
      <c r="AC781" s="44"/>
      <c r="AD781" s="44"/>
      <c r="AE781" s="44"/>
      <c r="AF781" s="44"/>
      <c r="AG781" s="44"/>
      <c r="AH781" s="44"/>
      <c r="AI781" s="44"/>
      <c r="AJ781" s="44"/>
      <c r="AK781" s="44"/>
      <c r="AL781" s="44"/>
      <c r="AM781" s="44"/>
      <c r="AN781" s="44"/>
      <c r="AO781" s="44"/>
      <c r="AP781" s="44"/>
      <c r="AQ781" s="44"/>
      <c r="AR781" s="44"/>
      <c r="AS781" s="44"/>
      <c r="AT781" s="44"/>
      <c r="AU781" s="44"/>
      <c r="AV781" s="44"/>
      <c r="AW781" s="44"/>
      <c r="AX781" s="44"/>
    </row>
    <row r="782" spans="3:50" ht="14.4" x14ac:dyDescent="0.25">
      <c r="C782" s="641"/>
      <c r="D782" s="641"/>
      <c r="E782" s="641"/>
      <c r="F782" s="44"/>
      <c r="G782" s="44"/>
      <c r="H782" s="44"/>
      <c r="I782" s="44"/>
      <c r="J782" s="44"/>
      <c r="K782" s="44"/>
      <c r="L782" s="44"/>
      <c r="M782" s="44"/>
      <c r="N782" s="44"/>
      <c r="O782" s="44"/>
      <c r="P782" s="44"/>
      <c r="Q782" s="44"/>
      <c r="R782" s="44"/>
      <c r="S782" s="44"/>
      <c r="T782" s="44"/>
      <c r="U782" s="44"/>
      <c r="V782" s="44"/>
      <c r="W782" s="44"/>
      <c r="X782" s="44"/>
      <c r="Y782" s="44"/>
      <c r="Z782" s="44"/>
      <c r="AA782" s="44"/>
      <c r="AB782" s="44"/>
      <c r="AC782" s="44"/>
      <c r="AD782" s="44"/>
      <c r="AE782" s="44"/>
      <c r="AF782" s="44"/>
      <c r="AG782" s="44"/>
      <c r="AH782" s="44"/>
      <c r="AI782" s="44"/>
      <c r="AJ782" s="44"/>
      <c r="AK782" s="44"/>
      <c r="AL782" s="44"/>
      <c r="AM782" s="44"/>
      <c r="AN782" s="44"/>
      <c r="AO782" s="44"/>
      <c r="AP782" s="44"/>
      <c r="AQ782" s="44"/>
      <c r="AR782" s="44"/>
      <c r="AS782" s="44"/>
      <c r="AT782" s="44"/>
      <c r="AU782" s="44"/>
      <c r="AV782" s="44"/>
      <c r="AW782" s="44"/>
      <c r="AX782" s="44"/>
    </row>
    <row r="783" spans="3:50" ht="14.4" x14ac:dyDescent="0.25">
      <c r="C783" s="641"/>
      <c r="D783" s="641"/>
      <c r="E783" s="641"/>
      <c r="F783" s="44"/>
      <c r="G783" s="44"/>
      <c r="H783" s="44"/>
      <c r="I783" s="44"/>
      <c r="J783" s="44"/>
      <c r="K783" s="44"/>
      <c r="L783" s="44"/>
      <c r="M783" s="44"/>
      <c r="N783" s="44"/>
      <c r="O783" s="44"/>
      <c r="P783" s="44"/>
      <c r="Q783" s="44"/>
      <c r="R783" s="44"/>
      <c r="S783" s="44"/>
      <c r="T783" s="44"/>
      <c r="U783" s="44"/>
      <c r="V783" s="44"/>
      <c r="W783" s="44"/>
      <c r="X783" s="44"/>
      <c r="Y783" s="44"/>
      <c r="Z783" s="44"/>
      <c r="AA783" s="44"/>
      <c r="AB783" s="44"/>
      <c r="AC783" s="44"/>
      <c r="AD783" s="44"/>
      <c r="AE783" s="44"/>
      <c r="AF783" s="44"/>
      <c r="AG783" s="44"/>
      <c r="AH783" s="44"/>
      <c r="AI783" s="44"/>
      <c r="AJ783" s="44"/>
      <c r="AK783" s="44"/>
      <c r="AL783" s="44"/>
      <c r="AM783" s="44"/>
      <c r="AN783" s="44"/>
      <c r="AO783" s="44"/>
      <c r="AP783" s="44"/>
      <c r="AQ783" s="44"/>
      <c r="AR783" s="44"/>
      <c r="AS783" s="44"/>
      <c r="AT783" s="44"/>
      <c r="AU783" s="44"/>
      <c r="AV783" s="44"/>
      <c r="AW783" s="44"/>
      <c r="AX783" s="44"/>
    </row>
    <row r="784" spans="3:50" ht="14.4" x14ac:dyDescent="0.25">
      <c r="C784" s="641"/>
      <c r="D784" s="641"/>
      <c r="E784" s="641"/>
      <c r="F784" s="44"/>
      <c r="G784" s="44"/>
      <c r="H784" s="44"/>
      <c r="I784" s="44"/>
      <c r="J784" s="44"/>
      <c r="K784" s="44"/>
      <c r="L784" s="44"/>
      <c r="M784" s="44"/>
      <c r="N784" s="44"/>
      <c r="O784" s="44"/>
      <c r="P784" s="44"/>
      <c r="Q784" s="44"/>
      <c r="R784" s="44"/>
      <c r="S784" s="44"/>
      <c r="T784" s="44"/>
      <c r="U784" s="44"/>
      <c r="V784" s="44"/>
      <c r="W784" s="44"/>
      <c r="X784" s="44"/>
      <c r="Y784" s="44"/>
      <c r="Z784" s="44"/>
      <c r="AA784" s="44"/>
      <c r="AB784" s="44"/>
      <c r="AC784" s="44"/>
      <c r="AD784" s="44"/>
      <c r="AE784" s="44"/>
      <c r="AF784" s="44"/>
      <c r="AG784" s="44"/>
      <c r="AH784" s="44"/>
      <c r="AI784" s="44"/>
      <c r="AJ784" s="44"/>
      <c r="AK784" s="44"/>
      <c r="AL784" s="44"/>
      <c r="AM784" s="44"/>
      <c r="AN784" s="44"/>
      <c r="AO784" s="44"/>
      <c r="AP784" s="44"/>
      <c r="AQ784" s="44"/>
      <c r="AR784" s="44"/>
      <c r="AS784" s="44"/>
      <c r="AT784" s="44"/>
      <c r="AU784" s="44"/>
      <c r="AV784" s="44"/>
      <c r="AW784" s="44"/>
      <c r="AX784" s="44"/>
    </row>
    <row r="785" spans="3:50" ht="14.4" x14ac:dyDescent="0.25">
      <c r="C785" s="641"/>
      <c r="D785" s="641"/>
      <c r="E785" s="641"/>
      <c r="F785" s="44"/>
      <c r="G785" s="44"/>
      <c r="H785" s="44"/>
      <c r="I785" s="44"/>
      <c r="J785" s="44"/>
      <c r="K785" s="44"/>
      <c r="L785" s="44"/>
      <c r="M785" s="44"/>
      <c r="N785" s="44"/>
      <c r="O785" s="44"/>
      <c r="P785" s="44"/>
      <c r="Q785" s="44"/>
      <c r="R785" s="44"/>
      <c r="S785" s="44"/>
      <c r="T785" s="44"/>
      <c r="U785" s="44"/>
      <c r="V785" s="44"/>
      <c r="W785" s="44"/>
      <c r="X785" s="44"/>
      <c r="Y785" s="44"/>
      <c r="Z785" s="44"/>
      <c r="AA785" s="44"/>
      <c r="AB785" s="44"/>
      <c r="AC785" s="44"/>
      <c r="AD785" s="44"/>
      <c r="AE785" s="44"/>
      <c r="AF785" s="44"/>
      <c r="AG785" s="44"/>
      <c r="AH785" s="44"/>
      <c r="AI785" s="44"/>
      <c r="AJ785" s="44"/>
      <c r="AK785" s="44"/>
      <c r="AL785" s="44"/>
      <c r="AM785" s="44"/>
      <c r="AN785" s="44"/>
      <c r="AO785" s="44"/>
      <c r="AP785" s="44"/>
      <c r="AQ785" s="44"/>
      <c r="AR785" s="44"/>
      <c r="AS785" s="44"/>
      <c r="AT785" s="44"/>
      <c r="AU785" s="44"/>
      <c r="AV785" s="44"/>
      <c r="AW785" s="44"/>
      <c r="AX785" s="44"/>
    </row>
    <row r="786" spans="3:50" ht="14.4" x14ac:dyDescent="0.25">
      <c r="C786" s="641"/>
      <c r="D786" s="641"/>
      <c r="E786" s="641"/>
      <c r="F786" s="44"/>
      <c r="G786" s="44"/>
      <c r="H786" s="44"/>
      <c r="I786" s="44"/>
      <c r="J786" s="44"/>
      <c r="K786" s="44"/>
      <c r="L786" s="44"/>
      <c r="M786" s="44"/>
      <c r="N786" s="44"/>
      <c r="O786" s="44"/>
      <c r="P786" s="44"/>
      <c r="Q786" s="44"/>
      <c r="R786" s="44"/>
      <c r="S786" s="44"/>
      <c r="T786" s="44"/>
      <c r="U786" s="44"/>
      <c r="V786" s="44"/>
      <c r="W786" s="44"/>
      <c r="X786" s="44"/>
      <c r="Y786" s="44"/>
      <c r="Z786" s="44"/>
      <c r="AA786" s="44"/>
      <c r="AB786" s="44"/>
      <c r="AC786" s="44"/>
      <c r="AD786" s="44"/>
      <c r="AE786" s="44"/>
      <c r="AF786" s="44"/>
      <c r="AG786" s="44"/>
      <c r="AH786" s="44"/>
      <c r="AI786" s="44"/>
      <c r="AJ786" s="44"/>
      <c r="AK786" s="44"/>
      <c r="AL786" s="44"/>
      <c r="AM786" s="44"/>
      <c r="AN786" s="44"/>
      <c r="AO786" s="44"/>
      <c r="AP786" s="44"/>
      <c r="AQ786" s="44"/>
      <c r="AR786" s="44"/>
      <c r="AS786" s="44"/>
      <c r="AT786" s="44"/>
      <c r="AU786" s="44"/>
      <c r="AV786" s="44"/>
      <c r="AW786" s="44"/>
      <c r="AX786" s="44"/>
    </row>
    <row r="787" spans="3:50" ht="14.4" x14ac:dyDescent="0.25">
      <c r="C787" s="641"/>
      <c r="D787" s="641"/>
      <c r="E787" s="641"/>
      <c r="F787" s="44"/>
      <c r="G787" s="44"/>
      <c r="H787" s="44"/>
      <c r="I787" s="44"/>
      <c r="J787" s="44"/>
      <c r="K787" s="44"/>
      <c r="L787" s="44"/>
      <c r="M787" s="44"/>
      <c r="N787" s="44"/>
      <c r="O787" s="44"/>
      <c r="P787" s="44"/>
      <c r="Q787" s="44"/>
      <c r="R787" s="44"/>
      <c r="S787" s="44"/>
      <c r="T787" s="44"/>
      <c r="U787" s="44"/>
      <c r="V787" s="44"/>
      <c r="W787" s="44"/>
      <c r="X787" s="44"/>
      <c r="Y787" s="44"/>
      <c r="Z787" s="44"/>
      <c r="AA787" s="44"/>
      <c r="AB787" s="44"/>
      <c r="AC787" s="44"/>
      <c r="AD787" s="44"/>
      <c r="AE787" s="44"/>
      <c r="AF787" s="44"/>
      <c r="AG787" s="44"/>
      <c r="AH787" s="44"/>
      <c r="AI787" s="44"/>
      <c r="AJ787" s="44"/>
      <c r="AK787" s="44"/>
      <c r="AL787" s="44"/>
      <c r="AM787" s="44"/>
      <c r="AN787" s="44"/>
      <c r="AO787" s="44"/>
      <c r="AP787" s="44"/>
      <c r="AQ787" s="44"/>
      <c r="AR787" s="44"/>
      <c r="AS787" s="44"/>
      <c r="AT787" s="44"/>
      <c r="AU787" s="44"/>
      <c r="AV787" s="44"/>
      <c r="AW787" s="44"/>
      <c r="AX787" s="44"/>
    </row>
    <row r="788" spans="3:50" ht="14.4" x14ac:dyDescent="0.25">
      <c r="C788" s="641"/>
      <c r="D788" s="641"/>
      <c r="E788" s="641"/>
      <c r="F788" s="44"/>
      <c r="G788" s="44"/>
      <c r="H788" s="44"/>
      <c r="I788" s="44"/>
      <c r="J788" s="44"/>
      <c r="K788" s="44"/>
      <c r="L788" s="44"/>
      <c r="M788" s="44"/>
      <c r="N788" s="44"/>
      <c r="O788" s="44"/>
      <c r="P788" s="44"/>
      <c r="Q788" s="44"/>
      <c r="R788" s="44"/>
      <c r="S788" s="44"/>
      <c r="T788" s="44"/>
      <c r="U788" s="44"/>
      <c r="V788" s="44"/>
      <c r="W788" s="44"/>
      <c r="X788" s="44"/>
      <c r="Y788" s="44"/>
      <c r="Z788" s="44"/>
      <c r="AA788" s="44"/>
      <c r="AB788" s="44"/>
      <c r="AC788" s="44"/>
      <c r="AD788" s="44"/>
      <c r="AE788" s="44"/>
      <c r="AF788" s="44"/>
      <c r="AG788" s="44"/>
      <c r="AH788" s="44"/>
      <c r="AI788" s="44"/>
      <c r="AJ788" s="44"/>
      <c r="AK788" s="44"/>
      <c r="AL788" s="44"/>
      <c r="AM788" s="44"/>
      <c r="AN788" s="44"/>
      <c r="AO788" s="44"/>
      <c r="AP788" s="44"/>
      <c r="AQ788" s="44"/>
      <c r="AR788" s="44"/>
      <c r="AS788" s="44"/>
      <c r="AT788" s="44"/>
      <c r="AU788" s="44"/>
      <c r="AV788" s="44"/>
      <c r="AW788" s="44"/>
      <c r="AX788" s="44"/>
    </row>
    <row r="789" spans="3:50" ht="14.4" x14ac:dyDescent="0.25">
      <c r="C789" s="641"/>
      <c r="D789" s="641"/>
      <c r="E789" s="641"/>
      <c r="F789" s="44"/>
      <c r="G789" s="44"/>
      <c r="H789" s="44"/>
      <c r="I789" s="44"/>
      <c r="J789" s="44"/>
      <c r="K789" s="44"/>
      <c r="L789" s="44"/>
      <c r="M789" s="44"/>
      <c r="N789" s="44"/>
      <c r="O789" s="44"/>
      <c r="P789" s="44"/>
      <c r="Q789" s="44"/>
      <c r="R789" s="44"/>
      <c r="S789" s="44"/>
      <c r="T789" s="44"/>
      <c r="U789" s="44"/>
      <c r="V789" s="44"/>
      <c r="W789" s="44"/>
      <c r="X789" s="44"/>
      <c r="Y789" s="44"/>
      <c r="Z789" s="44"/>
      <c r="AA789" s="44"/>
      <c r="AB789" s="44"/>
      <c r="AC789" s="44"/>
      <c r="AD789" s="44"/>
      <c r="AE789" s="44"/>
      <c r="AF789" s="44"/>
      <c r="AG789" s="44"/>
      <c r="AH789" s="44"/>
      <c r="AI789" s="44"/>
      <c r="AJ789" s="44"/>
      <c r="AK789" s="44"/>
      <c r="AL789" s="44"/>
      <c r="AM789" s="44"/>
      <c r="AN789" s="44"/>
      <c r="AO789" s="44"/>
      <c r="AP789" s="44"/>
      <c r="AQ789" s="44"/>
      <c r="AR789" s="44"/>
      <c r="AS789" s="44"/>
      <c r="AT789" s="44"/>
      <c r="AU789" s="44"/>
      <c r="AV789" s="44"/>
      <c r="AW789" s="44"/>
      <c r="AX789" s="44"/>
    </row>
    <row r="790" spans="3:50" ht="14.4" x14ac:dyDescent="0.25">
      <c r="C790" s="641"/>
      <c r="D790" s="641"/>
      <c r="E790" s="641"/>
      <c r="F790" s="44"/>
      <c r="G790" s="44"/>
      <c r="H790" s="44"/>
      <c r="I790" s="44"/>
      <c r="J790" s="44"/>
      <c r="K790" s="44"/>
      <c r="L790" s="44"/>
      <c r="M790" s="44"/>
      <c r="N790" s="44"/>
      <c r="O790" s="44"/>
      <c r="P790" s="44"/>
      <c r="Q790" s="44"/>
      <c r="R790" s="44"/>
      <c r="S790" s="44"/>
      <c r="T790" s="44"/>
      <c r="U790" s="44"/>
      <c r="V790" s="44"/>
      <c r="W790" s="44"/>
      <c r="X790" s="44"/>
      <c r="Y790" s="44"/>
      <c r="Z790" s="44"/>
      <c r="AA790" s="44"/>
      <c r="AB790" s="44"/>
      <c r="AC790" s="44"/>
      <c r="AD790" s="44"/>
      <c r="AE790" s="44"/>
      <c r="AF790" s="44"/>
      <c r="AG790" s="44"/>
      <c r="AH790" s="44"/>
      <c r="AI790" s="44"/>
      <c r="AJ790" s="44"/>
      <c r="AK790" s="44"/>
      <c r="AL790" s="44"/>
      <c r="AM790" s="44"/>
      <c r="AN790" s="44"/>
      <c r="AO790" s="44"/>
      <c r="AP790" s="44"/>
      <c r="AQ790" s="44"/>
      <c r="AR790" s="44"/>
      <c r="AS790" s="44"/>
      <c r="AT790" s="44"/>
      <c r="AU790" s="44"/>
      <c r="AV790" s="44"/>
      <c r="AW790" s="44"/>
      <c r="AX790" s="44"/>
    </row>
    <row r="791" spans="3:50" ht="14.4" x14ac:dyDescent="0.25">
      <c r="C791" s="641"/>
      <c r="D791" s="641"/>
      <c r="E791" s="641"/>
      <c r="F791" s="44"/>
      <c r="G791" s="44"/>
      <c r="H791" s="44"/>
      <c r="I791" s="44"/>
      <c r="J791" s="44"/>
      <c r="K791" s="44"/>
      <c r="L791" s="44"/>
      <c r="M791" s="44"/>
      <c r="N791" s="44"/>
      <c r="O791" s="44"/>
      <c r="P791" s="44"/>
      <c r="Q791" s="44"/>
      <c r="R791" s="44"/>
      <c r="S791" s="44"/>
      <c r="T791" s="44"/>
      <c r="U791" s="44"/>
      <c r="V791" s="44"/>
      <c r="W791" s="44"/>
      <c r="X791" s="44"/>
      <c r="Y791" s="44"/>
      <c r="Z791" s="44"/>
      <c r="AA791" s="44"/>
      <c r="AB791" s="44"/>
      <c r="AC791" s="44"/>
      <c r="AD791" s="44"/>
      <c r="AE791" s="44"/>
      <c r="AF791" s="44"/>
      <c r="AG791" s="44"/>
      <c r="AH791" s="44"/>
      <c r="AI791" s="44"/>
      <c r="AJ791" s="44"/>
      <c r="AK791" s="44"/>
      <c r="AL791" s="44"/>
      <c r="AM791" s="44"/>
      <c r="AN791" s="44"/>
      <c r="AO791" s="44"/>
      <c r="AP791" s="44"/>
      <c r="AQ791" s="44"/>
      <c r="AR791" s="44"/>
      <c r="AS791" s="44"/>
      <c r="AT791" s="44"/>
      <c r="AU791" s="44"/>
      <c r="AV791" s="44"/>
      <c r="AW791" s="44"/>
      <c r="AX791" s="44"/>
    </row>
    <row r="792" spans="3:50" ht="14.4" x14ac:dyDescent="0.25">
      <c r="C792" s="641"/>
      <c r="D792" s="641"/>
      <c r="E792" s="641"/>
      <c r="F792" s="44"/>
      <c r="G792" s="44"/>
      <c r="H792" s="44"/>
      <c r="I792" s="44"/>
      <c r="J792" s="44"/>
      <c r="K792" s="44"/>
      <c r="L792" s="44"/>
      <c r="M792" s="44"/>
      <c r="N792" s="44"/>
      <c r="O792" s="44"/>
      <c r="P792" s="44"/>
      <c r="Q792" s="44"/>
      <c r="R792" s="44"/>
      <c r="S792" s="44"/>
      <c r="T792" s="44"/>
      <c r="U792" s="44"/>
      <c r="V792" s="44"/>
      <c r="W792" s="44"/>
      <c r="X792" s="44"/>
      <c r="Y792" s="44"/>
      <c r="Z792" s="44"/>
      <c r="AA792" s="44"/>
      <c r="AB792" s="44"/>
      <c r="AC792" s="44"/>
      <c r="AD792" s="44"/>
      <c r="AE792" s="44"/>
      <c r="AF792" s="44"/>
      <c r="AG792" s="44"/>
      <c r="AH792" s="44"/>
      <c r="AI792" s="44"/>
      <c r="AJ792" s="44"/>
      <c r="AK792" s="44"/>
      <c r="AL792" s="44"/>
      <c r="AM792" s="44"/>
      <c r="AN792" s="44"/>
      <c r="AO792" s="44"/>
      <c r="AP792" s="44"/>
      <c r="AQ792" s="44"/>
      <c r="AR792" s="44"/>
      <c r="AS792" s="44"/>
      <c r="AT792" s="44"/>
      <c r="AU792" s="44"/>
      <c r="AV792" s="44"/>
      <c r="AW792" s="44"/>
      <c r="AX792" s="44"/>
    </row>
    <row r="793" spans="3:50" ht="14.4" x14ac:dyDescent="0.25">
      <c r="C793" s="641"/>
      <c r="D793" s="641"/>
      <c r="E793" s="641"/>
      <c r="F793" s="44"/>
      <c r="G793" s="44"/>
      <c r="H793" s="44"/>
      <c r="I793" s="44"/>
      <c r="J793" s="44"/>
      <c r="K793" s="44"/>
      <c r="L793" s="44"/>
      <c r="M793" s="44"/>
      <c r="N793" s="44"/>
      <c r="O793" s="44"/>
      <c r="P793" s="44"/>
      <c r="Q793" s="44"/>
      <c r="R793" s="44"/>
      <c r="S793" s="44"/>
      <c r="T793" s="44"/>
      <c r="U793" s="44"/>
      <c r="V793" s="44"/>
      <c r="W793" s="44"/>
      <c r="X793" s="44"/>
      <c r="Y793" s="44"/>
      <c r="Z793" s="44"/>
      <c r="AA793" s="44"/>
      <c r="AB793" s="44"/>
      <c r="AC793" s="44"/>
      <c r="AD793" s="44"/>
      <c r="AE793" s="44"/>
      <c r="AF793" s="44"/>
      <c r="AG793" s="44"/>
      <c r="AH793" s="44"/>
      <c r="AI793" s="44"/>
      <c r="AJ793" s="44"/>
      <c r="AK793" s="44"/>
      <c r="AL793" s="44"/>
      <c r="AM793" s="44"/>
      <c r="AN793" s="44"/>
      <c r="AO793" s="44"/>
      <c r="AP793" s="44"/>
      <c r="AQ793" s="44"/>
      <c r="AR793" s="44"/>
      <c r="AS793" s="44"/>
      <c r="AT793" s="44"/>
      <c r="AU793" s="44"/>
      <c r="AV793" s="44"/>
      <c r="AW793" s="44"/>
      <c r="AX793" s="44"/>
    </row>
    <row r="794" spans="3:50" ht="14.4" x14ac:dyDescent="0.25">
      <c r="C794" s="641"/>
      <c r="D794" s="641"/>
      <c r="E794" s="641"/>
      <c r="F794" s="44"/>
      <c r="G794" s="44"/>
      <c r="H794" s="44"/>
      <c r="I794" s="44"/>
      <c r="J794" s="44"/>
      <c r="K794" s="44"/>
      <c r="L794" s="44"/>
      <c r="M794" s="44"/>
      <c r="N794" s="44"/>
      <c r="O794" s="44"/>
      <c r="P794" s="44"/>
      <c r="Q794" s="44"/>
      <c r="R794" s="44"/>
      <c r="S794" s="44"/>
      <c r="T794" s="44"/>
      <c r="U794" s="44"/>
      <c r="V794" s="44"/>
      <c r="W794" s="44"/>
      <c r="X794" s="44"/>
      <c r="Y794" s="44"/>
      <c r="Z794" s="44"/>
      <c r="AA794" s="44"/>
      <c r="AB794" s="44"/>
      <c r="AC794" s="44"/>
      <c r="AD794" s="44"/>
      <c r="AE794" s="44"/>
      <c r="AF794" s="44"/>
      <c r="AG794" s="44"/>
      <c r="AH794" s="44"/>
      <c r="AI794" s="44"/>
      <c r="AJ794" s="44"/>
      <c r="AK794" s="44"/>
      <c r="AL794" s="44"/>
      <c r="AM794" s="44"/>
      <c r="AN794" s="44"/>
      <c r="AO794" s="44"/>
      <c r="AP794" s="44"/>
      <c r="AQ794" s="44"/>
      <c r="AR794" s="44"/>
      <c r="AS794" s="44"/>
      <c r="AT794" s="44"/>
      <c r="AU794" s="44"/>
      <c r="AV794" s="44"/>
      <c r="AW794" s="44"/>
      <c r="AX794" s="44"/>
    </row>
    <row r="795" spans="3:50" ht="14.4" x14ac:dyDescent="0.25">
      <c r="C795" s="641"/>
      <c r="D795" s="641"/>
      <c r="E795" s="641"/>
      <c r="F795" s="44"/>
      <c r="G795" s="44"/>
      <c r="H795" s="44"/>
      <c r="I795" s="44"/>
      <c r="J795" s="44"/>
      <c r="K795" s="44"/>
      <c r="L795" s="44"/>
      <c r="M795" s="44"/>
      <c r="N795" s="44"/>
      <c r="O795" s="44"/>
      <c r="P795" s="44"/>
      <c r="Q795" s="44"/>
      <c r="R795" s="44"/>
      <c r="S795" s="44"/>
      <c r="T795" s="44"/>
      <c r="U795" s="44"/>
      <c r="V795" s="44"/>
      <c r="W795" s="44"/>
      <c r="X795" s="44"/>
      <c r="Y795" s="44"/>
      <c r="Z795" s="44"/>
      <c r="AA795" s="44"/>
      <c r="AB795" s="44"/>
      <c r="AC795" s="44"/>
      <c r="AD795" s="44"/>
      <c r="AE795" s="44"/>
      <c r="AF795" s="44"/>
      <c r="AG795" s="44"/>
      <c r="AH795" s="44"/>
      <c r="AI795" s="44"/>
      <c r="AJ795" s="44"/>
      <c r="AK795" s="44"/>
      <c r="AL795" s="44"/>
      <c r="AM795" s="44"/>
      <c r="AN795" s="44"/>
      <c r="AO795" s="44"/>
      <c r="AP795" s="44"/>
      <c r="AQ795" s="44"/>
      <c r="AR795" s="44"/>
      <c r="AS795" s="44"/>
      <c r="AT795" s="44"/>
      <c r="AU795" s="44"/>
      <c r="AV795" s="44"/>
      <c r="AW795" s="44"/>
      <c r="AX795" s="44"/>
    </row>
    <row r="796" spans="3:50" ht="14.4" x14ac:dyDescent="0.25">
      <c r="C796" s="641"/>
      <c r="D796" s="641"/>
      <c r="E796" s="641"/>
      <c r="F796" s="44"/>
      <c r="G796" s="44"/>
      <c r="H796" s="44"/>
      <c r="I796" s="44"/>
      <c r="J796" s="44"/>
      <c r="K796" s="44"/>
      <c r="L796" s="44"/>
      <c r="M796" s="44"/>
      <c r="N796" s="44"/>
      <c r="O796" s="44"/>
      <c r="P796" s="44"/>
      <c r="Q796" s="44"/>
      <c r="R796" s="44"/>
      <c r="S796" s="44"/>
      <c r="T796" s="44"/>
      <c r="U796" s="44"/>
      <c r="V796" s="44"/>
      <c r="W796" s="44"/>
      <c r="X796" s="44"/>
      <c r="Y796" s="44"/>
      <c r="Z796" s="44"/>
      <c r="AA796" s="44"/>
      <c r="AB796" s="44"/>
      <c r="AC796" s="44"/>
      <c r="AD796" s="44"/>
      <c r="AE796" s="44"/>
      <c r="AF796" s="44"/>
      <c r="AG796" s="44"/>
      <c r="AH796" s="44"/>
      <c r="AI796" s="44"/>
      <c r="AJ796" s="44"/>
      <c r="AK796" s="44"/>
      <c r="AL796" s="44"/>
      <c r="AM796" s="44"/>
      <c r="AN796" s="44"/>
      <c r="AO796" s="44"/>
      <c r="AP796" s="44"/>
      <c r="AQ796" s="44"/>
      <c r="AR796" s="44"/>
      <c r="AS796" s="44"/>
      <c r="AT796" s="44"/>
      <c r="AU796" s="44"/>
      <c r="AV796" s="44"/>
      <c r="AW796" s="44"/>
      <c r="AX796" s="44"/>
    </row>
    <row r="797" spans="3:50" ht="14.4" x14ac:dyDescent="0.25">
      <c r="C797" s="641"/>
      <c r="D797" s="641"/>
      <c r="E797" s="641"/>
      <c r="F797" s="44"/>
      <c r="G797" s="44"/>
      <c r="H797" s="44"/>
      <c r="I797" s="44"/>
      <c r="J797" s="44"/>
      <c r="K797" s="44"/>
      <c r="L797" s="44"/>
      <c r="M797" s="44"/>
      <c r="N797" s="44"/>
      <c r="O797" s="44"/>
      <c r="P797" s="44"/>
      <c r="Q797" s="44"/>
      <c r="R797" s="44"/>
      <c r="S797" s="44"/>
      <c r="T797" s="44"/>
      <c r="U797" s="44"/>
      <c r="V797" s="44"/>
      <c r="W797" s="44"/>
      <c r="X797" s="44"/>
      <c r="Y797" s="44"/>
      <c r="Z797" s="44"/>
      <c r="AA797" s="44"/>
      <c r="AB797" s="44"/>
      <c r="AC797" s="44"/>
      <c r="AD797" s="44"/>
      <c r="AE797" s="44"/>
      <c r="AF797" s="44"/>
      <c r="AG797" s="44"/>
      <c r="AH797" s="44"/>
      <c r="AI797" s="44"/>
      <c r="AJ797" s="44"/>
      <c r="AK797" s="44"/>
      <c r="AL797" s="44"/>
      <c r="AM797" s="44"/>
      <c r="AN797" s="44"/>
      <c r="AO797" s="44"/>
      <c r="AP797" s="44"/>
      <c r="AQ797" s="44"/>
      <c r="AR797" s="44"/>
      <c r="AS797" s="44"/>
      <c r="AT797" s="44"/>
      <c r="AU797" s="44"/>
      <c r="AV797" s="44"/>
      <c r="AW797" s="44"/>
      <c r="AX797" s="44"/>
    </row>
    <row r="798" spans="3:50" ht="14.4" x14ac:dyDescent="0.25">
      <c r="C798" s="641"/>
      <c r="D798" s="641"/>
      <c r="E798" s="641"/>
      <c r="F798" s="44"/>
      <c r="G798" s="44"/>
      <c r="H798" s="44"/>
      <c r="I798" s="44"/>
      <c r="J798" s="44"/>
      <c r="K798" s="44"/>
      <c r="L798" s="44"/>
      <c r="M798" s="44"/>
      <c r="N798" s="44"/>
      <c r="O798" s="44"/>
      <c r="P798" s="44"/>
      <c r="Q798" s="44"/>
      <c r="R798" s="44"/>
      <c r="S798" s="44"/>
      <c r="T798" s="44"/>
      <c r="U798" s="44"/>
      <c r="V798" s="44"/>
      <c r="W798" s="44"/>
      <c r="X798" s="44"/>
      <c r="Y798" s="44"/>
      <c r="Z798" s="44"/>
      <c r="AA798" s="44"/>
      <c r="AB798" s="44"/>
      <c r="AC798" s="44"/>
      <c r="AD798" s="44"/>
      <c r="AE798" s="44"/>
      <c r="AF798" s="44"/>
      <c r="AG798" s="44"/>
      <c r="AH798" s="44"/>
      <c r="AI798" s="44"/>
      <c r="AJ798" s="44"/>
      <c r="AK798" s="44"/>
      <c r="AL798" s="44"/>
      <c r="AM798" s="44"/>
      <c r="AN798" s="44"/>
      <c r="AO798" s="44"/>
      <c r="AP798" s="44"/>
      <c r="AQ798" s="44"/>
      <c r="AR798" s="44"/>
      <c r="AS798" s="44"/>
      <c r="AT798" s="44"/>
      <c r="AU798" s="44"/>
      <c r="AV798" s="44"/>
      <c r="AW798" s="44"/>
      <c r="AX798" s="44"/>
    </row>
    <row r="799" spans="3:50" ht="14.4" x14ac:dyDescent="0.25">
      <c r="C799" s="641"/>
      <c r="D799" s="641"/>
      <c r="E799" s="641"/>
      <c r="F799" s="44"/>
      <c r="G799" s="44"/>
      <c r="H799" s="44"/>
      <c r="I799" s="44"/>
      <c r="J799" s="44"/>
      <c r="K799" s="44"/>
      <c r="L799" s="44"/>
      <c r="M799" s="44"/>
      <c r="N799" s="44"/>
      <c r="O799" s="44"/>
      <c r="P799" s="44"/>
      <c r="Q799" s="44"/>
      <c r="R799" s="44"/>
      <c r="S799" s="44"/>
      <c r="T799" s="44"/>
      <c r="U799" s="44"/>
      <c r="V799" s="44"/>
      <c r="W799" s="44"/>
      <c r="X799" s="44"/>
      <c r="Y799" s="44"/>
      <c r="Z799" s="44"/>
      <c r="AA799" s="44"/>
      <c r="AB799" s="44"/>
      <c r="AC799" s="44"/>
      <c r="AD799" s="44"/>
      <c r="AE799" s="44"/>
      <c r="AF799" s="44"/>
      <c r="AG799" s="44"/>
      <c r="AH799" s="44"/>
      <c r="AI799" s="44"/>
      <c r="AJ799" s="44"/>
      <c r="AK799" s="44"/>
      <c r="AL799" s="44"/>
      <c r="AM799" s="44"/>
      <c r="AN799" s="44"/>
      <c r="AO799" s="44"/>
      <c r="AP799" s="44"/>
      <c r="AQ799" s="44"/>
      <c r="AR799" s="44"/>
      <c r="AS799" s="44"/>
      <c r="AT799" s="44"/>
      <c r="AU799" s="44"/>
      <c r="AV799" s="44"/>
      <c r="AW799" s="44"/>
      <c r="AX799" s="44"/>
    </row>
    <row r="800" spans="3:50" ht="14.4" x14ac:dyDescent="0.25">
      <c r="C800" s="641"/>
      <c r="D800" s="641"/>
      <c r="E800" s="641"/>
      <c r="F800" s="44"/>
      <c r="G800" s="44"/>
      <c r="H800" s="44"/>
      <c r="I800" s="44"/>
      <c r="J800" s="44"/>
      <c r="K800" s="44"/>
      <c r="L800" s="44"/>
      <c r="M800" s="44"/>
      <c r="N800" s="44"/>
      <c r="O800" s="44"/>
      <c r="P800" s="44"/>
      <c r="Q800" s="44"/>
      <c r="R800" s="44"/>
      <c r="S800" s="44"/>
      <c r="T800" s="44"/>
      <c r="U800" s="44"/>
      <c r="V800" s="44"/>
      <c r="W800" s="44"/>
      <c r="X800" s="44"/>
      <c r="Y800" s="44"/>
      <c r="Z800" s="44"/>
      <c r="AA800" s="44"/>
      <c r="AB800" s="44"/>
      <c r="AC800" s="44"/>
      <c r="AD800" s="44"/>
      <c r="AE800" s="44"/>
      <c r="AF800" s="44"/>
      <c r="AG800" s="44"/>
      <c r="AH800" s="44"/>
      <c r="AI800" s="44"/>
      <c r="AJ800" s="44"/>
      <c r="AK800" s="44"/>
      <c r="AL800" s="44"/>
      <c r="AM800" s="44"/>
      <c r="AN800" s="44"/>
      <c r="AO800" s="44"/>
      <c r="AP800" s="44"/>
      <c r="AQ800" s="44"/>
      <c r="AR800" s="44"/>
      <c r="AS800" s="44"/>
      <c r="AT800" s="44"/>
      <c r="AU800" s="44"/>
      <c r="AV800" s="44"/>
      <c r="AW800" s="44"/>
      <c r="AX800" s="44"/>
    </row>
    <row r="801" spans="3:50" ht="14.4" x14ac:dyDescent="0.25">
      <c r="C801" s="641"/>
      <c r="D801" s="641"/>
      <c r="E801" s="641"/>
      <c r="F801" s="44"/>
      <c r="G801" s="44"/>
      <c r="H801" s="44"/>
      <c r="I801" s="44"/>
      <c r="J801" s="44"/>
      <c r="K801" s="44"/>
      <c r="L801" s="44"/>
      <c r="M801" s="44"/>
      <c r="N801" s="44"/>
      <c r="O801" s="44"/>
      <c r="P801" s="44"/>
      <c r="Q801" s="44"/>
      <c r="R801" s="44"/>
      <c r="S801" s="44"/>
      <c r="T801" s="44"/>
      <c r="U801" s="44"/>
      <c r="V801" s="44"/>
      <c r="W801" s="44"/>
      <c r="X801" s="44"/>
      <c r="Y801" s="44"/>
      <c r="Z801" s="44"/>
      <c r="AA801" s="44"/>
      <c r="AB801" s="44"/>
      <c r="AC801" s="44"/>
      <c r="AD801" s="44"/>
      <c r="AE801" s="44"/>
      <c r="AF801" s="44"/>
      <c r="AG801" s="44"/>
      <c r="AH801" s="44"/>
      <c r="AI801" s="44"/>
      <c r="AJ801" s="44"/>
      <c r="AK801" s="44"/>
      <c r="AL801" s="44"/>
      <c r="AM801" s="44"/>
      <c r="AN801" s="44"/>
      <c r="AO801" s="44"/>
      <c r="AP801" s="44"/>
      <c r="AQ801" s="44"/>
      <c r="AR801" s="44"/>
      <c r="AS801" s="44"/>
      <c r="AT801" s="44"/>
      <c r="AU801" s="44"/>
      <c r="AV801" s="44"/>
      <c r="AW801" s="44"/>
      <c r="AX801" s="44"/>
    </row>
    <row r="802" spans="3:50" ht="14.4" x14ac:dyDescent="0.25">
      <c r="C802" s="641"/>
      <c r="D802" s="641"/>
      <c r="E802" s="641"/>
      <c r="F802" s="44"/>
      <c r="G802" s="44"/>
      <c r="H802" s="44"/>
      <c r="I802" s="44"/>
      <c r="J802" s="44"/>
      <c r="K802" s="44"/>
      <c r="L802" s="44"/>
      <c r="M802" s="44"/>
      <c r="N802" s="44"/>
      <c r="O802" s="44"/>
      <c r="P802" s="44"/>
      <c r="Q802" s="44"/>
      <c r="R802" s="44"/>
      <c r="S802" s="44"/>
      <c r="T802" s="44"/>
      <c r="U802" s="44"/>
      <c r="V802" s="44"/>
      <c r="W802" s="44"/>
      <c r="X802" s="44"/>
      <c r="Y802" s="44"/>
      <c r="Z802" s="44"/>
      <c r="AA802" s="44"/>
      <c r="AB802" s="44"/>
      <c r="AC802" s="44"/>
      <c r="AD802" s="44"/>
      <c r="AE802" s="44"/>
      <c r="AF802" s="44"/>
      <c r="AG802" s="44"/>
      <c r="AH802" s="44"/>
      <c r="AI802" s="44"/>
      <c r="AJ802" s="44"/>
      <c r="AK802" s="44"/>
      <c r="AL802" s="44"/>
      <c r="AM802" s="44"/>
      <c r="AN802" s="44"/>
      <c r="AO802" s="44"/>
      <c r="AP802" s="44"/>
      <c r="AQ802" s="44"/>
      <c r="AR802" s="44"/>
      <c r="AS802" s="44"/>
      <c r="AT802" s="44"/>
      <c r="AU802" s="44"/>
      <c r="AV802" s="44"/>
      <c r="AW802" s="44"/>
      <c r="AX802" s="44"/>
    </row>
    <row r="803" spans="3:50" ht="14.4" x14ac:dyDescent="0.25">
      <c r="C803" s="641"/>
      <c r="D803" s="641"/>
      <c r="E803" s="641"/>
      <c r="F803" s="44"/>
      <c r="G803" s="44"/>
      <c r="H803" s="44"/>
      <c r="I803" s="44"/>
      <c r="J803" s="44"/>
      <c r="K803" s="44"/>
      <c r="L803" s="44"/>
      <c r="M803" s="44"/>
      <c r="N803" s="44"/>
      <c r="O803" s="44"/>
      <c r="P803" s="44"/>
      <c r="Q803" s="44"/>
      <c r="R803" s="44"/>
      <c r="S803" s="44"/>
      <c r="T803" s="44"/>
      <c r="U803" s="44"/>
      <c r="V803" s="44"/>
      <c r="W803" s="44"/>
      <c r="X803" s="44"/>
      <c r="Y803" s="44"/>
      <c r="Z803" s="44"/>
      <c r="AA803" s="44"/>
      <c r="AB803" s="44"/>
      <c r="AC803" s="44"/>
      <c r="AD803" s="44"/>
      <c r="AE803" s="44"/>
      <c r="AF803" s="44"/>
      <c r="AG803" s="44"/>
      <c r="AH803" s="44"/>
      <c r="AI803" s="44"/>
      <c r="AJ803" s="44"/>
      <c r="AK803" s="44"/>
      <c r="AL803" s="44"/>
      <c r="AM803" s="44"/>
      <c r="AN803" s="44"/>
      <c r="AO803" s="44"/>
      <c r="AP803" s="44"/>
      <c r="AQ803" s="44"/>
      <c r="AR803" s="44"/>
      <c r="AS803" s="44"/>
      <c r="AT803" s="44"/>
      <c r="AU803" s="44"/>
      <c r="AV803" s="44"/>
      <c r="AW803" s="44"/>
      <c r="AX803" s="44"/>
    </row>
    <row r="804" spans="3:50" ht="14.4" x14ac:dyDescent="0.25">
      <c r="C804" s="641"/>
      <c r="D804" s="641"/>
      <c r="E804" s="641"/>
      <c r="F804" s="44"/>
      <c r="G804" s="44"/>
      <c r="H804" s="44"/>
      <c r="I804" s="44"/>
      <c r="J804" s="44"/>
      <c r="K804" s="44"/>
      <c r="L804" s="44"/>
      <c r="M804" s="44"/>
      <c r="N804" s="44"/>
      <c r="O804" s="44"/>
      <c r="P804" s="44"/>
      <c r="Q804" s="44"/>
      <c r="R804" s="44"/>
      <c r="S804" s="44"/>
      <c r="T804" s="44"/>
      <c r="U804" s="44"/>
      <c r="V804" s="44"/>
      <c r="W804" s="44"/>
      <c r="X804" s="44"/>
      <c r="Y804" s="44"/>
      <c r="Z804" s="44"/>
      <c r="AA804" s="44"/>
      <c r="AB804" s="44"/>
      <c r="AC804" s="44"/>
      <c r="AD804" s="44"/>
      <c r="AE804" s="44"/>
      <c r="AF804" s="44"/>
      <c r="AG804" s="44"/>
      <c r="AH804" s="44"/>
      <c r="AI804" s="44"/>
      <c r="AJ804" s="44"/>
      <c r="AK804" s="44"/>
      <c r="AL804" s="44"/>
      <c r="AM804" s="44"/>
      <c r="AN804" s="44"/>
      <c r="AO804" s="44"/>
      <c r="AP804" s="44"/>
      <c r="AQ804" s="44"/>
      <c r="AR804" s="44"/>
      <c r="AS804" s="44"/>
      <c r="AT804" s="44"/>
      <c r="AU804" s="44"/>
      <c r="AV804" s="44"/>
      <c r="AW804" s="44"/>
      <c r="AX804" s="44"/>
    </row>
    <row r="805" spans="3:50" ht="14.4" x14ac:dyDescent="0.25">
      <c r="C805" s="641"/>
      <c r="D805" s="641"/>
      <c r="E805" s="641"/>
      <c r="F805" s="44"/>
      <c r="G805" s="44"/>
      <c r="H805" s="44"/>
      <c r="I805" s="44"/>
      <c r="J805" s="44"/>
      <c r="K805" s="44"/>
      <c r="L805" s="44"/>
      <c r="M805" s="44"/>
      <c r="N805" s="44"/>
      <c r="O805" s="44"/>
      <c r="P805" s="44"/>
      <c r="Q805" s="44"/>
      <c r="R805" s="44"/>
      <c r="S805" s="44"/>
      <c r="T805" s="44"/>
      <c r="U805" s="44"/>
      <c r="V805" s="44"/>
      <c r="W805" s="44"/>
      <c r="X805" s="44"/>
      <c r="Y805" s="44"/>
      <c r="Z805" s="44"/>
      <c r="AA805" s="44"/>
      <c r="AB805" s="44"/>
      <c r="AC805" s="44"/>
      <c r="AD805" s="44"/>
      <c r="AE805" s="44"/>
      <c r="AF805" s="44"/>
      <c r="AG805" s="44"/>
      <c r="AH805" s="44"/>
      <c r="AI805" s="44"/>
      <c r="AJ805" s="44"/>
      <c r="AK805" s="44"/>
      <c r="AL805" s="44"/>
      <c r="AM805" s="44"/>
      <c r="AN805" s="44"/>
      <c r="AO805" s="44"/>
      <c r="AP805" s="44"/>
      <c r="AQ805" s="44"/>
      <c r="AR805" s="44"/>
      <c r="AS805" s="44"/>
      <c r="AT805" s="44"/>
      <c r="AU805" s="44"/>
      <c r="AV805" s="44"/>
      <c r="AW805" s="44"/>
      <c r="AX805" s="44"/>
    </row>
    <row r="806" spans="3:50" ht="14.4" x14ac:dyDescent="0.25">
      <c r="C806" s="641"/>
      <c r="D806" s="641"/>
      <c r="E806" s="641"/>
      <c r="F806" s="44"/>
      <c r="G806" s="44"/>
      <c r="H806" s="44"/>
      <c r="I806" s="44"/>
      <c r="J806" s="44"/>
      <c r="K806" s="44"/>
      <c r="L806" s="44"/>
      <c r="M806" s="44"/>
      <c r="N806" s="44"/>
      <c r="O806" s="44"/>
      <c r="P806" s="44"/>
      <c r="Q806" s="44"/>
      <c r="R806" s="44"/>
      <c r="S806" s="44"/>
      <c r="T806" s="44"/>
      <c r="U806" s="44"/>
      <c r="V806" s="44"/>
      <c r="W806" s="44"/>
      <c r="X806" s="44"/>
      <c r="Y806" s="44"/>
      <c r="Z806" s="44"/>
      <c r="AA806" s="44"/>
      <c r="AB806" s="44"/>
      <c r="AC806" s="44"/>
      <c r="AD806" s="44"/>
      <c r="AE806" s="44"/>
      <c r="AF806" s="44"/>
      <c r="AG806" s="44"/>
      <c r="AH806" s="44"/>
      <c r="AI806" s="44"/>
      <c r="AJ806" s="44"/>
      <c r="AK806" s="44"/>
      <c r="AL806" s="44"/>
      <c r="AM806" s="44"/>
      <c r="AN806" s="44"/>
      <c r="AO806" s="44"/>
      <c r="AP806" s="44"/>
      <c r="AQ806" s="44"/>
      <c r="AR806" s="44"/>
      <c r="AS806" s="44"/>
      <c r="AT806" s="44"/>
      <c r="AU806" s="44"/>
      <c r="AV806" s="44"/>
      <c r="AW806" s="44"/>
      <c r="AX806" s="44"/>
    </row>
    <row r="807" spans="3:50" ht="14.4" x14ac:dyDescent="0.25">
      <c r="C807" s="641"/>
      <c r="D807" s="641"/>
      <c r="E807" s="641"/>
      <c r="F807" s="44"/>
      <c r="G807" s="44"/>
      <c r="H807" s="44"/>
      <c r="I807" s="44"/>
      <c r="J807" s="44"/>
      <c r="K807" s="44"/>
      <c r="L807" s="44"/>
      <c r="M807" s="44"/>
      <c r="N807" s="44"/>
      <c r="O807" s="44"/>
      <c r="P807" s="44"/>
      <c r="Q807" s="44"/>
      <c r="R807" s="44"/>
      <c r="S807" s="44"/>
      <c r="T807" s="44"/>
      <c r="U807" s="44"/>
      <c r="V807" s="44"/>
      <c r="W807" s="44"/>
      <c r="X807" s="44"/>
      <c r="Y807" s="44"/>
      <c r="Z807" s="44"/>
      <c r="AA807" s="44"/>
      <c r="AB807" s="44"/>
      <c r="AC807" s="44"/>
      <c r="AD807" s="44"/>
      <c r="AE807" s="44"/>
      <c r="AF807" s="44"/>
      <c r="AG807" s="44"/>
      <c r="AH807" s="44"/>
      <c r="AI807" s="44"/>
      <c r="AJ807" s="44"/>
      <c r="AK807" s="44"/>
      <c r="AL807" s="44"/>
      <c r="AM807" s="44"/>
      <c r="AN807" s="44"/>
      <c r="AO807" s="44"/>
      <c r="AP807" s="44"/>
      <c r="AQ807" s="44"/>
      <c r="AR807" s="44"/>
      <c r="AS807" s="44"/>
      <c r="AT807" s="44"/>
      <c r="AU807" s="44"/>
      <c r="AV807" s="44"/>
      <c r="AW807" s="44"/>
      <c r="AX807" s="44"/>
    </row>
    <row r="808" spans="3:50" ht="14.4" x14ac:dyDescent="0.25">
      <c r="C808" s="641"/>
      <c r="D808" s="641"/>
      <c r="E808" s="641"/>
      <c r="F808" s="44"/>
      <c r="G808" s="44"/>
      <c r="H808" s="44"/>
      <c r="I808" s="44"/>
      <c r="J808" s="44"/>
      <c r="K808" s="44"/>
      <c r="L808" s="44"/>
      <c r="M808" s="44"/>
      <c r="N808" s="44"/>
      <c r="O808" s="44"/>
      <c r="P808" s="44"/>
      <c r="Q808" s="44"/>
      <c r="R808" s="44"/>
      <c r="S808" s="44"/>
      <c r="T808" s="44"/>
      <c r="U808" s="44"/>
      <c r="V808" s="44"/>
      <c r="W808" s="44"/>
      <c r="X808" s="44"/>
      <c r="Y808" s="44"/>
      <c r="Z808" s="44"/>
      <c r="AA808" s="44"/>
      <c r="AB808" s="44"/>
      <c r="AC808" s="44"/>
      <c r="AD808" s="44"/>
      <c r="AE808" s="44"/>
      <c r="AF808" s="44"/>
      <c r="AG808" s="44"/>
      <c r="AH808" s="44"/>
      <c r="AI808" s="44"/>
      <c r="AJ808" s="44"/>
      <c r="AK808" s="44"/>
      <c r="AL808" s="44"/>
      <c r="AM808" s="44"/>
      <c r="AN808" s="44"/>
      <c r="AO808" s="44"/>
      <c r="AP808" s="44"/>
      <c r="AQ808" s="44"/>
      <c r="AR808" s="44"/>
      <c r="AS808" s="44"/>
      <c r="AT808" s="44"/>
      <c r="AU808" s="44"/>
      <c r="AV808" s="44"/>
      <c r="AW808" s="44"/>
      <c r="AX808" s="44"/>
    </row>
    <row r="809" spans="3:50" ht="14.4" x14ac:dyDescent="0.25">
      <c r="C809" s="641"/>
      <c r="D809" s="641"/>
      <c r="E809" s="641"/>
      <c r="F809" s="44"/>
      <c r="G809" s="44"/>
      <c r="H809" s="44"/>
      <c r="I809" s="44"/>
      <c r="J809" s="44"/>
      <c r="K809" s="44"/>
      <c r="L809" s="44"/>
      <c r="M809" s="44"/>
      <c r="N809" s="44"/>
      <c r="O809" s="44"/>
      <c r="P809" s="44"/>
      <c r="Q809" s="44"/>
      <c r="R809" s="44"/>
      <c r="S809" s="44"/>
      <c r="T809" s="44"/>
      <c r="U809" s="44"/>
      <c r="V809" s="44"/>
      <c r="W809" s="44"/>
      <c r="X809" s="44"/>
      <c r="Y809" s="44"/>
      <c r="Z809" s="44"/>
      <c r="AA809" s="44"/>
      <c r="AB809" s="44"/>
      <c r="AC809" s="44"/>
      <c r="AD809" s="44"/>
      <c r="AE809" s="44"/>
      <c r="AF809" s="44"/>
      <c r="AG809" s="44"/>
      <c r="AH809" s="44"/>
      <c r="AI809" s="44"/>
      <c r="AJ809" s="44"/>
      <c r="AK809" s="44"/>
      <c r="AL809" s="44"/>
      <c r="AM809" s="44"/>
      <c r="AN809" s="44"/>
      <c r="AO809" s="44"/>
      <c r="AP809" s="44"/>
      <c r="AQ809" s="44"/>
      <c r="AR809" s="44"/>
      <c r="AS809" s="44"/>
      <c r="AT809" s="44"/>
      <c r="AU809" s="44"/>
      <c r="AV809" s="44"/>
      <c r="AW809" s="44"/>
      <c r="AX809" s="44"/>
    </row>
    <row r="810" spans="3:50" ht="14.4" x14ac:dyDescent="0.25">
      <c r="C810" s="641"/>
      <c r="D810" s="641"/>
      <c r="E810" s="641"/>
      <c r="F810" s="44"/>
      <c r="G810" s="44"/>
      <c r="H810" s="44"/>
      <c r="I810" s="44"/>
      <c r="J810" s="44"/>
      <c r="K810" s="44"/>
      <c r="L810" s="44"/>
      <c r="M810" s="44"/>
      <c r="N810" s="44"/>
      <c r="O810" s="44"/>
      <c r="P810" s="44"/>
      <c r="Q810" s="44"/>
      <c r="R810" s="44"/>
      <c r="S810" s="44"/>
      <c r="T810" s="44"/>
      <c r="U810" s="44"/>
      <c r="V810" s="44"/>
      <c r="W810" s="44"/>
      <c r="X810" s="44"/>
      <c r="Y810" s="44"/>
      <c r="Z810" s="44"/>
      <c r="AA810" s="44"/>
      <c r="AB810" s="44"/>
      <c r="AC810" s="44"/>
      <c r="AD810" s="44"/>
      <c r="AE810" s="44"/>
      <c r="AF810" s="44"/>
      <c r="AG810" s="44"/>
      <c r="AH810" s="44"/>
      <c r="AI810" s="44"/>
      <c r="AJ810" s="44"/>
      <c r="AK810" s="44"/>
      <c r="AL810" s="44"/>
      <c r="AM810" s="44"/>
      <c r="AN810" s="44"/>
      <c r="AO810" s="44"/>
      <c r="AP810" s="44"/>
      <c r="AQ810" s="44"/>
      <c r="AR810" s="44"/>
      <c r="AS810" s="44"/>
      <c r="AT810" s="44"/>
      <c r="AU810" s="44"/>
      <c r="AV810" s="44"/>
      <c r="AW810" s="44"/>
      <c r="AX810" s="44"/>
    </row>
    <row r="811" spans="3:50" ht="14.4" x14ac:dyDescent="0.25">
      <c r="C811" s="641"/>
      <c r="D811" s="641"/>
      <c r="E811" s="641"/>
      <c r="F811" s="44"/>
      <c r="G811" s="44"/>
      <c r="H811" s="44"/>
      <c r="I811" s="44"/>
      <c r="J811" s="44"/>
      <c r="K811" s="44"/>
      <c r="L811" s="44"/>
      <c r="M811" s="44"/>
      <c r="N811" s="44"/>
      <c r="O811" s="44"/>
      <c r="P811" s="44"/>
      <c r="Q811" s="44"/>
      <c r="R811" s="44"/>
      <c r="S811" s="44"/>
      <c r="T811" s="44"/>
      <c r="U811" s="44"/>
      <c r="V811" s="44"/>
      <c r="W811" s="44"/>
      <c r="X811" s="44"/>
      <c r="Y811" s="44"/>
      <c r="Z811" s="44"/>
      <c r="AA811" s="44"/>
      <c r="AB811" s="44"/>
      <c r="AC811" s="44"/>
      <c r="AD811" s="44"/>
      <c r="AE811" s="44"/>
      <c r="AF811" s="44"/>
      <c r="AG811" s="44"/>
      <c r="AH811" s="44"/>
      <c r="AI811" s="44"/>
      <c r="AJ811" s="44"/>
      <c r="AK811" s="44"/>
      <c r="AL811" s="44"/>
      <c r="AM811" s="44"/>
      <c r="AN811" s="44"/>
      <c r="AO811" s="44"/>
      <c r="AP811" s="44"/>
      <c r="AQ811" s="44"/>
      <c r="AR811" s="44"/>
      <c r="AS811" s="44"/>
      <c r="AT811" s="44"/>
      <c r="AU811" s="44"/>
      <c r="AV811" s="44"/>
      <c r="AW811" s="44"/>
      <c r="AX811" s="44"/>
    </row>
    <row r="812" spans="3:50" ht="14.4" x14ac:dyDescent="0.25">
      <c r="C812" s="641"/>
      <c r="D812" s="641"/>
      <c r="E812" s="641"/>
      <c r="F812" s="44"/>
      <c r="G812" s="44"/>
      <c r="H812" s="44"/>
      <c r="I812" s="44"/>
      <c r="J812" s="44"/>
      <c r="K812" s="44"/>
      <c r="L812" s="44"/>
      <c r="M812" s="44"/>
      <c r="N812" s="44"/>
      <c r="O812" s="44"/>
      <c r="P812" s="44"/>
      <c r="Q812" s="44"/>
      <c r="R812" s="44"/>
      <c r="S812" s="44"/>
      <c r="T812" s="44"/>
      <c r="U812" s="44"/>
      <c r="V812" s="44"/>
      <c r="W812" s="44"/>
      <c r="X812" s="44"/>
      <c r="Y812" s="44"/>
      <c r="Z812" s="44"/>
      <c r="AA812" s="44"/>
      <c r="AB812" s="44"/>
      <c r="AC812" s="44"/>
      <c r="AD812" s="44"/>
      <c r="AE812" s="44"/>
      <c r="AF812" s="44"/>
      <c r="AG812" s="44"/>
      <c r="AH812" s="44"/>
      <c r="AI812" s="44"/>
      <c r="AJ812" s="44"/>
      <c r="AK812" s="44"/>
      <c r="AL812" s="44"/>
      <c r="AM812" s="44"/>
      <c r="AN812" s="44"/>
      <c r="AO812" s="44"/>
      <c r="AP812" s="44"/>
      <c r="AQ812" s="44"/>
      <c r="AR812" s="44"/>
      <c r="AS812" s="44"/>
      <c r="AT812" s="44"/>
      <c r="AU812" s="44"/>
      <c r="AV812" s="44"/>
      <c r="AW812" s="44"/>
      <c r="AX812" s="44"/>
    </row>
    <row r="813" spans="3:50" ht="14.4" x14ac:dyDescent="0.25">
      <c r="C813" s="641"/>
      <c r="D813" s="641"/>
      <c r="E813" s="641"/>
      <c r="F813" s="44"/>
      <c r="G813" s="44"/>
      <c r="H813" s="44"/>
      <c r="I813" s="44"/>
      <c r="J813" s="44"/>
      <c r="K813" s="44"/>
      <c r="L813" s="44"/>
      <c r="M813" s="44"/>
      <c r="N813" s="44"/>
      <c r="O813" s="44"/>
      <c r="P813" s="44"/>
      <c r="Q813" s="44"/>
      <c r="R813" s="44"/>
      <c r="S813" s="44"/>
      <c r="T813" s="44"/>
      <c r="U813" s="44"/>
      <c r="V813" s="44"/>
      <c r="W813" s="44"/>
      <c r="X813" s="44"/>
      <c r="Y813" s="44"/>
      <c r="Z813" s="44"/>
      <c r="AA813" s="44"/>
      <c r="AB813" s="44"/>
      <c r="AC813" s="44"/>
      <c r="AD813" s="44"/>
      <c r="AE813" s="44"/>
      <c r="AF813" s="44"/>
      <c r="AG813" s="44"/>
      <c r="AH813" s="44"/>
      <c r="AI813" s="44"/>
      <c r="AJ813" s="44"/>
      <c r="AK813" s="44"/>
      <c r="AL813" s="44"/>
      <c r="AM813" s="44"/>
      <c r="AN813" s="44"/>
      <c r="AO813" s="44"/>
      <c r="AP813" s="44"/>
      <c r="AQ813" s="44"/>
      <c r="AR813" s="44"/>
      <c r="AS813" s="44"/>
      <c r="AT813" s="44"/>
      <c r="AU813" s="44"/>
      <c r="AV813" s="44"/>
      <c r="AW813" s="44"/>
      <c r="AX813" s="44"/>
    </row>
    <row r="814" spans="3:50" ht="14.4" x14ac:dyDescent="0.25">
      <c r="C814" s="641"/>
      <c r="D814" s="641"/>
      <c r="E814" s="641"/>
      <c r="F814" s="44"/>
      <c r="G814" s="44"/>
      <c r="H814" s="44"/>
      <c r="I814" s="44"/>
      <c r="J814" s="44"/>
      <c r="K814" s="44"/>
      <c r="L814" s="44"/>
      <c r="M814" s="44"/>
      <c r="N814" s="44"/>
      <c r="O814" s="44"/>
      <c r="P814" s="44"/>
      <c r="Q814" s="44"/>
      <c r="R814" s="44"/>
      <c r="S814" s="44"/>
      <c r="T814" s="44"/>
      <c r="U814" s="44"/>
      <c r="V814" s="44"/>
      <c r="W814" s="44"/>
      <c r="X814" s="44"/>
      <c r="Y814" s="44"/>
      <c r="Z814" s="44"/>
      <c r="AA814" s="44"/>
      <c r="AB814" s="44"/>
      <c r="AC814" s="44"/>
      <c r="AD814" s="44"/>
      <c r="AE814" s="44"/>
      <c r="AF814" s="44"/>
      <c r="AG814" s="44"/>
      <c r="AH814" s="44"/>
      <c r="AI814" s="44"/>
      <c r="AJ814" s="44"/>
      <c r="AK814" s="44"/>
      <c r="AL814" s="44"/>
      <c r="AM814" s="44"/>
      <c r="AN814" s="44"/>
      <c r="AO814" s="44"/>
      <c r="AP814" s="44"/>
      <c r="AQ814" s="44"/>
      <c r="AR814" s="44"/>
      <c r="AS814" s="44"/>
      <c r="AT814" s="44"/>
      <c r="AU814" s="44"/>
      <c r="AV814" s="44"/>
      <c r="AW814" s="44"/>
      <c r="AX814" s="44"/>
    </row>
    <row r="815" spans="3:50" ht="14.4" x14ac:dyDescent="0.25">
      <c r="C815" s="641"/>
      <c r="D815" s="641"/>
      <c r="E815" s="641"/>
      <c r="F815" s="44"/>
      <c r="G815" s="44"/>
      <c r="H815" s="44"/>
      <c r="I815" s="44"/>
      <c r="J815" s="44"/>
      <c r="K815" s="44"/>
      <c r="L815" s="44"/>
      <c r="M815" s="44"/>
      <c r="N815" s="44"/>
      <c r="O815" s="44"/>
      <c r="P815" s="44"/>
      <c r="Q815" s="44"/>
      <c r="R815" s="44"/>
      <c r="S815" s="44"/>
      <c r="T815" s="44"/>
      <c r="U815" s="44"/>
      <c r="V815" s="44"/>
      <c r="W815" s="44"/>
      <c r="X815" s="44"/>
      <c r="Y815" s="44"/>
      <c r="Z815" s="44"/>
      <c r="AA815" s="44"/>
      <c r="AB815" s="44"/>
      <c r="AC815" s="44"/>
      <c r="AD815" s="44"/>
      <c r="AE815" s="44"/>
      <c r="AF815" s="44"/>
      <c r="AG815" s="44"/>
      <c r="AH815" s="44"/>
      <c r="AI815" s="44"/>
      <c r="AJ815" s="44"/>
      <c r="AK815" s="44"/>
      <c r="AL815" s="44"/>
      <c r="AM815" s="44"/>
      <c r="AN815" s="44"/>
      <c r="AO815" s="44"/>
      <c r="AP815" s="44"/>
      <c r="AQ815" s="44"/>
      <c r="AR815" s="44"/>
      <c r="AS815" s="44"/>
      <c r="AT815" s="44"/>
      <c r="AU815" s="44"/>
      <c r="AV815" s="44"/>
      <c r="AW815" s="44"/>
      <c r="AX815" s="44"/>
    </row>
    <row r="816" spans="3:50" ht="14.4" x14ac:dyDescent="0.25">
      <c r="C816" s="641"/>
      <c r="D816" s="641"/>
      <c r="E816" s="641"/>
      <c r="F816" s="44"/>
      <c r="G816" s="44"/>
      <c r="H816" s="44"/>
      <c r="I816" s="44"/>
      <c r="J816" s="44"/>
      <c r="K816" s="44"/>
      <c r="L816" s="44"/>
      <c r="M816" s="44"/>
      <c r="N816" s="44"/>
      <c r="O816" s="44"/>
      <c r="P816" s="44"/>
      <c r="Q816" s="44"/>
      <c r="R816" s="44"/>
      <c r="S816" s="44"/>
      <c r="T816" s="44"/>
      <c r="U816" s="44"/>
      <c r="V816" s="44"/>
      <c r="W816" s="44"/>
      <c r="X816" s="44"/>
      <c r="Y816" s="44"/>
      <c r="Z816" s="44"/>
      <c r="AA816" s="44"/>
      <c r="AB816" s="44"/>
      <c r="AC816" s="44"/>
      <c r="AD816" s="44"/>
      <c r="AE816" s="44"/>
      <c r="AF816" s="44"/>
      <c r="AG816" s="44"/>
      <c r="AH816" s="44"/>
      <c r="AI816" s="44"/>
      <c r="AJ816" s="44"/>
      <c r="AK816" s="44"/>
      <c r="AL816" s="44"/>
      <c r="AM816" s="44"/>
      <c r="AN816" s="44"/>
      <c r="AO816" s="44"/>
      <c r="AP816" s="44"/>
      <c r="AQ816" s="44"/>
      <c r="AR816" s="44"/>
      <c r="AS816" s="44"/>
      <c r="AT816" s="44"/>
      <c r="AU816" s="44"/>
      <c r="AV816" s="44"/>
      <c r="AW816" s="44"/>
      <c r="AX816" s="44"/>
    </row>
    <row r="817" spans="3:50" ht="14.4" x14ac:dyDescent="0.25">
      <c r="C817" s="641"/>
      <c r="D817" s="641"/>
      <c r="E817" s="641"/>
      <c r="F817" s="44"/>
      <c r="G817" s="44"/>
      <c r="H817" s="44"/>
      <c r="I817" s="44"/>
      <c r="J817" s="44"/>
      <c r="K817" s="44"/>
      <c r="L817" s="44"/>
      <c r="M817" s="44"/>
      <c r="N817" s="44"/>
      <c r="O817" s="44"/>
      <c r="P817" s="44"/>
      <c r="Q817" s="44"/>
      <c r="R817" s="44"/>
      <c r="S817" s="44"/>
      <c r="T817" s="44"/>
      <c r="U817" s="44"/>
      <c r="V817" s="44"/>
      <c r="W817" s="44"/>
      <c r="X817" s="44"/>
      <c r="Y817" s="44"/>
      <c r="Z817" s="44"/>
      <c r="AA817" s="44"/>
      <c r="AB817" s="44"/>
      <c r="AC817" s="44"/>
      <c r="AD817" s="44"/>
      <c r="AE817" s="44"/>
      <c r="AF817" s="44"/>
      <c r="AG817" s="44"/>
      <c r="AH817" s="44"/>
      <c r="AI817" s="44"/>
      <c r="AJ817" s="44"/>
      <c r="AK817" s="44"/>
      <c r="AL817" s="44"/>
      <c r="AM817" s="44"/>
      <c r="AN817" s="44"/>
      <c r="AO817" s="44"/>
      <c r="AP817" s="44"/>
      <c r="AQ817" s="44"/>
      <c r="AR817" s="44"/>
      <c r="AS817" s="44"/>
      <c r="AT817" s="44"/>
      <c r="AU817" s="44"/>
      <c r="AV817" s="44"/>
      <c r="AW817" s="44"/>
      <c r="AX817" s="44"/>
    </row>
    <row r="818" spans="3:50" ht="14.4" x14ac:dyDescent="0.25">
      <c r="C818" s="641"/>
      <c r="D818" s="641"/>
      <c r="E818" s="641"/>
      <c r="F818" s="44"/>
      <c r="G818" s="44"/>
      <c r="H818" s="44"/>
      <c r="I818" s="44"/>
      <c r="J818" s="44"/>
      <c r="K818" s="44"/>
      <c r="L818" s="44"/>
      <c r="M818" s="44"/>
      <c r="N818" s="44"/>
      <c r="O818" s="44"/>
      <c r="P818" s="44"/>
      <c r="Q818" s="44"/>
      <c r="R818" s="44"/>
      <c r="S818" s="44"/>
      <c r="T818" s="44"/>
      <c r="U818" s="44"/>
      <c r="V818" s="44"/>
      <c r="W818" s="44"/>
      <c r="X818" s="44"/>
      <c r="Y818" s="44"/>
      <c r="Z818" s="44"/>
      <c r="AA818" s="44"/>
      <c r="AB818" s="44"/>
      <c r="AC818" s="44"/>
      <c r="AD818" s="44"/>
      <c r="AE818" s="44"/>
      <c r="AF818" s="44"/>
      <c r="AG818" s="44"/>
      <c r="AH818" s="44"/>
      <c r="AI818" s="44"/>
      <c r="AJ818" s="44"/>
      <c r="AK818" s="44"/>
      <c r="AL818" s="44"/>
      <c r="AM818" s="44"/>
      <c r="AN818" s="44"/>
      <c r="AO818" s="44"/>
      <c r="AP818" s="44"/>
      <c r="AQ818" s="44"/>
      <c r="AR818" s="44"/>
      <c r="AS818" s="44"/>
      <c r="AT818" s="44"/>
      <c r="AU818" s="44"/>
      <c r="AV818" s="44"/>
      <c r="AW818" s="44"/>
      <c r="AX818" s="44"/>
    </row>
    <row r="819" spans="3:50" ht="14.4" x14ac:dyDescent="0.25">
      <c r="C819" s="641"/>
      <c r="D819" s="641"/>
      <c r="E819" s="641"/>
      <c r="F819" s="44"/>
      <c r="G819" s="44"/>
      <c r="H819" s="44"/>
      <c r="I819" s="44"/>
      <c r="J819" s="44"/>
      <c r="K819" s="44"/>
      <c r="L819" s="44"/>
      <c r="M819" s="44"/>
      <c r="N819" s="44"/>
      <c r="O819" s="44"/>
      <c r="P819" s="44"/>
      <c r="Q819" s="44"/>
      <c r="R819" s="44"/>
      <c r="S819" s="44"/>
      <c r="T819" s="44"/>
      <c r="U819" s="44"/>
      <c r="V819" s="44"/>
      <c r="W819" s="44"/>
      <c r="X819" s="44"/>
      <c r="Y819" s="44"/>
      <c r="Z819" s="44"/>
      <c r="AA819" s="44"/>
      <c r="AB819" s="44"/>
      <c r="AC819" s="44"/>
      <c r="AD819" s="44"/>
      <c r="AE819" s="44"/>
      <c r="AF819" s="44"/>
      <c r="AG819" s="44"/>
      <c r="AH819" s="44"/>
      <c r="AI819" s="44"/>
      <c r="AJ819" s="44"/>
      <c r="AK819" s="44"/>
      <c r="AL819" s="44"/>
      <c r="AM819" s="44"/>
      <c r="AN819" s="44"/>
      <c r="AO819" s="44"/>
      <c r="AP819" s="44"/>
      <c r="AQ819" s="44"/>
      <c r="AR819" s="44"/>
      <c r="AS819" s="44"/>
      <c r="AT819" s="44"/>
      <c r="AU819" s="44"/>
      <c r="AV819" s="44"/>
      <c r="AW819" s="44"/>
      <c r="AX819" s="44"/>
    </row>
    <row r="820" spans="3:50" ht="14.4" x14ac:dyDescent="0.25">
      <c r="C820" s="641"/>
      <c r="D820" s="641"/>
      <c r="E820" s="641"/>
      <c r="F820" s="44"/>
      <c r="G820" s="44"/>
      <c r="H820" s="44"/>
      <c r="I820" s="44"/>
      <c r="J820" s="44"/>
      <c r="K820" s="44"/>
      <c r="L820" s="44"/>
      <c r="M820" s="44"/>
      <c r="N820" s="44"/>
      <c r="O820" s="44"/>
      <c r="P820" s="44"/>
      <c r="Q820" s="44"/>
      <c r="R820" s="44"/>
      <c r="S820" s="44"/>
      <c r="T820" s="44"/>
      <c r="U820" s="44"/>
      <c r="V820" s="44"/>
      <c r="W820" s="44"/>
      <c r="X820" s="44"/>
      <c r="Y820" s="44"/>
      <c r="Z820" s="44"/>
      <c r="AA820" s="44"/>
      <c r="AB820" s="44"/>
      <c r="AC820" s="44"/>
      <c r="AD820" s="44"/>
      <c r="AE820" s="44"/>
      <c r="AF820" s="44"/>
      <c r="AG820" s="44"/>
      <c r="AH820" s="44"/>
      <c r="AI820" s="44"/>
      <c r="AJ820" s="44"/>
      <c r="AK820" s="44"/>
      <c r="AL820" s="44"/>
      <c r="AM820" s="44"/>
      <c r="AN820" s="44"/>
      <c r="AO820" s="44"/>
      <c r="AP820" s="44"/>
      <c r="AQ820" s="44"/>
      <c r="AR820" s="44"/>
      <c r="AS820" s="44"/>
      <c r="AT820" s="44"/>
      <c r="AU820" s="44"/>
      <c r="AV820" s="44"/>
      <c r="AW820" s="44"/>
      <c r="AX820" s="44"/>
    </row>
    <row r="821" spans="3:50" ht="14.4" x14ac:dyDescent="0.25">
      <c r="C821" s="641"/>
      <c r="D821" s="641"/>
      <c r="E821" s="641"/>
      <c r="F821" s="44"/>
      <c r="G821" s="44"/>
      <c r="H821" s="44"/>
      <c r="I821" s="44"/>
      <c r="J821" s="44"/>
      <c r="K821" s="44"/>
      <c r="L821" s="44"/>
      <c r="M821" s="44"/>
      <c r="N821" s="44"/>
      <c r="O821" s="44"/>
      <c r="P821" s="44"/>
      <c r="Q821" s="44"/>
      <c r="R821" s="44"/>
      <c r="S821" s="44"/>
      <c r="T821" s="44"/>
      <c r="U821" s="44"/>
      <c r="V821" s="44"/>
      <c r="W821" s="44"/>
      <c r="X821" s="44"/>
      <c r="Y821" s="44"/>
      <c r="Z821" s="44"/>
      <c r="AA821" s="44"/>
      <c r="AB821" s="44"/>
      <c r="AC821" s="44"/>
      <c r="AD821" s="44"/>
      <c r="AE821" s="44"/>
      <c r="AF821" s="44"/>
      <c r="AG821" s="44"/>
      <c r="AH821" s="44"/>
      <c r="AI821" s="44"/>
      <c r="AJ821" s="44"/>
      <c r="AK821" s="44"/>
      <c r="AL821" s="44"/>
      <c r="AM821" s="44"/>
      <c r="AN821" s="44"/>
      <c r="AO821" s="44"/>
      <c r="AP821" s="44"/>
      <c r="AQ821" s="44"/>
      <c r="AR821" s="44"/>
      <c r="AS821" s="44"/>
      <c r="AT821" s="44"/>
      <c r="AU821" s="44"/>
      <c r="AV821" s="44"/>
      <c r="AW821" s="44"/>
      <c r="AX821" s="44"/>
    </row>
    <row r="822" spans="3:50" ht="14.4" x14ac:dyDescent="0.25">
      <c r="C822" s="641"/>
      <c r="D822" s="641"/>
      <c r="E822" s="641"/>
      <c r="F822" s="44"/>
      <c r="G822" s="44"/>
      <c r="H822" s="44"/>
      <c r="I822" s="44"/>
      <c r="J822" s="44"/>
      <c r="K822" s="44"/>
      <c r="L822" s="44"/>
      <c r="M822" s="44"/>
      <c r="N822" s="44"/>
      <c r="O822" s="44"/>
      <c r="P822" s="44"/>
      <c r="Q822" s="44"/>
      <c r="R822" s="44"/>
      <c r="S822" s="44"/>
      <c r="T822" s="44"/>
      <c r="U822" s="44"/>
      <c r="V822" s="44"/>
      <c r="W822" s="44"/>
      <c r="X822" s="44"/>
      <c r="Y822" s="44"/>
      <c r="Z822" s="44"/>
      <c r="AA822" s="44"/>
      <c r="AB822" s="44"/>
      <c r="AC822" s="44"/>
      <c r="AD822" s="44"/>
      <c r="AE822" s="44"/>
      <c r="AF822" s="44"/>
      <c r="AG822" s="44"/>
      <c r="AH822" s="44"/>
      <c r="AI822" s="44"/>
      <c r="AJ822" s="44"/>
      <c r="AK822" s="44"/>
      <c r="AL822" s="44"/>
      <c r="AM822" s="44"/>
      <c r="AN822" s="44"/>
      <c r="AO822" s="44"/>
      <c r="AP822" s="44"/>
      <c r="AQ822" s="44"/>
      <c r="AR822" s="44"/>
      <c r="AS822" s="44"/>
      <c r="AT822" s="44"/>
      <c r="AU822" s="44"/>
      <c r="AV822" s="44"/>
      <c r="AW822" s="44"/>
      <c r="AX822" s="44"/>
    </row>
    <row r="823" spans="3:50" ht="14.4" x14ac:dyDescent="0.25">
      <c r="C823" s="641"/>
      <c r="D823" s="641"/>
      <c r="E823" s="641"/>
      <c r="F823" s="44"/>
      <c r="G823" s="44"/>
      <c r="H823" s="44"/>
      <c r="I823" s="44"/>
      <c r="J823" s="44"/>
      <c r="K823" s="44"/>
      <c r="L823" s="44"/>
      <c r="M823" s="44"/>
      <c r="N823" s="44"/>
      <c r="O823" s="44"/>
      <c r="P823" s="44"/>
      <c r="Q823" s="44"/>
      <c r="R823" s="44"/>
      <c r="S823" s="44"/>
      <c r="T823" s="44"/>
      <c r="U823" s="44"/>
      <c r="V823" s="44"/>
      <c r="W823" s="44"/>
      <c r="X823" s="44"/>
      <c r="Y823" s="44"/>
      <c r="Z823" s="44"/>
      <c r="AA823" s="44"/>
      <c r="AB823" s="44"/>
      <c r="AC823" s="44"/>
      <c r="AD823" s="44"/>
      <c r="AE823" s="44"/>
      <c r="AF823" s="44"/>
      <c r="AG823" s="44"/>
      <c r="AH823" s="44"/>
      <c r="AI823" s="44"/>
      <c r="AJ823" s="44"/>
      <c r="AK823" s="44"/>
      <c r="AL823" s="44"/>
      <c r="AM823" s="44"/>
      <c r="AN823" s="44"/>
      <c r="AO823" s="44"/>
      <c r="AP823" s="44"/>
      <c r="AQ823" s="44"/>
      <c r="AR823" s="44"/>
      <c r="AS823" s="44"/>
      <c r="AT823" s="44"/>
      <c r="AU823" s="44"/>
      <c r="AV823" s="44"/>
      <c r="AW823" s="44"/>
      <c r="AX823" s="44"/>
    </row>
    <row r="824" spans="3:50" ht="14.4" x14ac:dyDescent="0.25">
      <c r="C824" s="641"/>
      <c r="D824" s="641"/>
      <c r="E824" s="641"/>
      <c r="F824" s="44"/>
      <c r="G824" s="44"/>
      <c r="H824" s="44"/>
      <c r="I824" s="44"/>
      <c r="J824" s="44"/>
      <c r="K824" s="44"/>
      <c r="L824" s="44"/>
      <c r="M824" s="44"/>
      <c r="N824" s="44"/>
      <c r="O824" s="44"/>
      <c r="P824" s="44"/>
      <c r="Q824" s="44"/>
      <c r="R824" s="44"/>
      <c r="S824" s="44"/>
      <c r="T824" s="44"/>
      <c r="U824" s="44"/>
      <c r="V824" s="44"/>
      <c r="W824" s="44"/>
      <c r="X824" s="44"/>
      <c r="Y824" s="44"/>
      <c r="Z824" s="44"/>
      <c r="AA824" s="44"/>
      <c r="AB824" s="44"/>
      <c r="AC824" s="44"/>
      <c r="AD824" s="44"/>
      <c r="AE824" s="44"/>
      <c r="AF824" s="44"/>
      <c r="AG824" s="44"/>
      <c r="AH824" s="44"/>
      <c r="AI824" s="44"/>
      <c r="AJ824" s="44"/>
      <c r="AK824" s="44"/>
      <c r="AL824" s="44"/>
      <c r="AM824" s="44"/>
      <c r="AN824" s="44"/>
      <c r="AO824" s="44"/>
      <c r="AP824" s="44"/>
      <c r="AQ824" s="44"/>
      <c r="AR824" s="44"/>
      <c r="AS824" s="44"/>
      <c r="AT824" s="44"/>
      <c r="AU824" s="44"/>
      <c r="AV824" s="44"/>
      <c r="AW824" s="44"/>
      <c r="AX824" s="44"/>
    </row>
    <row r="825" spans="3:50" ht="14.4" x14ac:dyDescent="0.25">
      <c r="F825" s="44"/>
      <c r="G825" s="44"/>
      <c r="H825" s="44"/>
      <c r="I825" s="44"/>
      <c r="J825" s="44"/>
      <c r="K825" s="44"/>
      <c r="L825" s="44"/>
      <c r="M825" s="44"/>
      <c r="N825" s="44"/>
      <c r="O825" s="44"/>
      <c r="P825" s="44"/>
      <c r="Q825" s="44"/>
      <c r="R825" s="44"/>
      <c r="S825" s="44"/>
      <c r="T825" s="44"/>
      <c r="U825" s="44"/>
      <c r="V825" s="44"/>
      <c r="W825" s="44"/>
      <c r="X825" s="44"/>
      <c r="Y825" s="44"/>
      <c r="Z825" s="44"/>
      <c r="AA825" s="44"/>
      <c r="AB825" s="44"/>
      <c r="AC825" s="44"/>
      <c r="AD825" s="44"/>
      <c r="AE825" s="44"/>
      <c r="AF825" s="44"/>
      <c r="AG825" s="44"/>
      <c r="AH825" s="44"/>
      <c r="AI825" s="44"/>
      <c r="AJ825" s="44"/>
      <c r="AK825" s="44"/>
      <c r="AL825" s="44"/>
      <c r="AM825" s="44"/>
      <c r="AN825" s="44"/>
      <c r="AO825" s="44"/>
      <c r="AP825" s="44"/>
      <c r="AQ825" s="44"/>
      <c r="AR825" s="44"/>
      <c r="AS825" s="44"/>
      <c r="AT825" s="44"/>
      <c r="AU825" s="44"/>
      <c r="AV825" s="44"/>
      <c r="AW825" s="44"/>
    </row>
    <row r="826" spans="3:50" ht="14.4" x14ac:dyDescent="0.25">
      <c r="F826" s="44"/>
      <c r="G826" s="44"/>
      <c r="H826" s="44"/>
      <c r="I826" s="44"/>
      <c r="J826" s="44"/>
      <c r="K826" s="44"/>
      <c r="L826" s="44"/>
      <c r="M826" s="44"/>
      <c r="N826" s="44"/>
      <c r="O826" s="44"/>
      <c r="P826" s="44"/>
      <c r="Q826" s="44"/>
      <c r="R826" s="44"/>
      <c r="S826" s="44"/>
      <c r="T826" s="44"/>
      <c r="U826" s="44"/>
      <c r="V826" s="44"/>
      <c r="W826" s="44"/>
      <c r="X826" s="44"/>
      <c r="Y826" s="44"/>
      <c r="Z826" s="44"/>
      <c r="AA826" s="44"/>
      <c r="AB826" s="44"/>
      <c r="AC826" s="44"/>
      <c r="AD826" s="44"/>
      <c r="AE826" s="44"/>
      <c r="AF826" s="44"/>
      <c r="AG826" s="44"/>
      <c r="AH826" s="44"/>
      <c r="AI826" s="44"/>
      <c r="AJ826" s="44"/>
      <c r="AK826" s="44"/>
      <c r="AL826" s="44"/>
      <c r="AM826" s="44"/>
      <c r="AN826" s="44"/>
      <c r="AO826" s="44"/>
      <c r="AP826" s="44"/>
      <c r="AQ826" s="44"/>
      <c r="AR826" s="44"/>
      <c r="AS826" s="44"/>
      <c r="AT826" s="44"/>
      <c r="AU826" s="44"/>
      <c r="AV826" s="44"/>
      <c r="AW826" s="44"/>
    </row>
    <row r="827" spans="3:50" ht="14.4" x14ac:dyDescent="0.25">
      <c r="F827" s="44"/>
      <c r="G827" s="44"/>
      <c r="H827" s="44"/>
      <c r="I827" s="44"/>
      <c r="J827" s="44"/>
      <c r="K827" s="44"/>
      <c r="L827" s="44"/>
      <c r="M827" s="44"/>
      <c r="N827" s="44"/>
      <c r="O827" s="44"/>
      <c r="P827" s="44"/>
      <c r="Q827" s="44"/>
      <c r="R827" s="44"/>
      <c r="S827" s="44"/>
      <c r="T827" s="44"/>
      <c r="U827" s="44"/>
      <c r="V827" s="44"/>
      <c r="W827" s="44"/>
      <c r="X827" s="44"/>
      <c r="Y827" s="44"/>
      <c r="Z827" s="44"/>
      <c r="AA827" s="44"/>
      <c r="AB827" s="44"/>
      <c r="AC827" s="44"/>
      <c r="AD827" s="44"/>
      <c r="AE827" s="44"/>
      <c r="AF827" s="44"/>
      <c r="AG827" s="44"/>
      <c r="AH827" s="44"/>
      <c r="AI827" s="44"/>
      <c r="AJ827" s="44"/>
      <c r="AK827" s="44"/>
      <c r="AL827" s="44"/>
      <c r="AM827" s="44"/>
      <c r="AN827" s="44"/>
      <c r="AO827" s="44"/>
      <c r="AP827" s="44"/>
      <c r="AQ827" s="44"/>
      <c r="AR827" s="44"/>
      <c r="AS827" s="44"/>
      <c r="AT827" s="44"/>
      <c r="AU827" s="44"/>
      <c r="AV827" s="44"/>
      <c r="AW827" s="44"/>
    </row>
  </sheetData>
  <mergeCells count="112">
    <mergeCell ref="D146:E146"/>
    <mergeCell ref="B168:B173"/>
    <mergeCell ref="D168:E168"/>
    <mergeCell ref="D169:E169"/>
    <mergeCell ref="D170:E170"/>
    <mergeCell ref="D171:E171"/>
    <mergeCell ref="D172:E172"/>
    <mergeCell ref="D173:E173"/>
    <mergeCell ref="B158:B163"/>
    <mergeCell ref="D159:E159"/>
    <mergeCell ref="D160:E160"/>
    <mergeCell ref="D161:E161"/>
    <mergeCell ref="D162:E162"/>
    <mergeCell ref="D163:E163"/>
    <mergeCell ref="B147:B153"/>
    <mergeCell ref="D148:E148"/>
    <mergeCell ref="D149:E149"/>
    <mergeCell ref="D150:E150"/>
    <mergeCell ref="D151:E151"/>
    <mergeCell ref="D152:E152"/>
    <mergeCell ref="D153:E153"/>
    <mergeCell ref="B137:B142"/>
    <mergeCell ref="D137:E137"/>
    <mergeCell ref="D138:E138"/>
    <mergeCell ref="D139:E139"/>
    <mergeCell ref="D140:E140"/>
    <mergeCell ref="D141:E141"/>
    <mergeCell ref="D142:E142"/>
    <mergeCell ref="D122:E122"/>
    <mergeCell ref="B127:B132"/>
    <mergeCell ref="D127:E127"/>
    <mergeCell ref="D128:E128"/>
    <mergeCell ref="D129:E129"/>
    <mergeCell ref="D130:E130"/>
    <mergeCell ref="D131:E131"/>
    <mergeCell ref="D132:E132"/>
    <mergeCell ref="D126:E126"/>
    <mergeCell ref="D136:E136"/>
    <mergeCell ref="D117:E117"/>
    <mergeCell ref="D118:E118"/>
    <mergeCell ref="D119:E119"/>
    <mergeCell ref="D120:E120"/>
    <mergeCell ref="D121:E121"/>
    <mergeCell ref="B106:B112"/>
    <mergeCell ref="D106:E106"/>
    <mergeCell ref="D107:E107"/>
    <mergeCell ref="D108:E108"/>
    <mergeCell ref="D109:E109"/>
    <mergeCell ref="D110:E110"/>
    <mergeCell ref="D111:E111"/>
    <mergeCell ref="D112:E112"/>
    <mergeCell ref="D115:E115"/>
    <mergeCell ref="C103:C105"/>
    <mergeCell ref="D105:E105"/>
    <mergeCell ref="D86:F86"/>
    <mergeCell ref="B87:B89"/>
    <mergeCell ref="D87:E87"/>
    <mergeCell ref="D88:E88"/>
    <mergeCell ref="D89:E89"/>
    <mergeCell ref="D94:F94"/>
    <mergeCell ref="D116:E116"/>
    <mergeCell ref="F78:F80"/>
    <mergeCell ref="G78:G80"/>
    <mergeCell ref="F71:F73"/>
    <mergeCell ref="G71:G73"/>
    <mergeCell ref="B95:B98"/>
    <mergeCell ref="D95:E95"/>
    <mergeCell ref="D96:E96"/>
    <mergeCell ref="D97:E97"/>
    <mergeCell ref="D101:F101"/>
    <mergeCell ref="M71:M73"/>
    <mergeCell ref="O71:O73"/>
    <mergeCell ref="AY71:AY73"/>
    <mergeCell ref="A74:A75"/>
    <mergeCell ref="C74:C75"/>
    <mergeCell ref="D74:E75"/>
    <mergeCell ref="G74:G75"/>
    <mergeCell ref="M74:M75"/>
    <mergeCell ref="B64:B80"/>
    <mergeCell ref="C64:C65"/>
    <mergeCell ref="D64:E65"/>
    <mergeCell ref="A66:A69"/>
    <mergeCell ref="C66:C70"/>
    <mergeCell ref="D66:E70"/>
    <mergeCell ref="A71:A73"/>
    <mergeCell ref="C71:C73"/>
    <mergeCell ref="D71:E73"/>
    <mergeCell ref="A76:A77"/>
    <mergeCell ref="C76:C77"/>
    <mergeCell ref="D76:E77"/>
    <mergeCell ref="G76:G77"/>
    <mergeCell ref="A78:A80"/>
    <mergeCell ref="C78:C80"/>
    <mergeCell ref="D78:E80"/>
    <mergeCell ref="D56:E57"/>
    <mergeCell ref="D58:E60"/>
    <mergeCell ref="D63:E63"/>
    <mergeCell ref="C41:C43"/>
    <mergeCell ref="B44:B60"/>
    <mergeCell ref="D44:E45"/>
    <mergeCell ref="C46:C50"/>
    <mergeCell ref="D46:E50"/>
    <mergeCell ref="O46:O50"/>
    <mergeCell ref="D3:F3"/>
    <mergeCell ref="B8:B15"/>
    <mergeCell ref="B17:B24"/>
    <mergeCell ref="D28:F28"/>
    <mergeCell ref="B33:B36"/>
    <mergeCell ref="D39:F39"/>
    <mergeCell ref="Q46:Q50"/>
    <mergeCell ref="D51:E53"/>
    <mergeCell ref="D54:E55"/>
  </mergeCells>
  <hyperlinks>
    <hyperlink ref="E6" location="'Gráficos UTCUTS-OseMOSYS'!A1" display="GRÁFICO UTCUTS-1" xr:uid="{02BA9C02-4E47-452B-A3EF-F19B1C3B3C80}"/>
    <hyperlink ref="E31" location="'Gráficos UTCUTS-OseMOSYS'!A1" display="GRÁFICO UTCUTS-1" xr:uid="{E90886C4-E252-4BED-BB0B-25EFDE14242D}"/>
    <hyperlink ref="E42" location="'Gráficos UTCUTS-OseMOSYS'!A1" display="GRÁFICO UTCUTS-1" xr:uid="{15803035-E850-4976-A968-F15A8826E54A}"/>
    <hyperlink ref="E104" location="'Gráficos UTCUTS-OseMOSYS'!A1" display="GRÁFICO UTCUTS-1" xr:uid="{CC066F51-4AA4-43EC-A609-F5E46D3FD6DC}"/>
    <hyperlink ref="E125" location="'Gráficos UTCUTS-OseMOSYS'!A1" display="GRÁFICO UTCUTS-1" xr:uid="{F661605C-4EC4-4359-91F8-5B7676FE3387}"/>
    <hyperlink ref="E135" location="'Gráficos UTCUTS-OseMOSYS'!A1" display="GRÁFICO UTCUTS-1" xr:uid="{BF3203F3-9068-4163-B9B3-CB42B5C48D03}"/>
    <hyperlink ref="E145" location="'Gráficos UTCUTS-OseMOSYS'!A1" display="GRÁFICO UTCUTS-1" xr:uid="{C4C39F34-C250-4CB3-8D26-D0C8417BEDFC}"/>
    <hyperlink ref="E166" location="'Gráficos UTCUTS-OseMOSYS'!A1" display="GRÁFICO UTCUTS-1" xr:uid="{04951BF3-E463-4246-9B80-23A2CD1B70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9169B-566E-40EC-AD53-7A89FC93B06A}">
  <sheetPr>
    <tabColor rgb="FF92D050"/>
  </sheetPr>
  <dimension ref="A1:BD80"/>
  <sheetViews>
    <sheetView topLeftCell="A52" workbookViewId="0">
      <selection activeCell="H40" sqref="H40"/>
    </sheetView>
  </sheetViews>
  <sheetFormatPr defaultColWidth="8.69921875" defaultRowHeight="13.8" x14ac:dyDescent="0.25"/>
  <cols>
    <col min="3" max="3" width="36.8984375" customWidth="1"/>
    <col min="4" max="56" width="15.59765625" customWidth="1"/>
  </cols>
  <sheetData>
    <row r="1" spans="1:56" ht="17.399999999999999" x14ac:dyDescent="0.25">
      <c r="A1" s="641"/>
      <c r="B1" s="413"/>
      <c r="C1" s="79" t="s">
        <v>1</v>
      </c>
      <c r="D1" s="415">
        <v>2018</v>
      </c>
      <c r="E1" s="415">
        <v>2019</v>
      </c>
      <c r="F1" s="415">
        <v>2020</v>
      </c>
      <c r="G1" s="415">
        <v>2021</v>
      </c>
      <c r="H1" s="415">
        <v>2022</v>
      </c>
      <c r="I1" s="415">
        <v>2023</v>
      </c>
      <c r="J1" s="415">
        <v>2024</v>
      </c>
      <c r="K1" s="415">
        <v>2025</v>
      </c>
      <c r="L1" s="415">
        <v>2026</v>
      </c>
      <c r="M1" s="415">
        <v>2027</v>
      </c>
      <c r="N1" s="415">
        <v>2028</v>
      </c>
      <c r="O1" s="415">
        <v>2029</v>
      </c>
      <c r="P1" s="415">
        <v>2030</v>
      </c>
      <c r="Q1" s="415">
        <v>2031</v>
      </c>
      <c r="R1" s="415">
        <v>2032</v>
      </c>
      <c r="S1" s="415">
        <v>2033</v>
      </c>
      <c r="T1" s="415">
        <v>2034</v>
      </c>
      <c r="U1" s="415">
        <v>2035</v>
      </c>
      <c r="V1" s="415">
        <v>2036</v>
      </c>
      <c r="W1" s="415">
        <v>2037</v>
      </c>
      <c r="X1" s="415">
        <v>2038</v>
      </c>
      <c r="Y1" s="415">
        <v>2039</v>
      </c>
      <c r="Z1" s="415">
        <v>2040</v>
      </c>
      <c r="AA1" s="415">
        <v>2041</v>
      </c>
      <c r="AB1" s="415">
        <v>2042</v>
      </c>
      <c r="AC1" s="415">
        <v>2043</v>
      </c>
      <c r="AD1" s="415">
        <v>2044</v>
      </c>
      <c r="AE1" s="415">
        <v>2045</v>
      </c>
      <c r="AF1" s="415">
        <v>2046</v>
      </c>
      <c r="AG1" s="415">
        <v>2047</v>
      </c>
      <c r="AH1" s="415">
        <v>2048</v>
      </c>
      <c r="AI1" s="415">
        <v>2049</v>
      </c>
      <c r="AJ1" s="415">
        <v>2050</v>
      </c>
      <c r="AK1" s="415">
        <v>2051</v>
      </c>
      <c r="AL1" s="415">
        <v>2052</v>
      </c>
      <c r="AM1" s="415">
        <v>2053</v>
      </c>
      <c r="AN1" s="415">
        <v>2054</v>
      </c>
      <c r="AO1" s="415">
        <v>2055</v>
      </c>
      <c r="AP1" s="415">
        <v>2056</v>
      </c>
      <c r="AQ1" s="415">
        <v>2057</v>
      </c>
      <c r="AR1" s="415">
        <v>2058</v>
      </c>
      <c r="AS1" s="415">
        <v>2059</v>
      </c>
      <c r="AT1" s="415">
        <v>2060</v>
      </c>
      <c r="AU1" s="415">
        <v>2061</v>
      </c>
      <c r="AV1" s="415">
        <v>2062</v>
      </c>
      <c r="AW1" s="415">
        <v>2063</v>
      </c>
      <c r="AX1" s="415">
        <v>2064</v>
      </c>
      <c r="AY1" s="415">
        <v>2065</v>
      </c>
      <c r="AZ1" s="415">
        <v>2066</v>
      </c>
      <c r="BA1" s="415">
        <v>2067</v>
      </c>
      <c r="BB1" s="415">
        <v>2068</v>
      </c>
      <c r="BC1" s="415">
        <v>2069</v>
      </c>
      <c r="BD1" s="415">
        <v>2070</v>
      </c>
    </row>
    <row r="2" spans="1:56" ht="14.4" x14ac:dyDescent="0.25">
      <c r="A2" s="781"/>
      <c r="B2" s="641"/>
      <c r="C2" s="44"/>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1"/>
      <c r="AO2" s="641"/>
      <c r="AP2" s="641"/>
      <c r="AQ2" s="641"/>
      <c r="AR2" s="641"/>
      <c r="AS2" s="641"/>
      <c r="AT2" s="641"/>
      <c r="AU2" s="641"/>
      <c r="AV2" s="641"/>
      <c r="AW2" s="641"/>
      <c r="AX2" s="641"/>
      <c r="AY2" s="641"/>
      <c r="AZ2" s="641"/>
      <c r="BA2" s="641"/>
      <c r="BB2" s="641"/>
      <c r="BC2" s="641"/>
      <c r="BD2" s="641"/>
    </row>
    <row r="3" spans="1:56" ht="14.4" x14ac:dyDescent="0.25">
      <c r="A3" s="781"/>
      <c r="B3" s="9"/>
      <c r="C3" s="416"/>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row>
    <row r="4" spans="1:56" ht="18" x14ac:dyDescent="0.25">
      <c r="A4" s="781"/>
      <c r="B4" s="96"/>
      <c r="C4" s="256" t="s">
        <v>151</v>
      </c>
      <c r="D4" s="287"/>
      <c r="E4" s="287"/>
      <c r="F4" s="287"/>
      <c r="G4" s="287"/>
      <c r="H4" s="287"/>
      <c r="I4" s="287"/>
      <c r="J4" s="287"/>
      <c r="K4" s="287"/>
      <c r="L4" s="287"/>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row>
    <row r="5" spans="1:56" ht="18" x14ac:dyDescent="0.25">
      <c r="A5" s="781"/>
      <c r="B5" s="96"/>
      <c r="C5" s="256"/>
      <c r="D5" s="287"/>
      <c r="E5" s="287"/>
      <c r="F5" s="287"/>
      <c r="G5" s="287"/>
      <c r="H5" s="287"/>
      <c r="I5" s="287"/>
      <c r="J5" s="287"/>
      <c r="K5" s="287"/>
      <c r="L5" s="287"/>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row>
    <row r="6" spans="1:56" ht="14.4" x14ac:dyDescent="0.25">
      <c r="A6" s="47"/>
      <c r="B6" s="417"/>
      <c r="C6" s="418" t="s">
        <v>152</v>
      </c>
      <c r="D6" s="649"/>
      <c r="E6" s="649"/>
      <c r="F6" s="649"/>
      <c r="G6" s="649"/>
      <c r="H6" s="649"/>
      <c r="I6" s="649"/>
      <c r="J6" s="649"/>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c r="AK6" s="649"/>
      <c r="AL6" s="649"/>
      <c r="AM6" s="649"/>
      <c r="AN6" s="649"/>
      <c r="AO6" s="649"/>
      <c r="AP6" s="649"/>
      <c r="AQ6" s="649"/>
      <c r="AR6" s="649"/>
      <c r="AS6" s="649"/>
      <c r="AT6" s="649"/>
      <c r="AU6" s="649"/>
      <c r="AV6" s="649"/>
      <c r="AW6" s="649"/>
      <c r="AX6" s="649"/>
      <c r="AY6" s="649"/>
      <c r="AZ6" s="649"/>
      <c r="BA6" s="649"/>
      <c r="BB6" s="649"/>
      <c r="BC6" s="649"/>
      <c r="BD6" s="649"/>
    </row>
    <row r="7" spans="1:56" ht="14.4" x14ac:dyDescent="0.25">
      <c r="A7" s="47"/>
      <c r="B7" s="417"/>
      <c r="C7" s="419" t="s">
        <v>153</v>
      </c>
      <c r="D7" s="420">
        <v>17023408</v>
      </c>
      <c r="E7" s="420">
        <v>17267986</v>
      </c>
      <c r="F7" s="420">
        <v>17510643</v>
      </c>
      <c r="G7" s="420">
        <v>17751277</v>
      </c>
      <c r="H7" s="420">
        <v>17989912</v>
      </c>
      <c r="I7" s="420">
        <v>18226512</v>
      </c>
      <c r="J7" s="420">
        <v>18460936</v>
      </c>
      <c r="K7" s="420">
        <v>18693140</v>
      </c>
      <c r="L7" s="420">
        <v>18922864</v>
      </c>
      <c r="M7" s="420">
        <v>19150021</v>
      </c>
      <c r="N7" s="420">
        <v>19374448</v>
      </c>
      <c r="O7" s="420">
        <v>19596113</v>
      </c>
      <c r="P7" s="420">
        <v>19814767</v>
      </c>
      <c r="Q7" s="420">
        <v>20030293</v>
      </c>
      <c r="R7" s="420">
        <v>20242540</v>
      </c>
      <c r="S7" s="420">
        <v>20451333</v>
      </c>
      <c r="T7" s="420">
        <v>20656586</v>
      </c>
      <c r="U7" s="420">
        <v>20858149</v>
      </c>
      <c r="V7" s="420">
        <v>21055934</v>
      </c>
      <c r="W7" s="420">
        <v>21249772</v>
      </c>
      <c r="X7" s="420">
        <v>21439596</v>
      </c>
      <c r="Y7" s="420">
        <v>21625281</v>
      </c>
      <c r="Z7" s="420">
        <v>21806740</v>
      </c>
      <c r="AA7" s="420">
        <v>21983950</v>
      </c>
      <c r="AB7" s="420">
        <v>22156850</v>
      </c>
      <c r="AC7" s="420">
        <v>22325333</v>
      </c>
      <c r="AD7" s="420">
        <v>22489377</v>
      </c>
      <c r="AE7" s="420">
        <v>22648875</v>
      </c>
      <c r="AF7" s="420">
        <v>22803800</v>
      </c>
      <c r="AG7" s="420">
        <v>22954177</v>
      </c>
      <c r="AH7" s="420">
        <v>23099877</v>
      </c>
      <c r="AI7" s="420">
        <v>23240939</v>
      </c>
      <c r="AJ7" s="420">
        <v>23377412</v>
      </c>
      <c r="AK7" s="420">
        <v>23509203.966093358</v>
      </c>
      <c r="AL7" s="420">
        <v>23636225.595713578</v>
      </c>
      <c r="AM7" s="420">
        <v>23758390.418085691</v>
      </c>
      <c r="AN7" s="420">
        <v>23875614.891970485</v>
      </c>
      <c r="AO7" s="420">
        <v>23987818.50054758</v>
      </c>
      <c r="AP7" s="420">
        <v>24094923.843287013</v>
      </c>
      <c r="AQ7" s="420">
        <v>24196856.724663101</v>
      </c>
      <c r="AR7" s="420">
        <v>24293546.23956864</v>
      </c>
      <c r="AS7" s="420">
        <v>24384924.855292253</v>
      </c>
      <c r="AT7" s="420">
        <v>24470928.489926573</v>
      </c>
      <c r="AU7" s="420">
        <v>24551496.587080102</v>
      </c>
      <c r="AV7" s="420">
        <v>24626572.186771225</v>
      </c>
      <c r="AW7" s="420">
        <v>24696101.99238833</v>
      </c>
      <c r="AX7" s="420">
        <v>24760036.433606219</v>
      </c>
      <c r="AY7" s="420">
        <v>24818329.725154996</v>
      </c>
      <c r="AZ7" s="420">
        <v>24870939.921344161</v>
      </c>
      <c r="BA7" s="420">
        <v>24917828.966251153</v>
      </c>
      <c r="BB7" s="420">
        <v>24958962.739490513</v>
      </c>
      <c r="BC7" s="420">
        <v>24994311.097486768</v>
      </c>
      <c r="BD7" s="420">
        <v>25023847.910181344</v>
      </c>
    </row>
    <row r="8" spans="1:56" ht="14.4" x14ac:dyDescent="0.25">
      <c r="A8" s="47"/>
      <c r="B8" s="417"/>
      <c r="C8" s="419" t="s">
        <v>154</v>
      </c>
      <c r="D8" s="649"/>
      <c r="E8" s="421">
        <v>1.4367158444419589E-2</v>
      </c>
      <c r="F8" s="421">
        <v>1.4052420473354565E-2</v>
      </c>
      <c r="G8" s="421">
        <v>1.374215669864322E-2</v>
      </c>
      <c r="H8" s="421">
        <v>1.3443258194889302E-2</v>
      </c>
      <c r="I8" s="421">
        <v>1.3151815306267202E-2</v>
      </c>
      <c r="J8" s="421">
        <v>1.2861703874005075E-2</v>
      </c>
      <c r="K8" s="421">
        <v>1.2578127132882103E-2</v>
      </c>
      <c r="L8" s="421">
        <v>1.2289214118120338E-2</v>
      </c>
      <c r="M8" s="421">
        <v>1.2004366780842476E-2</v>
      </c>
      <c r="N8" s="421">
        <v>1.1719412735892039E-2</v>
      </c>
      <c r="O8" s="421">
        <v>1.1441100154182458E-2</v>
      </c>
      <c r="P8" s="421">
        <v>1.1158029145882145E-2</v>
      </c>
      <c r="Q8" s="421">
        <v>1.0877039331322946E-2</v>
      </c>
      <c r="R8" s="421">
        <v>1.0596300313729809E-2</v>
      </c>
      <c r="S8" s="421">
        <v>1.0314565267007006E-2</v>
      </c>
      <c r="T8" s="421">
        <v>1.0036167324643337E-2</v>
      </c>
      <c r="U8" s="421">
        <v>9.7578079940218582E-3</v>
      </c>
      <c r="V8" s="421">
        <v>9.4823850380971013E-3</v>
      </c>
      <c r="W8" s="421">
        <v>9.2058609226263726E-3</v>
      </c>
      <c r="X8" s="421">
        <v>8.9329899633746653E-3</v>
      </c>
      <c r="Y8" s="421">
        <v>8.6608441688919881E-3</v>
      </c>
      <c r="Z8" s="421">
        <v>8.3910585947992999E-3</v>
      </c>
      <c r="AA8" s="421">
        <v>8.1263866125794136E-3</v>
      </c>
      <c r="AB8" s="421">
        <v>7.8648286590899275E-3</v>
      </c>
      <c r="AC8" s="421">
        <v>7.6041043740423392E-3</v>
      </c>
      <c r="AD8" s="421">
        <v>7.3478859195515696E-3</v>
      </c>
      <c r="AE8" s="421">
        <v>7.0921484396833222E-3</v>
      </c>
      <c r="AF8" s="421">
        <v>6.8402955996710651E-3</v>
      </c>
      <c r="AG8" s="421">
        <v>6.5943833922416442E-3</v>
      </c>
      <c r="AH8" s="421">
        <v>6.3474286183294653E-3</v>
      </c>
      <c r="AI8" s="421">
        <v>6.1066126023095278E-3</v>
      </c>
      <c r="AJ8" s="421">
        <v>5.8720949269734759E-3</v>
      </c>
      <c r="AK8" s="420">
        <v>5.637577251637424E-3</v>
      </c>
      <c r="AL8" s="420">
        <v>5.4030595763013721E-3</v>
      </c>
      <c r="AM8" s="420">
        <v>5.1685419009653202E-3</v>
      </c>
      <c r="AN8" s="420">
        <v>4.9340242256292683E-3</v>
      </c>
      <c r="AO8" s="420">
        <v>4.6995065502932164E-3</v>
      </c>
      <c r="AP8" s="420">
        <v>4.4649888749571645E-3</v>
      </c>
      <c r="AQ8" s="420">
        <v>4.2304711996211126E-3</v>
      </c>
      <c r="AR8" s="420">
        <v>3.9959535242850607E-3</v>
      </c>
      <c r="AS8" s="420">
        <v>3.7614358489490088E-3</v>
      </c>
      <c r="AT8" s="420">
        <v>3.5269181736129569E-3</v>
      </c>
      <c r="AU8" s="420">
        <v>3.292400498276905E-3</v>
      </c>
      <c r="AV8" s="420">
        <v>3.0578828229408531E-3</v>
      </c>
      <c r="AW8" s="420">
        <v>2.8233651476048012E-3</v>
      </c>
      <c r="AX8" s="420">
        <v>2.5888474722687493E-3</v>
      </c>
      <c r="AY8" s="420">
        <v>2.3543297969326974E-3</v>
      </c>
      <c r="AZ8" s="420">
        <v>2.1198121215966455E-3</v>
      </c>
      <c r="BA8" s="420">
        <v>1.8852944462605936E-3</v>
      </c>
      <c r="BB8" s="420">
        <v>1.6507767709245417E-3</v>
      </c>
      <c r="BC8" s="420">
        <v>1.4162590955884898E-3</v>
      </c>
      <c r="BD8" s="420">
        <v>1.1817414202524379E-3</v>
      </c>
    </row>
    <row r="9" spans="1:56" ht="14.4" x14ac:dyDescent="0.25">
      <c r="A9" s="47"/>
      <c r="B9" s="417"/>
      <c r="C9" s="419" t="s">
        <v>155</v>
      </c>
      <c r="D9" s="420">
        <v>10864509</v>
      </c>
      <c r="E9" s="420">
        <v>11049093</v>
      </c>
      <c r="F9" s="420">
        <v>11235879</v>
      </c>
      <c r="G9" s="420">
        <v>11424900</v>
      </c>
      <c r="H9" s="420">
        <v>11615526</v>
      </c>
      <c r="I9" s="420">
        <v>11808838</v>
      </c>
      <c r="J9" s="420">
        <v>12005436</v>
      </c>
      <c r="K9" s="420">
        <v>12202757</v>
      </c>
      <c r="L9" s="420">
        <v>12402937</v>
      </c>
      <c r="M9" s="420">
        <v>12604533</v>
      </c>
      <c r="N9" s="420">
        <v>12808718</v>
      </c>
      <c r="O9" s="420">
        <v>13014434</v>
      </c>
      <c r="P9" s="420">
        <v>13223175</v>
      </c>
      <c r="Q9" s="420">
        <v>13432538</v>
      </c>
      <c r="R9" s="420">
        <v>13643430</v>
      </c>
      <c r="S9" s="420">
        <v>13856389</v>
      </c>
      <c r="T9" s="420">
        <v>14070704</v>
      </c>
      <c r="U9" s="420">
        <v>14285910</v>
      </c>
      <c r="V9" s="420">
        <v>14502306</v>
      </c>
      <c r="W9" s="420">
        <v>14719086</v>
      </c>
      <c r="X9" s="420">
        <v>14936890</v>
      </c>
      <c r="Y9" s="420">
        <v>15155932</v>
      </c>
      <c r="Z9" s="420">
        <v>15374543</v>
      </c>
      <c r="AA9" s="420">
        <v>15594304</v>
      </c>
      <c r="AB9" s="420">
        <v>15812576</v>
      </c>
      <c r="AC9" s="420">
        <v>16030860</v>
      </c>
      <c r="AD9" s="420">
        <v>16246560</v>
      </c>
      <c r="AE9" s="420">
        <v>16459880</v>
      </c>
      <c r="AF9" s="420">
        <v>16670523</v>
      </c>
      <c r="AG9" s="420">
        <v>16877776</v>
      </c>
      <c r="AH9" s="420">
        <v>17081537</v>
      </c>
      <c r="AI9" s="420">
        <v>17282572</v>
      </c>
      <c r="AJ9" s="420">
        <v>17479919</v>
      </c>
      <c r="AK9" s="645">
        <v>17675992.217471235</v>
      </c>
      <c r="AL9" s="645">
        <v>17869279.642052069</v>
      </c>
      <c r="AM9" s="645">
        <v>18059729.533304844</v>
      </c>
      <c r="AN9" s="645">
        <v>18247636.006162927</v>
      </c>
      <c r="AO9" s="645">
        <v>18432570.950243402</v>
      </c>
      <c r="AP9" s="645">
        <v>18614475.830922704</v>
      </c>
      <c r="AQ9" s="645">
        <v>18793289.845345192</v>
      </c>
      <c r="AR9" s="645">
        <v>18968831.862544574</v>
      </c>
      <c r="AS9" s="645">
        <v>19141004.890193861</v>
      </c>
      <c r="AT9" s="645">
        <v>19309699.090244908</v>
      </c>
      <c r="AU9" s="645">
        <v>19474788.259091437</v>
      </c>
      <c r="AV9" s="645">
        <v>19636165.02949252</v>
      </c>
      <c r="AW9" s="645">
        <v>19793718.74939467</v>
      </c>
      <c r="AX9" s="645">
        <v>19947338.724431057</v>
      </c>
      <c r="AY9" s="645">
        <v>20096919.722555444</v>
      </c>
      <c r="AZ9" s="645">
        <v>20242357.453222267</v>
      </c>
      <c r="BA9" s="645">
        <v>20383549.989585031</v>
      </c>
      <c r="BB9" s="645">
        <v>20520398.57196762</v>
      </c>
      <c r="BC9" s="645">
        <v>20652806.829266448</v>
      </c>
      <c r="BD9" s="645">
        <v>20780681.259669017</v>
      </c>
    </row>
    <row r="10" spans="1:56" ht="14.4" x14ac:dyDescent="0.25">
      <c r="A10" s="47"/>
      <c r="B10" s="417"/>
      <c r="C10" s="419" t="s">
        <v>132</v>
      </c>
      <c r="D10" s="422">
        <v>0.63820998709541588</v>
      </c>
      <c r="E10" s="422">
        <v>0.639859969772966</v>
      </c>
      <c r="F10" s="422">
        <v>0.64165998929907941</v>
      </c>
      <c r="G10" s="422">
        <v>0.64361003436541497</v>
      </c>
      <c r="H10" s="422">
        <v>0.64566886152639325</v>
      </c>
      <c r="I10" s="422">
        <v>0.64789346420203708</v>
      </c>
      <c r="J10" s="422">
        <v>0.65031567196809514</v>
      </c>
      <c r="K10" s="422">
        <v>0.65279332418202607</v>
      </c>
      <c r="L10" s="422">
        <v>0.65544713527508303</v>
      </c>
      <c r="M10" s="422">
        <v>0.6581994348726824</v>
      </c>
      <c r="N10" s="422">
        <v>0.66111395793056915</v>
      </c>
      <c r="O10" s="422">
        <v>0.66413344319865886</v>
      </c>
      <c r="P10" s="422">
        <v>0.6673394140844553</v>
      </c>
      <c r="Q10" s="422">
        <v>0.67061115880831101</v>
      </c>
      <c r="R10" s="422">
        <v>0.67399792713760232</v>
      </c>
      <c r="S10" s="422">
        <v>0.67752987054682445</v>
      </c>
      <c r="T10" s="422">
        <v>0.68117277462984438</v>
      </c>
      <c r="U10" s="422">
        <v>0.68490785064388982</v>
      </c>
      <c r="V10" s="422">
        <v>0.68875149399689417</v>
      </c>
      <c r="W10" s="422">
        <v>0.69267030253312833</v>
      </c>
      <c r="X10" s="422">
        <v>0.69669643028721251</v>
      </c>
      <c r="Y10" s="422">
        <v>0.70084323990980746</v>
      </c>
      <c r="Z10" s="422">
        <v>0.70503628694614595</v>
      </c>
      <c r="AA10" s="422">
        <v>0.70934950270538277</v>
      </c>
      <c r="AB10" s="422">
        <v>0.71366534502873824</v>
      </c>
      <c r="AC10" s="422">
        <v>0.71805692663128473</v>
      </c>
      <c r="AD10" s="422">
        <v>0.72241040736699813</v>
      </c>
      <c r="AE10" s="422">
        <v>0.72674161520163805</v>
      </c>
      <c r="AF10" s="422">
        <v>0.73104144923214553</v>
      </c>
      <c r="AG10" s="422">
        <v>0.73528125186104476</v>
      </c>
      <c r="AH10" s="422">
        <v>0.73946441359839277</v>
      </c>
      <c r="AI10" s="422">
        <v>0.7436262364442332</v>
      </c>
      <c r="AJ10" s="422">
        <v>0.74772686557434165</v>
      </c>
      <c r="AK10" s="422">
        <v>0.75187540347877391</v>
      </c>
      <c r="AL10" s="422">
        <v>0.75601240010556758</v>
      </c>
      <c r="AM10" s="422">
        <v>0.76014112132601241</v>
      </c>
      <c r="AN10" s="508">
        <v>0.76427920657656934</v>
      </c>
      <c r="AO10" s="508">
        <v>0.76841380760916778</v>
      </c>
      <c r="AP10" s="508">
        <v>0.77254761011036788</v>
      </c>
      <c r="AQ10" s="508">
        <v>0.7766831063718197</v>
      </c>
      <c r="AR10" s="508">
        <v>0.78081773963690315</v>
      </c>
      <c r="AS10" s="508">
        <v>0.78495238364614828</v>
      </c>
      <c r="AT10" s="508">
        <v>0.78908730815807504</v>
      </c>
      <c r="AU10" s="508">
        <v>0.79322204208682678</v>
      </c>
      <c r="AV10" s="508">
        <v>0.79735680957013466</v>
      </c>
      <c r="AW10" s="508">
        <v>0.80149161821146342</v>
      </c>
      <c r="AX10" s="508">
        <v>0.80562638822925958</v>
      </c>
      <c r="AY10" s="508">
        <v>0.80976117027673722</v>
      </c>
      <c r="AZ10" s="508">
        <v>0.81389595717893803</v>
      </c>
      <c r="BA10" s="508">
        <v>0.81803073683476291</v>
      </c>
      <c r="BB10" s="508">
        <v>0.82216551970326401</v>
      </c>
      <c r="BC10" s="508">
        <v>0.82630030284543965</v>
      </c>
      <c r="BD10" s="508">
        <v>0.83043508473427352</v>
      </c>
    </row>
    <row r="11" spans="1:56" ht="14.4" x14ac:dyDescent="0.25">
      <c r="A11" s="47"/>
      <c r="B11" s="417"/>
      <c r="C11" s="419" t="s">
        <v>156</v>
      </c>
      <c r="D11" s="420">
        <v>6158899</v>
      </c>
      <c r="E11" s="420">
        <v>6218893</v>
      </c>
      <c r="F11" s="420">
        <v>6274764</v>
      </c>
      <c r="G11" s="420">
        <v>6326377</v>
      </c>
      <c r="H11" s="420">
        <v>6374386</v>
      </c>
      <c r="I11" s="420">
        <v>6417674</v>
      </c>
      <c r="J11" s="420">
        <v>6455500</v>
      </c>
      <c r="K11" s="420">
        <v>6490383</v>
      </c>
      <c r="L11" s="420">
        <v>6519927</v>
      </c>
      <c r="M11" s="420">
        <v>6545488</v>
      </c>
      <c r="N11" s="420">
        <v>6565730</v>
      </c>
      <c r="O11" s="420">
        <v>6581679</v>
      </c>
      <c r="P11" s="420">
        <v>6591592</v>
      </c>
      <c r="Q11" s="420">
        <v>6597755</v>
      </c>
      <c r="R11" s="420">
        <v>6599110</v>
      </c>
      <c r="S11" s="420">
        <v>6594944</v>
      </c>
      <c r="T11" s="420">
        <v>6585882</v>
      </c>
      <c r="U11" s="420">
        <v>6572239</v>
      </c>
      <c r="V11" s="420">
        <v>6553628</v>
      </c>
      <c r="W11" s="420">
        <v>6530686</v>
      </c>
      <c r="X11" s="420">
        <v>6502706</v>
      </c>
      <c r="Y11" s="420">
        <v>6469349</v>
      </c>
      <c r="Z11" s="420">
        <v>6432197</v>
      </c>
      <c r="AA11" s="420">
        <v>6389646</v>
      </c>
      <c r="AB11" s="420">
        <v>6344274</v>
      </c>
      <c r="AC11" s="420">
        <v>6294473</v>
      </c>
      <c r="AD11" s="420">
        <v>6242817</v>
      </c>
      <c r="AE11" s="420">
        <v>6188995</v>
      </c>
      <c r="AF11" s="420">
        <v>6133277</v>
      </c>
      <c r="AG11" s="420">
        <v>6076401</v>
      </c>
      <c r="AH11" s="420">
        <v>6018340</v>
      </c>
      <c r="AI11" s="420">
        <v>5958367</v>
      </c>
      <c r="AJ11" s="420">
        <v>5897493</v>
      </c>
      <c r="AK11" s="645">
        <v>5833211.7486221232</v>
      </c>
      <c r="AL11" s="645">
        <v>5766945.9536615089</v>
      </c>
      <c r="AM11" s="645">
        <v>5698660.8847808465</v>
      </c>
      <c r="AN11" s="645">
        <v>5627978.8858075589</v>
      </c>
      <c r="AO11" s="645">
        <v>5555247.5503041781</v>
      </c>
      <c r="AP11" s="645">
        <v>5480448.0123643093</v>
      </c>
      <c r="AQ11" s="645">
        <v>5403566.8793179095</v>
      </c>
      <c r="AR11" s="645">
        <v>5324714.3770240657</v>
      </c>
      <c r="AS11" s="645">
        <v>5243919.9650983922</v>
      </c>
      <c r="AT11" s="645">
        <v>5161229.399681665</v>
      </c>
      <c r="AU11" s="645">
        <v>5076708.3279886656</v>
      </c>
      <c r="AV11" s="645">
        <v>4990407.1572787054</v>
      </c>
      <c r="AW11" s="645">
        <v>4902383.2429936603</v>
      </c>
      <c r="AX11" s="645">
        <v>4812697.709175162</v>
      </c>
      <c r="AY11" s="645">
        <v>4721410.0025995523</v>
      </c>
      <c r="AZ11" s="645">
        <v>4628582.4681218937</v>
      </c>
      <c r="BA11" s="645">
        <v>4534278.9766661227</v>
      </c>
      <c r="BB11" s="645">
        <v>4438564.1675228924</v>
      </c>
      <c r="BC11" s="645">
        <v>4341504.2682203203</v>
      </c>
      <c r="BD11" s="645">
        <v>4243166.6505123265</v>
      </c>
    </row>
    <row r="12" spans="1:56" ht="14.4" x14ac:dyDescent="0.25">
      <c r="A12" s="47"/>
      <c r="B12" s="417"/>
      <c r="C12" s="419" t="s">
        <v>157</v>
      </c>
      <c r="D12" s="422">
        <v>0.36179001290458407</v>
      </c>
      <c r="E12" s="422">
        <v>0.360140030227034</v>
      </c>
      <c r="F12" s="422">
        <v>0.35834001070092059</v>
      </c>
      <c r="G12" s="422">
        <v>0.35638996563458503</v>
      </c>
      <c r="H12" s="422">
        <v>0.35433113847360675</v>
      </c>
      <c r="I12" s="422">
        <v>0.35210653579796286</v>
      </c>
      <c r="J12" s="422">
        <v>0.3496843280319048</v>
      </c>
      <c r="K12" s="422">
        <v>0.34720667581797388</v>
      </c>
      <c r="L12" s="422">
        <v>0.34455286472491692</v>
      </c>
      <c r="M12" s="422">
        <v>0.3418005651273176</v>
      </c>
      <c r="N12" s="422">
        <v>0.33888604206943085</v>
      </c>
      <c r="O12" s="422">
        <v>0.33586655680134114</v>
      </c>
      <c r="P12" s="422">
        <v>0.3326605859155447</v>
      </c>
      <c r="Q12" s="422">
        <v>0.32938884119168899</v>
      </c>
      <c r="R12" s="422">
        <v>0.32600207286239768</v>
      </c>
      <c r="S12" s="422">
        <v>0.32247012945317549</v>
      </c>
      <c r="T12" s="422">
        <v>0.31882722537015556</v>
      </c>
      <c r="U12" s="422">
        <v>0.31509214935611018</v>
      </c>
      <c r="V12" s="422">
        <v>0.31124850600310583</v>
      </c>
      <c r="W12" s="422">
        <v>0.30732969746687167</v>
      </c>
      <c r="X12" s="422">
        <v>0.30330356971278749</v>
      </c>
      <c r="Y12" s="422">
        <v>0.2991567600901926</v>
      </c>
      <c r="Z12" s="422">
        <v>0.29496371305385399</v>
      </c>
      <c r="AA12" s="422">
        <v>0.29065049729461723</v>
      </c>
      <c r="AB12" s="422">
        <v>0.2863346549712617</v>
      </c>
      <c r="AC12" s="422">
        <v>0.28194307336871527</v>
      </c>
      <c r="AD12" s="422">
        <v>0.27758959263300181</v>
      </c>
      <c r="AE12" s="422">
        <v>0.27325838479836195</v>
      </c>
      <c r="AF12" s="422">
        <v>0.26895855076785447</v>
      </c>
      <c r="AG12" s="422">
        <v>0.2647187481389553</v>
      </c>
      <c r="AH12" s="422">
        <v>0.26053558640160723</v>
      </c>
      <c r="AI12" s="422">
        <v>0.25637376355576685</v>
      </c>
      <c r="AJ12" s="422">
        <v>0.25227313442565841</v>
      </c>
      <c r="AK12" s="422">
        <v>0.24812459652122609</v>
      </c>
      <c r="AL12" s="422">
        <v>0.24398759989443242</v>
      </c>
      <c r="AM12" s="422">
        <v>0.23985887867398759</v>
      </c>
      <c r="AN12" s="422">
        <v>0.23572079342343066</v>
      </c>
      <c r="AO12" s="422">
        <v>0.23158619239083222</v>
      </c>
      <c r="AP12" s="422">
        <v>0.22745238988963212</v>
      </c>
      <c r="AQ12" s="422">
        <v>0.2233168936281803</v>
      </c>
      <c r="AR12" s="422">
        <v>0.21918226036309685</v>
      </c>
      <c r="AS12" s="422">
        <v>0.21504761635385172</v>
      </c>
      <c r="AT12" s="422">
        <v>0.21091269184192496</v>
      </c>
      <c r="AU12" s="422">
        <v>0.20677795791317322</v>
      </c>
      <c r="AV12" s="422">
        <v>0.20264319042986534</v>
      </c>
      <c r="AW12" s="422">
        <v>0.19850838178853658</v>
      </c>
      <c r="AX12" s="422">
        <v>0.19437361177074042</v>
      </c>
      <c r="AY12" s="422">
        <v>0.19023882972326278</v>
      </c>
      <c r="AZ12" s="422">
        <v>0.18610404282106197</v>
      </c>
      <c r="BA12" s="422">
        <v>0.18196926316523709</v>
      </c>
      <c r="BB12" s="422">
        <v>0.17783448029673599</v>
      </c>
      <c r="BC12" s="422">
        <v>0.17369969715456035</v>
      </c>
      <c r="BD12" s="422">
        <v>0.16956491526572648</v>
      </c>
    </row>
    <row r="13" spans="1:56" ht="14.4" x14ac:dyDescent="0.25">
      <c r="A13" s="641"/>
      <c r="B13" s="96"/>
      <c r="C13" s="419" t="s">
        <v>158</v>
      </c>
      <c r="D13" s="645">
        <v>8164671.8621851122</v>
      </c>
      <c r="E13" s="645">
        <v>8192768.8480260698</v>
      </c>
      <c r="F13" s="645">
        <v>8420741.6679999996</v>
      </c>
      <c r="G13" s="645">
        <v>8582778.65578763</v>
      </c>
      <c r="H13" s="645">
        <v>8570550.2338962201</v>
      </c>
      <c r="I13" s="645">
        <v>8898167.9697915707</v>
      </c>
      <c r="J13" s="645">
        <v>8852383.2536676507</v>
      </c>
      <c r="K13" s="645">
        <v>9072233.5144789498</v>
      </c>
      <c r="L13" s="645">
        <v>9328486.5192372706</v>
      </c>
      <c r="M13" s="645">
        <v>9424636.7415953707</v>
      </c>
      <c r="N13" s="645">
        <v>9694170.0634401999</v>
      </c>
      <c r="O13" s="645">
        <v>9687259.9095606301</v>
      </c>
      <c r="P13" s="645">
        <v>9797759.7514996193</v>
      </c>
      <c r="Q13" s="645">
        <v>10138245.978708901</v>
      </c>
      <c r="R13" s="645">
        <v>10139537.3923772</v>
      </c>
      <c r="S13" s="645">
        <v>10428882.586715201</v>
      </c>
      <c r="T13" s="645">
        <v>10452507.5830494</v>
      </c>
      <c r="U13" s="645">
        <v>10511839.0164556</v>
      </c>
      <c r="V13" s="645">
        <v>10701475.074029</v>
      </c>
      <c r="W13" s="645">
        <v>10758749.5810245</v>
      </c>
      <c r="X13" s="645">
        <v>10892422.780373899</v>
      </c>
      <c r="Y13" s="645">
        <v>11185977.629895899</v>
      </c>
      <c r="Z13" s="645">
        <v>11302978.5787648</v>
      </c>
      <c r="AA13" s="645">
        <v>11485000.173276501</v>
      </c>
      <c r="AB13" s="645">
        <v>11676283.3002498</v>
      </c>
      <c r="AC13" s="645">
        <v>11553196.2283733</v>
      </c>
      <c r="AD13" s="645">
        <v>11744123.1195221</v>
      </c>
      <c r="AE13" s="645">
        <v>11777189.543891</v>
      </c>
      <c r="AF13" s="645">
        <v>12098068.466034099</v>
      </c>
      <c r="AG13" s="645">
        <v>12164230.5557721</v>
      </c>
      <c r="AH13" s="645">
        <v>12237430.9202007</v>
      </c>
      <c r="AI13" s="645">
        <v>12351922.742751701</v>
      </c>
      <c r="AJ13" s="645">
        <v>12488206.693841301</v>
      </c>
      <c r="AK13" s="420">
        <v>12459201</v>
      </c>
      <c r="AL13" s="420">
        <v>12533145</v>
      </c>
      <c r="AM13" s="420">
        <v>12592775</v>
      </c>
      <c r="AN13" s="420">
        <v>12670481</v>
      </c>
      <c r="AO13" s="420">
        <v>12733611</v>
      </c>
      <c r="AP13" s="420">
        <v>12797206</v>
      </c>
      <c r="AQ13" s="420">
        <v>12848044</v>
      </c>
      <c r="AR13" s="420">
        <v>12898288</v>
      </c>
      <c r="AS13" s="420">
        <v>12947625</v>
      </c>
      <c r="AT13" s="420">
        <v>12992302</v>
      </c>
      <c r="AU13" s="420">
        <v>13030507</v>
      </c>
      <c r="AV13" s="420">
        <v>13070894</v>
      </c>
      <c r="AW13" s="420">
        <v>13108385</v>
      </c>
      <c r="AX13" s="420">
        <v>13144106</v>
      </c>
      <c r="AY13" s="420">
        <v>13175801</v>
      </c>
      <c r="AZ13" s="420">
        <v>13204201</v>
      </c>
      <c r="BA13" s="420">
        <v>13228282</v>
      </c>
      <c r="BB13" s="420">
        <v>13249780</v>
      </c>
      <c r="BC13" s="420">
        <v>13268406</v>
      </c>
      <c r="BD13" s="420">
        <v>13283873</v>
      </c>
    </row>
    <row r="14" spans="1:56" ht="14.4" x14ac:dyDescent="0.25">
      <c r="A14" s="641"/>
      <c r="B14" s="96"/>
      <c r="C14" s="423"/>
      <c r="D14" s="287"/>
      <c r="E14" s="287"/>
      <c r="F14" s="287"/>
      <c r="G14" s="287"/>
      <c r="H14" s="287"/>
      <c r="I14" s="287"/>
      <c r="J14" s="287"/>
      <c r="K14" s="287"/>
      <c r="L14" s="287"/>
      <c r="M14" s="287"/>
      <c r="N14" s="287"/>
      <c r="O14" s="287"/>
      <c r="P14" s="287"/>
      <c r="Q14" s="287"/>
      <c r="R14" s="287"/>
      <c r="S14" s="287"/>
      <c r="T14" s="287"/>
      <c r="U14" s="287"/>
      <c r="V14" s="287"/>
      <c r="W14" s="287"/>
      <c r="X14" s="287"/>
      <c r="Y14" s="287"/>
      <c r="Z14" s="287"/>
      <c r="AA14" s="287"/>
      <c r="AB14" s="287"/>
      <c r="AC14" s="287"/>
      <c r="AD14" s="287"/>
      <c r="AE14" s="287"/>
      <c r="AF14" s="287"/>
      <c r="AG14" s="287"/>
      <c r="AH14" s="287"/>
      <c r="AI14" s="287"/>
      <c r="AJ14" s="287"/>
      <c r="AK14" s="287"/>
      <c r="AL14" s="287"/>
      <c r="AM14" s="287"/>
      <c r="AN14" s="287"/>
      <c r="AO14" s="287"/>
      <c r="AP14" s="287"/>
      <c r="AQ14" s="287"/>
      <c r="AR14" s="287"/>
      <c r="AS14" s="287"/>
      <c r="AT14" s="287"/>
      <c r="AU14" s="287"/>
      <c r="AV14" s="287"/>
      <c r="AW14" s="287"/>
      <c r="AX14" s="287"/>
      <c r="AY14" s="287"/>
      <c r="AZ14" s="287"/>
      <c r="BA14" s="287"/>
      <c r="BB14" s="287"/>
      <c r="BC14" s="287"/>
      <c r="BD14" s="287"/>
    </row>
    <row r="15" spans="1:56" ht="14.4" x14ac:dyDescent="0.25">
      <c r="A15" s="47"/>
      <c r="B15" s="417"/>
      <c r="C15" s="418" t="s">
        <v>159</v>
      </c>
      <c r="D15" s="649"/>
      <c r="E15" s="649"/>
      <c r="F15" s="649"/>
      <c r="G15" s="649"/>
      <c r="H15" s="649"/>
      <c r="I15" s="649"/>
      <c r="J15" s="649"/>
      <c r="K15" s="649"/>
      <c r="L15" s="649"/>
      <c r="M15" s="649"/>
      <c r="N15" s="649"/>
      <c r="O15" s="649"/>
      <c r="P15" s="649"/>
      <c r="Q15" s="649"/>
      <c r="R15" s="649"/>
      <c r="S15" s="649"/>
      <c r="T15" s="649"/>
      <c r="U15" s="649"/>
      <c r="V15" s="649"/>
      <c r="W15" s="649"/>
      <c r="X15" s="649"/>
      <c r="Y15" s="649"/>
      <c r="Z15" s="649"/>
      <c r="AA15" s="649"/>
      <c r="AB15" s="649"/>
      <c r="AC15" s="649"/>
      <c r="AD15" s="649"/>
      <c r="AE15" s="649"/>
      <c r="AF15" s="649"/>
      <c r="AG15" s="649"/>
      <c r="AH15" s="649"/>
      <c r="AI15" s="649"/>
      <c r="AJ15" s="649"/>
      <c r="AK15" s="649"/>
      <c r="AL15" s="649"/>
      <c r="AM15" s="649"/>
      <c r="AN15" s="649"/>
      <c r="AO15" s="649"/>
      <c r="AP15" s="649"/>
      <c r="AQ15" s="649"/>
      <c r="AR15" s="649"/>
      <c r="AS15" s="649"/>
      <c r="AT15" s="649"/>
      <c r="AU15" s="649"/>
      <c r="AV15" s="649"/>
      <c r="AW15" s="649"/>
      <c r="AX15" s="649"/>
      <c r="AY15" s="649"/>
      <c r="AZ15" s="649"/>
      <c r="BA15" s="649"/>
      <c r="BB15" s="649"/>
      <c r="BC15" s="649"/>
      <c r="BD15" s="649"/>
    </row>
    <row r="16" spans="1:56" ht="14.4" x14ac:dyDescent="0.25">
      <c r="A16" s="47"/>
      <c r="B16" s="96"/>
      <c r="C16" s="419" t="s">
        <v>160</v>
      </c>
      <c r="D16" s="420">
        <v>110440516.34079282</v>
      </c>
      <c r="E16" s="420">
        <v>110453885.27888137</v>
      </c>
      <c r="F16" s="420">
        <v>101852170.67669086</v>
      </c>
      <c r="G16" s="424">
        <v>106165865.99999999</v>
      </c>
      <c r="H16" s="420">
        <v>109032344.38199997</v>
      </c>
      <c r="I16" s="420">
        <v>112412347.05784196</v>
      </c>
      <c r="J16" s="420">
        <v>115784717.46957722</v>
      </c>
      <c r="K16" s="420">
        <v>118910904.8412558</v>
      </c>
      <c r="L16" s="420">
        <v>121645855.65260467</v>
      </c>
      <c r="M16" s="420">
        <v>125520060.34830059</v>
      </c>
      <c r="N16" s="420">
        <v>129092577.74609415</v>
      </c>
      <c r="O16" s="420">
        <v>131927421.3317237</v>
      </c>
      <c r="P16" s="420">
        <v>135069988.46495035</v>
      </c>
      <c r="Q16" s="420">
        <v>139348762.94369256</v>
      </c>
      <c r="R16" s="420">
        <v>142786305.06732506</v>
      </c>
      <c r="S16" s="420">
        <v>146914875.74991554</v>
      </c>
      <c r="T16" s="420">
        <v>150391845.42598927</v>
      </c>
      <c r="U16" s="420">
        <v>153947794.95423308</v>
      </c>
      <c r="V16" s="420">
        <v>157879293.33044419</v>
      </c>
      <c r="W16" s="420">
        <v>161461771.62526488</v>
      </c>
      <c r="X16" s="420">
        <v>165244334.79990754</v>
      </c>
      <c r="Y16" s="420">
        <v>169410299.43580195</v>
      </c>
      <c r="Z16" s="420">
        <v>173258394.43175781</v>
      </c>
      <c r="AA16" s="420">
        <v>177213146.93254572</v>
      </c>
      <c r="AB16" s="420">
        <v>181161616.94748867</v>
      </c>
      <c r="AC16" s="420">
        <v>184330645.72206077</v>
      </c>
      <c r="AD16" s="420">
        <v>188370514.59844753</v>
      </c>
      <c r="AE16" s="420">
        <v>191872449.8690145</v>
      </c>
      <c r="AF16" s="420">
        <v>196258901.06991079</v>
      </c>
      <c r="AG16" s="420">
        <v>199876007.44810826</v>
      </c>
      <c r="AH16" s="420">
        <v>203457749.84588927</v>
      </c>
      <c r="AI16" s="420">
        <v>207171483.02258462</v>
      </c>
      <c r="AJ16" s="420">
        <v>210912968.46042624</v>
      </c>
      <c r="AK16" s="420">
        <v>215160607.73681274</v>
      </c>
      <c r="AL16" s="420">
        <v>219030108.26761785</v>
      </c>
      <c r="AM16" s="420">
        <v>222901609.69042477</v>
      </c>
      <c r="AN16" s="420">
        <v>226897555.01748562</v>
      </c>
      <c r="AO16" s="420">
        <v>230930731.70328957</v>
      </c>
      <c r="AP16" s="420">
        <v>235075190.72709957</v>
      </c>
      <c r="AQ16" s="420">
        <v>239089697.91017175</v>
      </c>
      <c r="AR16" s="420">
        <v>243142791.20364937</v>
      </c>
      <c r="AS16" s="420">
        <v>247232884.35072887</v>
      </c>
      <c r="AT16" s="420">
        <v>251341331.04783189</v>
      </c>
      <c r="AU16" s="420">
        <v>255450791.80708718</v>
      </c>
      <c r="AV16" s="420">
        <v>259571992.11951008</v>
      </c>
      <c r="AW16" s="420">
        <v>263709070.25304019</v>
      </c>
      <c r="AX16" s="420">
        <v>267862651.96994534</v>
      </c>
      <c r="AY16" s="420">
        <v>272020825.59519911</v>
      </c>
      <c r="AZ16" s="420">
        <v>276182524.80470318</v>
      </c>
      <c r="BA16" s="420">
        <v>280341862.70847183</v>
      </c>
      <c r="BB16" s="420">
        <v>284506851.84155017</v>
      </c>
      <c r="BC16" s="420">
        <v>288674143.52983731</v>
      </c>
      <c r="BD16" s="420">
        <v>292840545.24693012</v>
      </c>
    </row>
    <row r="17" spans="1:56" ht="14.4" x14ac:dyDescent="0.25">
      <c r="A17" s="47"/>
      <c r="B17" s="96"/>
      <c r="C17" s="419" t="s">
        <v>161</v>
      </c>
      <c r="D17" s="420"/>
      <c r="E17" s="509">
        <v>1.2105102847670362E-4</v>
      </c>
      <c r="F17" s="509">
        <v>-7.7876070909342163E-2</v>
      </c>
      <c r="G17" s="509">
        <v>4.2352512417256946E-2</v>
      </c>
      <c r="H17" s="509">
        <v>2.6999999999999899E-2</v>
      </c>
      <c r="I17" s="509">
        <v>3.0999999999999878E-2</v>
      </c>
      <c r="J17" s="509">
        <v>3.0000000000000037E-2</v>
      </c>
      <c r="K17" s="509">
        <v>2.6999999999999951E-2</v>
      </c>
      <c r="L17" s="509">
        <v>2.2999999999999916E-2</v>
      </c>
      <c r="M17" s="509">
        <v>3.1848225941702696E-2</v>
      </c>
      <c r="N17" s="509">
        <v>2.8461724666800917E-2</v>
      </c>
      <c r="O17" s="509">
        <v>2.1959772088564766E-2</v>
      </c>
      <c r="P17" s="509">
        <v>2.3820424150676402E-2</v>
      </c>
      <c r="Q17" s="509">
        <v>3.1678202740444431E-2</v>
      </c>
      <c r="R17" s="509">
        <v>2.46686231798234E-2</v>
      </c>
      <c r="S17" s="509">
        <v>2.8914332369927402E-2</v>
      </c>
      <c r="T17" s="509">
        <v>2.3666559688566621E-2</v>
      </c>
      <c r="U17" s="509">
        <v>2.3644563428100032E-2</v>
      </c>
      <c r="V17" s="509">
        <v>2.553786741394963E-2</v>
      </c>
      <c r="W17" s="509">
        <v>2.2691248606760143E-2</v>
      </c>
      <c r="X17" s="509">
        <v>2.3426989166337061E-2</v>
      </c>
      <c r="Y17" s="509">
        <v>2.5210937736164583E-2</v>
      </c>
      <c r="Z17" s="509">
        <v>2.2714646091597963E-2</v>
      </c>
      <c r="AA17" s="509">
        <v>2.2825748292072491E-2</v>
      </c>
      <c r="AB17" s="509">
        <v>2.2280909082021228E-2</v>
      </c>
      <c r="AC17" s="509">
        <v>1.7492826725490636E-2</v>
      </c>
      <c r="AD17" s="509">
        <v>2.1916425565384295E-2</v>
      </c>
      <c r="AE17" s="509">
        <v>1.8590676348854761E-2</v>
      </c>
      <c r="AF17" s="509">
        <v>2.286128729732069E-2</v>
      </c>
      <c r="AG17" s="509">
        <v>1.8430279383399691E-2</v>
      </c>
      <c r="AH17" s="509">
        <v>1.79198216109599E-2</v>
      </c>
      <c r="AI17" s="509">
        <v>1.8253092740425594E-2</v>
      </c>
      <c r="AJ17" s="509">
        <v>1.8059847732198486E-2</v>
      </c>
      <c r="AK17" s="509">
        <v>2.0139298723034566E-2</v>
      </c>
      <c r="AL17" s="509">
        <v>1.7984242429442909E-2</v>
      </c>
      <c r="AM17" s="509">
        <v>1.7675658627153683E-2</v>
      </c>
      <c r="AN17" s="509">
        <v>1.7926946927887023E-2</v>
      </c>
      <c r="AO17" s="509">
        <v>1.7775320168139885E-2</v>
      </c>
      <c r="AP17" s="509">
        <v>1.79467626211612E-2</v>
      </c>
      <c r="AQ17" s="509">
        <v>1.7077545149086635E-2</v>
      </c>
      <c r="AR17" s="509">
        <v>1.6952187103437769E-2</v>
      </c>
      <c r="AS17" s="509">
        <v>1.6821774262078596E-2</v>
      </c>
      <c r="AT17" s="509">
        <v>1.6617719393973225E-2</v>
      </c>
      <c r="AU17" s="509">
        <v>1.6350119346162113E-2</v>
      </c>
      <c r="AV17" s="509">
        <v>1.6133049669836908E-2</v>
      </c>
      <c r="AW17" s="509">
        <v>1.5938075983272425E-2</v>
      </c>
      <c r="AX17" s="509">
        <v>1.5750621368159932E-2</v>
      </c>
      <c r="AY17" s="509">
        <v>1.5523528923025654E-2</v>
      </c>
      <c r="AZ17" s="509">
        <v>1.529919336285376E-2</v>
      </c>
      <c r="BA17" s="509">
        <v>1.5060105293446285E-2</v>
      </c>
      <c r="BB17" s="509">
        <v>1.4856821927481943E-2</v>
      </c>
      <c r="BC17" s="509">
        <v>1.4647421182699604E-2</v>
      </c>
      <c r="BD17" s="509">
        <v>1.4432888467761857E-2</v>
      </c>
    </row>
    <row r="18" spans="1:56" ht="14.4" x14ac:dyDescent="0.25">
      <c r="A18" s="641"/>
      <c r="B18" s="96"/>
      <c r="C18" s="423"/>
      <c r="D18" s="287"/>
      <c r="E18" s="287"/>
      <c r="F18" s="287"/>
      <c r="G18" s="287"/>
      <c r="H18" s="287"/>
      <c r="I18" s="287"/>
      <c r="J18" s="287"/>
      <c r="K18" s="287"/>
      <c r="L18" s="287"/>
      <c r="M18" s="287"/>
      <c r="N18" s="287"/>
      <c r="O18" s="287"/>
      <c r="P18" s="287"/>
      <c r="Q18" s="287"/>
      <c r="R18" s="287"/>
      <c r="S18" s="287"/>
      <c r="T18" s="287"/>
      <c r="U18" s="287"/>
      <c r="V18" s="287"/>
      <c r="W18" s="287"/>
      <c r="X18" s="287"/>
      <c r="Y18" s="287"/>
      <c r="Z18" s="287"/>
      <c r="AA18" s="287"/>
      <c r="AB18" s="287"/>
      <c r="AC18" s="287"/>
      <c r="AD18" s="287"/>
      <c r="AE18" s="287"/>
      <c r="AF18" s="287"/>
      <c r="AG18" s="287"/>
      <c r="AH18" s="287"/>
      <c r="AI18" s="287"/>
      <c r="AJ18" s="287"/>
      <c r="AK18" s="287"/>
      <c r="AL18" s="287"/>
      <c r="AM18" s="287"/>
      <c r="AN18" s="287"/>
      <c r="AO18" s="287"/>
      <c r="AP18" s="287"/>
      <c r="AQ18" s="287"/>
      <c r="AR18" s="287"/>
      <c r="AS18" s="287"/>
      <c r="AT18" s="287"/>
      <c r="AU18" s="287"/>
      <c r="AV18" s="287"/>
      <c r="AW18" s="287"/>
      <c r="AX18" s="287"/>
      <c r="AY18" s="287"/>
      <c r="AZ18" s="287"/>
      <c r="BA18" s="287"/>
      <c r="BB18" s="287"/>
      <c r="BC18" s="287"/>
      <c r="BD18" s="287"/>
    </row>
    <row r="19" spans="1:56" ht="14.4" x14ac:dyDescent="0.25">
      <c r="A19" s="47"/>
      <c r="B19" s="417"/>
      <c r="C19" s="418" t="s">
        <v>162</v>
      </c>
      <c r="D19" s="649"/>
      <c r="E19" s="649"/>
      <c r="F19" s="649"/>
      <c r="G19" s="649"/>
      <c r="H19" s="649"/>
      <c r="I19" s="649"/>
      <c r="J19" s="649"/>
      <c r="K19" s="649"/>
      <c r="L19" s="649"/>
      <c r="M19" s="649"/>
      <c r="N19" s="649"/>
      <c r="O19" s="649"/>
      <c r="P19" s="649"/>
      <c r="Q19" s="649"/>
      <c r="R19" s="649"/>
      <c r="S19" s="649"/>
      <c r="T19" s="649"/>
      <c r="U19" s="649"/>
      <c r="V19" s="649"/>
      <c r="W19" s="649"/>
      <c r="X19" s="649"/>
      <c r="Y19" s="649"/>
      <c r="Z19" s="649"/>
      <c r="AA19" s="649"/>
      <c r="AB19" s="649"/>
      <c r="AC19" s="649"/>
      <c r="AD19" s="649"/>
      <c r="AE19" s="649"/>
      <c r="AF19" s="649"/>
      <c r="AG19" s="649"/>
      <c r="AH19" s="649"/>
      <c r="AI19" s="649"/>
      <c r="AJ19" s="649"/>
      <c r="AK19" s="649"/>
      <c r="AL19" s="649"/>
      <c r="AM19" s="649"/>
      <c r="AN19" s="649"/>
      <c r="AO19" s="649"/>
      <c r="AP19" s="649"/>
      <c r="AQ19" s="649"/>
      <c r="AR19" s="649"/>
      <c r="AS19" s="649"/>
      <c r="AT19" s="649"/>
      <c r="AU19" s="649"/>
      <c r="AV19" s="649"/>
      <c r="AW19" s="649"/>
      <c r="AX19" s="649"/>
      <c r="AY19" s="649"/>
      <c r="AZ19" s="649"/>
      <c r="BA19" s="649"/>
      <c r="BB19" s="649"/>
      <c r="BC19" s="649"/>
      <c r="BD19" s="649"/>
    </row>
    <row r="20" spans="1:56" ht="14.4" x14ac:dyDescent="0.25">
      <c r="A20" s="47"/>
      <c r="B20" s="96"/>
      <c r="C20" s="419" t="s">
        <v>160</v>
      </c>
      <c r="D20" s="420">
        <v>110440516.34079282</v>
      </c>
      <c r="E20" s="420">
        <v>110453885.27888137</v>
      </c>
      <c r="F20" s="420">
        <v>101852170.67669086</v>
      </c>
      <c r="G20" s="420">
        <v>106165865.99999999</v>
      </c>
      <c r="H20" s="420">
        <v>109032344.38199997</v>
      </c>
      <c r="I20" s="420">
        <v>112412347.05784196</v>
      </c>
      <c r="J20" s="420">
        <v>115784717.46957722</v>
      </c>
      <c r="K20" s="420">
        <v>118910904.8412558</v>
      </c>
      <c r="L20" s="420">
        <v>121645855.65260467</v>
      </c>
      <c r="M20" s="420">
        <v>126183562.99026848</v>
      </c>
      <c r="N20" s="420">
        <v>131193975.58733518</v>
      </c>
      <c r="O20" s="420">
        <v>135061157.17287022</v>
      </c>
      <c r="P20" s="420">
        <v>139634385.99509183</v>
      </c>
      <c r="Q20" s="420">
        <v>145425877.07259119</v>
      </c>
      <c r="R20" s="420">
        <v>151086930.41669226</v>
      </c>
      <c r="S20" s="420">
        <v>158424262.22969881</v>
      </c>
      <c r="T20" s="420">
        <v>164688548.38544574</v>
      </c>
      <c r="U20" s="420">
        <v>171636873.51237479</v>
      </c>
      <c r="V20" s="420">
        <v>179407921.52259108</v>
      </c>
      <c r="W20" s="420">
        <v>186754640.47394875</v>
      </c>
      <c r="X20" s="420">
        <v>194913399.66525885</v>
      </c>
      <c r="Y20" s="420">
        <v>204019828.20392865</v>
      </c>
      <c r="Z20" s="420">
        <v>212606454.56931537</v>
      </c>
      <c r="AA20" s="420">
        <v>222057325.73941287</v>
      </c>
      <c r="AB20" s="420">
        <v>231842040.63934517</v>
      </c>
      <c r="AC20" s="420">
        <v>240866643.93940598</v>
      </c>
      <c r="AD20" s="420">
        <v>251650930.86432067</v>
      </c>
      <c r="AE20" s="420">
        <v>261819950.96059179</v>
      </c>
      <c r="AF20" s="420">
        <v>274420582.87190092</v>
      </c>
      <c r="AG20" s="420">
        <v>285553660.76379412</v>
      </c>
      <c r="AH20" s="420">
        <v>297589137.54140568</v>
      </c>
      <c r="AI20" s="420">
        <v>310413703.84900421</v>
      </c>
      <c r="AJ20" s="420">
        <v>323832891.48467642</v>
      </c>
      <c r="AK20" s="420">
        <v>337832190.74096501</v>
      </c>
      <c r="AL20" s="420">
        <v>352554739.50567406</v>
      </c>
      <c r="AM20" s="420">
        <v>367943291.36588675</v>
      </c>
      <c r="AN20" s="420">
        <v>383870100.60152519</v>
      </c>
      <c r="AO20" s="420">
        <v>400778107.80663836</v>
      </c>
      <c r="AP20" s="420">
        <v>418400252.38680464</v>
      </c>
      <c r="AQ20" s="420">
        <v>437014708.02723891</v>
      </c>
      <c r="AR20" s="420">
        <v>456242898.21929765</v>
      </c>
      <c r="AS20" s="420">
        <v>476436458.62456775</v>
      </c>
      <c r="AT20" s="420">
        <v>497610457.46323913</v>
      </c>
      <c r="AU20" s="420">
        <v>519769596.88561863</v>
      </c>
      <c r="AV20" s="420">
        <v>542937086.21803451</v>
      </c>
      <c r="AW20" s="420">
        <v>567232608.88552785</v>
      </c>
      <c r="AX20" s="420">
        <v>592665248.01249254</v>
      </c>
      <c r="AY20" s="420">
        <v>619317124.06076074</v>
      </c>
      <c r="AZ20" s="420">
        <v>647212037.74295354</v>
      </c>
      <c r="BA20" s="420">
        <v>676422837.81772423</v>
      </c>
      <c r="BB20" s="420">
        <v>706994937.43843496</v>
      </c>
      <c r="BC20" s="420">
        <v>739027536.67091727</v>
      </c>
      <c r="BD20" s="420">
        <v>772579357.06058848</v>
      </c>
    </row>
    <row r="21" spans="1:56" ht="14.4" x14ac:dyDescent="0.25">
      <c r="A21" s="47"/>
      <c r="B21" s="96"/>
      <c r="C21" s="419" t="s">
        <v>161</v>
      </c>
      <c r="D21" s="420"/>
      <c r="E21" s="420">
        <v>1.2105102847670362E-4</v>
      </c>
      <c r="F21" s="420">
        <v>-7.7876070909342163E-2</v>
      </c>
      <c r="G21" s="420">
        <v>4.2352512417256946E-2</v>
      </c>
      <c r="H21" s="420">
        <v>2.6999999999999899E-2</v>
      </c>
      <c r="I21" s="420">
        <v>3.0999999999999878E-2</v>
      </c>
      <c r="J21" s="420">
        <v>3.0000000000000037E-2</v>
      </c>
      <c r="K21" s="420">
        <v>2.6999999999999951E-2</v>
      </c>
      <c r="L21" s="420">
        <v>2.2999999999999916E-2</v>
      </c>
      <c r="M21" s="420">
        <v>3.7302605282522404E-2</v>
      </c>
      <c r="N21" s="420">
        <v>3.9707331750119541E-2</v>
      </c>
      <c r="O21" s="420">
        <v>2.9476822912197581E-2</v>
      </c>
      <c r="P21" s="420">
        <v>3.3860429733829037E-2</v>
      </c>
      <c r="Q21" s="420">
        <v>4.1476109457042519E-2</v>
      </c>
      <c r="R21" s="420">
        <v>3.8927414144287929E-2</v>
      </c>
      <c r="S21" s="420">
        <v>4.856364341224257E-2</v>
      </c>
      <c r="T21" s="420">
        <v>3.9541204532575827E-2</v>
      </c>
      <c r="U21" s="420">
        <v>4.2190699930554985E-2</v>
      </c>
      <c r="V21" s="420">
        <v>4.5276098609754921E-2</v>
      </c>
      <c r="W21" s="420">
        <v>4.0949802489253923E-2</v>
      </c>
      <c r="X21" s="420">
        <v>4.368704933170426E-2</v>
      </c>
      <c r="Y21" s="420">
        <v>4.6720382253395656E-2</v>
      </c>
      <c r="Z21" s="420">
        <v>4.2087214958361444E-2</v>
      </c>
      <c r="AA21" s="420">
        <v>4.4452418856438185E-2</v>
      </c>
      <c r="AB21" s="420">
        <v>4.4063913979648678E-2</v>
      </c>
      <c r="AC21" s="420">
        <v>3.8925655050196656E-2</v>
      </c>
      <c r="AD21" s="420">
        <v>4.4772853345470605E-2</v>
      </c>
      <c r="AE21" s="420">
        <v>4.0409229011570041E-2</v>
      </c>
      <c r="AF21" s="420">
        <v>4.8127088348610028E-2</v>
      </c>
      <c r="AG21" s="420">
        <v>4.056939816752065E-2</v>
      </c>
      <c r="AH21" s="420">
        <v>4.2147863716470217E-2</v>
      </c>
      <c r="AI21" s="420">
        <v>4.3094873736156183E-2</v>
      </c>
      <c r="AJ21" s="420">
        <v>4.3230010367711708E-2</v>
      </c>
      <c r="AK21" s="420">
        <v>4.3230010367711708E-2</v>
      </c>
      <c r="AL21" s="420">
        <v>4.357947279215206E-2</v>
      </c>
      <c r="AM21" s="420">
        <v>4.3648688092491332E-2</v>
      </c>
      <c r="AN21" s="420">
        <v>4.3286043282688133E-2</v>
      </c>
      <c r="AO21" s="420">
        <v>4.4046168687319795E-2</v>
      </c>
      <c r="AP21" s="420">
        <v>4.3969828283805343E-2</v>
      </c>
      <c r="AQ21" s="420">
        <v>4.448958989447608E-2</v>
      </c>
      <c r="AR21" s="420">
        <v>4.3998954357527709E-2</v>
      </c>
      <c r="AS21" s="420">
        <v>4.4260547362128637E-2</v>
      </c>
      <c r="AT21" s="420">
        <v>4.4442440235994952E-2</v>
      </c>
      <c r="AU21" s="420">
        <v>4.4531096744518169E-2</v>
      </c>
      <c r="AV21" s="420">
        <v>4.4572613464181073E-2</v>
      </c>
      <c r="AW21" s="420">
        <v>4.4748320356470722E-2</v>
      </c>
      <c r="AX21" s="420">
        <v>4.4836348842732361E-2</v>
      </c>
      <c r="AY21" s="420">
        <v>4.4969527296640777E-2</v>
      </c>
      <c r="AZ21" s="420">
        <v>4.504140544232061E-2</v>
      </c>
      <c r="BA21" s="420">
        <v>4.5133276841757483E-2</v>
      </c>
      <c r="BB21" s="420">
        <v>4.5196728897182896E-2</v>
      </c>
      <c r="BC21" s="420">
        <v>4.5308102698078626E-2</v>
      </c>
      <c r="BD21" s="420">
        <v>4.5399959710312444E-2</v>
      </c>
    </row>
    <row r="22" spans="1:56" ht="14.4" x14ac:dyDescent="0.25">
      <c r="A22" s="641"/>
      <c r="B22" s="96"/>
      <c r="C22" s="423"/>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row>
    <row r="23" spans="1:56" ht="14.4" x14ac:dyDescent="0.25">
      <c r="A23" s="47"/>
      <c r="B23" s="417"/>
      <c r="C23" s="418" t="s">
        <v>163</v>
      </c>
      <c r="D23" s="649"/>
      <c r="E23" s="649"/>
      <c r="F23" s="649"/>
      <c r="G23" s="649"/>
      <c r="H23" s="649"/>
      <c r="I23" s="649"/>
      <c r="J23" s="649"/>
      <c r="K23" s="649"/>
      <c r="L23" s="649"/>
      <c r="M23" s="649"/>
      <c r="N23" s="649"/>
      <c r="O23" s="649"/>
      <c r="P23" s="649"/>
      <c r="Q23" s="649"/>
      <c r="R23" s="649"/>
      <c r="S23" s="649"/>
      <c r="T23" s="649"/>
      <c r="U23" s="649"/>
      <c r="V23" s="649"/>
      <c r="W23" s="649"/>
      <c r="X23" s="649"/>
      <c r="Y23" s="649"/>
      <c r="Z23" s="649"/>
      <c r="AA23" s="649"/>
      <c r="AB23" s="649"/>
      <c r="AC23" s="649"/>
      <c r="AD23" s="649"/>
      <c r="AE23" s="649"/>
      <c r="AF23" s="649"/>
      <c r="AG23" s="649"/>
      <c r="AH23" s="649"/>
      <c r="AI23" s="649"/>
      <c r="AJ23" s="649"/>
      <c r="AK23" s="649"/>
      <c r="AL23" s="649"/>
      <c r="AM23" s="649"/>
      <c r="AN23" s="649"/>
      <c r="AO23" s="649"/>
      <c r="AP23" s="649"/>
      <c r="AQ23" s="649"/>
      <c r="AR23" s="649"/>
      <c r="AS23" s="649"/>
      <c r="AT23" s="649"/>
      <c r="AU23" s="649"/>
      <c r="AV23" s="649"/>
      <c r="AW23" s="649"/>
      <c r="AX23" s="649"/>
      <c r="AY23" s="649"/>
      <c r="AZ23" s="649"/>
      <c r="BA23" s="649"/>
      <c r="BB23" s="649"/>
      <c r="BC23" s="649"/>
      <c r="BD23" s="649"/>
    </row>
    <row r="24" spans="1:56" ht="14.4" x14ac:dyDescent="0.25">
      <c r="A24" s="47"/>
      <c r="B24" s="96"/>
      <c r="C24" s="419" t="s">
        <v>160</v>
      </c>
      <c r="D24" s="420">
        <v>110440516.34079282</v>
      </c>
      <c r="E24" s="420">
        <v>110453885.27888137</v>
      </c>
      <c r="F24" s="420">
        <v>101852170.67669086</v>
      </c>
      <c r="G24" s="420">
        <v>106165865.99999999</v>
      </c>
      <c r="H24" s="420">
        <v>109032344.38199997</v>
      </c>
      <c r="I24" s="420">
        <v>112412347.05784196</v>
      </c>
      <c r="J24" s="420">
        <v>115784717.46957722</v>
      </c>
      <c r="K24" s="420">
        <v>118910904.8412558</v>
      </c>
      <c r="L24" s="420">
        <v>121645855.65260467</v>
      </c>
      <c r="M24" s="420">
        <v>123980215.14809938</v>
      </c>
      <c r="N24" s="420">
        <v>126281672.28276457</v>
      </c>
      <c r="O24" s="420">
        <v>128262388.28510691</v>
      </c>
      <c r="P24" s="420">
        <v>130151862.32447936</v>
      </c>
      <c r="Q24" s="420">
        <v>132936414.88427544</v>
      </c>
      <c r="R24" s="420">
        <v>135473944.75165266</v>
      </c>
      <c r="S24" s="420">
        <v>138003900.19606236</v>
      </c>
      <c r="T24" s="420">
        <v>140438969.01560619</v>
      </c>
      <c r="U24" s="420">
        <v>142623245.28233594</v>
      </c>
      <c r="V24" s="420">
        <v>145021209.7391898</v>
      </c>
      <c r="W24" s="420">
        <v>147340027.16671008</v>
      </c>
      <c r="X24" s="420">
        <v>149601310.48729944</v>
      </c>
      <c r="Y24" s="420">
        <v>152090857.87181428</v>
      </c>
      <c r="Z24" s="420">
        <v>154601760.75108746</v>
      </c>
      <c r="AA24" s="420">
        <v>156945660.91060784</v>
      </c>
      <c r="AB24" s="420">
        <v>159310225.8698099</v>
      </c>
      <c r="AC24" s="420">
        <v>161050219.93043277</v>
      </c>
      <c r="AD24" s="420">
        <v>163393981.78364742</v>
      </c>
      <c r="AE24" s="420">
        <v>165484296.85837981</v>
      </c>
      <c r="AF24" s="420">
        <v>167851044.69485354</v>
      </c>
      <c r="AG24" s="420">
        <v>170101117.32687795</v>
      </c>
      <c r="AH24" s="420">
        <v>172040235.42772919</v>
      </c>
      <c r="AI24" s="420">
        <v>174042103.01801601</v>
      </c>
      <c r="AJ24" s="420">
        <v>176069557.80449656</v>
      </c>
      <c r="AK24" s="420">
        <v>178630007.68065706</v>
      </c>
      <c r="AL24" s="420">
        <v>180731665.28141156</v>
      </c>
      <c r="AM24" s="420">
        <v>182863917.07071105</v>
      </c>
      <c r="AN24" s="420">
        <v>185048811.61538979</v>
      </c>
      <c r="AO24" s="420">
        <v>187284372.12328911</v>
      </c>
      <c r="AP24" s="420">
        <v>189573503.1934613</v>
      </c>
      <c r="AQ24" s="420">
        <v>191763633.16033545</v>
      </c>
      <c r="AR24" s="420">
        <v>193956711.10284746</v>
      </c>
      <c r="AS24" s="420">
        <v>196166233.4309952</v>
      </c>
      <c r="AT24" s="420">
        <v>198380676.26243931</v>
      </c>
      <c r="AU24" s="420">
        <v>200585908.24146709</v>
      </c>
      <c r="AV24" s="420">
        <v>202778290.0452306</v>
      </c>
      <c r="AW24" s="420">
        <v>204977254.9207342</v>
      </c>
      <c r="AX24" s="420">
        <v>207176059.50156051</v>
      </c>
      <c r="AY24" s="420">
        <v>209369955.30763075</v>
      </c>
      <c r="AZ24" s="420">
        <v>211555176.871975</v>
      </c>
      <c r="BA24" s="420">
        <v>213729573.5189845</v>
      </c>
      <c r="BB24" s="420">
        <v>215896483.91375464</v>
      </c>
      <c r="BC24" s="420">
        <v>218055938.21150717</v>
      </c>
      <c r="BD24" s="420">
        <v>220206000.57232735</v>
      </c>
    </row>
    <row r="25" spans="1:56" ht="14.4" x14ac:dyDescent="0.25">
      <c r="A25" s="47"/>
      <c r="B25" s="96"/>
      <c r="C25" s="419" t="s">
        <v>161</v>
      </c>
      <c r="D25" s="420"/>
      <c r="E25" s="420">
        <v>1.2105102847670362E-4</v>
      </c>
      <c r="F25" s="420">
        <v>-7.7876070909342163E-2</v>
      </c>
      <c r="G25" s="420">
        <v>4.2352512417256946E-2</v>
      </c>
      <c r="H25" s="420">
        <v>2.7000000000000003E-2</v>
      </c>
      <c r="I25" s="420">
        <v>3.1E-2</v>
      </c>
      <c r="J25" s="420">
        <v>0.03</v>
      </c>
      <c r="K25" s="420">
        <v>2.7000000000000003E-2</v>
      </c>
      <c r="L25" s="420">
        <v>2.3E-2</v>
      </c>
      <c r="M25" s="420">
        <v>1.9189798805486279E-2</v>
      </c>
      <c r="N25" s="420">
        <v>1.8563100022983555E-2</v>
      </c>
      <c r="O25" s="420">
        <v>1.5684904757257413E-2</v>
      </c>
      <c r="P25" s="420">
        <v>1.4731318078784158E-2</v>
      </c>
      <c r="Q25" s="420">
        <v>2.1394642458929698E-2</v>
      </c>
      <c r="R25" s="420">
        <v>1.9088297736825542E-2</v>
      </c>
      <c r="S25" s="420">
        <v>1.8674848872582545E-2</v>
      </c>
      <c r="T25" s="420">
        <v>1.7644927542513896E-2</v>
      </c>
      <c r="U25" s="420">
        <v>1.5553206364588196E-2</v>
      </c>
      <c r="V25" s="420">
        <v>1.6813279294738137E-2</v>
      </c>
      <c r="W25" s="420">
        <v>1.5989505477788286E-2</v>
      </c>
      <c r="X25" s="420">
        <v>1.5347379555121138E-2</v>
      </c>
      <c r="Y25" s="420">
        <v>1.6641213746093418E-2</v>
      </c>
      <c r="Z25" s="420">
        <v>1.6509229511937215E-2</v>
      </c>
      <c r="AA25" s="420">
        <v>1.5160889165383643E-2</v>
      </c>
      <c r="AB25" s="420">
        <v>1.5066137830652474E-2</v>
      </c>
      <c r="AC25" s="420">
        <v>1.0922048795818052E-2</v>
      </c>
      <c r="AD25" s="420">
        <v>1.455298759745288E-2</v>
      </c>
      <c r="AE25" s="420">
        <v>1.2793097101337761E-2</v>
      </c>
      <c r="AF25" s="420">
        <v>1.4301948169131619E-2</v>
      </c>
      <c r="AG25" s="420">
        <v>1.3405175023574816E-2</v>
      </c>
      <c r="AH25" s="420">
        <v>1.1399796375969166E-2</v>
      </c>
      <c r="AI25" s="420">
        <v>1.1636043076259282E-2</v>
      </c>
      <c r="AJ25" s="420">
        <v>1.1649220225008826E-2</v>
      </c>
      <c r="AK25" s="420">
        <v>1.4542263342329496E-2</v>
      </c>
      <c r="AL25" s="420">
        <v>1.1765422999430945E-2</v>
      </c>
      <c r="AM25" s="420">
        <v>1.1797887138257759E-2</v>
      </c>
      <c r="AN25" s="420">
        <v>1.1948199402476484E-2</v>
      </c>
      <c r="AO25" s="420">
        <v>1.2080923343327324E-2</v>
      </c>
      <c r="AP25" s="420">
        <v>1.2222755397152063E-2</v>
      </c>
      <c r="AQ25" s="420">
        <v>1.1552932925647887E-2</v>
      </c>
      <c r="AR25" s="420">
        <v>1.1436359993650861E-2</v>
      </c>
      <c r="AS25" s="420">
        <v>1.1391832309303915E-2</v>
      </c>
      <c r="AT25" s="420">
        <v>1.1288603510976214E-2</v>
      </c>
      <c r="AU25" s="420">
        <v>1.1116163230084238E-2</v>
      </c>
      <c r="AV25" s="420">
        <v>1.0929889457260936E-2</v>
      </c>
      <c r="AW25" s="420">
        <v>1.0844182949827235E-2</v>
      </c>
      <c r="AX25" s="420">
        <v>1.0727066189253939E-2</v>
      </c>
      <c r="AY25" s="420">
        <v>1.0589523767121006E-2</v>
      </c>
      <c r="AZ25" s="420">
        <v>1.0437130586064622E-2</v>
      </c>
      <c r="BA25" s="420">
        <v>1.0278153809137562E-2</v>
      </c>
      <c r="BB25" s="420">
        <v>1.0138561356263091E-2</v>
      </c>
      <c r="BC25" s="420">
        <v>1.000226709859341E-2</v>
      </c>
      <c r="BD25" s="420">
        <v>9.8601412942705795E-3</v>
      </c>
    </row>
    <row r="26" spans="1:56" ht="14.4" x14ac:dyDescent="0.25">
      <c r="A26" s="641"/>
      <c r="B26" s="96"/>
      <c r="C26" s="423"/>
      <c r="D26" s="287"/>
      <c r="E26" s="287"/>
      <c r="F26" s="287"/>
      <c r="G26" s="287"/>
      <c r="H26" s="287"/>
      <c r="I26" s="287"/>
      <c r="J26" s="287"/>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c r="AK26" s="287"/>
      <c r="AL26" s="287"/>
      <c r="AM26" s="287"/>
      <c r="AN26" s="287"/>
      <c r="AO26" s="287"/>
      <c r="AP26" s="287"/>
      <c r="AQ26" s="287"/>
      <c r="AR26" s="287"/>
      <c r="AS26" s="287"/>
      <c r="AT26" s="287"/>
      <c r="AU26" s="287"/>
      <c r="AV26" s="287"/>
      <c r="AW26" s="287"/>
      <c r="AX26" s="287"/>
      <c r="AY26" s="287"/>
      <c r="AZ26" s="287"/>
      <c r="BA26" s="287"/>
      <c r="BB26" s="287"/>
      <c r="BC26" s="287"/>
      <c r="BD26" s="287"/>
    </row>
    <row r="27" spans="1:56" ht="14.4" x14ac:dyDescent="0.25">
      <c r="A27" s="47"/>
      <c r="B27" s="417"/>
      <c r="C27" s="418" t="s">
        <v>164</v>
      </c>
      <c r="D27" s="782"/>
      <c r="E27" s="782"/>
      <c r="F27" s="782"/>
      <c r="G27" s="782"/>
      <c r="H27" s="649"/>
      <c r="I27" s="649"/>
      <c r="J27" s="649"/>
      <c r="K27" s="649"/>
      <c r="L27" s="649"/>
      <c r="M27" s="649"/>
      <c r="N27" s="649"/>
      <c r="O27" s="649"/>
      <c r="P27" s="649"/>
      <c r="Q27" s="649"/>
      <c r="R27" s="649"/>
      <c r="S27" s="649"/>
      <c r="T27" s="649"/>
      <c r="U27" s="649"/>
      <c r="V27" s="649"/>
      <c r="W27" s="649"/>
      <c r="X27" s="649"/>
      <c r="Y27" s="649"/>
      <c r="Z27" s="649"/>
      <c r="AA27" s="649"/>
      <c r="AB27" s="649"/>
      <c r="AC27" s="649"/>
      <c r="AD27" s="649"/>
      <c r="AE27" s="649"/>
      <c r="AF27" s="649"/>
      <c r="AG27" s="649"/>
      <c r="AH27" s="649"/>
      <c r="AI27" s="649"/>
      <c r="AJ27" s="649"/>
      <c r="AK27" s="649"/>
      <c r="AL27" s="649"/>
      <c r="AM27" s="649"/>
      <c r="AN27" s="649"/>
      <c r="AO27" s="649"/>
      <c r="AP27" s="649"/>
      <c r="AQ27" s="649"/>
      <c r="AR27" s="649"/>
      <c r="AS27" s="649"/>
      <c r="AT27" s="649"/>
      <c r="AU27" s="649"/>
      <c r="AV27" s="649"/>
      <c r="AW27" s="649"/>
      <c r="AX27" s="649"/>
      <c r="AY27" s="649"/>
      <c r="AZ27" s="649"/>
      <c r="BA27" s="649"/>
      <c r="BB27" s="649"/>
      <c r="BC27" s="649"/>
      <c r="BD27" s="649"/>
    </row>
    <row r="28" spans="1:56" ht="14.4" x14ac:dyDescent="0.25">
      <c r="A28" s="47"/>
      <c r="B28" s="417"/>
      <c r="C28" s="649"/>
      <c r="D28" s="649"/>
      <c r="E28" s="649"/>
      <c r="F28" s="649"/>
      <c r="G28" s="649"/>
      <c r="H28" s="649"/>
      <c r="I28" s="649"/>
      <c r="J28" s="649"/>
      <c r="K28" s="649"/>
      <c r="L28" s="649"/>
      <c r="M28" s="649"/>
      <c r="N28" s="649"/>
      <c r="O28" s="649"/>
      <c r="P28" s="649"/>
      <c r="Q28" s="649"/>
      <c r="R28" s="649"/>
      <c r="S28" s="649"/>
      <c r="T28" s="649"/>
      <c r="U28" s="649"/>
      <c r="V28" s="649"/>
      <c r="W28" s="649"/>
      <c r="X28" s="649"/>
      <c r="Y28" s="649"/>
      <c r="Z28" s="649"/>
      <c r="AA28" s="649"/>
      <c r="AB28" s="649"/>
      <c r="AC28" s="649"/>
      <c r="AD28" s="649"/>
      <c r="AE28" s="649"/>
      <c r="AF28" s="649"/>
      <c r="AG28" s="649"/>
      <c r="AH28" s="649"/>
      <c r="AI28" s="649"/>
      <c r="AJ28" s="649"/>
      <c r="AK28" s="649"/>
      <c r="AL28" s="649"/>
      <c r="AM28" s="649"/>
      <c r="AN28" s="649"/>
      <c r="AO28" s="649"/>
      <c r="AP28" s="649"/>
      <c r="AQ28" s="649"/>
      <c r="AR28" s="649"/>
      <c r="AS28" s="649"/>
      <c r="AT28" s="649"/>
      <c r="AU28" s="649"/>
      <c r="AV28" s="649"/>
      <c r="AW28" s="649"/>
      <c r="AX28" s="649"/>
      <c r="AY28" s="649"/>
      <c r="AZ28" s="649"/>
      <c r="BA28" s="649"/>
      <c r="BB28" s="649"/>
      <c r="BC28" s="649"/>
      <c r="BD28" s="649"/>
    </row>
    <row r="29" spans="1:56" ht="14.4" x14ac:dyDescent="0.25">
      <c r="A29" s="47"/>
      <c r="B29" s="96"/>
      <c r="C29" s="418" t="s">
        <v>165</v>
      </c>
      <c r="D29" s="420"/>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20"/>
      <c r="AY29" s="420"/>
      <c r="AZ29" s="420"/>
      <c r="BA29" s="420"/>
      <c r="BB29" s="420"/>
      <c r="BC29" s="420"/>
      <c r="BD29" s="420"/>
    </row>
    <row r="30" spans="1:56" ht="14.4" x14ac:dyDescent="0.25">
      <c r="A30" s="47"/>
      <c r="B30" s="96"/>
      <c r="C30" s="419" t="s">
        <v>166</v>
      </c>
      <c r="D30" s="420">
        <v>10459663.541376175</v>
      </c>
      <c r="E30" s="420">
        <v>10628846.684556978</v>
      </c>
      <c r="F30" s="420">
        <v>10666852.885217236</v>
      </c>
      <c r="G30" s="420">
        <v>11028075.445731562</v>
      </c>
      <c r="H30" s="420">
        <v>11407863.837986894</v>
      </c>
      <c r="I30" s="420">
        <v>11743435.490841135</v>
      </c>
      <c r="J30" s="420">
        <v>12109217.097557349</v>
      </c>
      <c r="K30" s="420">
        <v>12395282.315002289</v>
      </c>
      <c r="L30" s="420">
        <v>12636981.938204726</v>
      </c>
      <c r="M30" s="420">
        <v>12958076.974870292</v>
      </c>
      <c r="N30" s="420">
        <v>13237104.710606275</v>
      </c>
      <c r="O30" s="420">
        <v>13402557.503848925</v>
      </c>
      <c r="P30" s="420">
        <v>13597211.405999383</v>
      </c>
      <c r="Q30" s="420">
        <v>13881504.106603147</v>
      </c>
      <c r="R30" s="420">
        <v>14068747.817708187</v>
      </c>
      <c r="S30" s="420">
        <v>14310693.370956618</v>
      </c>
      <c r="T30" s="420">
        <v>14481998.597768158</v>
      </c>
      <c r="U30" s="420">
        <v>14661880.18618246</v>
      </c>
      <c r="V30" s="420">
        <v>14879623.663289385</v>
      </c>
      <c r="W30" s="420">
        <v>15076447.176957149</v>
      </c>
      <c r="X30" s="420">
        <v>15302556.914702144</v>
      </c>
      <c r="Y30" s="420">
        <v>15584161.632784216</v>
      </c>
      <c r="Z30" s="420">
        <v>15852246.439967619</v>
      </c>
      <c r="AA30" s="420">
        <v>16154988.203958189</v>
      </c>
      <c r="AB30" s="420">
        <v>16475218.101647552</v>
      </c>
      <c r="AC30" s="420">
        <v>16750070.176090224</v>
      </c>
      <c r="AD30" s="420">
        <v>17121125.353931632</v>
      </c>
      <c r="AE30" s="420">
        <v>17465868.716215648</v>
      </c>
      <c r="AF30" s="420">
        <v>17904575.66853638</v>
      </c>
      <c r="AG30" s="420">
        <v>18290577.526791025</v>
      </c>
      <c r="AH30" s="420">
        <v>18681161.156369116</v>
      </c>
      <c r="AI30" s="420">
        <v>19094516.078419615</v>
      </c>
      <c r="AJ30" s="420">
        <v>19511992.061041556</v>
      </c>
      <c r="AK30" s="420">
        <v>19879079.280038901</v>
      </c>
      <c r="AL30" s="420">
        <v>20261014.813574161</v>
      </c>
      <c r="AM30" s="420">
        <v>20655812.041915026</v>
      </c>
      <c r="AN30" s="420">
        <v>21066380.912398815</v>
      </c>
      <c r="AO30" s="420">
        <v>21491534.624486104</v>
      </c>
      <c r="AP30" s="420">
        <v>21927658.431311205</v>
      </c>
      <c r="AQ30" s="420">
        <v>22376867.786965024</v>
      </c>
      <c r="AR30" s="420">
        <v>22837221.17515292</v>
      </c>
      <c r="AS30" s="420">
        <v>23308116.331363171</v>
      </c>
      <c r="AT30" s="420">
        <v>23794456.247455183</v>
      </c>
      <c r="AU30" s="420">
        <v>24289030.363033198</v>
      </c>
      <c r="AV30" s="420">
        <v>24794870.637316518</v>
      </c>
      <c r="AW30" s="420">
        <v>25304594.122611281</v>
      </c>
      <c r="AX30" s="420">
        <v>25823212.84147568</v>
      </c>
      <c r="AY30" s="420">
        <v>26351073.771120362</v>
      </c>
      <c r="AZ30" s="420">
        <v>26886948.96495796</v>
      </c>
      <c r="BA30" s="420">
        <v>27431154.566254672</v>
      </c>
      <c r="BB30" s="420">
        <v>27988821.847649723</v>
      </c>
      <c r="BC30" s="420">
        <v>28559779.901114076</v>
      </c>
      <c r="BD30" s="420">
        <v>29144016.589883987</v>
      </c>
    </row>
    <row r="31" spans="1:56" ht="14.4" x14ac:dyDescent="0.25">
      <c r="A31" s="641"/>
      <c r="B31" s="96"/>
      <c r="C31" s="419" t="s">
        <v>161</v>
      </c>
      <c r="D31" s="420"/>
      <c r="E31" s="421">
        <v>1.6174816953867625E-2</v>
      </c>
      <c r="F31" s="421">
        <v>3.5757596085640286E-3</v>
      </c>
      <c r="G31" s="421">
        <v>3.386402385045819E-2</v>
      </c>
      <c r="H31" s="421">
        <v>3.4438320097123581E-2</v>
      </c>
      <c r="I31" s="421">
        <v>2.9415818563404118E-2</v>
      </c>
      <c r="J31" s="421">
        <v>3.1147751184182157E-2</v>
      </c>
      <c r="K31" s="421">
        <v>2.362375826118801E-2</v>
      </c>
      <c r="L31" s="421">
        <v>1.9499323779814441E-2</v>
      </c>
      <c r="M31" s="421">
        <v>2.5409155305889646E-2</v>
      </c>
      <c r="N31" s="421">
        <v>2.1533112997947419E-2</v>
      </c>
      <c r="O31" s="421">
        <v>1.2499167821047793E-2</v>
      </c>
      <c r="P31" s="421">
        <v>1.4523638648411493E-2</v>
      </c>
      <c r="Q31" s="421">
        <v>2.0908162130826944E-2</v>
      </c>
      <c r="R31" s="421">
        <v>1.3488719209899693E-2</v>
      </c>
      <c r="S31" s="421">
        <v>1.7197376510217716E-2</v>
      </c>
      <c r="T31" s="421">
        <v>1.1970435140424522E-2</v>
      </c>
      <c r="U31" s="421">
        <v>1.2421047219409613E-2</v>
      </c>
      <c r="V31" s="421">
        <v>1.4850992801873342E-2</v>
      </c>
      <c r="W31" s="421">
        <v>1.3227721219412418E-2</v>
      </c>
      <c r="X31" s="421">
        <v>1.4997547836772892E-2</v>
      </c>
      <c r="Y31" s="421">
        <v>1.840246173575846E-2</v>
      </c>
      <c r="Z31" s="421">
        <v>1.7202388777811231E-2</v>
      </c>
      <c r="AA31" s="421">
        <v>1.9097720006880505E-2</v>
      </c>
      <c r="AB31" s="421">
        <v>1.9822354163706684E-2</v>
      </c>
      <c r="AC31" s="421">
        <v>1.6682757869844887E-2</v>
      </c>
      <c r="AD31" s="421">
        <v>2.2152455120520536E-2</v>
      </c>
      <c r="AE31" s="421">
        <v>2.0135555061796817E-2</v>
      </c>
      <c r="AF31" s="421">
        <v>2.5117957740826726E-2</v>
      </c>
      <c r="AG31" s="421">
        <v>2.1558838667869919E-2</v>
      </c>
      <c r="AH31" s="421">
        <v>2.1354362868312163E-2</v>
      </c>
      <c r="AI31" s="421">
        <v>2.2126832405681061E-2</v>
      </c>
      <c r="AJ31" s="421">
        <v>2.1863658702184544E-2</v>
      </c>
      <c r="AK31" s="421">
        <v>1.8813415762416363E-2</v>
      </c>
      <c r="AL31" s="421">
        <v>1.9212938796354283E-2</v>
      </c>
      <c r="AM31" s="421">
        <v>1.9485560421009341E-2</v>
      </c>
      <c r="AN31" s="421">
        <v>1.987667537110915E-2</v>
      </c>
      <c r="AO31" s="421">
        <v>2.0181620842005168E-2</v>
      </c>
      <c r="AP31" s="421">
        <v>2.0292818286145584E-2</v>
      </c>
      <c r="AQ31" s="421">
        <v>2.0485970130416482E-2</v>
      </c>
      <c r="AR31" s="421">
        <v>2.0572735763137479E-2</v>
      </c>
      <c r="AS31" s="421">
        <v>2.0619634613101907E-2</v>
      </c>
      <c r="AT31" s="421">
        <v>2.0865689409555473E-2</v>
      </c>
      <c r="AU31" s="421">
        <v>2.0785266552620155E-2</v>
      </c>
      <c r="AV31" s="421">
        <v>2.0825873520796609E-2</v>
      </c>
      <c r="AW31" s="421">
        <v>2.0557618257044732E-2</v>
      </c>
      <c r="AX31" s="421">
        <v>2.0495041981368155E-2</v>
      </c>
      <c r="AY31" s="421">
        <v>2.0441334425934155E-2</v>
      </c>
      <c r="AZ31" s="421">
        <v>2.0335990802199971E-2</v>
      </c>
      <c r="BA31" s="421">
        <v>2.0240511558450934E-2</v>
      </c>
      <c r="BB31" s="421">
        <v>2.0329705045703094E-2</v>
      </c>
      <c r="BC31" s="421">
        <v>2.0399502936287398E-2</v>
      </c>
      <c r="BD31" s="421">
        <v>2.0456624343492276E-2</v>
      </c>
    </row>
    <row r="32" spans="1:56" ht="14.4" x14ac:dyDescent="0.25">
      <c r="A32" s="641"/>
      <c r="B32" s="96"/>
      <c r="C32" s="419"/>
      <c r="D32" s="420"/>
      <c r="E32" s="420"/>
      <c r="F32" s="420"/>
      <c r="G32" s="420"/>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L32" s="508"/>
      <c r="AM32" s="508"/>
      <c r="AN32" s="508"/>
      <c r="AO32" s="508"/>
      <c r="AP32" s="508"/>
      <c r="AQ32" s="508"/>
      <c r="AR32" s="508"/>
      <c r="AS32" s="508"/>
      <c r="AT32" s="508"/>
      <c r="AU32" s="508"/>
      <c r="AV32" s="508"/>
      <c r="AW32" s="508"/>
      <c r="AX32" s="508"/>
      <c r="AY32" s="508"/>
      <c r="AZ32" s="508"/>
      <c r="BA32" s="508"/>
      <c r="BB32" s="508"/>
      <c r="BC32" s="508"/>
      <c r="BD32" s="508"/>
    </row>
    <row r="33" spans="1:56" ht="14.4" x14ac:dyDescent="0.25">
      <c r="A33" s="641"/>
      <c r="B33" s="96"/>
      <c r="C33" s="418" t="s">
        <v>167</v>
      </c>
      <c r="D33" s="420"/>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20"/>
      <c r="AY33" s="420"/>
      <c r="AZ33" s="420"/>
      <c r="BA33" s="420"/>
      <c r="BB33" s="420"/>
      <c r="BC33" s="420"/>
      <c r="BD33" s="420"/>
    </row>
    <row r="34" spans="1:56" ht="14.4" x14ac:dyDescent="0.25">
      <c r="A34" s="641"/>
      <c r="B34" s="96"/>
      <c r="C34" s="419" t="s">
        <v>168</v>
      </c>
      <c r="D34" s="420">
        <v>10619740.440061253</v>
      </c>
      <c r="E34" s="420">
        <v>10743748.865779169</v>
      </c>
      <c r="F34" s="420">
        <v>9864685.8667133506</v>
      </c>
      <c r="G34" s="420">
        <v>10102374.829310875</v>
      </c>
      <c r="H34" s="420">
        <v>10441572.744471667</v>
      </c>
      <c r="I34" s="420">
        <v>10665717.048028577</v>
      </c>
      <c r="J34" s="420">
        <v>11062140.685814507</v>
      </c>
      <c r="K34" s="420">
        <v>11260682.006677117</v>
      </c>
      <c r="L34" s="420">
        <v>11593334.517363831</v>
      </c>
      <c r="M34" s="420">
        <v>11868300.946329547</v>
      </c>
      <c r="N34" s="420">
        <v>12269141.518827399</v>
      </c>
      <c r="O34" s="420">
        <v>12454378.174022589</v>
      </c>
      <c r="P34" s="420">
        <v>12809347.408398246</v>
      </c>
      <c r="Q34" s="420">
        <v>13134036.321132589</v>
      </c>
      <c r="R34" s="420">
        <v>13509101.999355322</v>
      </c>
      <c r="S34" s="420">
        <v>13824040.027359495</v>
      </c>
      <c r="T34" s="420">
        <v>14194897.570680602</v>
      </c>
      <c r="U34" s="420">
        <v>14461149.59614272</v>
      </c>
      <c r="V34" s="420">
        <v>14866846.67526816</v>
      </c>
      <c r="W34" s="420">
        <v>15140781.144716945</v>
      </c>
      <c r="X34" s="420">
        <v>15525018.655106148</v>
      </c>
      <c r="Y34" s="420">
        <v>15858302.56847213</v>
      </c>
      <c r="Z34" s="420">
        <v>16241972.166647723</v>
      </c>
      <c r="AA34" s="420">
        <v>16559467.812588839</v>
      </c>
      <c r="AB34" s="420">
        <v>16946242.039641462</v>
      </c>
      <c r="AC34" s="420">
        <v>17193951.217458818</v>
      </c>
      <c r="AD34" s="420">
        <v>17583424.5227792</v>
      </c>
      <c r="AE34" s="420">
        <v>17865440.068096355</v>
      </c>
      <c r="AF34" s="420">
        <v>18281930.183704648</v>
      </c>
      <c r="AG34" s="420">
        <v>18577258.70457096</v>
      </c>
      <c r="AH34" s="420">
        <v>18914141.412051436</v>
      </c>
      <c r="AI34" s="420">
        <v>19220722.672940645</v>
      </c>
      <c r="AJ34" s="420">
        <v>19568240.236587573</v>
      </c>
      <c r="AK34" s="420">
        <v>19945900.719980035</v>
      </c>
      <c r="AL34" s="420">
        <v>20321975.910394546</v>
      </c>
      <c r="AM34" s="420">
        <v>20703861.458496686</v>
      </c>
      <c r="AN34" s="420">
        <v>21084331.33584094</v>
      </c>
      <c r="AO34" s="420">
        <v>21478998.888951402</v>
      </c>
      <c r="AP34" s="420">
        <v>21873373.850326821</v>
      </c>
      <c r="AQ34" s="420">
        <v>22279607.66227635</v>
      </c>
      <c r="AR34" s="420">
        <v>22683784.48683358</v>
      </c>
      <c r="AS34" s="420">
        <v>23099391.02155757</v>
      </c>
      <c r="AT34" s="420">
        <v>23523006.144531593</v>
      </c>
      <c r="AU34" s="420">
        <v>23958944.123764645</v>
      </c>
      <c r="AV34" s="420">
        <v>24403945.68885152</v>
      </c>
      <c r="AW34" s="420">
        <v>24855601.476725735</v>
      </c>
      <c r="AX34" s="420">
        <v>25314831.586832415</v>
      </c>
      <c r="AY34" s="420">
        <v>25781819.555015486</v>
      </c>
      <c r="AZ34" s="420">
        <v>26257587.26580226</v>
      </c>
      <c r="BA34" s="420">
        <v>26741502.253044341</v>
      </c>
      <c r="BB34" s="420">
        <v>27234502.271142524</v>
      </c>
      <c r="BC34" s="420">
        <v>27736253.647489276</v>
      </c>
      <c r="BD34" s="420">
        <v>28247960.693222698</v>
      </c>
    </row>
    <row r="35" spans="1:56" ht="14.4" x14ac:dyDescent="0.25">
      <c r="A35" s="641"/>
      <c r="B35" s="96"/>
      <c r="C35" s="419" t="s">
        <v>161</v>
      </c>
      <c r="D35" s="420"/>
      <c r="E35" s="421">
        <v>1.1677161642304798E-2</v>
      </c>
      <c r="F35" s="421">
        <v>-8.1820881151252231E-2</v>
      </c>
      <c r="G35" s="421">
        <v>2.4094934781406917E-2</v>
      </c>
      <c r="H35" s="422">
        <v>3.3576057203564484E-2</v>
      </c>
      <c r="I35" s="422">
        <v>2.14665270301913E-2</v>
      </c>
      <c r="J35" s="422">
        <v>3.7168024990800227E-2</v>
      </c>
      <c r="K35" s="422">
        <v>1.7947820996094235E-2</v>
      </c>
      <c r="L35" s="422">
        <v>2.9541062476452586E-2</v>
      </c>
      <c r="M35" s="422">
        <v>2.3717630898503511E-2</v>
      </c>
      <c r="N35" s="422">
        <v>3.3774048560996271E-2</v>
      </c>
      <c r="O35" s="422">
        <v>1.5097768243274228E-2</v>
      </c>
      <c r="P35" s="422">
        <v>2.8501562214969054E-2</v>
      </c>
      <c r="Q35" s="422">
        <v>2.534781065594845E-2</v>
      </c>
      <c r="R35" s="422">
        <v>2.8556771814255918E-2</v>
      </c>
      <c r="S35" s="422">
        <v>2.3313024656946301E-2</v>
      </c>
      <c r="T35" s="422">
        <v>2.6827001555777715E-2</v>
      </c>
      <c r="U35" s="422">
        <v>1.8756882473886915E-2</v>
      </c>
      <c r="V35" s="422">
        <v>2.805427579793884E-2</v>
      </c>
      <c r="W35" s="422">
        <v>1.8425862284871065E-2</v>
      </c>
      <c r="X35" s="422">
        <v>2.5377654344028E-2</v>
      </c>
      <c r="Y35" s="422">
        <v>2.1467537061951682E-2</v>
      </c>
      <c r="Z35" s="422">
        <v>2.4193610666652668E-2</v>
      </c>
      <c r="AA35" s="422">
        <v>1.9547850635594687E-2</v>
      </c>
      <c r="AB35" s="422">
        <v>2.3356682197153093E-2</v>
      </c>
      <c r="AC35" s="422">
        <v>1.4617351577883913E-2</v>
      </c>
      <c r="AD35" s="422">
        <v>2.2651762843488184E-2</v>
      </c>
      <c r="AE35" s="422">
        <v>1.6038715606951609E-2</v>
      </c>
      <c r="AF35" s="422">
        <v>2.3312614412003819E-2</v>
      </c>
      <c r="AG35" s="422">
        <v>1.6154121468506054E-2</v>
      </c>
      <c r="AH35" s="422">
        <v>1.8134145238424486E-2</v>
      </c>
      <c r="AI35" s="422">
        <v>1.6209102713690554E-2</v>
      </c>
      <c r="AJ35" s="422">
        <v>1.808035886892902E-2</v>
      </c>
      <c r="AK35" s="422">
        <v>1.9299665111752556E-2</v>
      </c>
      <c r="AL35" s="422">
        <v>1.8854760970397996E-2</v>
      </c>
      <c r="AM35" s="422">
        <v>1.8791752819016481E-2</v>
      </c>
      <c r="AN35" s="422">
        <v>1.8376759239185882E-2</v>
      </c>
      <c r="AO35" s="422">
        <v>1.8718523572031517E-2</v>
      </c>
      <c r="AP35" s="422">
        <v>1.8360956365535454E-2</v>
      </c>
      <c r="AQ35" s="422">
        <v>1.8572069161770347E-2</v>
      </c>
      <c r="AR35" s="422">
        <v>1.8141110502658212E-2</v>
      </c>
      <c r="AS35" s="422">
        <v>1.8321745869399317E-2</v>
      </c>
      <c r="AT35" s="422">
        <v>1.833880047221521E-2</v>
      </c>
      <c r="AU35" s="422">
        <v>1.8532409359353817E-2</v>
      </c>
      <c r="AV35" s="422">
        <v>1.8573504858483345E-2</v>
      </c>
      <c r="AW35" s="422">
        <v>1.8507490290004324E-2</v>
      </c>
      <c r="AX35" s="422">
        <v>1.8475920228150353E-2</v>
      </c>
      <c r="AY35" s="422">
        <v>1.8447208174435251E-2</v>
      </c>
      <c r="AZ35" s="422">
        <v>1.8453612623094286E-2</v>
      </c>
      <c r="BA35" s="422">
        <v>1.8429529809554538E-2</v>
      </c>
      <c r="BB35" s="422">
        <v>1.8435763759010817E-2</v>
      </c>
      <c r="BC35" s="422">
        <v>1.8423372358759949E-2</v>
      </c>
      <c r="BD35" s="422">
        <v>1.8449032527496471E-2</v>
      </c>
    </row>
    <row r="36" spans="1:56" ht="14.4" x14ac:dyDescent="0.25">
      <c r="A36" s="641"/>
      <c r="B36" s="96"/>
      <c r="C36" s="419"/>
      <c r="D36" s="420"/>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20"/>
      <c r="AY36" s="420"/>
      <c r="AZ36" s="420"/>
      <c r="BA36" s="420"/>
      <c r="BB36" s="420"/>
      <c r="BC36" s="420"/>
      <c r="BD36" s="420"/>
    </row>
    <row r="37" spans="1:56" ht="14.4" x14ac:dyDescent="0.25">
      <c r="A37" s="641"/>
      <c r="B37" s="96"/>
      <c r="C37" s="418" t="s">
        <v>169</v>
      </c>
      <c r="D37" s="420"/>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20"/>
      <c r="AY37" s="420"/>
      <c r="AZ37" s="420"/>
      <c r="BA37" s="420"/>
      <c r="BB37" s="420"/>
      <c r="BC37" s="420"/>
      <c r="BD37" s="420"/>
    </row>
    <row r="38" spans="1:56" ht="14.4" x14ac:dyDescent="0.25">
      <c r="A38" s="641"/>
      <c r="B38" s="96"/>
      <c r="C38" s="419" t="s">
        <v>170</v>
      </c>
      <c r="D38" s="420">
        <v>3138868.3872572556</v>
      </c>
      <c r="E38" s="420">
        <v>3445471.9207119127</v>
      </c>
      <c r="F38" s="420">
        <v>3269184.8004295849</v>
      </c>
      <c r="G38" s="420">
        <v>3294063.3185506826</v>
      </c>
      <c r="H38" s="420">
        <v>3555861.7435608581</v>
      </c>
      <c r="I38" s="420">
        <v>3617250.8644866813</v>
      </c>
      <c r="J38" s="420">
        <v>3918049.3264679457</v>
      </c>
      <c r="K38" s="420">
        <v>3974907.2970251949</v>
      </c>
      <c r="L38" s="420">
        <v>4258788.7669565016</v>
      </c>
      <c r="M38" s="420">
        <v>4353139.4224606985</v>
      </c>
      <c r="N38" s="420">
        <v>4665919.7094325433</v>
      </c>
      <c r="O38" s="420">
        <v>4736227.3823269727</v>
      </c>
      <c r="P38" s="420">
        <v>5031785.4891453963</v>
      </c>
      <c r="Q38" s="420">
        <v>5167013.6418712297</v>
      </c>
      <c r="R38" s="420">
        <v>5467260.8951922879</v>
      </c>
      <c r="S38" s="420">
        <v>5613108.4741399754</v>
      </c>
      <c r="T38" s="420">
        <v>5908044.8615841754</v>
      </c>
      <c r="U38" s="420">
        <v>6048487.5446166545</v>
      </c>
      <c r="V38" s="420">
        <v>6354658.6481789183</v>
      </c>
      <c r="W38" s="420">
        <v>6512158.2601662902</v>
      </c>
      <c r="X38" s="420">
        <v>6806903.1022416772</v>
      </c>
      <c r="Y38" s="420">
        <v>7003424.8657854218</v>
      </c>
      <c r="Z38" s="420">
        <v>7296765.3878218792</v>
      </c>
      <c r="AA38" s="420">
        <v>7498696.6770708291</v>
      </c>
      <c r="AB38" s="420">
        <v>7792955.9508191161</v>
      </c>
      <c r="AC38" s="420">
        <v>7973698.881480041</v>
      </c>
      <c r="AD38" s="420">
        <v>8269153.207795918</v>
      </c>
      <c r="AE38" s="420">
        <v>8475254.2168411836</v>
      </c>
      <c r="AF38" s="420">
        <v>8784740.5129739996</v>
      </c>
      <c r="AG38" s="420">
        <v>9006042.8843750488</v>
      </c>
      <c r="AH38" s="420">
        <v>9278775.6218601093</v>
      </c>
      <c r="AI38" s="420">
        <v>9513418.0555362608</v>
      </c>
      <c r="AJ38" s="420">
        <v>9793216.7587573119</v>
      </c>
      <c r="AK38" s="420">
        <v>10096505.605428213</v>
      </c>
      <c r="AL38" s="420">
        <v>10399167.666657368</v>
      </c>
      <c r="AM38" s="420">
        <v>10713079.648130115</v>
      </c>
      <c r="AN38" s="420">
        <v>11027648.520525968</v>
      </c>
      <c r="AO38" s="420">
        <v>11357639.558690414</v>
      </c>
      <c r="AP38" s="420">
        <v>11690143.797135618</v>
      </c>
      <c r="AQ38" s="420">
        <v>12037007.146288622</v>
      </c>
      <c r="AR38" s="420">
        <v>12386672.099165767</v>
      </c>
      <c r="AS38" s="420">
        <v>12750838.28421947</v>
      </c>
      <c r="AT38" s="420">
        <v>13124686.814932087</v>
      </c>
      <c r="AU38" s="420">
        <v>13514306.538441811</v>
      </c>
      <c r="AV38" s="420">
        <v>13915830.460308958</v>
      </c>
      <c r="AW38" s="420">
        <v>14327692.287915539</v>
      </c>
      <c r="AX38" s="420">
        <v>14751248.531073634</v>
      </c>
      <c r="AY38" s="420">
        <v>15186488.920424346</v>
      </c>
      <c r="AZ38" s="420">
        <v>15634767.620169086</v>
      </c>
      <c r="BA38" s="420">
        <v>16095702.068832276</v>
      </c>
      <c r="BB38" s="420">
        <v>16570526.27296775</v>
      </c>
      <c r="BC38" s="420">
        <v>17059099.66077023</v>
      </c>
      <c r="BD38" s="420">
        <v>17562753.490741823</v>
      </c>
    </row>
    <row r="39" spans="1:56" ht="14.4" x14ac:dyDescent="0.25">
      <c r="A39" s="641"/>
      <c r="B39" s="96"/>
      <c r="C39" s="419" t="s">
        <v>161</v>
      </c>
      <c r="D39" s="420"/>
      <c r="E39" s="421">
        <v>9.7679639802472684E-2</v>
      </c>
      <c r="F39" s="421">
        <v>-5.1164869236810621E-2</v>
      </c>
      <c r="G39" s="421">
        <v>7.6100066652177506E-3</v>
      </c>
      <c r="H39" s="422">
        <v>7.9475832639841648E-2</v>
      </c>
      <c r="I39" s="422">
        <v>1.726420354699951E-2</v>
      </c>
      <c r="J39" s="422">
        <v>8.3156649414181633E-2</v>
      </c>
      <c r="K39" s="422">
        <v>1.451180570217722E-2</v>
      </c>
      <c r="L39" s="422">
        <v>7.1418387579444326E-2</v>
      </c>
      <c r="M39" s="422">
        <v>2.215434027539797E-2</v>
      </c>
      <c r="N39" s="422">
        <v>7.1851658450911612E-2</v>
      </c>
      <c r="O39" s="422">
        <v>1.5068341778855866E-2</v>
      </c>
      <c r="P39" s="422">
        <v>6.2403698758485684E-2</v>
      </c>
      <c r="Q39" s="422">
        <v>2.687478490836873E-2</v>
      </c>
      <c r="R39" s="422">
        <v>5.8108469249623235E-2</v>
      </c>
      <c r="S39" s="422">
        <v>2.6676535424885361E-2</v>
      </c>
      <c r="T39" s="422">
        <v>5.254421659638233E-2</v>
      </c>
      <c r="U39" s="422">
        <v>2.3771431382601422E-2</v>
      </c>
      <c r="V39" s="422">
        <v>5.0619448466049294E-2</v>
      </c>
      <c r="W39" s="422">
        <v>2.478490517071397E-2</v>
      </c>
      <c r="X39" s="422">
        <v>4.5260700108946769E-2</v>
      </c>
      <c r="Y39" s="422">
        <v>2.8870950649940236E-2</v>
      </c>
      <c r="Z39" s="422">
        <v>4.1885295788571267E-2</v>
      </c>
      <c r="AA39" s="422">
        <v>2.7674082763571948E-2</v>
      </c>
      <c r="AB39" s="422">
        <v>3.9241389060056198E-2</v>
      </c>
      <c r="AC39" s="422">
        <v>2.3193115911546634E-2</v>
      </c>
      <c r="AD39" s="422">
        <v>3.7053609712063292E-2</v>
      </c>
      <c r="AE39" s="422">
        <v>2.4924076730246037E-2</v>
      </c>
      <c r="AF39" s="422">
        <v>3.651646171483984E-2</v>
      </c>
      <c r="AG39" s="422">
        <v>2.5191679944810249E-2</v>
      </c>
      <c r="AH39" s="422">
        <v>3.0283304330943797E-2</v>
      </c>
      <c r="AI39" s="422">
        <v>2.5288081449383402E-2</v>
      </c>
      <c r="AJ39" s="422">
        <v>2.9410954253001033E-2</v>
      </c>
      <c r="AK39" s="422">
        <v>3.0969277423548516E-2</v>
      </c>
      <c r="AL39" s="422">
        <v>2.9976912117637356E-2</v>
      </c>
      <c r="AM39" s="422">
        <v>3.018626024073421E-2</v>
      </c>
      <c r="AN39" s="422">
        <v>2.9363066711704942E-2</v>
      </c>
      <c r="AO39" s="422">
        <v>2.9923971329901156E-2</v>
      </c>
      <c r="AP39" s="422">
        <v>2.9275822386068236E-2</v>
      </c>
      <c r="AQ39" s="422">
        <v>2.9671435627506616E-2</v>
      </c>
      <c r="AR39" s="422">
        <v>2.9049160528658139E-2</v>
      </c>
      <c r="AS39" s="422">
        <v>2.9399840581735216E-2</v>
      </c>
      <c r="AT39" s="422">
        <v>2.9319525695443528E-2</v>
      </c>
      <c r="AU39" s="422">
        <v>2.9686020626903543E-2</v>
      </c>
      <c r="AV39" s="422">
        <v>2.9711026660894681E-2</v>
      </c>
      <c r="AW39" s="422">
        <v>2.9596640227926154E-2</v>
      </c>
      <c r="AX39" s="422">
        <v>2.9562070056134218E-2</v>
      </c>
      <c r="AY39" s="422">
        <v>2.9505325493897852E-2</v>
      </c>
      <c r="AZ39" s="422">
        <v>2.951825811046084E-2</v>
      </c>
      <c r="BA39" s="422">
        <v>2.9481375090511727E-2</v>
      </c>
      <c r="BB39" s="422">
        <v>2.9500061700006588E-2</v>
      </c>
      <c r="BC39" s="422">
        <v>2.9484482252052038E-2</v>
      </c>
      <c r="BD39" s="422">
        <v>2.9524056954178757E-2</v>
      </c>
    </row>
    <row r="40" spans="1:56" ht="14.4" x14ac:dyDescent="0.25">
      <c r="A40" s="641"/>
      <c r="B40" s="96"/>
      <c r="C40" s="419"/>
      <c r="D40" s="420"/>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c r="BC40" s="420"/>
      <c r="BD40" s="420"/>
    </row>
    <row r="41" spans="1:56" ht="14.4" x14ac:dyDescent="0.25">
      <c r="A41" s="47"/>
      <c r="B41" s="417"/>
      <c r="C41" s="418" t="s">
        <v>171</v>
      </c>
      <c r="D41" s="420"/>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649"/>
      <c r="AL41" s="649"/>
      <c r="AM41" s="649"/>
      <c r="AN41" s="649"/>
      <c r="AO41" s="649"/>
      <c r="AP41" s="649"/>
      <c r="AQ41" s="649"/>
      <c r="AR41" s="649"/>
      <c r="AS41" s="649"/>
      <c r="AT41" s="649"/>
      <c r="AU41" s="649"/>
      <c r="AV41" s="649"/>
      <c r="AW41" s="649"/>
      <c r="AX41" s="649"/>
      <c r="AY41" s="649"/>
      <c r="AZ41" s="649"/>
      <c r="BA41" s="649"/>
      <c r="BB41" s="649"/>
      <c r="BC41" s="649"/>
      <c r="BD41" s="649"/>
    </row>
    <row r="42" spans="1:56" ht="14.4" x14ac:dyDescent="0.25">
      <c r="A42" s="47"/>
      <c r="B42" s="96"/>
      <c r="C42" s="419" t="s">
        <v>172</v>
      </c>
      <c r="D42" s="420">
        <v>12853030.767710369</v>
      </c>
      <c r="E42" s="420">
        <v>12930006.65456903</v>
      </c>
      <c r="F42" s="420">
        <v>12191088.543159954</v>
      </c>
      <c r="G42" s="420">
        <v>12568272.386424376</v>
      </c>
      <c r="H42" s="420">
        <v>13043257.626756303</v>
      </c>
      <c r="I42" s="420">
        <v>13325429.131351719</v>
      </c>
      <c r="J42" s="420">
        <v>13855045.892752003</v>
      </c>
      <c r="K42" s="420">
        <v>14089476.662089169</v>
      </c>
      <c r="L42" s="420">
        <v>14536381.653979262</v>
      </c>
      <c r="M42" s="420">
        <v>14855780.696810592</v>
      </c>
      <c r="N42" s="420">
        <v>15395232.866787368</v>
      </c>
      <c r="O42" s="420">
        <v>15576803.261044765</v>
      </c>
      <c r="P42" s="420">
        <v>16060951.449970307</v>
      </c>
      <c r="Q42" s="420">
        <v>16425140.925108433</v>
      </c>
      <c r="R42" s="420">
        <v>16936157.767844144</v>
      </c>
      <c r="S42" s="420">
        <v>17292844.438000303</v>
      </c>
      <c r="T42" s="420">
        <v>17796821.469167229</v>
      </c>
      <c r="U42" s="420">
        <v>18096406.737473037</v>
      </c>
      <c r="V42" s="420">
        <v>18640911.920531403</v>
      </c>
      <c r="W42" s="420">
        <v>18953075.911680669</v>
      </c>
      <c r="X42" s="420">
        <v>19467025.961429454</v>
      </c>
      <c r="Y42" s="420">
        <v>19856301.60947473</v>
      </c>
      <c r="Z42" s="420">
        <v>20365186.486339137</v>
      </c>
      <c r="AA42" s="420">
        <v>20737732.396170344</v>
      </c>
      <c r="AB42" s="420">
        <v>21246519.398233954</v>
      </c>
      <c r="AC42" s="420">
        <v>21534827.82915315</v>
      </c>
      <c r="AD42" s="420">
        <v>22043312.337401599</v>
      </c>
      <c r="AE42" s="420">
        <v>22377587.67777472</v>
      </c>
      <c r="AF42" s="420">
        <v>22916651.751743086</v>
      </c>
      <c r="AG42" s="420">
        <v>23270156.559389796</v>
      </c>
      <c r="AH42" s="420">
        <v>23706470.512411814</v>
      </c>
      <c r="AI42" s="420">
        <v>24076272.401540495</v>
      </c>
      <c r="AJ42" s="420">
        <v>24523161.791912057</v>
      </c>
      <c r="AK42" s="420">
        <v>24998527.761570543</v>
      </c>
      <c r="AL42" s="420">
        <v>25468918.293000888</v>
      </c>
      <c r="AM42" s="420">
        <v>25949372.024415147</v>
      </c>
      <c r="AN42" s="420">
        <v>26425513.361113984</v>
      </c>
      <c r="AO42" s="420">
        <v>26921872.463301845</v>
      </c>
      <c r="AP42" s="420">
        <v>27415736.471920706</v>
      </c>
      <c r="AQ42" s="420">
        <v>27926585.387288358</v>
      </c>
      <c r="AR42" s="420">
        <v>28433101.467244867</v>
      </c>
      <c r="AS42" s="420">
        <v>28955813.822283909</v>
      </c>
      <c r="AT42" s="420">
        <v>29487172.252284504</v>
      </c>
      <c r="AU42" s="420">
        <v>30035657.191710055</v>
      </c>
      <c r="AV42" s="420">
        <v>30594451.958341025</v>
      </c>
      <c r="AW42" s="420">
        <v>31161473.364885479</v>
      </c>
      <c r="AX42" s="420">
        <v>31738201.216632761</v>
      </c>
      <c r="AY42" s="420">
        <v>32324574.104872711</v>
      </c>
      <c r="AZ42" s="420">
        <v>32922151.981980212</v>
      </c>
      <c r="BA42" s="420">
        <v>33529889.66779507</v>
      </c>
      <c r="BB42" s="420">
        <v>34149198.157952741</v>
      </c>
      <c r="BC42" s="420">
        <v>34779439.214110628</v>
      </c>
      <c r="BD42" s="420">
        <v>35422317.45232939</v>
      </c>
    </row>
    <row r="43" spans="1:56" ht="14.4" x14ac:dyDescent="0.25">
      <c r="A43" s="47"/>
      <c r="B43" s="96"/>
      <c r="C43" s="419" t="s">
        <v>161</v>
      </c>
      <c r="D43" s="420"/>
      <c r="E43" s="421">
        <v>5.9889288565340582E-3</v>
      </c>
      <c r="F43" s="421">
        <v>-5.7147543009807095E-2</v>
      </c>
      <c r="G43" s="421">
        <v>3.0939307997729846E-2</v>
      </c>
      <c r="H43" s="422">
        <v>3.7792405012242E-2</v>
      </c>
      <c r="I43" s="422">
        <v>2.163351462264939E-2</v>
      </c>
      <c r="J43" s="422">
        <v>3.9744818435469058E-2</v>
      </c>
      <c r="K43" s="422">
        <v>1.6920244880589245E-2</v>
      </c>
      <c r="L43" s="422">
        <v>3.1719062574736313E-2</v>
      </c>
      <c r="M43" s="422">
        <v>2.1972389720786929E-2</v>
      </c>
      <c r="N43" s="422">
        <v>3.6312609952070189E-2</v>
      </c>
      <c r="O43" s="422">
        <v>1.1793936202751706E-2</v>
      </c>
      <c r="P43" s="422">
        <v>3.1081357375574201E-2</v>
      </c>
      <c r="Q43" s="422">
        <v>2.2675460807696998E-2</v>
      </c>
      <c r="R43" s="422">
        <v>3.1111869606825791E-2</v>
      </c>
      <c r="S43" s="422">
        <v>2.106066057281198E-2</v>
      </c>
      <c r="T43" s="422">
        <v>2.9143674597538017E-2</v>
      </c>
      <c r="U43" s="422">
        <v>1.6833639019464011E-2</v>
      </c>
      <c r="V43" s="422">
        <v>3.0089132663604152E-2</v>
      </c>
      <c r="W43" s="422">
        <v>1.6746175963926038E-2</v>
      </c>
      <c r="X43" s="422">
        <v>2.71169731047213E-2</v>
      </c>
      <c r="Y43" s="422">
        <v>1.9996667637704791E-2</v>
      </c>
      <c r="Z43" s="422">
        <v>2.5628381703347275E-2</v>
      </c>
      <c r="AA43" s="422">
        <v>1.8293272692646793E-2</v>
      </c>
      <c r="AB43" s="422">
        <v>2.4534360476055127E-2</v>
      </c>
      <c r="AC43" s="422">
        <v>1.3569678191297589E-2</v>
      </c>
      <c r="AD43" s="422">
        <v>2.3612192875769294E-2</v>
      </c>
      <c r="AE43" s="422">
        <v>1.5164478697965254E-2</v>
      </c>
      <c r="AF43" s="422">
        <v>2.4089463159773956E-2</v>
      </c>
      <c r="AG43" s="422">
        <v>1.5425674373213013E-2</v>
      </c>
      <c r="AH43" s="422">
        <v>1.8749936293228762E-2</v>
      </c>
      <c r="AI43" s="422">
        <v>1.5599196385436919E-2</v>
      </c>
      <c r="AJ43" s="422">
        <v>1.8561402816781859E-2</v>
      </c>
      <c r="AK43" s="422">
        <v>1.938436706050144E-2</v>
      </c>
      <c r="AL43" s="422">
        <v>1.8816729365697275E-2</v>
      </c>
      <c r="AM43" s="422">
        <v>1.8864316335974594E-2</v>
      </c>
      <c r="AN43" s="422">
        <v>1.8348857777785454E-2</v>
      </c>
      <c r="AO43" s="422">
        <v>1.878332864928435E-2</v>
      </c>
      <c r="AP43" s="422">
        <v>1.8344340992331173E-2</v>
      </c>
      <c r="AQ43" s="422">
        <v>1.863341938272807E-2</v>
      </c>
      <c r="AR43" s="422">
        <v>1.8137415402996626E-2</v>
      </c>
      <c r="AS43" s="422">
        <v>1.8383937314795137E-2</v>
      </c>
      <c r="AT43" s="422">
        <v>1.8350664680392082E-2</v>
      </c>
      <c r="AU43" s="422">
        <v>1.8600798161751645E-2</v>
      </c>
      <c r="AV43" s="422">
        <v>1.8604379556748898E-2</v>
      </c>
      <c r="AW43" s="422">
        <v>1.8533471601862302E-2</v>
      </c>
      <c r="AX43" s="422">
        <v>1.8507720896059125E-2</v>
      </c>
      <c r="AY43" s="422">
        <v>1.8475303128794082E-2</v>
      </c>
      <c r="AZ43" s="422">
        <v>1.8486798160703952E-2</v>
      </c>
      <c r="BA43" s="422">
        <v>1.8459840843560279E-2</v>
      </c>
      <c r="BB43" s="422">
        <v>1.8470340830035653E-2</v>
      </c>
      <c r="BC43" s="422">
        <v>1.8455515507063616E-2</v>
      </c>
      <c r="BD43" s="422">
        <v>1.8484433698342434E-2</v>
      </c>
    </row>
    <row r="44" spans="1:56" ht="14.4" x14ac:dyDescent="0.25">
      <c r="A44" s="641"/>
      <c r="B44" s="96"/>
      <c r="C44" s="419"/>
      <c r="D44" s="420"/>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20"/>
      <c r="AY44" s="420"/>
      <c r="AZ44" s="420"/>
      <c r="BA44" s="420"/>
      <c r="BB44" s="420"/>
      <c r="BC44" s="420"/>
      <c r="BD44" s="420"/>
    </row>
    <row r="45" spans="1:56" ht="14.4" x14ac:dyDescent="0.25">
      <c r="A45" s="641"/>
      <c r="B45" s="96"/>
      <c r="C45" s="418" t="s">
        <v>173</v>
      </c>
      <c r="D45" s="420"/>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20"/>
      <c r="AY45" s="420"/>
      <c r="AZ45" s="420"/>
      <c r="BA45" s="420"/>
      <c r="BB45" s="420"/>
      <c r="BC45" s="420"/>
      <c r="BD45" s="420"/>
    </row>
    <row r="46" spans="1:56" ht="14.4" x14ac:dyDescent="0.25">
      <c r="A46" s="641"/>
      <c r="B46" s="96"/>
      <c r="C46" s="419" t="s">
        <v>174</v>
      </c>
      <c r="D46" s="420">
        <v>9518754.6053851116</v>
      </c>
      <c r="E46" s="420">
        <v>9070046.9433469437</v>
      </c>
      <c r="F46" s="420">
        <v>7251965.099537069</v>
      </c>
      <c r="G46" s="420">
        <v>6770880.0207718099</v>
      </c>
      <c r="H46" s="420">
        <v>7367985.3684235234</v>
      </c>
      <c r="I46" s="420">
        <v>7153337.3166907867</v>
      </c>
      <c r="J46" s="420">
        <v>7918553.7947751433</v>
      </c>
      <c r="K46" s="420">
        <v>7599295.1586791221</v>
      </c>
      <c r="L46" s="420">
        <v>8390540.0426488705</v>
      </c>
      <c r="M46" s="420">
        <v>8096840.5815767376</v>
      </c>
      <c r="N46" s="420">
        <v>8952006.0213259067</v>
      </c>
      <c r="O46" s="420">
        <v>8583815.8330434263</v>
      </c>
      <c r="P46" s="420">
        <v>9375631.340818882</v>
      </c>
      <c r="Q46" s="420">
        <v>9128107.368333254</v>
      </c>
      <c r="R46" s="420">
        <v>9874161.4461647626</v>
      </c>
      <c r="S46" s="420">
        <v>9678381.5023107752</v>
      </c>
      <c r="T46" s="420">
        <v>10358050.886387801</v>
      </c>
      <c r="U46" s="420">
        <v>10190293.736612935</v>
      </c>
      <c r="V46" s="420">
        <v>10835160.148113059</v>
      </c>
      <c r="W46" s="420">
        <v>10730473.939791329</v>
      </c>
      <c r="X46" s="420">
        <v>11308632.581532536</v>
      </c>
      <c r="Y46" s="420">
        <v>11296105.449323747</v>
      </c>
      <c r="Z46" s="420">
        <v>11830552.537134595</v>
      </c>
      <c r="AA46" s="420">
        <v>11848397.666963045</v>
      </c>
      <c r="AB46" s="420">
        <v>12347573.217981704</v>
      </c>
      <c r="AC46" s="420">
        <v>12351037.568471681</v>
      </c>
      <c r="AD46" s="420">
        <v>12819650.176903637</v>
      </c>
      <c r="AE46" s="420">
        <v>12878790.603580603</v>
      </c>
      <c r="AF46" s="420">
        <v>13340233.937649688</v>
      </c>
      <c r="AG46" s="420">
        <v>13434922.521694815</v>
      </c>
      <c r="AH46" s="420">
        <v>13816085.019892231</v>
      </c>
      <c r="AI46" s="420">
        <v>13941344.745454706</v>
      </c>
      <c r="AJ46" s="420">
        <v>14311303.953095958</v>
      </c>
      <c r="AK46" s="420">
        <v>14624445.523090299</v>
      </c>
      <c r="AL46" s="420">
        <v>14910627.411497293</v>
      </c>
      <c r="AM46" s="420">
        <v>15226890.518202359</v>
      </c>
      <c r="AN46" s="420">
        <v>15520903.481524775</v>
      </c>
      <c r="AO46" s="420">
        <v>15847442.146575958</v>
      </c>
      <c r="AP46" s="420">
        <v>16156499.682438031</v>
      </c>
      <c r="AQ46" s="420">
        <v>16493452.708444389</v>
      </c>
      <c r="AR46" s="420">
        <v>16814980.786228705</v>
      </c>
      <c r="AS46" s="420">
        <v>17161726.260924634</v>
      </c>
      <c r="AT46" s="420">
        <v>17503531.147608735</v>
      </c>
      <c r="AU46" s="420">
        <v>17869409.255762819</v>
      </c>
      <c r="AV46" s="420">
        <v>18233783.394876637</v>
      </c>
      <c r="AW46" s="420">
        <v>18603117.998380125</v>
      </c>
      <c r="AX46" s="420">
        <v>18981095.135061413</v>
      </c>
      <c r="AY46" s="420">
        <v>19365211.695457008</v>
      </c>
      <c r="AZ46" s="420">
        <v>19758735.260472737</v>
      </c>
      <c r="BA46" s="420">
        <v>20158966.912436329</v>
      </c>
      <c r="BB46" s="420">
        <v>20568687.233412955</v>
      </c>
      <c r="BC46" s="420">
        <v>20985741.807610553</v>
      </c>
      <c r="BD46" s="420">
        <v>21412744.368563436</v>
      </c>
    </row>
    <row r="47" spans="1:56" ht="14.4" x14ac:dyDescent="0.25">
      <c r="A47" s="641"/>
      <c r="B47" s="96"/>
      <c r="C47" s="419" t="s">
        <v>161</v>
      </c>
      <c r="D47" s="420"/>
      <c r="E47" s="421">
        <v>-4.7139324485192362E-2</v>
      </c>
      <c r="F47" s="421">
        <v>-0.20044900044794953</v>
      </c>
      <c r="G47" s="421">
        <v>-6.6338581634372354E-2</v>
      </c>
      <c r="H47" s="422">
        <v>8.8187258645834002E-2</v>
      </c>
      <c r="I47" s="422">
        <v>-2.9132529585718138E-2</v>
      </c>
      <c r="J47" s="422">
        <v>0.10697335302487233</v>
      </c>
      <c r="K47" s="422">
        <v>-4.0317795947370574E-2</v>
      </c>
      <c r="L47" s="422">
        <v>0.10412082534602844</v>
      </c>
      <c r="M47" s="422">
        <v>-3.5003642146901999E-2</v>
      </c>
      <c r="N47" s="422">
        <v>0.10561717637061821</v>
      </c>
      <c r="O47" s="422">
        <v>-4.1129349936244432E-2</v>
      </c>
      <c r="P47" s="422">
        <v>9.2245164991466774E-2</v>
      </c>
      <c r="Q47" s="422">
        <v>-2.6400779156916899E-2</v>
      </c>
      <c r="R47" s="422">
        <v>8.1731518673814008E-2</v>
      </c>
      <c r="S47" s="422">
        <v>-1.982750078793076E-2</v>
      </c>
      <c r="T47" s="422">
        <v>7.0225521066177257E-2</v>
      </c>
      <c r="U47" s="422">
        <v>-1.6195822130525245E-2</v>
      </c>
      <c r="V47" s="422">
        <v>6.3282416402107161E-2</v>
      </c>
      <c r="W47" s="422">
        <v>-9.6617130610626694E-3</v>
      </c>
      <c r="X47" s="422">
        <v>5.3880065781367531E-2</v>
      </c>
      <c r="Y47" s="422">
        <v>-1.1077495106920434E-3</v>
      </c>
      <c r="Z47" s="422">
        <v>4.7312508741040753E-2</v>
      </c>
      <c r="AA47" s="422">
        <v>1.5083936081967222E-3</v>
      </c>
      <c r="AB47" s="422">
        <v>4.2130215835894255E-2</v>
      </c>
      <c r="AC47" s="422">
        <v>2.80569341749894E-4</v>
      </c>
      <c r="AD47" s="422">
        <v>3.7941153189281568E-2</v>
      </c>
      <c r="AE47" s="422">
        <v>4.6132636897936469E-3</v>
      </c>
      <c r="AF47" s="422">
        <v>3.5829710123619248E-2</v>
      </c>
      <c r="AG47" s="422">
        <v>7.0979702820570985E-3</v>
      </c>
      <c r="AH47" s="422">
        <v>2.8371023173517508E-2</v>
      </c>
      <c r="AI47" s="422">
        <v>9.066224287280239E-3</v>
      </c>
      <c r="AJ47" s="422">
        <v>2.6536838045115346E-2</v>
      </c>
      <c r="AK47" s="422">
        <v>2.1880715483413297E-2</v>
      </c>
      <c r="AL47" s="422">
        <v>1.9568734278174436E-2</v>
      </c>
      <c r="AM47" s="422">
        <v>2.1210583429990593E-2</v>
      </c>
      <c r="AN47" s="422">
        <v>1.9308798665817532E-2</v>
      </c>
      <c r="AO47" s="422">
        <v>2.1038637695278226E-2</v>
      </c>
      <c r="AP47" s="422">
        <v>1.9502045377641559E-2</v>
      </c>
      <c r="AQ47" s="422">
        <v>2.0855570985627733E-2</v>
      </c>
      <c r="AR47" s="422">
        <v>1.9494285609446688E-2</v>
      </c>
      <c r="AS47" s="422">
        <v>2.0621223366482103E-2</v>
      </c>
      <c r="AT47" s="422">
        <v>1.991669611129707E-2</v>
      </c>
      <c r="AU47" s="422">
        <v>2.0903102640753141E-2</v>
      </c>
      <c r="AV47" s="422">
        <v>2.0390944876720218E-2</v>
      </c>
      <c r="AW47" s="422">
        <v>2.0255511185202666E-2</v>
      </c>
      <c r="AX47" s="422">
        <v>2.0317945449477955E-2</v>
      </c>
      <c r="AY47" s="422">
        <v>2.0236796542158628E-2</v>
      </c>
      <c r="AZ47" s="422">
        <v>2.0321159985462363E-2</v>
      </c>
      <c r="BA47" s="422">
        <v>2.0255934739115463E-2</v>
      </c>
      <c r="BB47" s="422">
        <v>2.0324470135613091E-2</v>
      </c>
      <c r="BC47" s="422">
        <v>2.0276188240157214E-2</v>
      </c>
      <c r="BD47" s="422">
        <v>2.0347270297494537E-2</v>
      </c>
    </row>
    <row r="48" spans="1:56" ht="14.4" x14ac:dyDescent="0.25">
      <c r="A48" s="641"/>
      <c r="B48" s="96"/>
      <c r="C48" s="419"/>
      <c r="D48" s="420"/>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20"/>
      <c r="AY48" s="420"/>
      <c r="AZ48" s="420"/>
      <c r="BA48" s="420"/>
      <c r="BB48" s="420"/>
      <c r="BC48" s="420"/>
      <c r="BD48" s="420"/>
    </row>
    <row r="49" spans="1:56" ht="14.4" x14ac:dyDescent="0.25">
      <c r="A49" s="641"/>
      <c r="B49" s="96"/>
      <c r="C49" s="418" t="s">
        <v>175</v>
      </c>
      <c r="D49" s="420"/>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20"/>
      <c r="AY49" s="420"/>
      <c r="AZ49" s="420"/>
      <c r="BA49" s="420"/>
      <c r="BB49" s="420"/>
      <c r="BC49" s="420"/>
      <c r="BD49" s="420"/>
    </row>
    <row r="50" spans="1:56" ht="14.4" x14ac:dyDescent="0.25">
      <c r="A50" s="641"/>
      <c r="B50" s="96"/>
      <c r="C50" s="419" t="s">
        <v>176</v>
      </c>
      <c r="D50" s="420">
        <v>11328939.555765411</v>
      </c>
      <c r="E50" s="420">
        <v>11241422.184391102</v>
      </c>
      <c r="F50" s="420">
        <v>10358244.011049248</v>
      </c>
      <c r="G50" s="420">
        <v>11502512.935281703</v>
      </c>
      <c r="H50" s="420">
        <v>11361982.713396629</v>
      </c>
      <c r="I50" s="420">
        <v>12043245.781356076</v>
      </c>
      <c r="J50" s="420">
        <v>11911060.665453589</v>
      </c>
      <c r="K50" s="420">
        <v>12559293.741320055</v>
      </c>
      <c r="L50" s="420">
        <v>12370056.813917076</v>
      </c>
      <c r="M50" s="420">
        <v>13056236.846167313</v>
      </c>
      <c r="N50" s="420">
        <v>12982710.986493219</v>
      </c>
      <c r="O50" s="420">
        <v>13526193.918661058</v>
      </c>
      <c r="P50" s="420">
        <v>13432690.466546355</v>
      </c>
      <c r="Q50" s="420">
        <v>14086371.407761592</v>
      </c>
      <c r="R50" s="420">
        <v>14045427.282414909</v>
      </c>
      <c r="S50" s="420">
        <v>14640449.823072463</v>
      </c>
      <c r="T50" s="420">
        <v>14625271.141225157</v>
      </c>
      <c r="U50" s="420">
        <v>15119889.321809916</v>
      </c>
      <c r="V50" s="420">
        <v>15171018.718097392</v>
      </c>
      <c r="W50" s="420">
        <v>15626828.98373987</v>
      </c>
      <c r="X50" s="420">
        <v>15682984.776761305</v>
      </c>
      <c r="Y50" s="420">
        <v>16156256.113390915</v>
      </c>
      <c r="Z50" s="420">
        <v>16234709.250568816</v>
      </c>
      <c r="AA50" s="420">
        <v>16652527.222321462</v>
      </c>
      <c r="AB50" s="420">
        <v>16754066.906288778</v>
      </c>
      <c r="AC50" s="420">
        <v>17066720.155718286</v>
      </c>
      <c r="AD50" s="420">
        <v>17188337.670690536</v>
      </c>
      <c r="AE50" s="420">
        <v>17502727.929516044</v>
      </c>
      <c r="AF50" s="420">
        <v>17663790.841869395</v>
      </c>
      <c r="AG50" s="420">
        <v>17961988.135676641</v>
      </c>
      <c r="AH50" s="420">
        <v>18056494.89300305</v>
      </c>
      <c r="AI50" s="420">
        <v>18338955.682885591</v>
      </c>
      <c r="AJ50" s="420">
        <v>18451984.735945296</v>
      </c>
      <c r="AK50" s="420">
        <v>18676628.885253061</v>
      </c>
      <c r="AL50" s="420">
        <v>18916434.086188063</v>
      </c>
      <c r="AM50" s="420">
        <v>19137141.00340914</v>
      </c>
      <c r="AN50" s="420">
        <v>19370113.217101391</v>
      </c>
      <c r="AO50" s="420">
        <v>19594497.613091134</v>
      </c>
      <c r="AP50" s="420">
        <v>19829422.490413714</v>
      </c>
      <c r="AQ50" s="420">
        <v>20055804.266408719</v>
      </c>
      <c r="AR50" s="420">
        <v>20288807.749923386</v>
      </c>
      <c r="AS50" s="420">
        <v>20514808.943552636</v>
      </c>
      <c r="AT50" s="420">
        <v>20754289.454305641</v>
      </c>
      <c r="AU50" s="420">
        <v>20989075.846848026</v>
      </c>
      <c r="AV50" s="420">
        <v>21236343.739285849</v>
      </c>
      <c r="AW50" s="420">
        <v>21485764.506986693</v>
      </c>
      <c r="AX50" s="420">
        <v>21735976.185957458</v>
      </c>
      <c r="AY50" s="420">
        <v>21989058.211386673</v>
      </c>
      <c r="AZ50" s="420">
        <v>22244026.789783668</v>
      </c>
      <c r="BA50" s="420">
        <v>22501974.432240434</v>
      </c>
      <c r="BB50" s="420">
        <v>22762109.24029763</v>
      </c>
      <c r="BC50" s="420">
        <v>23025549.47553141</v>
      </c>
      <c r="BD50" s="420">
        <v>23291946.300628681</v>
      </c>
    </row>
    <row r="51" spans="1:56" ht="14.4" x14ac:dyDescent="0.25">
      <c r="A51" s="641"/>
      <c r="B51" s="96"/>
      <c r="C51" s="419" t="s">
        <v>161</v>
      </c>
      <c r="D51" s="420"/>
      <c r="E51" s="421">
        <v>-7.7251159248855374E-3</v>
      </c>
      <c r="F51" s="421">
        <v>-7.8564629888926402E-2</v>
      </c>
      <c r="G51" s="421">
        <v>0.11046939259317035</v>
      </c>
      <c r="H51" s="422">
        <v>-1.221734960662596E-2</v>
      </c>
      <c r="I51" s="422">
        <v>5.9959875414718443E-2</v>
      </c>
      <c r="J51" s="422">
        <v>-1.0975871314286428E-2</v>
      </c>
      <c r="K51" s="422">
        <v>5.4422783501269389E-2</v>
      </c>
      <c r="L51" s="422">
        <v>-1.5067481603713876E-2</v>
      </c>
      <c r="M51" s="422">
        <v>5.5471049371272237E-2</v>
      </c>
      <c r="N51" s="422">
        <v>-5.6314741024078409E-3</v>
      </c>
      <c r="O51" s="422">
        <v>4.186205275102102E-2</v>
      </c>
      <c r="P51" s="422">
        <v>-6.9127688599601956E-3</v>
      </c>
      <c r="Q51" s="422">
        <v>4.8663441091210069E-2</v>
      </c>
      <c r="R51" s="422">
        <v>-2.9066481467415199E-3</v>
      </c>
      <c r="S51" s="422">
        <v>4.2364146614644556E-2</v>
      </c>
      <c r="T51" s="422">
        <v>-1.0367633529528091E-3</v>
      </c>
      <c r="U51" s="422">
        <v>3.381941953818194E-2</v>
      </c>
      <c r="V51" s="422">
        <v>3.3815985817914861E-3</v>
      </c>
      <c r="W51" s="422">
        <v>3.0044802798822243E-2</v>
      </c>
      <c r="X51" s="422">
        <v>3.5935501105097208E-3</v>
      </c>
      <c r="Y51" s="422">
        <v>3.0177376524071705E-2</v>
      </c>
      <c r="Z51" s="422">
        <v>4.8558983360554933E-3</v>
      </c>
      <c r="AA51" s="422">
        <v>2.5736092054620956E-2</v>
      </c>
      <c r="AB51" s="422">
        <v>6.0975539995641141E-3</v>
      </c>
      <c r="AC51" s="422">
        <v>1.8661334658521041E-2</v>
      </c>
      <c r="AD51" s="422">
        <v>7.12600393412453E-3</v>
      </c>
      <c r="AE51" s="422">
        <v>1.8290905429534564E-2</v>
      </c>
      <c r="AF51" s="422">
        <v>9.2021605433139555E-3</v>
      </c>
      <c r="AG51" s="422">
        <v>1.6881840171047165E-2</v>
      </c>
      <c r="AH51" s="422">
        <v>5.2614864575429186E-3</v>
      </c>
      <c r="AI51" s="422">
        <v>1.5643168375496574E-2</v>
      </c>
      <c r="AJ51" s="422">
        <v>6.1633309450213883E-3</v>
      </c>
      <c r="AK51" s="422">
        <v>1.2174524991349338E-2</v>
      </c>
      <c r="AL51" s="422">
        <v>1.283985468728514E-2</v>
      </c>
      <c r="AM51" s="422">
        <v>1.1667469472072794E-2</v>
      </c>
      <c r="AN51" s="422">
        <v>1.2173825424119038E-2</v>
      </c>
      <c r="AO51" s="422">
        <v>1.158405185735522E-2</v>
      </c>
      <c r="AP51" s="422">
        <v>1.1989328941285283E-2</v>
      </c>
      <c r="AQ51" s="422">
        <v>1.141645835144444E-2</v>
      </c>
      <c r="AR51" s="422">
        <v>1.1617758152183572E-2</v>
      </c>
      <c r="AS51" s="422">
        <v>1.1139205241377792E-2</v>
      </c>
      <c r="AT51" s="422">
        <v>1.1673543312635508E-2</v>
      </c>
      <c r="AU51" s="422">
        <v>1.1312668306920865E-2</v>
      </c>
      <c r="AV51" s="422">
        <v>1.1780789885275365E-2</v>
      </c>
      <c r="AW51" s="422">
        <v>1.1744995784723183E-2</v>
      </c>
      <c r="AX51" s="422">
        <v>1.164546315721755E-2</v>
      </c>
      <c r="AY51" s="422">
        <v>1.1643462583139801E-2</v>
      </c>
      <c r="AZ51" s="422">
        <v>1.1595247779414414E-2</v>
      </c>
      <c r="BA51" s="422">
        <v>1.1596265590510708E-2</v>
      </c>
      <c r="BB51" s="422">
        <v>1.1560532558622107E-2</v>
      </c>
      <c r="BC51" s="422">
        <v>1.1573630213820079E-2</v>
      </c>
      <c r="BD51" s="422">
        <v>1.156961858305976E-2</v>
      </c>
    </row>
    <row r="52" spans="1:56" ht="14.4" x14ac:dyDescent="0.25">
      <c r="A52" s="641"/>
      <c r="B52" s="96"/>
      <c r="C52" s="419"/>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c r="AY52" s="420"/>
      <c r="AZ52" s="420"/>
      <c r="BA52" s="420"/>
      <c r="BB52" s="420"/>
      <c r="BC52" s="420"/>
      <c r="BD52" s="420"/>
    </row>
    <row r="53" spans="1:56" ht="14.4" x14ac:dyDescent="0.25">
      <c r="A53" s="641"/>
      <c r="B53" s="96"/>
      <c r="C53" s="418" t="s">
        <v>177</v>
      </c>
      <c r="D53" s="420"/>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c r="AY53" s="420"/>
      <c r="AZ53" s="420"/>
      <c r="BA53" s="420"/>
      <c r="BB53" s="420"/>
      <c r="BC53" s="420"/>
      <c r="BD53" s="420"/>
    </row>
    <row r="54" spans="1:56" ht="14.4" x14ac:dyDescent="0.25">
      <c r="A54" s="641"/>
      <c r="B54" s="96"/>
      <c r="C54" s="419" t="s">
        <v>178</v>
      </c>
      <c r="D54" s="420">
        <v>8027157.5962930648</v>
      </c>
      <c r="E54" s="420">
        <v>8120225.381963511</v>
      </c>
      <c r="F54" s="420">
        <v>6927977.3365886435</v>
      </c>
      <c r="G54" s="420">
        <v>7835677.5230358457</v>
      </c>
      <c r="H54" s="420">
        <v>7699029.0462169703</v>
      </c>
      <c r="I54" s="420">
        <v>8287017.9116010442</v>
      </c>
      <c r="J54" s="420">
        <v>8193333.5618535122</v>
      </c>
      <c r="K54" s="420">
        <v>8756320.8110029716</v>
      </c>
      <c r="L54" s="420">
        <v>8644358.1216612253</v>
      </c>
      <c r="M54" s="420">
        <v>9240044.1455511749</v>
      </c>
      <c r="N54" s="420">
        <v>9207860.2076341528</v>
      </c>
      <c r="O54" s="420">
        <v>9707414.8216110207</v>
      </c>
      <c r="P54" s="420">
        <v>9663790.1405445207</v>
      </c>
      <c r="Q54" s="420">
        <v>10237035.920771627</v>
      </c>
      <c r="R54" s="420">
        <v>10241449.810219591</v>
      </c>
      <c r="S54" s="420">
        <v>10773068.555737276</v>
      </c>
      <c r="T54" s="420">
        <v>10809776.860513847</v>
      </c>
      <c r="U54" s="420">
        <v>11270024.293425892</v>
      </c>
      <c r="V54" s="420">
        <v>11368569.915049301</v>
      </c>
      <c r="W54" s="420">
        <v>11804026.944514992</v>
      </c>
      <c r="X54" s="420">
        <v>11917571.863140868</v>
      </c>
      <c r="Y54" s="420">
        <v>12371563.691539945</v>
      </c>
      <c r="Z54" s="420">
        <v>12512289.084129119</v>
      </c>
      <c r="AA54" s="420">
        <v>12929805.113642568</v>
      </c>
      <c r="AB54" s="420">
        <v>13097670.627242954</v>
      </c>
      <c r="AC54" s="420">
        <v>13439198.359265607</v>
      </c>
      <c r="AD54" s="420">
        <v>13631463.456596024</v>
      </c>
      <c r="AE54" s="420">
        <v>13980622.83754519</v>
      </c>
      <c r="AF54" s="420">
        <v>14213200.03664311</v>
      </c>
      <c r="AG54" s="420">
        <v>14556718.133710278</v>
      </c>
      <c r="AH54" s="420">
        <v>14743974.454855908</v>
      </c>
      <c r="AI54" s="420">
        <v>15082226.303711738</v>
      </c>
      <c r="AJ54" s="420">
        <v>15292450.01511641</v>
      </c>
      <c r="AK54" s="420">
        <v>15590334.346729239</v>
      </c>
      <c r="AL54" s="420">
        <v>15905507.425425259</v>
      </c>
      <c r="AM54" s="420">
        <v>16208034.023846036</v>
      </c>
      <c r="AN54" s="420">
        <v>16525210.616079759</v>
      </c>
      <c r="AO54" s="420">
        <v>16838819.618051656</v>
      </c>
      <c r="AP54" s="420">
        <v>17165531.031096511</v>
      </c>
      <c r="AQ54" s="420">
        <v>17488887.622769918</v>
      </c>
      <c r="AR54" s="420">
        <v>17821836.212222602</v>
      </c>
      <c r="AS54" s="420">
        <v>18152809.942167901</v>
      </c>
      <c r="AT54" s="420">
        <v>18499348.830798138</v>
      </c>
      <c r="AU54" s="420">
        <v>18846025.709760584</v>
      </c>
      <c r="AV54" s="420">
        <v>19207425.490053676</v>
      </c>
      <c r="AW54" s="420">
        <v>19575227.025617555</v>
      </c>
      <c r="AX54" s="420">
        <v>19948172.760976087</v>
      </c>
      <c r="AY54" s="420">
        <v>20328281.284479346</v>
      </c>
      <c r="AZ54" s="420">
        <v>20714682.2746806</v>
      </c>
      <c r="BA54" s="420">
        <v>21108485.317779142</v>
      </c>
      <c r="BB54" s="420">
        <v>21509023.689429179</v>
      </c>
      <c r="BC54" s="420">
        <v>21917431.57958439</v>
      </c>
      <c r="BD54" s="420">
        <v>22333494.638448849</v>
      </c>
    </row>
    <row r="55" spans="1:56" ht="14.4" x14ac:dyDescent="0.25">
      <c r="A55" s="641"/>
      <c r="B55" s="96"/>
      <c r="C55" s="419" t="s">
        <v>161</v>
      </c>
      <c r="D55" s="420"/>
      <c r="E55" s="421">
        <v>1.1594114673097344E-2</v>
      </c>
      <c r="F55" s="421">
        <v>-0.14682450169709158</v>
      </c>
      <c r="G55" s="421">
        <v>0.13101950863109441</v>
      </c>
      <c r="H55" s="422">
        <v>-1.743926755754651E-2</v>
      </c>
      <c r="I55" s="422">
        <v>7.6371820635355414E-2</v>
      </c>
      <c r="J55" s="422">
        <v>-1.1304953210778365E-2</v>
      </c>
      <c r="K55" s="422">
        <v>6.87128437893232E-2</v>
      </c>
      <c r="L55" s="422">
        <v>-1.2786499233908467E-2</v>
      </c>
      <c r="M55" s="422">
        <v>6.8910382414313243E-2</v>
      </c>
      <c r="N55" s="422">
        <v>-3.4830935231535349E-3</v>
      </c>
      <c r="O55" s="422">
        <v>5.4253062352390156E-2</v>
      </c>
      <c r="P55" s="422">
        <v>-4.4939545561997699E-3</v>
      </c>
      <c r="Q55" s="422">
        <v>5.9318939245384492E-2</v>
      </c>
      <c r="R55" s="422">
        <v>4.3116869786581998E-4</v>
      </c>
      <c r="S55" s="422">
        <v>5.1908543748093172E-2</v>
      </c>
      <c r="T55" s="422">
        <v>3.4074140145541371E-3</v>
      </c>
      <c r="U55" s="422">
        <v>4.2576959621918244E-2</v>
      </c>
      <c r="V55" s="422">
        <v>8.7440469565708227E-3</v>
      </c>
      <c r="W55" s="422">
        <v>3.8303588993128149E-2</v>
      </c>
      <c r="X55" s="422">
        <v>9.6191680313503121E-3</v>
      </c>
      <c r="Y55" s="422">
        <v>3.8094322703704497E-2</v>
      </c>
      <c r="Z55" s="422">
        <v>1.1374907497376952E-2</v>
      </c>
      <c r="AA55" s="422">
        <v>3.336847691946597E-2</v>
      </c>
      <c r="AB55" s="422">
        <v>1.2982834012189982E-2</v>
      </c>
      <c r="AC55" s="422">
        <v>2.6075455838099941E-2</v>
      </c>
      <c r="AD55" s="422">
        <v>1.4306292100961588E-2</v>
      </c>
      <c r="AE55" s="422">
        <v>2.5614225652361162E-2</v>
      </c>
      <c r="AF55" s="422">
        <v>1.663568224395056E-2</v>
      </c>
      <c r="AG55" s="422">
        <v>2.4168948314351627E-2</v>
      </c>
      <c r="AH55" s="422">
        <v>1.2863910630513859E-2</v>
      </c>
      <c r="AI55" s="422">
        <v>2.2941700685355431E-2</v>
      </c>
      <c r="AJ55" s="422">
        <v>1.3938506634987687E-2</v>
      </c>
      <c r="AK55" s="422">
        <v>1.947917641178316E-2</v>
      </c>
      <c r="AL55" s="422">
        <v>2.0215928131274635E-2</v>
      </c>
      <c r="AM55" s="422">
        <v>1.9020241877802692E-2</v>
      </c>
      <c r="AN55" s="422">
        <v>1.9569097138312938E-2</v>
      </c>
      <c r="AO55" s="422">
        <v>1.8977609983786847E-2</v>
      </c>
      <c r="AP55" s="422">
        <v>1.9402275245861869E-2</v>
      </c>
      <c r="AQ55" s="422">
        <v>1.883755248163466E-2</v>
      </c>
      <c r="AR55" s="422">
        <v>1.9037722503242305E-2</v>
      </c>
      <c r="AS55" s="422">
        <v>1.8571247429505097E-2</v>
      </c>
      <c r="AT55" s="422">
        <v>1.9090096229413392E-2</v>
      </c>
      <c r="AU55" s="422">
        <v>1.87399503697823E-2</v>
      </c>
      <c r="AV55" s="422">
        <v>1.9176445254763627E-2</v>
      </c>
      <c r="AW55" s="422">
        <v>1.9148924240489119E-2</v>
      </c>
      <c r="AX55" s="422">
        <v>1.9051923886781345E-2</v>
      </c>
      <c r="AY55" s="422">
        <v>1.905480406941577E-2</v>
      </c>
      <c r="AZ55" s="422">
        <v>1.9008050154061484E-2</v>
      </c>
      <c r="BA55" s="422">
        <v>1.9010817442268266E-2</v>
      </c>
      <c r="BB55" s="422">
        <v>1.8975230369214304E-2</v>
      </c>
      <c r="BC55" s="422">
        <v>1.8987746540812454E-2</v>
      </c>
      <c r="BD55" s="422">
        <v>1.8983203271500649E-2</v>
      </c>
    </row>
    <row r="56" spans="1:56" ht="14.4" x14ac:dyDescent="0.25">
      <c r="A56" s="641"/>
      <c r="B56" s="96"/>
      <c r="C56" s="419"/>
      <c r="D56" s="420"/>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20"/>
      <c r="AY56" s="420"/>
      <c r="AZ56" s="420"/>
      <c r="BA56" s="420"/>
      <c r="BB56" s="420"/>
      <c r="BC56" s="420"/>
      <c r="BD56" s="420"/>
    </row>
    <row r="57" spans="1:56" ht="14.4" x14ac:dyDescent="0.25">
      <c r="A57" s="641"/>
      <c r="B57" s="96"/>
      <c r="C57" s="418" t="s">
        <v>179</v>
      </c>
      <c r="D57" s="420"/>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c r="BC57" s="420"/>
      <c r="BD57" s="420"/>
    </row>
    <row r="58" spans="1:56" ht="14.4" x14ac:dyDescent="0.25">
      <c r="A58" s="641"/>
      <c r="B58" s="96"/>
      <c r="C58" s="419" t="s">
        <v>180</v>
      </c>
      <c r="D58" s="420">
        <v>44494361.446944177</v>
      </c>
      <c r="E58" s="420">
        <v>44274116.643562719</v>
      </c>
      <c r="F58" s="420">
        <v>41322172.133995764</v>
      </c>
      <c r="G58" s="420">
        <v>43064009.540893123</v>
      </c>
      <c r="H58" s="420">
        <v>44154791.301187113</v>
      </c>
      <c r="I58" s="420">
        <v>45576913.513485946</v>
      </c>
      <c r="J58" s="420">
        <v>46817316.44490318</v>
      </c>
      <c r="K58" s="420">
        <v>48275646.849459879</v>
      </c>
      <c r="L58" s="420">
        <v>49215413.797873177</v>
      </c>
      <c r="M58" s="420">
        <v>51091640.734534234</v>
      </c>
      <c r="N58" s="420">
        <v>52382601.724987283</v>
      </c>
      <c r="O58" s="420">
        <v>53940030.43716494</v>
      </c>
      <c r="P58" s="420">
        <v>55098580.763527267</v>
      </c>
      <c r="Q58" s="420">
        <v>57289553.252110705</v>
      </c>
      <c r="R58" s="420">
        <v>58643998.048425861</v>
      </c>
      <c r="S58" s="420">
        <v>60782289.558338635</v>
      </c>
      <c r="T58" s="420">
        <v>62216984.038662314</v>
      </c>
      <c r="U58" s="420">
        <v>64099663.537969463</v>
      </c>
      <c r="V58" s="420">
        <v>65762503.641916573</v>
      </c>
      <c r="W58" s="420">
        <v>67617979.263697654</v>
      </c>
      <c r="X58" s="420">
        <v>69233640.944993392</v>
      </c>
      <c r="Y58" s="420">
        <v>71284183.505030841</v>
      </c>
      <c r="Z58" s="420">
        <v>72924673.079148903</v>
      </c>
      <c r="AA58" s="420">
        <v>74831531.839830458</v>
      </c>
      <c r="AB58" s="420">
        <v>76501370.705633134</v>
      </c>
      <c r="AC58" s="420">
        <v>78021141.534422949</v>
      </c>
      <c r="AD58" s="420">
        <v>79714047.872348964</v>
      </c>
      <c r="AE58" s="420">
        <v>81326157.819444746</v>
      </c>
      <c r="AF58" s="420">
        <v>83153778.136790484</v>
      </c>
      <c r="AG58" s="420">
        <v>84778342.981899679</v>
      </c>
      <c r="AH58" s="420">
        <v>86260646.775445595</v>
      </c>
      <c r="AI58" s="420">
        <v>87904027.082095563</v>
      </c>
      <c r="AJ58" s="420">
        <v>89460618.907970071</v>
      </c>
      <c r="AK58" s="420">
        <v>91349185.614722461</v>
      </c>
      <c r="AL58" s="420">
        <v>92846462.660880268</v>
      </c>
      <c r="AM58" s="420">
        <v>94307418.972010255</v>
      </c>
      <c r="AN58" s="420">
        <v>95877453.572899967</v>
      </c>
      <c r="AO58" s="420">
        <v>97399926.790141046</v>
      </c>
      <c r="AP58" s="420">
        <v>99016824.972456962</v>
      </c>
      <c r="AQ58" s="420">
        <v>100431485.32973036</v>
      </c>
      <c r="AR58" s="420">
        <v>101876387.22687754</v>
      </c>
      <c r="AS58" s="420">
        <v>103289379.74465957</v>
      </c>
      <c r="AT58" s="420">
        <v>104654840.15591601</v>
      </c>
      <c r="AU58" s="420">
        <v>105948342.77776605</v>
      </c>
      <c r="AV58" s="420">
        <v>107185340.75047588</v>
      </c>
      <c r="AW58" s="420">
        <v>108395599.46991777</v>
      </c>
      <c r="AX58" s="420">
        <v>109569913.71193591</v>
      </c>
      <c r="AY58" s="420">
        <v>110694318.05244318</v>
      </c>
      <c r="AZ58" s="420">
        <v>111763624.64685667</v>
      </c>
      <c r="BA58" s="420">
        <v>112774187.49008957</v>
      </c>
      <c r="BB58" s="420">
        <v>113723983.12869769</v>
      </c>
      <c r="BC58" s="420">
        <v>114610848.24362674</v>
      </c>
      <c r="BD58" s="420">
        <v>115425311.71311122</v>
      </c>
    </row>
    <row r="59" spans="1:56" ht="14.4" x14ac:dyDescent="0.25">
      <c r="A59" s="641"/>
      <c r="B59" s="96"/>
      <c r="C59" s="419" t="s">
        <v>161</v>
      </c>
      <c r="D59" s="420"/>
      <c r="E59" s="421">
        <v>-4.9499486276273798E-3</v>
      </c>
      <c r="F59" s="421">
        <v>-6.6674272314276792E-2</v>
      </c>
      <c r="G59" s="421">
        <v>4.2152610014040102E-2</v>
      </c>
      <c r="H59" s="422">
        <v>2.5329312619118655E-2</v>
      </c>
      <c r="I59" s="422">
        <v>3.2207653357442065E-2</v>
      </c>
      <c r="J59" s="422">
        <v>2.7215597454843143E-2</v>
      </c>
      <c r="K59" s="422">
        <v>3.1149380513360497E-2</v>
      </c>
      <c r="L59" s="422">
        <v>1.9466687859073437E-2</v>
      </c>
      <c r="M59" s="422">
        <v>3.8122750412435576E-2</v>
      </c>
      <c r="N59" s="422">
        <v>2.5267557899749611E-2</v>
      </c>
      <c r="O59" s="422">
        <v>2.9731793780581536E-2</v>
      </c>
      <c r="P59" s="422">
        <v>2.1478488554283054E-2</v>
      </c>
      <c r="Q59" s="422">
        <v>3.9764590271148349E-2</v>
      </c>
      <c r="R59" s="422">
        <v>2.3642090388708948E-2</v>
      </c>
      <c r="S59" s="422">
        <v>3.6462239633577823E-2</v>
      </c>
      <c r="T59" s="422">
        <v>2.3603824251251095E-2</v>
      </c>
      <c r="U59" s="422">
        <v>3.0259896528208929E-2</v>
      </c>
      <c r="V59" s="422">
        <v>2.5941479442589063E-2</v>
      </c>
      <c r="W59" s="422">
        <v>2.8214795955524015E-2</v>
      </c>
      <c r="X59" s="422">
        <v>2.3893965760126531E-2</v>
      </c>
      <c r="Y59" s="422">
        <v>2.9617719537047303E-2</v>
      </c>
      <c r="Z59" s="422">
        <v>2.3013373983617084E-2</v>
      </c>
      <c r="AA59" s="422">
        <v>2.61483347153568E-2</v>
      </c>
      <c r="AB59" s="422">
        <v>2.2314642300478381E-2</v>
      </c>
      <c r="AC59" s="422">
        <v>1.9865929391483541E-2</v>
      </c>
      <c r="AD59" s="422">
        <v>2.169804625556657E-2</v>
      </c>
      <c r="AE59" s="422">
        <v>2.0223661827804214E-2</v>
      </c>
      <c r="AF59" s="422">
        <v>2.2472724229802014E-2</v>
      </c>
      <c r="AG59" s="422">
        <v>1.9536873507259481E-2</v>
      </c>
      <c r="AH59" s="422">
        <v>1.748446291126958E-2</v>
      </c>
      <c r="AI59" s="422">
        <v>1.9051333001571722E-2</v>
      </c>
      <c r="AJ59" s="422">
        <v>1.7707855686984294E-2</v>
      </c>
      <c r="AK59" s="422">
        <v>2.1110592904518086E-2</v>
      </c>
      <c r="AL59" s="422">
        <v>1.6390699447204438E-2</v>
      </c>
      <c r="AM59" s="422">
        <v>1.5735185479990758E-2</v>
      </c>
      <c r="AN59" s="422">
        <v>1.6648049729318614E-2</v>
      </c>
      <c r="AO59" s="422">
        <v>1.5879366425637007E-2</v>
      </c>
      <c r="AP59" s="422">
        <v>1.6600609832076181E-2</v>
      </c>
      <c r="AQ59" s="422">
        <v>1.4287070481879308E-2</v>
      </c>
      <c r="AR59" s="422">
        <v>1.4386941429805277E-2</v>
      </c>
      <c r="AS59" s="422">
        <v>1.3869676342520024E-2</v>
      </c>
      <c r="AT59" s="422">
        <v>1.3219756132062858E-2</v>
      </c>
      <c r="AU59" s="422">
        <v>1.2359701853473458E-2</v>
      </c>
      <c r="AV59" s="422">
        <v>1.1675482034716892E-2</v>
      </c>
      <c r="AW59" s="422">
        <v>1.1291270904846355E-2</v>
      </c>
      <c r="AX59" s="422">
        <v>1.0833597007266261E-2</v>
      </c>
      <c r="AY59" s="422">
        <v>1.0261980706340402E-2</v>
      </c>
      <c r="AZ59" s="422">
        <v>9.659995320689254E-3</v>
      </c>
      <c r="BA59" s="422">
        <v>9.0419655449258188E-3</v>
      </c>
      <c r="BB59" s="422">
        <v>8.4221013668716923E-3</v>
      </c>
      <c r="BC59" s="422">
        <v>7.7984000430710741E-3</v>
      </c>
      <c r="BD59" s="422">
        <v>7.1063383786601434E-3</v>
      </c>
    </row>
    <row r="80" spans="19:19" x14ac:dyDescent="0.25">
      <c r="S80" t="e" cm="1">
        <f t="array" ref="S80">R80*(1+Drivers_macroeconómicos_USCUSS!D)</f>
        <v>#NAME?</v>
      </c>
    </row>
  </sheetData>
  <mergeCells count="2">
    <mergeCell ref="A2:A5"/>
    <mergeCell ref="D27:G2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E4C3-6717-49F1-A404-6E3FB0ECD8AC}">
  <sheetPr>
    <tabColor rgb="FF92D050"/>
  </sheetPr>
  <dimension ref="A1:CD832"/>
  <sheetViews>
    <sheetView zoomScale="50" zoomScaleNormal="50" zoomScaleSheetLayoutView="130" workbookViewId="0">
      <pane xSplit="6" ySplit="1" topLeftCell="G69" activePane="bottomRight" state="frozen"/>
      <selection pane="topRight" activeCell="A24" sqref="A24:XFD28"/>
      <selection pane="bottomLeft" activeCell="A24" sqref="A24:XFD28"/>
      <selection pane="bottomRight" activeCell="BV112" sqref="BV112"/>
    </sheetView>
  </sheetViews>
  <sheetFormatPr defaultColWidth="12.69921875" defaultRowHeight="15" customHeight="1" x14ac:dyDescent="0.25"/>
  <cols>
    <col min="1" max="1" width="37.59765625" style="430" customWidth="1"/>
    <col min="2" max="2" width="13.19921875" style="432" bestFit="1" customWidth="1"/>
    <col min="3" max="3" width="15.09765625" style="431" customWidth="1"/>
    <col min="4" max="4" width="3.69921875" style="431" customWidth="1"/>
    <col min="5" max="5" width="20.09765625" style="431" customWidth="1"/>
    <col min="6" max="6" width="46.19921875" style="430" customWidth="1"/>
    <col min="7" max="7" width="12" style="884" customWidth="1"/>
    <col min="8" max="8" width="11" style="884" customWidth="1"/>
    <col min="9" max="9" width="10" style="884" customWidth="1"/>
    <col min="10" max="10" width="11.69921875" style="884" customWidth="1"/>
    <col min="11" max="11" width="10.59765625" style="884" bestFit="1" customWidth="1"/>
    <col min="12" max="12" width="10.3984375" style="884" bestFit="1" customWidth="1"/>
    <col min="13" max="13" width="12.69921875" style="884" bestFit="1" customWidth="1"/>
    <col min="14" max="14" width="9.69921875" style="884" customWidth="1"/>
    <col min="15" max="15" width="11.8984375" style="884" bestFit="1" customWidth="1"/>
    <col min="16" max="16" width="10.3984375" style="884" bestFit="1" customWidth="1"/>
    <col min="17" max="17" width="11" style="884" bestFit="1" customWidth="1"/>
    <col min="18" max="20" width="13.09765625" style="884" bestFit="1" customWidth="1"/>
    <col min="21" max="21" width="10.3984375" style="884" customWidth="1"/>
    <col min="22" max="22" width="13.19921875" style="884" customWidth="1"/>
    <col min="23" max="49" width="10.3984375" style="884" customWidth="1"/>
    <col min="50" max="50" width="8.3984375" style="884" customWidth="1"/>
    <col min="51" max="51" width="21.19921875" style="884" bestFit="1" customWidth="1"/>
    <col min="52" max="69" width="13.59765625" style="884" customWidth="1"/>
    <col min="70" max="70" width="2.8984375" style="430" customWidth="1"/>
    <col min="71" max="82" width="13.59765625" style="430" customWidth="1"/>
    <col min="83" max="16384" width="12.69921875" style="430"/>
  </cols>
  <sheetData>
    <row r="1" spans="2:74" s="488" customFormat="1" ht="18.600000000000001" thickBot="1" x14ac:dyDescent="0.35">
      <c r="B1" s="496" t="s">
        <v>0</v>
      </c>
      <c r="C1" s="495"/>
      <c r="D1" s="494"/>
      <c r="E1" s="493"/>
      <c r="F1" s="492" t="s">
        <v>1</v>
      </c>
      <c r="G1" s="491">
        <v>2008</v>
      </c>
      <c r="H1" s="491">
        <v>2009</v>
      </c>
      <c r="I1" s="491">
        <v>2010</v>
      </c>
      <c r="J1" s="491">
        <v>2011</v>
      </c>
      <c r="K1" s="490">
        <v>2012</v>
      </c>
      <c r="L1" s="490">
        <v>2013</v>
      </c>
      <c r="M1" s="489">
        <v>2014</v>
      </c>
      <c r="N1" s="489">
        <v>2015</v>
      </c>
      <c r="O1" s="489">
        <v>2016</v>
      </c>
      <c r="P1" s="489">
        <v>2017</v>
      </c>
      <c r="Q1" s="489">
        <v>2018</v>
      </c>
      <c r="R1" s="489">
        <v>2019</v>
      </c>
      <c r="S1" s="489">
        <v>2020</v>
      </c>
      <c r="T1" s="489">
        <v>2021</v>
      </c>
      <c r="U1" s="489">
        <v>2022</v>
      </c>
      <c r="V1" s="489">
        <v>2023</v>
      </c>
      <c r="W1" s="489">
        <v>2024</v>
      </c>
      <c r="X1" s="489">
        <v>2025</v>
      </c>
      <c r="Y1" s="489">
        <v>2026</v>
      </c>
      <c r="Z1" s="489">
        <v>2027</v>
      </c>
      <c r="AA1" s="489">
        <v>2028</v>
      </c>
      <c r="AB1" s="489">
        <v>2029</v>
      </c>
      <c r="AC1" s="489">
        <v>2030</v>
      </c>
      <c r="AD1" s="489">
        <v>2031</v>
      </c>
      <c r="AE1" s="489">
        <v>2032</v>
      </c>
      <c r="AF1" s="489">
        <v>2033</v>
      </c>
      <c r="AG1" s="489">
        <v>2034</v>
      </c>
      <c r="AH1" s="489">
        <v>2035</v>
      </c>
      <c r="AI1" s="489">
        <v>2036</v>
      </c>
      <c r="AJ1" s="489">
        <v>2037</v>
      </c>
      <c r="AK1" s="489">
        <v>2038</v>
      </c>
      <c r="AL1" s="489">
        <v>2039</v>
      </c>
      <c r="AM1" s="489">
        <v>2040</v>
      </c>
      <c r="AN1" s="489">
        <v>2041</v>
      </c>
      <c r="AO1" s="489">
        <v>2042</v>
      </c>
      <c r="AP1" s="489">
        <v>2043</v>
      </c>
      <c r="AQ1" s="489">
        <v>2044</v>
      </c>
      <c r="AR1" s="489">
        <v>2045</v>
      </c>
      <c r="AS1" s="489">
        <v>2046</v>
      </c>
      <c r="AT1" s="489">
        <v>2047</v>
      </c>
      <c r="AU1" s="489">
        <v>2048</v>
      </c>
      <c r="AV1" s="489">
        <v>2049</v>
      </c>
      <c r="AW1" s="489">
        <v>2050</v>
      </c>
      <c r="AX1" s="489">
        <v>2051</v>
      </c>
      <c r="AY1" s="489">
        <v>2052</v>
      </c>
      <c r="AZ1" s="489">
        <v>2053</v>
      </c>
      <c r="BA1" s="489">
        <v>2054</v>
      </c>
      <c r="BB1" s="489">
        <v>2055</v>
      </c>
      <c r="BC1" s="489">
        <v>2056</v>
      </c>
      <c r="BD1" s="489">
        <v>2057</v>
      </c>
      <c r="BE1" s="489">
        <v>2058</v>
      </c>
      <c r="BF1" s="489">
        <v>2059</v>
      </c>
      <c r="BG1" s="489">
        <v>2060</v>
      </c>
      <c r="BH1" s="489">
        <v>2061</v>
      </c>
      <c r="BI1" s="489">
        <v>2062</v>
      </c>
      <c r="BJ1" s="489">
        <v>2063</v>
      </c>
      <c r="BK1" s="489">
        <v>2064</v>
      </c>
      <c r="BL1" s="489">
        <v>2065</v>
      </c>
      <c r="BM1" s="489">
        <v>2066</v>
      </c>
      <c r="BN1" s="489">
        <v>2067</v>
      </c>
      <c r="BO1" s="489">
        <v>2068</v>
      </c>
      <c r="BP1" s="489">
        <v>2069</v>
      </c>
      <c r="BQ1" s="489">
        <v>2070</v>
      </c>
      <c r="BR1" s="489"/>
      <c r="BS1" s="489"/>
      <c r="BT1" s="489"/>
      <c r="BU1" s="489"/>
      <c r="BV1" s="489"/>
    </row>
    <row r="2" spans="2:74" ht="14.25" customHeight="1" x14ac:dyDescent="0.25">
      <c r="B2" s="652"/>
      <c r="C2" s="434"/>
      <c r="D2" s="434"/>
      <c r="E2" s="434"/>
      <c r="F2" s="433"/>
      <c r="G2" s="433"/>
      <c r="H2" s="433"/>
      <c r="I2" s="433"/>
      <c r="J2" s="433"/>
      <c r="K2" s="433"/>
      <c r="L2" s="433"/>
      <c r="M2" s="433"/>
      <c r="N2" s="433"/>
      <c r="O2" s="433"/>
      <c r="P2" s="433"/>
      <c r="Q2" s="433"/>
      <c r="R2" s="433"/>
      <c r="S2" s="433"/>
      <c r="T2" s="433"/>
      <c r="U2" s="433"/>
      <c r="V2" s="433"/>
      <c r="W2" s="433"/>
      <c r="X2" s="433"/>
      <c r="Y2" s="433"/>
      <c r="Z2" s="433"/>
      <c r="AA2" s="433"/>
      <c r="AB2" s="433"/>
      <c r="AC2" s="433"/>
      <c r="AD2" s="433"/>
      <c r="AE2" s="433"/>
      <c r="AF2" s="433"/>
      <c r="AG2" s="433"/>
      <c r="AH2" s="433"/>
      <c r="AI2" s="433"/>
      <c r="AJ2" s="433"/>
      <c r="AK2" s="433"/>
      <c r="AL2" s="433"/>
      <c r="AM2" s="433"/>
      <c r="AN2" s="433"/>
      <c r="AO2" s="433"/>
      <c r="AP2" s="433"/>
      <c r="AQ2" s="433"/>
      <c r="AR2" s="433"/>
      <c r="AS2" s="433"/>
      <c r="AT2" s="433"/>
      <c r="AU2" s="433"/>
      <c r="AV2" s="433"/>
      <c r="AW2" s="433"/>
      <c r="AX2" s="433"/>
    </row>
    <row r="3" spans="2:74" ht="25.95" customHeight="1" x14ac:dyDescent="0.25">
      <c r="B3" s="652"/>
      <c r="C3" s="434"/>
      <c r="D3" s="786" t="s">
        <v>2</v>
      </c>
      <c r="E3" s="786"/>
      <c r="F3" s="786"/>
      <c r="G3" s="433"/>
      <c r="H3" s="433"/>
      <c r="I3" s="433"/>
      <c r="J3" s="433"/>
      <c r="K3" s="433"/>
      <c r="L3" s="433"/>
      <c r="M3" s="433"/>
      <c r="N3" s="433"/>
      <c r="O3" s="433"/>
      <c r="P3" s="433"/>
      <c r="Q3" s="433"/>
      <c r="R3" s="433"/>
      <c r="S3" s="433"/>
      <c r="T3" s="433"/>
      <c r="U3" s="433"/>
      <c r="V3" s="433"/>
      <c r="W3" s="433"/>
      <c r="X3" s="433"/>
      <c r="Y3" s="433"/>
      <c r="Z3" s="433"/>
      <c r="AA3" s="433"/>
      <c r="AB3" s="433"/>
      <c r="AC3" s="433"/>
      <c r="AD3" s="433"/>
      <c r="AE3" s="433"/>
      <c r="AF3" s="433"/>
      <c r="AG3" s="433"/>
      <c r="AH3" s="433"/>
      <c r="AI3" s="433"/>
      <c r="AJ3" s="433"/>
      <c r="AK3" s="433"/>
      <c r="AL3" s="433"/>
      <c r="AM3" s="433"/>
      <c r="AN3" s="433"/>
      <c r="AO3" s="433"/>
      <c r="AP3" s="433"/>
      <c r="AQ3" s="433"/>
      <c r="AR3" s="433"/>
      <c r="AS3" s="433"/>
      <c r="AT3" s="433"/>
      <c r="AU3" s="433"/>
      <c r="AV3" s="433"/>
      <c r="AW3" s="433"/>
      <c r="AX3" s="433"/>
    </row>
    <row r="4" spans="2:74" ht="14.25" customHeight="1" thickBot="1" x14ac:dyDescent="0.3">
      <c r="B4" s="652"/>
      <c r="C4" s="434"/>
      <c r="D4" s="434"/>
      <c r="E4" s="434"/>
      <c r="F4" s="433"/>
      <c r="G4" s="433"/>
      <c r="H4" s="433"/>
      <c r="I4" s="481"/>
      <c r="J4" s="481"/>
      <c r="K4" s="481"/>
      <c r="L4" s="481"/>
      <c r="M4" s="481"/>
      <c r="N4" s="481"/>
      <c r="O4" s="481"/>
      <c r="P4" s="481"/>
      <c r="Q4" s="481"/>
      <c r="R4" s="481"/>
      <c r="S4" s="481"/>
      <c r="T4" s="481"/>
      <c r="U4" s="433"/>
      <c r="V4" s="433"/>
      <c r="W4" s="433"/>
      <c r="X4" s="433"/>
      <c r="Y4" s="433"/>
      <c r="Z4" s="433"/>
      <c r="AA4" s="433"/>
      <c r="AB4" s="433"/>
      <c r="AC4" s="433"/>
      <c r="AD4" s="433"/>
      <c r="AE4" s="433"/>
      <c r="AF4" s="433"/>
      <c r="AG4" s="433"/>
      <c r="AH4" s="433"/>
      <c r="AI4" s="433"/>
      <c r="AJ4" s="433"/>
      <c r="AK4" s="433"/>
      <c r="AL4" s="433"/>
      <c r="AM4" s="433"/>
      <c r="AN4" s="433"/>
      <c r="AO4" s="433"/>
      <c r="AP4" s="433"/>
      <c r="AQ4" s="433"/>
      <c r="AR4" s="433"/>
      <c r="AS4" s="433"/>
      <c r="AT4" s="433"/>
      <c r="AU4" s="433"/>
      <c r="AV4" s="433"/>
      <c r="AW4" s="433"/>
      <c r="AX4" s="433"/>
    </row>
    <row r="5" spans="2:74" ht="14.25" customHeight="1" x14ac:dyDescent="0.25">
      <c r="B5" s="652"/>
      <c r="C5" s="434"/>
      <c r="D5" s="485"/>
      <c r="E5" s="480"/>
      <c r="F5" s="479"/>
      <c r="G5" s="479"/>
      <c r="H5" s="479"/>
      <c r="I5" s="479"/>
      <c r="J5" s="479"/>
      <c r="K5" s="479"/>
      <c r="L5" s="479"/>
      <c r="M5" s="479"/>
      <c r="N5" s="479"/>
      <c r="O5" s="479"/>
      <c r="P5" s="479"/>
      <c r="Q5" s="479"/>
      <c r="R5" s="479"/>
      <c r="S5" s="479"/>
      <c r="T5" s="479"/>
      <c r="U5" s="479"/>
      <c r="V5" s="479"/>
      <c r="W5" s="479"/>
      <c r="X5" s="479"/>
      <c r="Y5" s="479"/>
      <c r="Z5" s="479"/>
      <c r="AA5" s="479"/>
      <c r="AB5" s="479"/>
      <c r="AC5" s="479"/>
      <c r="AD5" s="479"/>
      <c r="AE5" s="479"/>
      <c r="AF5" s="479"/>
      <c r="AG5" s="479"/>
      <c r="AH5" s="479"/>
      <c r="AI5" s="479"/>
      <c r="AJ5" s="479"/>
      <c r="AK5" s="479"/>
      <c r="AL5" s="479"/>
      <c r="AM5" s="479"/>
      <c r="AN5" s="479"/>
      <c r="AO5" s="479"/>
      <c r="AP5" s="479"/>
      <c r="AQ5" s="479"/>
      <c r="AR5" s="479"/>
      <c r="AS5" s="479"/>
      <c r="AT5" s="479"/>
      <c r="AU5" s="479"/>
      <c r="AV5" s="479"/>
      <c r="AW5" s="479"/>
      <c r="AX5" s="478"/>
    </row>
    <row r="6" spans="2:74" ht="14.25" customHeight="1" x14ac:dyDescent="0.25">
      <c r="B6" s="652"/>
      <c r="C6" s="434"/>
      <c r="D6" s="443"/>
      <c r="E6" s="920" t="s">
        <v>3</v>
      </c>
      <c r="F6" s="449" t="s">
        <v>4</v>
      </c>
      <c r="G6" s="442"/>
      <c r="H6" s="442"/>
      <c r="I6" s="442"/>
      <c r="J6" s="442"/>
      <c r="K6" s="442"/>
      <c r="L6" s="442"/>
      <c r="M6" s="442"/>
      <c r="N6" s="442"/>
      <c r="O6" s="442"/>
      <c r="P6" s="442"/>
      <c r="Q6" s="442"/>
      <c r="R6" s="442"/>
      <c r="S6" s="442"/>
      <c r="T6" s="442"/>
      <c r="U6" s="442"/>
      <c r="V6" s="442"/>
      <c r="W6" s="442"/>
      <c r="X6" s="442"/>
      <c r="Y6" s="442"/>
      <c r="Z6" s="442"/>
      <c r="AA6" s="442"/>
      <c r="AB6" s="442"/>
      <c r="AC6" s="442"/>
      <c r="AD6" s="442"/>
      <c r="AE6" s="442"/>
      <c r="AF6" s="442"/>
      <c r="AG6" s="442"/>
      <c r="AH6" s="442"/>
      <c r="AI6" s="442"/>
      <c r="AJ6" s="442"/>
      <c r="AK6" s="442"/>
      <c r="AL6" s="442"/>
      <c r="AM6" s="442"/>
      <c r="AN6" s="442"/>
      <c r="AO6" s="442"/>
      <c r="AP6" s="442"/>
      <c r="AQ6" s="442"/>
      <c r="AR6" s="442"/>
      <c r="AS6" s="442"/>
      <c r="AT6" s="442"/>
      <c r="AU6" s="442"/>
      <c r="AV6" s="442"/>
      <c r="AW6" s="442"/>
      <c r="AX6" s="441"/>
    </row>
    <row r="7" spans="2:74" ht="14.25" hidden="1" customHeight="1" x14ac:dyDescent="0.25">
      <c r="B7" s="652"/>
      <c r="C7" s="434"/>
      <c r="D7" s="443"/>
      <c r="E7" s="448"/>
      <c r="F7" s="511" t="s">
        <v>5</v>
      </c>
      <c r="G7" s="442"/>
      <c r="H7" s="442"/>
      <c r="I7" s="442"/>
      <c r="J7" s="442"/>
      <c r="K7" s="442"/>
      <c r="L7" s="442"/>
      <c r="M7" s="442"/>
      <c r="N7" s="442"/>
      <c r="O7" s="442"/>
      <c r="P7" s="442"/>
      <c r="Q7" s="442"/>
      <c r="R7" s="442"/>
      <c r="S7" s="442"/>
      <c r="T7" s="442"/>
      <c r="U7" s="442"/>
      <c r="V7" s="442"/>
      <c r="W7" s="442"/>
      <c r="X7" s="442"/>
      <c r="Y7" s="442"/>
      <c r="Z7" s="442"/>
      <c r="AA7" s="442"/>
      <c r="AB7" s="442"/>
      <c r="AC7" s="442"/>
      <c r="AD7" s="442"/>
      <c r="AE7" s="442"/>
      <c r="AF7" s="442"/>
      <c r="AG7" s="442"/>
      <c r="AH7" s="442"/>
      <c r="AI7" s="442"/>
      <c r="AJ7" s="442"/>
      <c r="AK7" s="442"/>
      <c r="AL7" s="442"/>
      <c r="AM7" s="442"/>
      <c r="AN7" s="442"/>
      <c r="AO7" s="442"/>
      <c r="AP7" s="442"/>
      <c r="AQ7" s="442"/>
      <c r="AR7" s="442"/>
      <c r="AS7" s="442"/>
      <c r="AT7" s="442"/>
      <c r="AU7" s="442"/>
      <c r="AV7" s="442"/>
      <c r="AW7" s="442"/>
      <c r="AX7" s="441"/>
    </row>
    <row r="8" spans="2:74" s="470" customFormat="1" ht="14.25" hidden="1" customHeight="1" x14ac:dyDescent="0.25">
      <c r="B8" s="804" t="s">
        <v>6</v>
      </c>
      <c r="C8" s="652"/>
      <c r="D8" s="598"/>
      <c r="E8" s="599"/>
      <c r="F8" s="600" t="s">
        <v>7</v>
      </c>
      <c r="G8" s="600"/>
      <c r="H8" s="600"/>
      <c r="I8" s="601">
        <v>3504127</v>
      </c>
      <c r="J8" s="602">
        <v>3536454</v>
      </c>
      <c r="K8" s="602">
        <v>3583056</v>
      </c>
      <c r="L8" s="602">
        <v>3538424</v>
      </c>
      <c r="M8" s="602">
        <v>5758859</v>
      </c>
      <c r="N8" s="603">
        <v>5729799</v>
      </c>
      <c r="O8" s="603">
        <v>5773290</v>
      </c>
      <c r="P8" s="603">
        <v>5675402</v>
      </c>
      <c r="Q8" s="604">
        <v>5740641</v>
      </c>
      <c r="R8" s="604">
        <v>6040896</v>
      </c>
      <c r="S8" s="604">
        <v>6112324</v>
      </c>
      <c r="T8" s="604">
        <v>5900560</v>
      </c>
      <c r="U8" s="605">
        <v>5900560</v>
      </c>
      <c r="V8" s="605">
        <v>5900560</v>
      </c>
      <c r="W8" s="605">
        <v>5900560</v>
      </c>
      <c r="X8" s="605">
        <v>5900560</v>
      </c>
      <c r="Y8" s="605">
        <v>5900560</v>
      </c>
      <c r="Z8" s="605">
        <v>5900560</v>
      </c>
      <c r="AA8" s="605">
        <v>5900560</v>
      </c>
      <c r="AB8" s="605">
        <v>5900560</v>
      </c>
      <c r="AC8" s="605">
        <v>5900560</v>
      </c>
      <c r="AD8" s="605">
        <v>5900560</v>
      </c>
      <c r="AE8" s="605">
        <v>5900560</v>
      </c>
      <c r="AF8" s="605">
        <v>5900560</v>
      </c>
      <c r="AG8" s="605">
        <v>5900560</v>
      </c>
      <c r="AH8" s="605">
        <v>5900560</v>
      </c>
      <c r="AI8" s="605">
        <v>5900560</v>
      </c>
      <c r="AJ8" s="605">
        <v>5900560</v>
      </c>
      <c r="AK8" s="605">
        <v>5900560</v>
      </c>
      <c r="AL8" s="605">
        <v>5900560</v>
      </c>
      <c r="AM8" s="605">
        <v>5900560</v>
      </c>
      <c r="AN8" s="605">
        <v>5900560</v>
      </c>
      <c r="AO8" s="605">
        <v>5900560</v>
      </c>
      <c r="AP8" s="605">
        <v>5900560</v>
      </c>
      <c r="AQ8" s="605">
        <v>5900560</v>
      </c>
      <c r="AR8" s="605">
        <v>5900560</v>
      </c>
      <c r="AS8" s="605">
        <v>5900560</v>
      </c>
      <c r="AT8" s="605">
        <v>5900560</v>
      </c>
      <c r="AU8" s="605">
        <v>5900560</v>
      </c>
      <c r="AV8" s="605">
        <v>5900560</v>
      </c>
      <c r="AW8" s="605">
        <v>5900560</v>
      </c>
      <c r="AX8" s="606"/>
      <c r="AY8" s="885"/>
      <c r="AZ8" s="885"/>
      <c r="BA8" s="885"/>
      <c r="BB8" s="885"/>
      <c r="BC8" s="885"/>
      <c r="BD8" s="885"/>
      <c r="BE8" s="885"/>
      <c r="BF8" s="885"/>
      <c r="BG8" s="885"/>
      <c r="BH8" s="885"/>
      <c r="BI8" s="885"/>
      <c r="BJ8" s="885"/>
      <c r="BK8" s="885"/>
      <c r="BL8" s="885"/>
      <c r="BM8" s="885"/>
      <c r="BN8" s="885"/>
      <c r="BO8" s="885"/>
      <c r="BP8" s="885"/>
      <c r="BQ8" s="885"/>
      <c r="BR8" s="607"/>
      <c r="BS8" s="607"/>
      <c r="BT8" s="607"/>
      <c r="BU8" s="607"/>
      <c r="BV8" s="607"/>
    </row>
    <row r="9" spans="2:74" s="470" customFormat="1" ht="14.25" hidden="1" customHeight="1" x14ac:dyDescent="0.25">
      <c r="B9" s="804"/>
      <c r="C9" s="652"/>
      <c r="D9" s="598"/>
      <c r="E9" s="599"/>
      <c r="F9" s="600" t="s">
        <v>8</v>
      </c>
      <c r="G9" s="600"/>
      <c r="H9" s="600"/>
      <c r="I9" s="601">
        <v>1391379</v>
      </c>
      <c r="J9" s="602">
        <v>1379473</v>
      </c>
      <c r="K9" s="602">
        <v>1382918</v>
      </c>
      <c r="L9" s="602">
        <v>1469363</v>
      </c>
      <c r="M9" s="602">
        <v>1417104</v>
      </c>
      <c r="N9" s="603">
        <v>1483366</v>
      </c>
      <c r="O9" s="603">
        <v>1439117</v>
      </c>
      <c r="P9" s="603">
        <v>1430497</v>
      </c>
      <c r="Q9" s="604">
        <v>1385805</v>
      </c>
      <c r="R9" s="604">
        <v>1439504</v>
      </c>
      <c r="S9" s="604">
        <v>1442973</v>
      </c>
      <c r="T9" s="604">
        <v>1423372</v>
      </c>
      <c r="U9" s="605">
        <v>1423372</v>
      </c>
      <c r="V9" s="605">
        <v>1423372</v>
      </c>
      <c r="W9" s="605">
        <v>1423372</v>
      </c>
      <c r="X9" s="605">
        <v>1423372</v>
      </c>
      <c r="Y9" s="605">
        <v>1423372</v>
      </c>
      <c r="Z9" s="605">
        <v>1423372</v>
      </c>
      <c r="AA9" s="605">
        <v>1423372</v>
      </c>
      <c r="AB9" s="605">
        <v>1423372</v>
      </c>
      <c r="AC9" s="605">
        <v>1423372</v>
      </c>
      <c r="AD9" s="605">
        <v>1423372</v>
      </c>
      <c r="AE9" s="605">
        <v>1423372</v>
      </c>
      <c r="AF9" s="605">
        <v>1423372</v>
      </c>
      <c r="AG9" s="605">
        <v>1423372</v>
      </c>
      <c r="AH9" s="605">
        <v>1423372</v>
      </c>
      <c r="AI9" s="605">
        <v>1423372</v>
      </c>
      <c r="AJ9" s="605">
        <v>1423372</v>
      </c>
      <c r="AK9" s="605">
        <v>1423372</v>
      </c>
      <c r="AL9" s="605">
        <v>1423372</v>
      </c>
      <c r="AM9" s="605">
        <v>1423372</v>
      </c>
      <c r="AN9" s="605">
        <v>1423372</v>
      </c>
      <c r="AO9" s="605">
        <v>1423372</v>
      </c>
      <c r="AP9" s="605">
        <v>1423372</v>
      </c>
      <c r="AQ9" s="605">
        <v>1423372</v>
      </c>
      <c r="AR9" s="605">
        <v>1423372</v>
      </c>
      <c r="AS9" s="605">
        <v>1423372</v>
      </c>
      <c r="AT9" s="605">
        <v>1423372</v>
      </c>
      <c r="AU9" s="605">
        <v>1423372</v>
      </c>
      <c r="AV9" s="605">
        <v>1423372</v>
      </c>
      <c r="AW9" s="605">
        <v>1423372</v>
      </c>
      <c r="AX9" s="606"/>
      <c r="AY9" s="885"/>
      <c r="AZ9" s="885"/>
      <c r="BA9" s="885"/>
      <c r="BB9" s="885"/>
      <c r="BC9" s="885"/>
      <c r="BD9" s="885"/>
      <c r="BE9" s="885"/>
      <c r="BF9" s="885"/>
      <c r="BG9" s="885"/>
      <c r="BH9" s="885"/>
      <c r="BI9" s="885"/>
      <c r="BJ9" s="885"/>
      <c r="BK9" s="885"/>
      <c r="BL9" s="885"/>
      <c r="BM9" s="885"/>
      <c r="BN9" s="885"/>
      <c r="BO9" s="885"/>
      <c r="BP9" s="885"/>
      <c r="BQ9" s="885"/>
      <c r="BR9" s="607"/>
      <c r="BS9" s="607"/>
      <c r="BT9" s="607"/>
      <c r="BU9" s="607"/>
      <c r="BV9" s="607"/>
    </row>
    <row r="10" spans="2:74" ht="14.25" hidden="1" customHeight="1" x14ac:dyDescent="0.25">
      <c r="B10" s="804"/>
      <c r="C10" s="434"/>
      <c r="D10" s="443"/>
      <c r="E10" s="448"/>
      <c r="F10" s="471" t="s">
        <v>9</v>
      </c>
      <c r="G10" s="471"/>
      <c r="H10" s="471"/>
      <c r="I10" s="653">
        <v>992369</v>
      </c>
      <c r="J10" s="653">
        <v>982312</v>
      </c>
      <c r="K10" s="653">
        <v>1020870</v>
      </c>
      <c r="L10" s="653">
        <v>1003271</v>
      </c>
      <c r="M10" s="653">
        <v>876498</v>
      </c>
      <c r="N10" s="653">
        <v>950649</v>
      </c>
      <c r="O10" s="653">
        <v>849685</v>
      </c>
      <c r="P10" s="653">
        <v>904224</v>
      </c>
      <c r="Q10" s="653">
        <v>799494</v>
      </c>
      <c r="R10" s="653">
        <v>769708</v>
      </c>
      <c r="S10" s="653">
        <v>822516</v>
      </c>
      <c r="T10" s="653">
        <v>841994</v>
      </c>
      <c r="U10" s="486">
        <v>841994</v>
      </c>
      <c r="V10" s="486">
        <v>841994</v>
      </c>
      <c r="W10" s="486">
        <v>841994</v>
      </c>
      <c r="X10" s="486">
        <v>841994</v>
      </c>
      <c r="Y10" s="486">
        <v>841994</v>
      </c>
      <c r="Z10" s="486">
        <v>841994</v>
      </c>
      <c r="AA10" s="486">
        <v>841994</v>
      </c>
      <c r="AB10" s="486">
        <v>841994</v>
      </c>
      <c r="AC10" s="486">
        <v>841994</v>
      </c>
      <c r="AD10" s="486">
        <v>841994</v>
      </c>
      <c r="AE10" s="486">
        <v>841994</v>
      </c>
      <c r="AF10" s="486">
        <v>841994</v>
      </c>
      <c r="AG10" s="486">
        <v>841994</v>
      </c>
      <c r="AH10" s="486">
        <v>841994</v>
      </c>
      <c r="AI10" s="486">
        <v>841994</v>
      </c>
      <c r="AJ10" s="486">
        <v>841994</v>
      </c>
      <c r="AK10" s="486">
        <v>841994</v>
      </c>
      <c r="AL10" s="486">
        <v>841994</v>
      </c>
      <c r="AM10" s="486">
        <v>841994</v>
      </c>
      <c r="AN10" s="486">
        <v>841994</v>
      </c>
      <c r="AO10" s="486">
        <v>841994</v>
      </c>
      <c r="AP10" s="486">
        <v>841994</v>
      </c>
      <c r="AQ10" s="486">
        <v>841994</v>
      </c>
      <c r="AR10" s="486">
        <v>841994</v>
      </c>
      <c r="AS10" s="486">
        <v>841994</v>
      </c>
      <c r="AT10" s="486">
        <v>841994</v>
      </c>
      <c r="AU10" s="486">
        <v>841994</v>
      </c>
      <c r="AV10" s="486">
        <v>841994</v>
      </c>
      <c r="AW10" s="486">
        <v>841994</v>
      </c>
      <c r="AX10" s="441"/>
    </row>
    <row r="11" spans="2:74" ht="14.25" hidden="1" customHeight="1" x14ac:dyDescent="0.25">
      <c r="B11" s="804"/>
      <c r="C11" s="434"/>
      <c r="D11" s="443"/>
      <c r="E11" s="448"/>
      <c r="F11" s="471" t="s">
        <v>10</v>
      </c>
      <c r="G11" s="471"/>
      <c r="H11" s="471"/>
      <c r="I11" s="653">
        <v>193957</v>
      </c>
      <c r="J11" s="477">
        <v>173442</v>
      </c>
      <c r="K11" s="477">
        <v>126982</v>
      </c>
      <c r="L11" s="477">
        <v>191159</v>
      </c>
      <c r="M11" s="477">
        <v>93574</v>
      </c>
      <c r="N11" s="477">
        <v>117390</v>
      </c>
      <c r="O11" s="477">
        <v>125946</v>
      </c>
      <c r="P11" s="477">
        <v>129268</v>
      </c>
      <c r="Q11" s="653">
        <v>168446</v>
      </c>
      <c r="R11" s="653">
        <v>219492</v>
      </c>
      <c r="S11" s="653">
        <v>215014</v>
      </c>
      <c r="T11" s="653">
        <v>163017</v>
      </c>
      <c r="U11" s="486">
        <v>163017</v>
      </c>
      <c r="V11" s="486">
        <v>163017</v>
      </c>
      <c r="W11" s="486">
        <v>163017</v>
      </c>
      <c r="X11" s="486">
        <v>163017</v>
      </c>
      <c r="Y11" s="486">
        <v>163017</v>
      </c>
      <c r="Z11" s="486">
        <v>163017</v>
      </c>
      <c r="AA11" s="486">
        <v>163017</v>
      </c>
      <c r="AB11" s="486">
        <v>163017</v>
      </c>
      <c r="AC11" s="486">
        <v>163017</v>
      </c>
      <c r="AD11" s="486">
        <v>163017</v>
      </c>
      <c r="AE11" s="486">
        <v>163017</v>
      </c>
      <c r="AF11" s="486">
        <v>163017</v>
      </c>
      <c r="AG11" s="486">
        <v>163017</v>
      </c>
      <c r="AH11" s="486">
        <v>163017</v>
      </c>
      <c r="AI11" s="486">
        <v>163017</v>
      </c>
      <c r="AJ11" s="486">
        <v>163017</v>
      </c>
      <c r="AK11" s="486">
        <v>163017</v>
      </c>
      <c r="AL11" s="486">
        <v>163017</v>
      </c>
      <c r="AM11" s="486">
        <v>163017</v>
      </c>
      <c r="AN11" s="486">
        <v>163017</v>
      </c>
      <c r="AO11" s="486">
        <v>163017</v>
      </c>
      <c r="AP11" s="486">
        <v>163017</v>
      </c>
      <c r="AQ11" s="486">
        <v>163017</v>
      </c>
      <c r="AR11" s="486">
        <v>163017</v>
      </c>
      <c r="AS11" s="486">
        <v>163017</v>
      </c>
      <c r="AT11" s="486">
        <v>163017</v>
      </c>
      <c r="AU11" s="486">
        <v>163017</v>
      </c>
      <c r="AV11" s="486">
        <v>163017</v>
      </c>
      <c r="AW11" s="486">
        <v>163017</v>
      </c>
      <c r="AX11" s="441"/>
    </row>
    <row r="12" spans="2:74" ht="14.25" hidden="1" customHeight="1" x14ac:dyDescent="0.25">
      <c r="B12" s="804"/>
      <c r="C12" s="434"/>
      <c r="D12" s="443"/>
      <c r="E12" s="448"/>
      <c r="F12" s="471" t="s">
        <v>11</v>
      </c>
      <c r="G12" s="471"/>
      <c r="H12" s="471"/>
      <c r="I12" s="653">
        <v>217058</v>
      </c>
      <c r="J12" s="477">
        <v>210584</v>
      </c>
      <c r="K12" s="477">
        <v>205657</v>
      </c>
      <c r="L12" s="477">
        <v>216225</v>
      </c>
      <c r="M12" s="477">
        <v>468180</v>
      </c>
      <c r="N12" s="477">
        <v>612090</v>
      </c>
      <c r="O12" s="477">
        <v>719109</v>
      </c>
      <c r="P12" s="477">
        <v>757791</v>
      </c>
      <c r="Q12" s="653">
        <v>796518</v>
      </c>
      <c r="R12" s="653">
        <v>662305</v>
      </c>
      <c r="S12" s="653">
        <v>681476</v>
      </c>
      <c r="T12" s="653">
        <v>712757</v>
      </c>
      <c r="U12" s="486">
        <v>712757</v>
      </c>
      <c r="V12" s="486">
        <v>712757</v>
      </c>
      <c r="W12" s="486">
        <v>712757</v>
      </c>
      <c r="X12" s="486">
        <v>712757</v>
      </c>
      <c r="Y12" s="486">
        <v>712757</v>
      </c>
      <c r="Z12" s="486">
        <v>712757</v>
      </c>
      <c r="AA12" s="486">
        <v>712757</v>
      </c>
      <c r="AB12" s="486">
        <v>712757</v>
      </c>
      <c r="AC12" s="486">
        <v>712757</v>
      </c>
      <c r="AD12" s="486">
        <v>712757</v>
      </c>
      <c r="AE12" s="486">
        <v>712757</v>
      </c>
      <c r="AF12" s="486">
        <v>712757</v>
      </c>
      <c r="AG12" s="486">
        <v>712757</v>
      </c>
      <c r="AH12" s="486">
        <v>712757</v>
      </c>
      <c r="AI12" s="486">
        <v>712757</v>
      </c>
      <c r="AJ12" s="486">
        <v>712757</v>
      </c>
      <c r="AK12" s="486">
        <v>712757</v>
      </c>
      <c r="AL12" s="486">
        <v>712757</v>
      </c>
      <c r="AM12" s="486">
        <v>712757</v>
      </c>
      <c r="AN12" s="486">
        <v>712757</v>
      </c>
      <c r="AO12" s="486">
        <v>712757</v>
      </c>
      <c r="AP12" s="486">
        <v>712757</v>
      </c>
      <c r="AQ12" s="486">
        <v>712757</v>
      </c>
      <c r="AR12" s="486">
        <v>712757</v>
      </c>
      <c r="AS12" s="486">
        <v>712757</v>
      </c>
      <c r="AT12" s="486">
        <v>712757</v>
      </c>
      <c r="AU12" s="486">
        <v>712757</v>
      </c>
      <c r="AV12" s="486">
        <v>712757</v>
      </c>
      <c r="AW12" s="486">
        <v>712757</v>
      </c>
      <c r="AX12" s="441"/>
      <c r="AY12" s="886"/>
      <c r="AZ12" s="886"/>
      <c r="BA12" s="886"/>
      <c r="BB12" s="886"/>
      <c r="BC12" s="886"/>
      <c r="BD12" s="886"/>
      <c r="BE12" s="886"/>
      <c r="BF12" s="886"/>
      <c r="BG12" s="886"/>
      <c r="BH12" s="886"/>
      <c r="BI12" s="886"/>
    </row>
    <row r="13" spans="2:74" ht="14.25" hidden="1" customHeight="1" x14ac:dyDescent="0.3">
      <c r="B13" s="804"/>
      <c r="C13" s="434"/>
      <c r="D13" s="443"/>
      <c r="E13" s="448"/>
      <c r="F13" s="471" t="s">
        <v>12</v>
      </c>
      <c r="G13" s="471"/>
      <c r="H13" s="471"/>
      <c r="I13" s="477">
        <v>539475</v>
      </c>
      <c r="J13" s="477">
        <v>565857</v>
      </c>
      <c r="K13" s="477">
        <v>608272</v>
      </c>
      <c r="L13" s="477">
        <v>491891</v>
      </c>
      <c r="M13" s="477">
        <v>499258</v>
      </c>
      <c r="N13" s="477">
        <v>454347</v>
      </c>
      <c r="O13" s="487">
        <v>377791</v>
      </c>
      <c r="P13" s="477">
        <v>332418</v>
      </c>
      <c r="Q13" s="653">
        <v>252612</v>
      </c>
      <c r="R13" s="653">
        <v>270986</v>
      </c>
      <c r="S13" s="653">
        <v>249139</v>
      </c>
      <c r="T13" s="653">
        <v>233074</v>
      </c>
      <c r="U13" s="486">
        <v>233074</v>
      </c>
      <c r="V13" s="486">
        <v>233074</v>
      </c>
      <c r="W13" s="486">
        <v>233074</v>
      </c>
      <c r="X13" s="486">
        <v>233074</v>
      </c>
      <c r="Y13" s="486">
        <v>233074</v>
      </c>
      <c r="Z13" s="486">
        <v>233074</v>
      </c>
      <c r="AA13" s="486">
        <v>233074</v>
      </c>
      <c r="AB13" s="486">
        <v>233074</v>
      </c>
      <c r="AC13" s="486">
        <v>233074</v>
      </c>
      <c r="AD13" s="486">
        <v>233074</v>
      </c>
      <c r="AE13" s="486">
        <v>233074</v>
      </c>
      <c r="AF13" s="486">
        <v>233074</v>
      </c>
      <c r="AG13" s="486">
        <v>233074</v>
      </c>
      <c r="AH13" s="486">
        <v>233074</v>
      </c>
      <c r="AI13" s="486">
        <v>233074</v>
      </c>
      <c r="AJ13" s="486">
        <v>233074</v>
      </c>
      <c r="AK13" s="486">
        <v>233074</v>
      </c>
      <c r="AL13" s="486">
        <v>233074</v>
      </c>
      <c r="AM13" s="486">
        <v>233074</v>
      </c>
      <c r="AN13" s="486">
        <v>233074</v>
      </c>
      <c r="AO13" s="486">
        <v>233074</v>
      </c>
      <c r="AP13" s="486">
        <v>233074</v>
      </c>
      <c r="AQ13" s="486">
        <v>233074</v>
      </c>
      <c r="AR13" s="486">
        <v>233074</v>
      </c>
      <c r="AS13" s="486">
        <v>233074</v>
      </c>
      <c r="AT13" s="486">
        <v>233074</v>
      </c>
      <c r="AU13" s="486">
        <v>233074</v>
      </c>
      <c r="AV13" s="486">
        <v>233074</v>
      </c>
      <c r="AW13" s="486">
        <v>233074</v>
      </c>
      <c r="AX13" s="441"/>
    </row>
    <row r="14" spans="2:74" ht="14.25" hidden="1" customHeight="1" x14ac:dyDescent="0.25">
      <c r="B14" s="804"/>
      <c r="C14" s="434"/>
      <c r="D14" s="443"/>
      <c r="E14" s="448"/>
      <c r="F14" s="471" t="s">
        <v>13</v>
      </c>
      <c r="G14" s="471"/>
      <c r="H14" s="471"/>
      <c r="I14" s="653">
        <v>3409952</v>
      </c>
      <c r="J14" s="653">
        <v>3425412</v>
      </c>
      <c r="K14" s="653">
        <v>3553008</v>
      </c>
      <c r="L14" s="653">
        <v>3227321</v>
      </c>
      <c r="M14" s="653">
        <v>2259447</v>
      </c>
      <c r="N14" s="653">
        <v>2531442</v>
      </c>
      <c r="O14" s="653">
        <v>2300539</v>
      </c>
      <c r="P14" s="653">
        <v>2447634</v>
      </c>
      <c r="Q14" s="653">
        <v>2379042</v>
      </c>
      <c r="R14" s="653">
        <v>1985494</v>
      </c>
      <c r="S14" s="653">
        <v>2067795</v>
      </c>
      <c r="T14" s="653">
        <v>2376551</v>
      </c>
      <c r="U14" s="486">
        <v>2376551</v>
      </c>
      <c r="V14" s="486">
        <v>2376551</v>
      </c>
      <c r="W14" s="486">
        <v>2376551</v>
      </c>
      <c r="X14" s="486">
        <v>2376551</v>
      </c>
      <c r="Y14" s="486">
        <v>2376551</v>
      </c>
      <c r="Z14" s="486">
        <v>2376551</v>
      </c>
      <c r="AA14" s="486">
        <v>2376551</v>
      </c>
      <c r="AB14" s="486">
        <v>2376551</v>
      </c>
      <c r="AC14" s="486">
        <v>2376551</v>
      </c>
      <c r="AD14" s="486">
        <v>2376551</v>
      </c>
      <c r="AE14" s="486">
        <v>2376551</v>
      </c>
      <c r="AF14" s="486">
        <v>2376551</v>
      </c>
      <c r="AG14" s="486">
        <v>2376551</v>
      </c>
      <c r="AH14" s="486">
        <v>2376551</v>
      </c>
      <c r="AI14" s="486">
        <v>2376551</v>
      </c>
      <c r="AJ14" s="486">
        <v>2376551</v>
      </c>
      <c r="AK14" s="486">
        <v>2376551</v>
      </c>
      <c r="AL14" s="486">
        <v>2376551</v>
      </c>
      <c r="AM14" s="486">
        <v>2376551</v>
      </c>
      <c r="AN14" s="486">
        <v>2376551</v>
      </c>
      <c r="AO14" s="486">
        <v>2376551</v>
      </c>
      <c r="AP14" s="486">
        <v>2376551</v>
      </c>
      <c r="AQ14" s="486">
        <v>2376551</v>
      </c>
      <c r="AR14" s="486">
        <v>2376551</v>
      </c>
      <c r="AS14" s="486">
        <v>2376551</v>
      </c>
      <c r="AT14" s="486">
        <v>2376551</v>
      </c>
      <c r="AU14" s="486">
        <v>2376551</v>
      </c>
      <c r="AV14" s="486">
        <v>2376551</v>
      </c>
      <c r="AW14" s="486">
        <v>2376551</v>
      </c>
      <c r="AX14" s="441"/>
    </row>
    <row r="15" spans="2:74" ht="14.25" hidden="1" customHeight="1" x14ac:dyDescent="0.25">
      <c r="B15" s="804"/>
      <c r="C15" s="434"/>
      <c r="D15" s="443"/>
      <c r="E15" s="448"/>
      <c r="F15" s="471" t="s">
        <v>14</v>
      </c>
      <c r="G15" s="471"/>
      <c r="H15" s="471"/>
      <c r="I15" s="653">
        <v>1509972</v>
      </c>
      <c r="J15" s="653">
        <v>1385547</v>
      </c>
      <c r="K15" s="653">
        <v>1423114</v>
      </c>
      <c r="L15" s="653">
        <v>1623359</v>
      </c>
      <c r="M15" s="653">
        <v>828333</v>
      </c>
      <c r="N15" s="653">
        <v>706777</v>
      </c>
      <c r="O15" s="653">
        <v>800496</v>
      </c>
      <c r="P15" s="653">
        <v>677911</v>
      </c>
      <c r="Q15" s="653">
        <v>715273</v>
      </c>
      <c r="R15" s="653">
        <v>915843</v>
      </c>
      <c r="S15" s="653">
        <v>841320</v>
      </c>
      <c r="T15" s="653">
        <v>646139</v>
      </c>
      <c r="U15" s="486">
        <v>646139</v>
      </c>
      <c r="V15" s="486">
        <v>646139</v>
      </c>
      <c r="W15" s="486">
        <v>646139</v>
      </c>
      <c r="X15" s="486">
        <v>646139</v>
      </c>
      <c r="Y15" s="486">
        <v>646139</v>
      </c>
      <c r="Z15" s="486">
        <v>646139</v>
      </c>
      <c r="AA15" s="486">
        <v>646139</v>
      </c>
      <c r="AB15" s="486">
        <v>646139</v>
      </c>
      <c r="AC15" s="486">
        <v>646139</v>
      </c>
      <c r="AD15" s="486">
        <v>646139</v>
      </c>
      <c r="AE15" s="486">
        <v>646139</v>
      </c>
      <c r="AF15" s="486">
        <v>646139</v>
      </c>
      <c r="AG15" s="486">
        <v>646139</v>
      </c>
      <c r="AH15" s="486">
        <v>646139</v>
      </c>
      <c r="AI15" s="486">
        <v>646139</v>
      </c>
      <c r="AJ15" s="486">
        <v>646139</v>
      </c>
      <c r="AK15" s="486">
        <v>646139</v>
      </c>
      <c r="AL15" s="486">
        <v>646139</v>
      </c>
      <c r="AM15" s="486">
        <v>646139</v>
      </c>
      <c r="AN15" s="486">
        <v>646139</v>
      </c>
      <c r="AO15" s="486">
        <v>646139</v>
      </c>
      <c r="AP15" s="486">
        <v>646139</v>
      </c>
      <c r="AQ15" s="486">
        <v>646139</v>
      </c>
      <c r="AR15" s="486">
        <v>646139</v>
      </c>
      <c r="AS15" s="486">
        <v>646139</v>
      </c>
      <c r="AT15" s="486">
        <v>646139</v>
      </c>
      <c r="AU15" s="486">
        <v>646139</v>
      </c>
      <c r="AV15" s="486">
        <v>646139</v>
      </c>
      <c r="AW15" s="486">
        <v>646139</v>
      </c>
      <c r="AX15" s="441"/>
    </row>
    <row r="16" spans="2:74" ht="14.25" customHeight="1" x14ac:dyDescent="0.25">
      <c r="B16" s="652"/>
      <c r="C16" s="434"/>
      <c r="D16" s="443"/>
      <c r="E16" s="448"/>
      <c r="F16" s="511" t="s">
        <v>15</v>
      </c>
      <c r="G16" s="442"/>
      <c r="H16" s="442"/>
      <c r="I16" s="442"/>
      <c r="J16" s="442"/>
      <c r="K16" s="442"/>
      <c r="L16" s="442"/>
      <c r="M16" s="442"/>
      <c r="N16" s="442"/>
      <c r="O16" s="442"/>
      <c r="P16" s="442"/>
      <c r="Q16" s="442"/>
      <c r="R16" s="442"/>
      <c r="S16" s="442"/>
      <c r="T16" s="442"/>
      <c r="U16" s="442"/>
      <c r="V16" s="442"/>
      <c r="W16" s="442"/>
      <c r="X16" s="442"/>
      <c r="Y16" s="442"/>
      <c r="Z16" s="442"/>
      <c r="AA16" s="442"/>
      <c r="AB16" s="442"/>
      <c r="AC16" s="442"/>
      <c r="AD16" s="442"/>
      <c r="AE16" s="442"/>
      <c r="AF16" s="442"/>
      <c r="AG16" s="442"/>
      <c r="AH16" s="442"/>
      <c r="AI16" s="442"/>
      <c r="AJ16" s="442"/>
      <c r="AK16" s="442"/>
      <c r="AL16" s="442"/>
      <c r="AM16" s="442"/>
      <c r="AN16" s="442"/>
      <c r="AO16" s="442"/>
      <c r="AP16" s="442"/>
      <c r="AQ16" s="442"/>
      <c r="AR16" s="442"/>
      <c r="AS16" s="442"/>
      <c r="AT16" s="442"/>
      <c r="AU16" s="442"/>
      <c r="AV16" s="442"/>
      <c r="AW16" s="442"/>
      <c r="AX16" s="441"/>
    </row>
    <row r="17" spans="2:69" s="470" customFormat="1" ht="14.25" customHeight="1" x14ac:dyDescent="0.25">
      <c r="B17" s="804" t="s">
        <v>6</v>
      </c>
      <c r="C17" s="652"/>
      <c r="D17" s="598"/>
      <c r="E17" s="599"/>
      <c r="F17" s="600" t="s">
        <v>16</v>
      </c>
      <c r="G17" s="600"/>
      <c r="H17" s="600"/>
      <c r="I17" s="608">
        <f t="shared" ref="I17:AW17" si="0">I8/1000000</f>
        <v>3.504127</v>
      </c>
      <c r="J17" s="608">
        <f t="shared" si="0"/>
        <v>3.536454</v>
      </c>
      <c r="K17" s="608">
        <f t="shared" si="0"/>
        <v>3.583056</v>
      </c>
      <c r="L17" s="608">
        <f t="shared" si="0"/>
        <v>3.538424</v>
      </c>
      <c r="M17" s="608">
        <f t="shared" si="0"/>
        <v>5.7588590000000002</v>
      </c>
      <c r="N17" s="608">
        <f t="shared" si="0"/>
        <v>5.7297989999999999</v>
      </c>
      <c r="O17" s="608">
        <f t="shared" si="0"/>
        <v>5.7732900000000003</v>
      </c>
      <c r="P17" s="608">
        <f t="shared" si="0"/>
        <v>5.6754020000000001</v>
      </c>
      <c r="Q17" s="608">
        <f t="shared" si="0"/>
        <v>5.7406410000000001</v>
      </c>
      <c r="R17" s="608">
        <f t="shared" si="0"/>
        <v>6.040896</v>
      </c>
      <c r="S17" s="608">
        <f t="shared" si="0"/>
        <v>6.1123240000000001</v>
      </c>
      <c r="T17" s="608">
        <f t="shared" si="0"/>
        <v>5.9005599999999996</v>
      </c>
      <c r="U17" s="608">
        <f>U8/1000000</f>
        <v>5.9005599999999996</v>
      </c>
      <c r="V17" s="608">
        <f t="shared" si="0"/>
        <v>5.9005599999999996</v>
      </c>
      <c r="W17" s="608">
        <f t="shared" si="0"/>
        <v>5.9005599999999996</v>
      </c>
      <c r="X17" s="608">
        <f t="shared" si="0"/>
        <v>5.9005599999999996</v>
      </c>
      <c r="Y17" s="608">
        <f t="shared" si="0"/>
        <v>5.9005599999999996</v>
      </c>
      <c r="Z17" s="608">
        <f t="shared" si="0"/>
        <v>5.9005599999999996</v>
      </c>
      <c r="AA17" s="608">
        <f t="shared" si="0"/>
        <v>5.9005599999999996</v>
      </c>
      <c r="AB17" s="608">
        <f t="shared" si="0"/>
        <v>5.9005599999999996</v>
      </c>
      <c r="AC17" s="608">
        <f t="shared" si="0"/>
        <v>5.9005599999999996</v>
      </c>
      <c r="AD17" s="608">
        <f t="shared" si="0"/>
        <v>5.9005599999999996</v>
      </c>
      <c r="AE17" s="608">
        <f t="shared" si="0"/>
        <v>5.9005599999999996</v>
      </c>
      <c r="AF17" s="608">
        <f t="shared" si="0"/>
        <v>5.9005599999999996</v>
      </c>
      <c r="AG17" s="608">
        <f t="shared" si="0"/>
        <v>5.9005599999999996</v>
      </c>
      <c r="AH17" s="608">
        <f t="shared" si="0"/>
        <v>5.9005599999999996</v>
      </c>
      <c r="AI17" s="608">
        <f t="shared" si="0"/>
        <v>5.9005599999999996</v>
      </c>
      <c r="AJ17" s="608">
        <f t="shared" si="0"/>
        <v>5.9005599999999996</v>
      </c>
      <c r="AK17" s="608">
        <f t="shared" si="0"/>
        <v>5.9005599999999996</v>
      </c>
      <c r="AL17" s="608">
        <f t="shared" si="0"/>
        <v>5.9005599999999996</v>
      </c>
      <c r="AM17" s="608">
        <f t="shared" si="0"/>
        <v>5.9005599999999996</v>
      </c>
      <c r="AN17" s="608">
        <f t="shared" si="0"/>
        <v>5.9005599999999996</v>
      </c>
      <c r="AO17" s="608">
        <f t="shared" si="0"/>
        <v>5.9005599999999996</v>
      </c>
      <c r="AP17" s="608">
        <f t="shared" si="0"/>
        <v>5.9005599999999996</v>
      </c>
      <c r="AQ17" s="608">
        <f t="shared" si="0"/>
        <v>5.9005599999999996</v>
      </c>
      <c r="AR17" s="608">
        <f t="shared" si="0"/>
        <v>5.9005599999999996</v>
      </c>
      <c r="AS17" s="608">
        <f t="shared" si="0"/>
        <v>5.9005599999999996</v>
      </c>
      <c r="AT17" s="608">
        <f t="shared" si="0"/>
        <v>5.9005599999999996</v>
      </c>
      <c r="AU17" s="608">
        <f t="shared" si="0"/>
        <v>5.9005599999999996</v>
      </c>
      <c r="AV17" s="608">
        <f t="shared" si="0"/>
        <v>5.9005599999999996</v>
      </c>
      <c r="AW17" s="608">
        <f t="shared" si="0"/>
        <v>5.9005599999999996</v>
      </c>
      <c r="AX17" s="606"/>
      <c r="AY17" s="885"/>
      <c r="AZ17" s="885"/>
      <c r="BA17" s="885"/>
      <c r="BB17" s="885"/>
      <c r="BC17" s="885"/>
      <c r="BD17" s="885"/>
      <c r="BE17" s="885"/>
      <c r="BF17" s="885"/>
      <c r="BG17" s="885"/>
      <c r="BH17" s="885"/>
      <c r="BI17" s="885"/>
      <c r="BJ17" s="887"/>
      <c r="BK17" s="887"/>
      <c r="BL17" s="887"/>
      <c r="BM17" s="887"/>
      <c r="BN17" s="887"/>
      <c r="BO17" s="887"/>
      <c r="BP17" s="887"/>
      <c r="BQ17" s="887"/>
    </row>
    <row r="18" spans="2:69" s="470" customFormat="1" ht="14.25" customHeight="1" x14ac:dyDescent="0.25">
      <c r="B18" s="804"/>
      <c r="C18" s="652"/>
      <c r="D18" s="598"/>
      <c r="E18" s="599"/>
      <c r="F18" s="600" t="s">
        <v>17</v>
      </c>
      <c r="G18" s="600"/>
      <c r="H18" s="600"/>
      <c r="I18" s="608">
        <f t="shared" ref="I18:AW18" si="1">I9/1000000</f>
        <v>1.3913789999999999</v>
      </c>
      <c r="J18" s="608">
        <f t="shared" si="1"/>
        <v>1.3794729999999999</v>
      </c>
      <c r="K18" s="608">
        <f t="shared" si="1"/>
        <v>1.3829180000000001</v>
      </c>
      <c r="L18" s="608">
        <f t="shared" si="1"/>
        <v>1.469363</v>
      </c>
      <c r="M18" s="608">
        <f t="shared" si="1"/>
        <v>1.4171039999999999</v>
      </c>
      <c r="N18" s="608">
        <f t="shared" si="1"/>
        <v>1.483366</v>
      </c>
      <c r="O18" s="608">
        <f t="shared" si="1"/>
        <v>1.439117</v>
      </c>
      <c r="P18" s="608">
        <f t="shared" si="1"/>
        <v>1.4304969999999999</v>
      </c>
      <c r="Q18" s="608">
        <f t="shared" si="1"/>
        <v>1.385805</v>
      </c>
      <c r="R18" s="608">
        <f t="shared" si="1"/>
        <v>1.4395039999999999</v>
      </c>
      <c r="S18" s="608">
        <f t="shared" si="1"/>
        <v>1.4429730000000001</v>
      </c>
      <c r="T18" s="608">
        <f t="shared" si="1"/>
        <v>1.4233720000000001</v>
      </c>
      <c r="U18" s="608">
        <f t="shared" si="1"/>
        <v>1.4233720000000001</v>
      </c>
      <c r="V18" s="608">
        <f t="shared" si="1"/>
        <v>1.4233720000000001</v>
      </c>
      <c r="W18" s="608">
        <f t="shared" si="1"/>
        <v>1.4233720000000001</v>
      </c>
      <c r="X18" s="608">
        <f t="shared" si="1"/>
        <v>1.4233720000000001</v>
      </c>
      <c r="Y18" s="608">
        <f t="shared" si="1"/>
        <v>1.4233720000000001</v>
      </c>
      <c r="Z18" s="608">
        <f t="shared" si="1"/>
        <v>1.4233720000000001</v>
      </c>
      <c r="AA18" s="608">
        <f t="shared" si="1"/>
        <v>1.4233720000000001</v>
      </c>
      <c r="AB18" s="608">
        <f t="shared" si="1"/>
        <v>1.4233720000000001</v>
      </c>
      <c r="AC18" s="608">
        <f t="shared" si="1"/>
        <v>1.4233720000000001</v>
      </c>
      <c r="AD18" s="608">
        <f t="shared" si="1"/>
        <v>1.4233720000000001</v>
      </c>
      <c r="AE18" s="608">
        <f t="shared" si="1"/>
        <v>1.4233720000000001</v>
      </c>
      <c r="AF18" s="608">
        <f t="shared" si="1"/>
        <v>1.4233720000000001</v>
      </c>
      <c r="AG18" s="608">
        <f t="shared" si="1"/>
        <v>1.4233720000000001</v>
      </c>
      <c r="AH18" s="608">
        <f t="shared" si="1"/>
        <v>1.4233720000000001</v>
      </c>
      <c r="AI18" s="608">
        <f t="shared" si="1"/>
        <v>1.4233720000000001</v>
      </c>
      <c r="AJ18" s="608">
        <f t="shared" si="1"/>
        <v>1.4233720000000001</v>
      </c>
      <c r="AK18" s="608">
        <f t="shared" si="1"/>
        <v>1.4233720000000001</v>
      </c>
      <c r="AL18" s="608">
        <f t="shared" si="1"/>
        <v>1.4233720000000001</v>
      </c>
      <c r="AM18" s="608">
        <f t="shared" si="1"/>
        <v>1.4233720000000001</v>
      </c>
      <c r="AN18" s="608">
        <f t="shared" si="1"/>
        <v>1.4233720000000001</v>
      </c>
      <c r="AO18" s="608">
        <f t="shared" si="1"/>
        <v>1.4233720000000001</v>
      </c>
      <c r="AP18" s="608">
        <f t="shared" si="1"/>
        <v>1.4233720000000001</v>
      </c>
      <c r="AQ18" s="608">
        <f t="shared" si="1"/>
        <v>1.4233720000000001</v>
      </c>
      <c r="AR18" s="608">
        <f t="shared" si="1"/>
        <v>1.4233720000000001</v>
      </c>
      <c r="AS18" s="608">
        <f t="shared" si="1"/>
        <v>1.4233720000000001</v>
      </c>
      <c r="AT18" s="608">
        <f t="shared" si="1"/>
        <v>1.4233720000000001</v>
      </c>
      <c r="AU18" s="608">
        <f t="shared" si="1"/>
        <v>1.4233720000000001</v>
      </c>
      <c r="AV18" s="608">
        <f t="shared" si="1"/>
        <v>1.4233720000000001</v>
      </c>
      <c r="AW18" s="608">
        <f t="shared" si="1"/>
        <v>1.4233720000000001</v>
      </c>
      <c r="AX18" s="606"/>
      <c r="AY18" s="885"/>
      <c r="AZ18" s="885"/>
      <c r="BA18" s="885"/>
      <c r="BB18" s="885"/>
      <c r="BC18" s="885"/>
      <c r="BD18" s="885"/>
      <c r="BE18" s="885"/>
      <c r="BF18" s="885"/>
      <c r="BG18" s="885"/>
      <c r="BH18" s="885"/>
      <c r="BI18" s="885"/>
      <c r="BJ18" s="887"/>
      <c r="BK18" s="887"/>
      <c r="BL18" s="887"/>
      <c r="BM18" s="887"/>
      <c r="BN18" s="887"/>
      <c r="BO18" s="887"/>
      <c r="BP18" s="887"/>
      <c r="BQ18" s="887"/>
    </row>
    <row r="19" spans="2:69" ht="14.25" customHeight="1" x14ac:dyDescent="0.25">
      <c r="B19" s="804"/>
      <c r="C19" s="434"/>
      <c r="D19" s="443"/>
      <c r="E19" s="448"/>
      <c r="F19" s="600" t="s">
        <v>18</v>
      </c>
      <c r="G19" s="471"/>
      <c r="H19" s="471"/>
      <c r="I19" s="608">
        <f t="shared" ref="I19:AW19" si="2">I10/1000000</f>
        <v>0.99236899999999995</v>
      </c>
      <c r="J19" s="608">
        <f t="shared" si="2"/>
        <v>0.98231199999999996</v>
      </c>
      <c r="K19" s="608">
        <f t="shared" si="2"/>
        <v>1.0208699999999999</v>
      </c>
      <c r="L19" s="608">
        <f t="shared" si="2"/>
        <v>1.003271</v>
      </c>
      <c r="M19" s="608">
        <f t="shared" si="2"/>
        <v>0.876498</v>
      </c>
      <c r="N19" s="608">
        <f t="shared" si="2"/>
        <v>0.95064899999999997</v>
      </c>
      <c r="O19" s="608">
        <f t="shared" si="2"/>
        <v>0.84968500000000002</v>
      </c>
      <c r="P19" s="608">
        <f t="shared" si="2"/>
        <v>0.90422400000000003</v>
      </c>
      <c r="Q19" s="608">
        <f t="shared" si="2"/>
        <v>0.79949400000000004</v>
      </c>
      <c r="R19" s="608">
        <f t="shared" si="2"/>
        <v>0.76970799999999995</v>
      </c>
      <c r="S19" s="608">
        <f t="shared" si="2"/>
        <v>0.82251600000000002</v>
      </c>
      <c r="T19" s="608">
        <f t="shared" si="2"/>
        <v>0.84199400000000002</v>
      </c>
      <c r="U19" s="608">
        <f t="shared" si="2"/>
        <v>0.84199400000000002</v>
      </c>
      <c r="V19" s="608">
        <f t="shared" si="2"/>
        <v>0.84199400000000002</v>
      </c>
      <c r="W19" s="608">
        <f t="shared" si="2"/>
        <v>0.84199400000000002</v>
      </c>
      <c r="X19" s="608">
        <f t="shared" si="2"/>
        <v>0.84199400000000002</v>
      </c>
      <c r="Y19" s="608">
        <f t="shared" si="2"/>
        <v>0.84199400000000002</v>
      </c>
      <c r="Z19" s="608">
        <f t="shared" si="2"/>
        <v>0.84199400000000002</v>
      </c>
      <c r="AA19" s="608">
        <f t="shared" si="2"/>
        <v>0.84199400000000002</v>
      </c>
      <c r="AB19" s="608">
        <f t="shared" si="2"/>
        <v>0.84199400000000002</v>
      </c>
      <c r="AC19" s="608">
        <f t="shared" si="2"/>
        <v>0.84199400000000002</v>
      </c>
      <c r="AD19" s="608">
        <f t="shared" si="2"/>
        <v>0.84199400000000002</v>
      </c>
      <c r="AE19" s="608">
        <f t="shared" si="2"/>
        <v>0.84199400000000002</v>
      </c>
      <c r="AF19" s="608">
        <f t="shared" si="2"/>
        <v>0.84199400000000002</v>
      </c>
      <c r="AG19" s="608">
        <f t="shared" si="2"/>
        <v>0.84199400000000002</v>
      </c>
      <c r="AH19" s="608">
        <f t="shared" si="2"/>
        <v>0.84199400000000002</v>
      </c>
      <c r="AI19" s="608">
        <f t="shared" si="2"/>
        <v>0.84199400000000002</v>
      </c>
      <c r="AJ19" s="608">
        <f t="shared" si="2"/>
        <v>0.84199400000000002</v>
      </c>
      <c r="AK19" s="608">
        <f t="shared" si="2"/>
        <v>0.84199400000000002</v>
      </c>
      <c r="AL19" s="608">
        <f t="shared" si="2"/>
        <v>0.84199400000000002</v>
      </c>
      <c r="AM19" s="608">
        <f t="shared" si="2"/>
        <v>0.84199400000000002</v>
      </c>
      <c r="AN19" s="608">
        <f t="shared" si="2"/>
        <v>0.84199400000000002</v>
      </c>
      <c r="AO19" s="608">
        <f t="shared" si="2"/>
        <v>0.84199400000000002</v>
      </c>
      <c r="AP19" s="608">
        <f t="shared" si="2"/>
        <v>0.84199400000000002</v>
      </c>
      <c r="AQ19" s="608">
        <f t="shared" si="2"/>
        <v>0.84199400000000002</v>
      </c>
      <c r="AR19" s="608">
        <f t="shared" si="2"/>
        <v>0.84199400000000002</v>
      </c>
      <c r="AS19" s="608">
        <f t="shared" si="2"/>
        <v>0.84199400000000002</v>
      </c>
      <c r="AT19" s="608">
        <f t="shared" si="2"/>
        <v>0.84199400000000002</v>
      </c>
      <c r="AU19" s="608">
        <f t="shared" si="2"/>
        <v>0.84199400000000002</v>
      </c>
      <c r="AV19" s="608">
        <f t="shared" si="2"/>
        <v>0.84199400000000002</v>
      </c>
      <c r="AW19" s="608">
        <f t="shared" si="2"/>
        <v>0.84199400000000002</v>
      </c>
      <c r="AX19" s="441"/>
    </row>
    <row r="20" spans="2:69" ht="14.25" customHeight="1" x14ac:dyDescent="0.25">
      <c r="B20" s="804"/>
      <c r="C20" s="434"/>
      <c r="D20" s="443"/>
      <c r="E20" s="448"/>
      <c r="F20" s="600" t="s">
        <v>19</v>
      </c>
      <c r="G20" s="471"/>
      <c r="H20" s="471"/>
      <c r="I20" s="608">
        <f t="shared" ref="I20:AW20" si="3">I11/1000000</f>
        <v>0.19395699999999999</v>
      </c>
      <c r="J20" s="608">
        <f t="shared" si="3"/>
        <v>0.17344200000000001</v>
      </c>
      <c r="K20" s="608">
        <f t="shared" si="3"/>
        <v>0.12698200000000001</v>
      </c>
      <c r="L20" s="608">
        <f t="shared" si="3"/>
        <v>0.191159</v>
      </c>
      <c r="M20" s="608">
        <f t="shared" si="3"/>
        <v>9.3574000000000004E-2</v>
      </c>
      <c r="N20" s="608">
        <f t="shared" si="3"/>
        <v>0.11738999999999999</v>
      </c>
      <c r="O20" s="608">
        <f t="shared" si="3"/>
        <v>0.125946</v>
      </c>
      <c r="P20" s="608">
        <f t="shared" si="3"/>
        <v>0.12926799999999999</v>
      </c>
      <c r="Q20" s="608">
        <f t="shared" si="3"/>
        <v>0.16844600000000001</v>
      </c>
      <c r="R20" s="608">
        <f t="shared" si="3"/>
        <v>0.21949199999999999</v>
      </c>
      <c r="S20" s="608">
        <f t="shared" si="3"/>
        <v>0.21501400000000001</v>
      </c>
      <c r="T20" s="608">
        <f t="shared" si="3"/>
        <v>0.163017</v>
      </c>
      <c r="U20" s="608">
        <f t="shared" si="3"/>
        <v>0.163017</v>
      </c>
      <c r="V20" s="608">
        <f t="shared" si="3"/>
        <v>0.163017</v>
      </c>
      <c r="W20" s="608">
        <f t="shared" si="3"/>
        <v>0.163017</v>
      </c>
      <c r="X20" s="608">
        <f t="shared" si="3"/>
        <v>0.163017</v>
      </c>
      <c r="Y20" s="608">
        <f t="shared" si="3"/>
        <v>0.163017</v>
      </c>
      <c r="Z20" s="608">
        <f t="shared" si="3"/>
        <v>0.163017</v>
      </c>
      <c r="AA20" s="608">
        <f t="shared" si="3"/>
        <v>0.163017</v>
      </c>
      <c r="AB20" s="608">
        <f t="shared" si="3"/>
        <v>0.163017</v>
      </c>
      <c r="AC20" s="608">
        <f t="shared" si="3"/>
        <v>0.163017</v>
      </c>
      <c r="AD20" s="608">
        <f t="shared" si="3"/>
        <v>0.163017</v>
      </c>
      <c r="AE20" s="608">
        <f t="shared" si="3"/>
        <v>0.163017</v>
      </c>
      <c r="AF20" s="608">
        <f t="shared" si="3"/>
        <v>0.163017</v>
      </c>
      <c r="AG20" s="608">
        <f t="shared" si="3"/>
        <v>0.163017</v>
      </c>
      <c r="AH20" s="608">
        <f t="shared" si="3"/>
        <v>0.163017</v>
      </c>
      <c r="AI20" s="608">
        <f t="shared" si="3"/>
        <v>0.163017</v>
      </c>
      <c r="AJ20" s="608">
        <f t="shared" si="3"/>
        <v>0.163017</v>
      </c>
      <c r="AK20" s="608">
        <f t="shared" si="3"/>
        <v>0.163017</v>
      </c>
      <c r="AL20" s="608">
        <f t="shared" si="3"/>
        <v>0.163017</v>
      </c>
      <c r="AM20" s="608">
        <f t="shared" si="3"/>
        <v>0.163017</v>
      </c>
      <c r="AN20" s="608">
        <f t="shared" si="3"/>
        <v>0.163017</v>
      </c>
      <c r="AO20" s="608">
        <f t="shared" si="3"/>
        <v>0.163017</v>
      </c>
      <c r="AP20" s="608">
        <f t="shared" si="3"/>
        <v>0.163017</v>
      </c>
      <c r="AQ20" s="608">
        <f t="shared" si="3"/>
        <v>0.163017</v>
      </c>
      <c r="AR20" s="608">
        <f t="shared" si="3"/>
        <v>0.163017</v>
      </c>
      <c r="AS20" s="608">
        <f t="shared" si="3"/>
        <v>0.163017</v>
      </c>
      <c r="AT20" s="608">
        <f t="shared" si="3"/>
        <v>0.163017</v>
      </c>
      <c r="AU20" s="608">
        <f t="shared" si="3"/>
        <v>0.163017</v>
      </c>
      <c r="AV20" s="608">
        <f t="shared" si="3"/>
        <v>0.163017</v>
      </c>
      <c r="AW20" s="608">
        <f t="shared" si="3"/>
        <v>0.163017</v>
      </c>
      <c r="AX20" s="441"/>
    </row>
    <row r="21" spans="2:69" ht="14.25" customHeight="1" x14ac:dyDescent="0.25">
      <c r="B21" s="804"/>
      <c r="C21" s="434"/>
      <c r="D21" s="443"/>
      <c r="E21" s="448"/>
      <c r="F21" s="600" t="s">
        <v>20</v>
      </c>
      <c r="G21" s="471"/>
      <c r="H21" s="471"/>
      <c r="I21" s="608">
        <f t="shared" ref="I21:AW21" si="4">I12/1000000</f>
        <v>0.217058</v>
      </c>
      <c r="J21" s="608">
        <f t="shared" si="4"/>
        <v>0.21058399999999999</v>
      </c>
      <c r="K21" s="608">
        <f t="shared" si="4"/>
        <v>0.20565700000000001</v>
      </c>
      <c r="L21" s="608">
        <f t="shared" si="4"/>
        <v>0.216225</v>
      </c>
      <c r="M21" s="608">
        <f t="shared" si="4"/>
        <v>0.46817999999999999</v>
      </c>
      <c r="N21" s="608">
        <f t="shared" si="4"/>
        <v>0.61209000000000002</v>
      </c>
      <c r="O21" s="608">
        <f t="shared" si="4"/>
        <v>0.719109</v>
      </c>
      <c r="P21" s="608">
        <f t="shared" si="4"/>
        <v>0.75779099999999999</v>
      </c>
      <c r="Q21" s="608">
        <f t="shared" si="4"/>
        <v>0.79651799999999995</v>
      </c>
      <c r="R21" s="608">
        <f t="shared" si="4"/>
        <v>0.66230500000000003</v>
      </c>
      <c r="S21" s="608">
        <f t="shared" si="4"/>
        <v>0.68147599999999997</v>
      </c>
      <c r="T21" s="608">
        <f t="shared" si="4"/>
        <v>0.71275699999999997</v>
      </c>
      <c r="U21" s="608">
        <f t="shared" si="4"/>
        <v>0.71275699999999997</v>
      </c>
      <c r="V21" s="608">
        <f t="shared" si="4"/>
        <v>0.71275699999999997</v>
      </c>
      <c r="W21" s="608">
        <f t="shared" si="4"/>
        <v>0.71275699999999997</v>
      </c>
      <c r="X21" s="608">
        <f t="shared" si="4"/>
        <v>0.71275699999999997</v>
      </c>
      <c r="Y21" s="608">
        <f t="shared" si="4"/>
        <v>0.71275699999999997</v>
      </c>
      <c r="Z21" s="608">
        <f t="shared" si="4"/>
        <v>0.71275699999999997</v>
      </c>
      <c r="AA21" s="608">
        <f t="shared" si="4"/>
        <v>0.71275699999999997</v>
      </c>
      <c r="AB21" s="608">
        <f t="shared" si="4"/>
        <v>0.71275699999999997</v>
      </c>
      <c r="AC21" s="608">
        <f t="shared" si="4"/>
        <v>0.71275699999999997</v>
      </c>
      <c r="AD21" s="608">
        <f t="shared" si="4"/>
        <v>0.71275699999999997</v>
      </c>
      <c r="AE21" s="608">
        <f t="shared" si="4"/>
        <v>0.71275699999999997</v>
      </c>
      <c r="AF21" s="608">
        <f t="shared" si="4"/>
        <v>0.71275699999999997</v>
      </c>
      <c r="AG21" s="608">
        <f t="shared" si="4"/>
        <v>0.71275699999999997</v>
      </c>
      <c r="AH21" s="608">
        <f t="shared" si="4"/>
        <v>0.71275699999999997</v>
      </c>
      <c r="AI21" s="608">
        <f t="shared" si="4"/>
        <v>0.71275699999999997</v>
      </c>
      <c r="AJ21" s="608">
        <f t="shared" si="4"/>
        <v>0.71275699999999997</v>
      </c>
      <c r="AK21" s="608">
        <f t="shared" si="4"/>
        <v>0.71275699999999997</v>
      </c>
      <c r="AL21" s="608">
        <f t="shared" si="4"/>
        <v>0.71275699999999997</v>
      </c>
      <c r="AM21" s="608">
        <f t="shared" si="4"/>
        <v>0.71275699999999997</v>
      </c>
      <c r="AN21" s="608">
        <f t="shared" si="4"/>
        <v>0.71275699999999997</v>
      </c>
      <c r="AO21" s="608">
        <f t="shared" si="4"/>
        <v>0.71275699999999997</v>
      </c>
      <c r="AP21" s="608">
        <f t="shared" si="4"/>
        <v>0.71275699999999997</v>
      </c>
      <c r="AQ21" s="608">
        <f t="shared" si="4"/>
        <v>0.71275699999999997</v>
      </c>
      <c r="AR21" s="608">
        <f t="shared" si="4"/>
        <v>0.71275699999999997</v>
      </c>
      <c r="AS21" s="608">
        <f t="shared" si="4"/>
        <v>0.71275699999999997</v>
      </c>
      <c r="AT21" s="608">
        <f t="shared" si="4"/>
        <v>0.71275699999999997</v>
      </c>
      <c r="AU21" s="608">
        <f t="shared" si="4"/>
        <v>0.71275699999999997</v>
      </c>
      <c r="AV21" s="608">
        <f t="shared" si="4"/>
        <v>0.71275699999999997</v>
      </c>
      <c r="AW21" s="608">
        <f t="shared" si="4"/>
        <v>0.71275699999999997</v>
      </c>
      <c r="AX21" s="441"/>
      <c r="AY21" s="886"/>
      <c r="AZ21" s="886"/>
      <c r="BA21" s="886"/>
      <c r="BB21" s="886"/>
      <c r="BC21" s="886"/>
      <c r="BD21" s="886"/>
      <c r="BE21" s="886"/>
      <c r="BF21" s="886"/>
      <c r="BG21" s="886"/>
      <c r="BH21" s="886"/>
      <c r="BI21" s="886"/>
    </row>
    <row r="22" spans="2:69" ht="14.25" customHeight="1" x14ac:dyDescent="0.25">
      <c r="B22" s="804"/>
      <c r="C22" s="434"/>
      <c r="D22" s="443"/>
      <c r="E22" s="448"/>
      <c r="F22" s="600" t="s">
        <v>21</v>
      </c>
      <c r="G22" s="471"/>
      <c r="H22" s="471"/>
      <c r="I22" s="608">
        <f t="shared" ref="I22:AW22" si="5">I13/1000000</f>
        <v>0.53947500000000004</v>
      </c>
      <c r="J22" s="608">
        <f t="shared" si="5"/>
        <v>0.56585700000000005</v>
      </c>
      <c r="K22" s="608">
        <f t="shared" si="5"/>
        <v>0.60827200000000003</v>
      </c>
      <c r="L22" s="608">
        <f t="shared" si="5"/>
        <v>0.49189100000000002</v>
      </c>
      <c r="M22" s="608">
        <f t="shared" si="5"/>
        <v>0.49925799999999998</v>
      </c>
      <c r="N22" s="608">
        <f t="shared" si="5"/>
        <v>0.454347</v>
      </c>
      <c r="O22" s="608">
        <f t="shared" si="5"/>
        <v>0.37779099999999999</v>
      </c>
      <c r="P22" s="608">
        <f t="shared" si="5"/>
        <v>0.33241799999999999</v>
      </c>
      <c r="Q22" s="608">
        <f t="shared" si="5"/>
        <v>0.252612</v>
      </c>
      <c r="R22" s="608">
        <f t="shared" si="5"/>
        <v>0.270986</v>
      </c>
      <c r="S22" s="608">
        <f t="shared" si="5"/>
        <v>0.249139</v>
      </c>
      <c r="T22" s="608">
        <f t="shared" si="5"/>
        <v>0.233074</v>
      </c>
      <c r="U22" s="608">
        <f t="shared" si="5"/>
        <v>0.233074</v>
      </c>
      <c r="V22" s="608">
        <f t="shared" si="5"/>
        <v>0.233074</v>
      </c>
      <c r="W22" s="608">
        <f t="shared" si="5"/>
        <v>0.233074</v>
      </c>
      <c r="X22" s="608">
        <f t="shared" si="5"/>
        <v>0.233074</v>
      </c>
      <c r="Y22" s="608">
        <f t="shared" si="5"/>
        <v>0.233074</v>
      </c>
      <c r="Z22" s="608">
        <f t="shared" si="5"/>
        <v>0.233074</v>
      </c>
      <c r="AA22" s="608">
        <f t="shared" si="5"/>
        <v>0.233074</v>
      </c>
      <c r="AB22" s="608">
        <f t="shared" si="5"/>
        <v>0.233074</v>
      </c>
      <c r="AC22" s="608">
        <f t="shared" si="5"/>
        <v>0.233074</v>
      </c>
      <c r="AD22" s="608">
        <f t="shared" si="5"/>
        <v>0.233074</v>
      </c>
      <c r="AE22" s="608">
        <f t="shared" si="5"/>
        <v>0.233074</v>
      </c>
      <c r="AF22" s="608">
        <f t="shared" si="5"/>
        <v>0.233074</v>
      </c>
      <c r="AG22" s="608">
        <f t="shared" si="5"/>
        <v>0.233074</v>
      </c>
      <c r="AH22" s="608">
        <f t="shared" si="5"/>
        <v>0.233074</v>
      </c>
      <c r="AI22" s="608">
        <f t="shared" si="5"/>
        <v>0.233074</v>
      </c>
      <c r="AJ22" s="608">
        <f t="shared" si="5"/>
        <v>0.233074</v>
      </c>
      <c r="AK22" s="608">
        <f t="shared" si="5"/>
        <v>0.233074</v>
      </c>
      <c r="AL22" s="608">
        <f t="shared" si="5"/>
        <v>0.233074</v>
      </c>
      <c r="AM22" s="608">
        <f t="shared" si="5"/>
        <v>0.233074</v>
      </c>
      <c r="AN22" s="608">
        <f t="shared" si="5"/>
        <v>0.233074</v>
      </c>
      <c r="AO22" s="608">
        <f t="shared" si="5"/>
        <v>0.233074</v>
      </c>
      <c r="AP22" s="608">
        <f t="shared" si="5"/>
        <v>0.233074</v>
      </c>
      <c r="AQ22" s="608">
        <f t="shared" si="5"/>
        <v>0.233074</v>
      </c>
      <c r="AR22" s="608">
        <f t="shared" si="5"/>
        <v>0.233074</v>
      </c>
      <c r="AS22" s="608">
        <f t="shared" si="5"/>
        <v>0.233074</v>
      </c>
      <c r="AT22" s="608">
        <f t="shared" si="5"/>
        <v>0.233074</v>
      </c>
      <c r="AU22" s="608">
        <f t="shared" si="5"/>
        <v>0.233074</v>
      </c>
      <c r="AV22" s="608">
        <f t="shared" si="5"/>
        <v>0.233074</v>
      </c>
      <c r="AW22" s="608">
        <f t="shared" si="5"/>
        <v>0.233074</v>
      </c>
      <c r="AX22" s="441"/>
    </row>
    <row r="23" spans="2:69" ht="14.25" customHeight="1" x14ac:dyDescent="0.25">
      <c r="B23" s="804"/>
      <c r="C23" s="434"/>
      <c r="D23" s="443"/>
      <c r="E23" s="448"/>
      <c r="F23" s="600" t="s">
        <v>22</v>
      </c>
      <c r="G23" s="471"/>
      <c r="H23" s="471"/>
      <c r="I23" s="608">
        <f t="shared" ref="I23:AW23" si="6">I14/1000000</f>
        <v>3.4099520000000001</v>
      </c>
      <c r="J23" s="608">
        <f t="shared" si="6"/>
        <v>3.4254120000000001</v>
      </c>
      <c r="K23" s="608">
        <f t="shared" si="6"/>
        <v>3.5530080000000002</v>
      </c>
      <c r="L23" s="608">
        <f t="shared" si="6"/>
        <v>3.2273209999999999</v>
      </c>
      <c r="M23" s="608">
        <f t="shared" si="6"/>
        <v>2.2594470000000002</v>
      </c>
      <c r="N23" s="608">
        <f t="shared" si="6"/>
        <v>2.5314420000000002</v>
      </c>
      <c r="O23" s="608">
        <f t="shared" si="6"/>
        <v>2.3005390000000001</v>
      </c>
      <c r="P23" s="608">
        <f t="shared" si="6"/>
        <v>2.4476339999999999</v>
      </c>
      <c r="Q23" s="608">
        <f t="shared" si="6"/>
        <v>2.3790420000000001</v>
      </c>
      <c r="R23" s="608">
        <f t="shared" si="6"/>
        <v>1.9854940000000001</v>
      </c>
      <c r="S23" s="608">
        <f t="shared" si="6"/>
        <v>2.0677949999999998</v>
      </c>
      <c r="T23" s="608">
        <f t="shared" si="6"/>
        <v>2.3765510000000001</v>
      </c>
      <c r="U23" s="608">
        <f t="shared" si="6"/>
        <v>2.3765510000000001</v>
      </c>
      <c r="V23" s="608">
        <f t="shared" si="6"/>
        <v>2.3765510000000001</v>
      </c>
      <c r="W23" s="608">
        <f t="shared" si="6"/>
        <v>2.3765510000000001</v>
      </c>
      <c r="X23" s="608">
        <f t="shared" si="6"/>
        <v>2.3765510000000001</v>
      </c>
      <c r="Y23" s="608">
        <f t="shared" si="6"/>
        <v>2.3765510000000001</v>
      </c>
      <c r="Z23" s="608">
        <f t="shared" si="6"/>
        <v>2.3765510000000001</v>
      </c>
      <c r="AA23" s="608">
        <f t="shared" si="6"/>
        <v>2.3765510000000001</v>
      </c>
      <c r="AB23" s="608">
        <f t="shared" si="6"/>
        <v>2.3765510000000001</v>
      </c>
      <c r="AC23" s="608">
        <f t="shared" si="6"/>
        <v>2.3765510000000001</v>
      </c>
      <c r="AD23" s="608">
        <f t="shared" si="6"/>
        <v>2.3765510000000001</v>
      </c>
      <c r="AE23" s="608">
        <f t="shared" si="6"/>
        <v>2.3765510000000001</v>
      </c>
      <c r="AF23" s="608">
        <f t="shared" si="6"/>
        <v>2.3765510000000001</v>
      </c>
      <c r="AG23" s="608">
        <f t="shared" si="6"/>
        <v>2.3765510000000001</v>
      </c>
      <c r="AH23" s="608">
        <f t="shared" si="6"/>
        <v>2.3765510000000001</v>
      </c>
      <c r="AI23" s="608">
        <f t="shared" si="6"/>
        <v>2.3765510000000001</v>
      </c>
      <c r="AJ23" s="608">
        <f t="shared" si="6"/>
        <v>2.3765510000000001</v>
      </c>
      <c r="AK23" s="608">
        <f t="shared" si="6"/>
        <v>2.3765510000000001</v>
      </c>
      <c r="AL23" s="608">
        <f t="shared" si="6"/>
        <v>2.3765510000000001</v>
      </c>
      <c r="AM23" s="608">
        <f t="shared" si="6"/>
        <v>2.3765510000000001</v>
      </c>
      <c r="AN23" s="608">
        <f t="shared" si="6"/>
        <v>2.3765510000000001</v>
      </c>
      <c r="AO23" s="608">
        <f t="shared" si="6"/>
        <v>2.3765510000000001</v>
      </c>
      <c r="AP23" s="608">
        <f t="shared" si="6"/>
        <v>2.3765510000000001</v>
      </c>
      <c r="AQ23" s="608">
        <f t="shared" si="6"/>
        <v>2.3765510000000001</v>
      </c>
      <c r="AR23" s="608">
        <f t="shared" si="6"/>
        <v>2.3765510000000001</v>
      </c>
      <c r="AS23" s="608">
        <f t="shared" si="6"/>
        <v>2.3765510000000001</v>
      </c>
      <c r="AT23" s="608">
        <f t="shared" si="6"/>
        <v>2.3765510000000001</v>
      </c>
      <c r="AU23" s="608">
        <f t="shared" si="6"/>
        <v>2.3765510000000001</v>
      </c>
      <c r="AV23" s="608">
        <f t="shared" si="6"/>
        <v>2.3765510000000001</v>
      </c>
      <c r="AW23" s="608">
        <f t="shared" si="6"/>
        <v>2.3765510000000001</v>
      </c>
      <c r="AX23" s="441"/>
    </row>
    <row r="24" spans="2:69" ht="14.25" customHeight="1" x14ac:dyDescent="0.25">
      <c r="B24" s="804"/>
      <c r="C24" s="434"/>
      <c r="D24" s="443"/>
      <c r="E24" s="448"/>
      <c r="F24" s="600" t="s">
        <v>23</v>
      </c>
      <c r="G24" s="471"/>
      <c r="H24" s="471"/>
      <c r="I24" s="608">
        <f t="shared" ref="I24:AW24" si="7">I15/1000000</f>
        <v>1.5099720000000001</v>
      </c>
      <c r="J24" s="608">
        <f t="shared" si="7"/>
        <v>1.3855470000000001</v>
      </c>
      <c r="K24" s="608">
        <f t="shared" si="7"/>
        <v>1.423114</v>
      </c>
      <c r="L24" s="608">
        <f t="shared" si="7"/>
        <v>1.623359</v>
      </c>
      <c r="M24" s="608">
        <f t="shared" si="7"/>
        <v>0.82833299999999999</v>
      </c>
      <c r="N24" s="608">
        <f t="shared" si="7"/>
        <v>0.70677699999999999</v>
      </c>
      <c r="O24" s="608">
        <f t="shared" si="7"/>
        <v>0.80049599999999999</v>
      </c>
      <c r="P24" s="608">
        <f t="shared" si="7"/>
        <v>0.67791100000000004</v>
      </c>
      <c r="Q24" s="608">
        <f t="shared" si="7"/>
        <v>0.71527300000000005</v>
      </c>
      <c r="R24" s="608">
        <f t="shared" si="7"/>
        <v>0.91584299999999996</v>
      </c>
      <c r="S24" s="608">
        <f t="shared" si="7"/>
        <v>0.84131999999999996</v>
      </c>
      <c r="T24" s="608">
        <f t="shared" si="7"/>
        <v>0.64613900000000002</v>
      </c>
      <c r="U24" s="608">
        <f t="shared" si="7"/>
        <v>0.64613900000000002</v>
      </c>
      <c r="V24" s="608">
        <f t="shared" si="7"/>
        <v>0.64613900000000002</v>
      </c>
      <c r="W24" s="608">
        <f t="shared" si="7"/>
        <v>0.64613900000000002</v>
      </c>
      <c r="X24" s="608">
        <f t="shared" si="7"/>
        <v>0.64613900000000002</v>
      </c>
      <c r="Y24" s="608">
        <f t="shared" si="7"/>
        <v>0.64613900000000002</v>
      </c>
      <c r="Z24" s="608">
        <f t="shared" si="7"/>
        <v>0.64613900000000002</v>
      </c>
      <c r="AA24" s="608">
        <f t="shared" si="7"/>
        <v>0.64613900000000002</v>
      </c>
      <c r="AB24" s="608">
        <f t="shared" si="7"/>
        <v>0.64613900000000002</v>
      </c>
      <c r="AC24" s="608">
        <f t="shared" si="7"/>
        <v>0.64613900000000002</v>
      </c>
      <c r="AD24" s="608">
        <f t="shared" si="7"/>
        <v>0.64613900000000002</v>
      </c>
      <c r="AE24" s="608">
        <f t="shared" si="7"/>
        <v>0.64613900000000002</v>
      </c>
      <c r="AF24" s="608">
        <f t="shared" si="7"/>
        <v>0.64613900000000002</v>
      </c>
      <c r="AG24" s="608">
        <f t="shared" si="7"/>
        <v>0.64613900000000002</v>
      </c>
      <c r="AH24" s="608">
        <f t="shared" si="7"/>
        <v>0.64613900000000002</v>
      </c>
      <c r="AI24" s="608">
        <f t="shared" si="7"/>
        <v>0.64613900000000002</v>
      </c>
      <c r="AJ24" s="608">
        <f t="shared" si="7"/>
        <v>0.64613900000000002</v>
      </c>
      <c r="AK24" s="608">
        <f t="shared" si="7"/>
        <v>0.64613900000000002</v>
      </c>
      <c r="AL24" s="608">
        <f t="shared" si="7"/>
        <v>0.64613900000000002</v>
      </c>
      <c r="AM24" s="608">
        <f t="shared" si="7"/>
        <v>0.64613900000000002</v>
      </c>
      <c r="AN24" s="608">
        <f t="shared" si="7"/>
        <v>0.64613900000000002</v>
      </c>
      <c r="AO24" s="608">
        <f t="shared" si="7"/>
        <v>0.64613900000000002</v>
      </c>
      <c r="AP24" s="608">
        <f t="shared" si="7"/>
        <v>0.64613900000000002</v>
      </c>
      <c r="AQ24" s="608">
        <f t="shared" si="7"/>
        <v>0.64613900000000002</v>
      </c>
      <c r="AR24" s="608">
        <f t="shared" si="7"/>
        <v>0.64613900000000002</v>
      </c>
      <c r="AS24" s="608">
        <f t="shared" si="7"/>
        <v>0.64613900000000002</v>
      </c>
      <c r="AT24" s="608">
        <f t="shared" si="7"/>
        <v>0.64613900000000002</v>
      </c>
      <c r="AU24" s="608">
        <f t="shared" si="7"/>
        <v>0.64613900000000002</v>
      </c>
      <c r="AV24" s="608">
        <f t="shared" si="7"/>
        <v>0.64613900000000002</v>
      </c>
      <c r="AW24" s="608">
        <f t="shared" si="7"/>
        <v>0.64613900000000002</v>
      </c>
      <c r="AX24" s="441"/>
    </row>
    <row r="25" spans="2:69" s="437" customFormat="1" ht="14.25" customHeight="1" x14ac:dyDescent="0.25">
      <c r="B25" s="468"/>
      <c r="C25" s="444"/>
      <c r="D25" s="467"/>
      <c r="E25" s="466"/>
      <c r="F25" s="454" t="s">
        <v>24</v>
      </c>
      <c r="G25" s="454"/>
      <c r="H25" s="454"/>
      <c r="I25" s="453">
        <f t="shared" ref="I25:AW25" si="8">SUM(I17:I24)</f>
        <v>11.758289</v>
      </c>
      <c r="J25" s="453">
        <f t="shared" si="8"/>
        <v>11.659081</v>
      </c>
      <c r="K25" s="453">
        <f t="shared" si="8"/>
        <v>11.903877</v>
      </c>
      <c r="L25" s="453">
        <f t="shared" si="8"/>
        <v>11.761013</v>
      </c>
      <c r="M25" s="453">
        <f t="shared" si="8"/>
        <v>12.201253000000001</v>
      </c>
      <c r="N25" s="453">
        <f t="shared" si="8"/>
        <v>12.585860000000002</v>
      </c>
      <c r="O25" s="453">
        <f t="shared" si="8"/>
        <v>12.385973000000002</v>
      </c>
      <c r="P25" s="453">
        <f t="shared" si="8"/>
        <v>12.355144999999998</v>
      </c>
      <c r="Q25" s="453">
        <f t="shared" si="8"/>
        <v>12.237831</v>
      </c>
      <c r="R25" s="453">
        <f t="shared" si="8"/>
        <v>12.304228</v>
      </c>
      <c r="S25" s="453">
        <f t="shared" si="8"/>
        <v>12.432556999999999</v>
      </c>
      <c r="T25" s="453">
        <f t="shared" si="8"/>
        <v>12.297464</v>
      </c>
      <c r="U25" s="453">
        <f t="shared" si="8"/>
        <v>12.297464</v>
      </c>
      <c r="V25" s="453">
        <f t="shared" si="8"/>
        <v>12.297464</v>
      </c>
      <c r="W25" s="453">
        <f t="shared" si="8"/>
        <v>12.297464</v>
      </c>
      <c r="X25" s="453">
        <f t="shared" si="8"/>
        <v>12.297464</v>
      </c>
      <c r="Y25" s="453">
        <f t="shared" si="8"/>
        <v>12.297464</v>
      </c>
      <c r="Z25" s="453">
        <f t="shared" si="8"/>
        <v>12.297464</v>
      </c>
      <c r="AA25" s="453">
        <f t="shared" si="8"/>
        <v>12.297464</v>
      </c>
      <c r="AB25" s="453">
        <f t="shared" si="8"/>
        <v>12.297464</v>
      </c>
      <c r="AC25" s="453">
        <f t="shared" si="8"/>
        <v>12.297464</v>
      </c>
      <c r="AD25" s="453">
        <f t="shared" si="8"/>
        <v>12.297464</v>
      </c>
      <c r="AE25" s="453">
        <f t="shared" si="8"/>
        <v>12.297464</v>
      </c>
      <c r="AF25" s="453">
        <f t="shared" si="8"/>
        <v>12.297464</v>
      </c>
      <c r="AG25" s="453">
        <f t="shared" si="8"/>
        <v>12.297464</v>
      </c>
      <c r="AH25" s="453">
        <f t="shared" si="8"/>
        <v>12.297464</v>
      </c>
      <c r="AI25" s="453">
        <f t="shared" si="8"/>
        <v>12.297464</v>
      </c>
      <c r="AJ25" s="453">
        <f t="shared" si="8"/>
        <v>12.297464</v>
      </c>
      <c r="AK25" s="453">
        <f t="shared" si="8"/>
        <v>12.297464</v>
      </c>
      <c r="AL25" s="453">
        <f t="shared" si="8"/>
        <v>12.297464</v>
      </c>
      <c r="AM25" s="453">
        <f t="shared" si="8"/>
        <v>12.297464</v>
      </c>
      <c r="AN25" s="453">
        <f t="shared" si="8"/>
        <v>12.297464</v>
      </c>
      <c r="AO25" s="453">
        <f t="shared" si="8"/>
        <v>12.297464</v>
      </c>
      <c r="AP25" s="453">
        <f t="shared" si="8"/>
        <v>12.297464</v>
      </c>
      <c r="AQ25" s="453">
        <f t="shared" si="8"/>
        <v>12.297464</v>
      </c>
      <c r="AR25" s="453">
        <f t="shared" si="8"/>
        <v>12.297464</v>
      </c>
      <c r="AS25" s="453">
        <f t="shared" si="8"/>
        <v>12.297464</v>
      </c>
      <c r="AT25" s="453">
        <f t="shared" si="8"/>
        <v>12.297464</v>
      </c>
      <c r="AU25" s="453">
        <f t="shared" si="8"/>
        <v>12.297464</v>
      </c>
      <c r="AV25" s="453">
        <f t="shared" si="8"/>
        <v>12.297464</v>
      </c>
      <c r="AW25" s="453">
        <f t="shared" si="8"/>
        <v>12.297464</v>
      </c>
      <c r="AX25" s="465"/>
      <c r="AY25" s="888"/>
      <c r="AZ25" s="888"/>
      <c r="BA25" s="888"/>
      <c r="BB25" s="888"/>
      <c r="BC25" s="888"/>
      <c r="BD25" s="888"/>
      <c r="BE25" s="888"/>
      <c r="BF25" s="888"/>
      <c r="BG25" s="888"/>
      <c r="BH25" s="888"/>
      <c r="BI25" s="888"/>
      <c r="BJ25" s="888"/>
      <c r="BK25" s="888"/>
      <c r="BL25" s="888"/>
      <c r="BM25" s="888"/>
      <c r="BN25" s="888"/>
      <c r="BO25" s="888"/>
      <c r="BP25" s="888"/>
      <c r="BQ25" s="888"/>
    </row>
    <row r="26" spans="2:69" ht="14.25" customHeight="1" thickBot="1" x14ac:dyDescent="0.3">
      <c r="B26" s="652"/>
      <c r="C26" s="434"/>
      <c r="D26" s="464"/>
      <c r="E26" s="463"/>
      <c r="F26" s="462"/>
      <c r="G26" s="462"/>
      <c r="H26" s="462"/>
      <c r="I26" s="462"/>
      <c r="J26" s="462"/>
      <c r="K26" s="462"/>
      <c r="L26" s="462"/>
      <c r="M26" s="462"/>
      <c r="N26" s="462"/>
      <c r="O26" s="462"/>
      <c r="P26" s="462"/>
      <c r="Q26" s="462"/>
      <c r="R26" s="462"/>
      <c r="S26" s="462"/>
      <c r="T26" s="462"/>
      <c r="U26" s="462"/>
      <c r="V26" s="462"/>
      <c r="W26" s="462"/>
      <c r="X26" s="462"/>
      <c r="Y26" s="462"/>
      <c r="Z26" s="462"/>
      <c r="AA26" s="462"/>
      <c r="AB26" s="462"/>
      <c r="AC26" s="462"/>
      <c r="AD26" s="462"/>
      <c r="AE26" s="462"/>
      <c r="AF26" s="462"/>
      <c r="AG26" s="462"/>
      <c r="AH26" s="462"/>
      <c r="AI26" s="462"/>
      <c r="AJ26" s="462"/>
      <c r="AK26" s="462"/>
      <c r="AL26" s="462"/>
      <c r="AM26" s="462"/>
      <c r="AN26" s="462"/>
      <c r="AO26" s="462"/>
      <c r="AP26" s="462"/>
      <c r="AQ26" s="462"/>
      <c r="AR26" s="462"/>
      <c r="AS26" s="462"/>
      <c r="AT26" s="462"/>
      <c r="AU26" s="462"/>
      <c r="AV26" s="462"/>
      <c r="AW26" s="462"/>
      <c r="AX26" s="461"/>
    </row>
    <row r="27" spans="2:69" ht="14.25" customHeight="1" x14ac:dyDescent="0.25">
      <c r="B27" s="652"/>
      <c r="C27" s="434"/>
      <c r="D27" s="434"/>
      <c r="E27" s="434"/>
      <c r="F27" s="433"/>
      <c r="G27" s="433"/>
      <c r="H27" s="433"/>
      <c r="I27" s="481"/>
      <c r="J27" s="481"/>
      <c r="K27" s="481"/>
      <c r="L27" s="481"/>
      <c r="M27" s="481"/>
      <c r="N27" s="481"/>
      <c r="O27" s="481"/>
      <c r="P27" s="481"/>
      <c r="Q27" s="481"/>
      <c r="R27" s="481"/>
      <c r="S27" s="481"/>
      <c r="T27" s="481"/>
      <c r="U27" s="433"/>
      <c r="V27" s="433"/>
      <c r="W27" s="433"/>
      <c r="X27" s="433"/>
      <c r="Y27" s="433"/>
      <c r="Z27" s="433"/>
      <c r="AA27" s="433"/>
      <c r="AB27" s="433"/>
      <c r="AC27" s="433"/>
      <c r="AD27" s="433"/>
      <c r="AE27" s="433"/>
      <c r="AF27" s="433"/>
      <c r="AG27" s="433"/>
      <c r="AH27" s="433"/>
      <c r="AI27" s="433"/>
      <c r="AJ27" s="433"/>
      <c r="AK27" s="433"/>
      <c r="AL27" s="433"/>
      <c r="AM27" s="433"/>
      <c r="AN27" s="433"/>
      <c r="AO27" s="433"/>
      <c r="AP27" s="433"/>
      <c r="AQ27" s="433"/>
      <c r="AR27" s="433"/>
      <c r="AS27" s="433"/>
      <c r="AT27" s="433"/>
      <c r="AU27" s="433"/>
      <c r="AV27" s="433"/>
      <c r="AW27" s="433"/>
      <c r="AX27" s="433"/>
    </row>
    <row r="28" spans="2:69" ht="25.8" x14ac:dyDescent="0.25">
      <c r="B28" s="652"/>
      <c r="C28" s="434"/>
      <c r="D28" s="786" t="s">
        <v>25</v>
      </c>
      <c r="E28" s="786"/>
      <c r="F28" s="786"/>
      <c r="G28" s="433"/>
      <c r="H28" s="433"/>
      <c r="I28" s="433"/>
      <c r="J28" s="433"/>
      <c r="K28" s="433"/>
      <c r="L28" s="433"/>
      <c r="M28" s="433"/>
      <c r="N28" s="433"/>
      <c r="O28" s="433"/>
      <c r="P28" s="433"/>
      <c r="Q28" s="433"/>
      <c r="R28" s="433"/>
      <c r="S28" s="433"/>
      <c r="T28" s="433"/>
      <c r="U28" s="433"/>
      <c r="V28" s="433"/>
      <c r="W28" s="433"/>
      <c r="X28" s="433"/>
      <c r="Y28" s="433"/>
      <c r="Z28" s="433"/>
      <c r="AA28" s="433"/>
      <c r="AB28" s="433"/>
      <c r="AC28" s="433"/>
      <c r="AD28" s="433"/>
      <c r="AE28" s="433"/>
      <c r="AF28" s="433"/>
      <c r="AG28" s="433"/>
      <c r="AH28" s="433"/>
      <c r="AI28" s="433"/>
      <c r="AJ28" s="433"/>
      <c r="AK28" s="433"/>
      <c r="AL28" s="433"/>
      <c r="AM28" s="433"/>
      <c r="AN28" s="433"/>
      <c r="AO28" s="433"/>
      <c r="AP28" s="433"/>
      <c r="AQ28" s="433"/>
      <c r="AR28" s="433"/>
      <c r="AS28" s="433"/>
      <c r="AT28" s="433"/>
      <c r="AU28" s="433"/>
      <c r="AV28" s="433"/>
      <c r="AW28" s="433"/>
      <c r="AX28" s="433"/>
    </row>
    <row r="29" spans="2:69" ht="14.25" customHeight="1" thickBot="1" x14ac:dyDescent="0.3">
      <c r="B29" s="652"/>
      <c r="C29" s="434"/>
      <c r="D29" s="483"/>
      <c r="E29" s="483"/>
      <c r="F29" s="482"/>
      <c r="G29" s="433"/>
      <c r="H29" s="433"/>
      <c r="I29" s="481"/>
      <c r="J29" s="481"/>
      <c r="K29" s="481"/>
      <c r="L29" s="481"/>
      <c r="M29" s="481"/>
      <c r="N29" s="481"/>
      <c r="O29" s="481"/>
      <c r="P29" s="481"/>
      <c r="Q29" s="481"/>
      <c r="R29" s="481"/>
      <c r="S29" s="481"/>
      <c r="T29" s="481"/>
      <c r="U29" s="433"/>
      <c r="V29" s="433"/>
      <c r="W29" s="433"/>
      <c r="X29" s="433"/>
      <c r="Y29" s="433"/>
      <c r="Z29" s="433"/>
      <c r="AA29" s="433"/>
      <c r="AB29" s="433"/>
      <c r="AC29" s="433"/>
      <c r="AD29" s="433"/>
      <c r="AE29" s="433"/>
      <c r="AF29" s="433"/>
      <c r="AG29" s="433"/>
      <c r="AH29" s="433"/>
      <c r="AI29" s="433"/>
      <c r="AJ29" s="433"/>
      <c r="AK29" s="433"/>
      <c r="AL29" s="433"/>
      <c r="AM29" s="433"/>
      <c r="AN29" s="433"/>
      <c r="AO29" s="433"/>
      <c r="AP29" s="433"/>
      <c r="AQ29" s="433"/>
      <c r="AR29" s="433"/>
      <c r="AS29" s="433"/>
      <c r="AT29" s="433"/>
      <c r="AU29" s="433"/>
      <c r="AV29" s="433"/>
      <c r="AW29" s="433"/>
      <c r="AX29" s="433"/>
    </row>
    <row r="30" spans="2:69" ht="14.25" customHeight="1" x14ac:dyDescent="0.25">
      <c r="B30" s="652"/>
      <c r="C30" s="434"/>
      <c r="D30" s="485"/>
      <c r="E30" s="480"/>
      <c r="F30" s="479"/>
      <c r="G30" s="479"/>
      <c r="H30" s="479"/>
      <c r="I30" s="479"/>
      <c r="J30" s="479"/>
      <c r="K30" s="479"/>
      <c r="L30" s="479"/>
      <c r="M30" s="479"/>
      <c r="N30" s="479"/>
      <c r="O30" s="479"/>
      <c r="P30" s="479"/>
      <c r="Q30" s="479"/>
      <c r="R30" s="479"/>
      <c r="S30" s="479"/>
      <c r="T30" s="479"/>
      <c r="U30" s="479"/>
      <c r="V30" s="479"/>
      <c r="W30" s="479"/>
      <c r="X30" s="479"/>
      <c r="Y30" s="479"/>
      <c r="Z30" s="479"/>
      <c r="AA30" s="479"/>
      <c r="AB30" s="479"/>
      <c r="AC30" s="479"/>
      <c r="AD30" s="479"/>
      <c r="AE30" s="479"/>
      <c r="AF30" s="479"/>
      <c r="AG30" s="479"/>
      <c r="AH30" s="479"/>
      <c r="AI30" s="479"/>
      <c r="AJ30" s="479"/>
      <c r="AK30" s="479"/>
      <c r="AL30" s="479"/>
      <c r="AM30" s="479"/>
      <c r="AN30" s="479"/>
      <c r="AO30" s="479"/>
      <c r="AP30" s="479"/>
      <c r="AQ30" s="479"/>
      <c r="AR30" s="479"/>
      <c r="AS30" s="479"/>
      <c r="AT30" s="479"/>
      <c r="AU30" s="479"/>
      <c r="AV30" s="479"/>
      <c r="AW30" s="479"/>
      <c r="AX30" s="478"/>
    </row>
    <row r="31" spans="2:69" ht="14.25" customHeight="1" x14ac:dyDescent="0.25">
      <c r="B31" s="652"/>
      <c r="C31" s="434"/>
      <c r="D31" s="443"/>
      <c r="E31" s="920" t="s">
        <v>123</v>
      </c>
      <c r="F31" s="449" t="s">
        <v>26</v>
      </c>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1"/>
    </row>
    <row r="32" spans="2:69" ht="14.25" customHeight="1" x14ac:dyDescent="0.25">
      <c r="B32" s="652"/>
      <c r="C32" s="434"/>
      <c r="D32" s="443"/>
      <c r="E32" s="448"/>
      <c r="F32" s="511" t="s">
        <v>27</v>
      </c>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1"/>
    </row>
    <row r="33" spans="1:70" ht="14.25" customHeight="1" x14ac:dyDescent="0.25">
      <c r="B33" s="804" t="s">
        <v>28</v>
      </c>
      <c r="C33" s="434"/>
      <c r="D33" s="443"/>
      <c r="E33" s="448"/>
      <c r="F33" s="600" t="s">
        <v>29</v>
      </c>
      <c r="G33" s="471"/>
      <c r="H33" s="471"/>
      <c r="I33" s="474">
        <v>0.79579217000000002</v>
      </c>
      <c r="J33" s="474">
        <v>0.79579217000000002</v>
      </c>
      <c r="K33" s="474">
        <v>0.79579217000000002</v>
      </c>
      <c r="L33" s="474">
        <v>0.79579217000000002</v>
      </c>
      <c r="M33" s="474">
        <v>0.79579217000000002</v>
      </c>
      <c r="N33" s="474">
        <v>0.79579217000000002</v>
      </c>
      <c r="O33" s="474">
        <v>0.79579217000000002</v>
      </c>
      <c r="P33" s="474">
        <v>0.79579217000000002</v>
      </c>
      <c r="Q33" s="474">
        <v>0.79579217000000002</v>
      </c>
      <c r="R33" s="474">
        <v>0.79579217000000002</v>
      </c>
      <c r="S33" s="474">
        <v>0.79579217000000002</v>
      </c>
      <c r="T33" s="474">
        <v>0.79579217000000002</v>
      </c>
      <c r="U33" s="474">
        <v>0.79579217000000002</v>
      </c>
      <c r="V33" s="474">
        <v>0.79579217000000002</v>
      </c>
      <c r="W33" s="474">
        <v>0.79579217000000002</v>
      </c>
      <c r="X33" s="474">
        <v>0.79579217000000002</v>
      </c>
      <c r="Y33" s="474">
        <v>0.79579217000000002</v>
      </c>
      <c r="Z33" s="474">
        <v>0.79579217000000002</v>
      </c>
      <c r="AA33" s="474">
        <v>0.79579217000000002</v>
      </c>
      <c r="AB33" s="474">
        <v>0.79579217000000002</v>
      </c>
      <c r="AC33" s="474">
        <v>0.79579217000000002</v>
      </c>
      <c r="AD33" s="474">
        <v>0.79579217000000002</v>
      </c>
      <c r="AE33" s="474">
        <v>0.79579217000000002</v>
      </c>
      <c r="AF33" s="474">
        <v>0.79579217000000002</v>
      </c>
      <c r="AG33" s="474">
        <v>0.79579217000000002</v>
      </c>
      <c r="AH33" s="474">
        <v>0.79579217000000002</v>
      </c>
      <c r="AI33" s="474">
        <v>0.79579217000000002</v>
      </c>
      <c r="AJ33" s="474">
        <v>0.79579217000000002</v>
      </c>
      <c r="AK33" s="474">
        <v>0.79579217000000002</v>
      </c>
      <c r="AL33" s="474">
        <v>0.79579217000000002</v>
      </c>
      <c r="AM33" s="474">
        <v>0.79579217000000002</v>
      </c>
      <c r="AN33" s="474">
        <v>0.79579217000000002</v>
      </c>
      <c r="AO33" s="474">
        <v>0.79579217000000002</v>
      </c>
      <c r="AP33" s="474">
        <v>0.79579217000000002</v>
      </c>
      <c r="AQ33" s="474">
        <v>0.79579217000000002</v>
      </c>
      <c r="AR33" s="474">
        <v>0.79579217000000002</v>
      </c>
      <c r="AS33" s="474">
        <v>0.79579217000000002</v>
      </c>
      <c r="AT33" s="474">
        <v>0.79579217000000002</v>
      </c>
      <c r="AU33" s="474">
        <v>0.79579217000000002</v>
      </c>
      <c r="AV33" s="474">
        <v>0.79579217000000002</v>
      </c>
      <c r="AW33" s="474">
        <v>0.79579217000000002</v>
      </c>
      <c r="AX33" s="441"/>
    </row>
    <row r="34" spans="1:70" ht="14.25" customHeight="1" x14ac:dyDescent="0.25">
      <c r="B34" s="804"/>
      <c r="C34" s="434"/>
      <c r="D34" s="443"/>
      <c r="E34" s="448"/>
      <c r="F34" s="600" t="s">
        <v>30</v>
      </c>
      <c r="G34" s="471"/>
      <c r="H34" s="471"/>
      <c r="I34" s="474">
        <v>2.2633933100000001</v>
      </c>
      <c r="J34" s="474">
        <v>2.2794223700000003</v>
      </c>
      <c r="K34" s="474">
        <v>2.2794223700000003</v>
      </c>
      <c r="L34" s="474">
        <v>2.2794223700000003</v>
      </c>
      <c r="M34" s="474">
        <v>2.3725856800000003</v>
      </c>
      <c r="N34" s="474">
        <v>2.3725856800000003</v>
      </c>
      <c r="O34" s="474">
        <v>2.37473125</v>
      </c>
      <c r="P34" s="474">
        <v>2.37473125</v>
      </c>
      <c r="Q34" s="474">
        <v>2.4084734000000001</v>
      </c>
      <c r="R34" s="474">
        <v>2.40882109</v>
      </c>
      <c r="S34" s="474">
        <v>2.40882109</v>
      </c>
      <c r="T34" s="474">
        <v>2.4117234999999999</v>
      </c>
      <c r="U34" s="474">
        <v>2.4117234999999999</v>
      </c>
      <c r="V34" s="474">
        <v>2.4117234999999999</v>
      </c>
      <c r="W34" s="474">
        <v>2.4117234999999999</v>
      </c>
      <c r="X34" s="474">
        <v>2.4117234999999999</v>
      </c>
      <c r="Y34" s="474">
        <v>2.4117234999999999</v>
      </c>
      <c r="Z34" s="474">
        <v>2.4117234999999999</v>
      </c>
      <c r="AA34" s="474">
        <v>2.4117234999999999</v>
      </c>
      <c r="AB34" s="474">
        <v>2.4117234999999999</v>
      </c>
      <c r="AC34" s="474">
        <v>2.4117234999999999</v>
      </c>
      <c r="AD34" s="474">
        <v>2.4117234999999999</v>
      </c>
      <c r="AE34" s="474">
        <v>2.4117234999999999</v>
      </c>
      <c r="AF34" s="474">
        <v>2.4117234999999999</v>
      </c>
      <c r="AG34" s="474">
        <v>2.4117234999999999</v>
      </c>
      <c r="AH34" s="474">
        <v>2.4117234999999999</v>
      </c>
      <c r="AI34" s="474">
        <v>2.4117234999999999</v>
      </c>
      <c r="AJ34" s="474">
        <v>2.4117234999999999</v>
      </c>
      <c r="AK34" s="474">
        <v>2.4117234999999999</v>
      </c>
      <c r="AL34" s="474">
        <v>2.4117234999999999</v>
      </c>
      <c r="AM34" s="474">
        <v>2.4117234999999999</v>
      </c>
      <c r="AN34" s="474">
        <v>2.4117234999999999</v>
      </c>
      <c r="AO34" s="474">
        <v>2.4117234999999999</v>
      </c>
      <c r="AP34" s="474">
        <v>2.4117234999999999</v>
      </c>
      <c r="AQ34" s="474">
        <v>2.4117234999999999</v>
      </c>
      <c r="AR34" s="474">
        <v>2.4117234999999999</v>
      </c>
      <c r="AS34" s="474">
        <v>2.4117234999999999</v>
      </c>
      <c r="AT34" s="474">
        <v>2.4117234999999999</v>
      </c>
      <c r="AU34" s="474">
        <v>2.4117234999999999</v>
      </c>
      <c r="AV34" s="474">
        <v>2.4117234999999999</v>
      </c>
      <c r="AW34" s="474">
        <v>2.4117234999999999</v>
      </c>
      <c r="AX34" s="441"/>
    </row>
    <row r="35" spans="1:70" ht="14.25" customHeight="1" x14ac:dyDescent="0.25">
      <c r="B35" s="804"/>
      <c r="C35" s="434"/>
      <c r="D35" s="443"/>
      <c r="E35" s="448"/>
      <c r="F35" s="600" t="s">
        <v>31</v>
      </c>
      <c r="G35" s="471"/>
      <c r="H35" s="471"/>
      <c r="I35" s="474">
        <v>1.8351788900000003</v>
      </c>
      <c r="J35" s="474">
        <v>1.8351788900000003</v>
      </c>
      <c r="K35" s="474">
        <v>1.8383960400000003</v>
      </c>
      <c r="L35" s="474">
        <v>1.8383960400000003</v>
      </c>
      <c r="M35" s="474">
        <v>1.8383960400000003</v>
      </c>
      <c r="N35" s="474">
        <v>1.8383960400000003</v>
      </c>
      <c r="O35" s="474">
        <v>1.8383960400000003</v>
      </c>
      <c r="P35" s="474">
        <v>1.8914898600000003</v>
      </c>
      <c r="Q35" s="474">
        <v>1.8934445100000001</v>
      </c>
      <c r="R35" s="474">
        <v>1.9224890200000002</v>
      </c>
      <c r="S35" s="474">
        <v>1.9272791500000002</v>
      </c>
      <c r="T35" s="474">
        <v>1.95791001</v>
      </c>
      <c r="U35" s="474">
        <v>1.95791001</v>
      </c>
      <c r="V35" s="474">
        <v>1.95791001</v>
      </c>
      <c r="W35" s="474">
        <v>1.95791001</v>
      </c>
      <c r="X35" s="474">
        <v>1.95791001</v>
      </c>
      <c r="Y35" s="474">
        <v>1.95791001</v>
      </c>
      <c r="Z35" s="474">
        <v>1.95791001</v>
      </c>
      <c r="AA35" s="474">
        <v>1.95791001</v>
      </c>
      <c r="AB35" s="474">
        <v>1.95791001</v>
      </c>
      <c r="AC35" s="474">
        <v>1.95791001</v>
      </c>
      <c r="AD35" s="474">
        <v>1.95791001</v>
      </c>
      <c r="AE35" s="474">
        <v>1.95791001</v>
      </c>
      <c r="AF35" s="474">
        <v>1.95791001</v>
      </c>
      <c r="AG35" s="474">
        <v>1.95791001</v>
      </c>
      <c r="AH35" s="474">
        <v>1.95791001</v>
      </c>
      <c r="AI35" s="474">
        <v>1.95791001</v>
      </c>
      <c r="AJ35" s="474">
        <v>1.95791001</v>
      </c>
      <c r="AK35" s="474">
        <v>1.95791001</v>
      </c>
      <c r="AL35" s="474">
        <v>1.95791001</v>
      </c>
      <c r="AM35" s="474">
        <v>1.95791001</v>
      </c>
      <c r="AN35" s="474">
        <v>1.95791001</v>
      </c>
      <c r="AO35" s="474">
        <v>1.95791001</v>
      </c>
      <c r="AP35" s="474">
        <v>1.95791001</v>
      </c>
      <c r="AQ35" s="474">
        <v>1.95791001</v>
      </c>
      <c r="AR35" s="474">
        <v>1.95791001</v>
      </c>
      <c r="AS35" s="474">
        <v>1.95791001</v>
      </c>
      <c r="AT35" s="474">
        <v>1.95791001</v>
      </c>
      <c r="AU35" s="474">
        <v>1.95791001</v>
      </c>
      <c r="AV35" s="474">
        <v>1.95791001</v>
      </c>
      <c r="AW35" s="474">
        <v>1.95791001</v>
      </c>
      <c r="AX35" s="441"/>
    </row>
    <row r="36" spans="1:70" ht="14.25" customHeight="1" x14ac:dyDescent="0.25">
      <c r="B36" s="804"/>
      <c r="C36" s="434"/>
      <c r="D36" s="443"/>
      <c r="E36" s="448"/>
      <c r="F36" s="600" t="s">
        <v>32</v>
      </c>
      <c r="G36" s="471"/>
      <c r="H36" s="471"/>
      <c r="I36" s="474">
        <v>0.37320953000000001</v>
      </c>
      <c r="J36" s="474">
        <v>0.37568765999999998</v>
      </c>
      <c r="K36" s="474">
        <v>0.38884295999999996</v>
      </c>
      <c r="L36" s="474">
        <v>0.38884295999999996</v>
      </c>
      <c r="M36" s="474">
        <v>0.38884295999999996</v>
      </c>
      <c r="N36" s="474">
        <v>0.53110941</v>
      </c>
      <c r="O36" s="474">
        <v>0.57106191000000006</v>
      </c>
      <c r="P36" s="474">
        <v>0.57106191000000006</v>
      </c>
      <c r="Q36" s="474">
        <v>0.57106191000000006</v>
      </c>
      <c r="R36" s="474">
        <v>0.57106191000000006</v>
      </c>
      <c r="S36" s="474">
        <v>0.57106191000000006</v>
      </c>
      <c r="T36" s="474">
        <v>0.57106191000000006</v>
      </c>
      <c r="U36" s="474">
        <v>0.57106191000000006</v>
      </c>
      <c r="V36" s="474">
        <v>0.57106191000000006</v>
      </c>
      <c r="W36" s="474">
        <v>0.57106191000000006</v>
      </c>
      <c r="X36" s="474">
        <v>0.57106191000000006</v>
      </c>
      <c r="Y36" s="474">
        <v>0.57106191000000006</v>
      </c>
      <c r="Z36" s="474">
        <v>0.57106191000000006</v>
      </c>
      <c r="AA36" s="474">
        <v>0.57106191000000006</v>
      </c>
      <c r="AB36" s="474">
        <v>0.57106191000000006</v>
      </c>
      <c r="AC36" s="474">
        <v>0.57106191000000006</v>
      </c>
      <c r="AD36" s="474">
        <v>0.57106191000000006</v>
      </c>
      <c r="AE36" s="474">
        <v>0.57106191000000006</v>
      </c>
      <c r="AF36" s="474">
        <v>0.57106191000000006</v>
      </c>
      <c r="AG36" s="474">
        <v>0.57106191000000006</v>
      </c>
      <c r="AH36" s="474">
        <v>0.57106191000000006</v>
      </c>
      <c r="AI36" s="474">
        <v>0.57106191000000006</v>
      </c>
      <c r="AJ36" s="474">
        <v>0.57106191000000006</v>
      </c>
      <c r="AK36" s="474">
        <v>0.57106191000000006</v>
      </c>
      <c r="AL36" s="474">
        <v>0.57106191000000006</v>
      </c>
      <c r="AM36" s="474">
        <v>0.57106191000000006</v>
      </c>
      <c r="AN36" s="474">
        <v>0.57106191000000006</v>
      </c>
      <c r="AO36" s="474">
        <v>0.57106191000000006</v>
      </c>
      <c r="AP36" s="474">
        <v>0.57106191000000006</v>
      </c>
      <c r="AQ36" s="474">
        <v>0.57106191000000006</v>
      </c>
      <c r="AR36" s="474">
        <v>0.57106191000000006</v>
      </c>
      <c r="AS36" s="474">
        <v>0.57106191000000006</v>
      </c>
      <c r="AT36" s="474">
        <v>0.57106191000000006</v>
      </c>
      <c r="AU36" s="474">
        <v>0.57106191000000006</v>
      </c>
      <c r="AV36" s="474">
        <v>0.57106191000000006</v>
      </c>
      <c r="AW36" s="474">
        <v>0.57106191000000006</v>
      </c>
      <c r="AX36" s="441"/>
    </row>
    <row r="37" spans="1:70" ht="14.25" customHeight="1" thickBot="1" x14ac:dyDescent="0.3">
      <c r="B37" s="652"/>
      <c r="C37" s="434"/>
      <c r="D37" s="464"/>
      <c r="E37" s="463"/>
      <c r="F37" s="462"/>
      <c r="G37" s="462"/>
      <c r="H37" s="462"/>
      <c r="I37" s="462"/>
      <c r="J37" s="462"/>
      <c r="K37" s="462"/>
      <c r="L37" s="462"/>
      <c r="M37" s="462"/>
      <c r="N37" s="462"/>
      <c r="O37" s="462"/>
      <c r="P37" s="462"/>
      <c r="Q37" s="462"/>
      <c r="R37" s="462"/>
      <c r="S37" s="462"/>
      <c r="T37" s="462"/>
      <c r="U37" s="462"/>
      <c r="V37" s="462"/>
      <c r="W37" s="462"/>
      <c r="X37" s="462"/>
      <c r="Y37" s="462"/>
      <c r="Z37" s="462"/>
      <c r="AA37" s="462"/>
      <c r="AB37" s="462"/>
      <c r="AC37" s="462"/>
      <c r="AD37" s="462"/>
      <c r="AE37" s="462"/>
      <c r="AF37" s="462"/>
      <c r="AG37" s="462"/>
      <c r="AH37" s="462"/>
      <c r="AI37" s="462"/>
      <c r="AJ37" s="462"/>
      <c r="AK37" s="462"/>
      <c r="AL37" s="462"/>
      <c r="AM37" s="462"/>
      <c r="AN37" s="462"/>
      <c r="AO37" s="462"/>
      <c r="AP37" s="462"/>
      <c r="AQ37" s="462"/>
      <c r="AR37" s="462"/>
      <c r="AS37" s="462"/>
      <c r="AT37" s="462"/>
      <c r="AU37" s="462"/>
      <c r="AV37" s="462"/>
      <c r="AW37" s="462"/>
      <c r="AX37" s="461"/>
    </row>
    <row r="38" spans="1:70" ht="14.25" customHeight="1" x14ac:dyDescent="0.25">
      <c r="B38" s="652"/>
      <c r="C38" s="434"/>
      <c r="D38" s="434"/>
      <c r="E38" s="434"/>
      <c r="F38" s="433"/>
      <c r="G38" s="433"/>
      <c r="H38" s="433"/>
      <c r="I38" s="433"/>
      <c r="J38" s="433"/>
      <c r="K38" s="433"/>
      <c r="L38" s="433"/>
      <c r="M38" s="433"/>
      <c r="N38" s="433"/>
      <c r="O38" s="433"/>
      <c r="P38" s="433"/>
      <c r="Q38" s="433"/>
      <c r="R38" s="433"/>
      <c r="S38" s="433"/>
      <c r="T38" s="433"/>
      <c r="U38" s="433"/>
      <c r="V38" s="433"/>
      <c r="W38" s="433"/>
      <c r="X38" s="433"/>
      <c r="Y38" s="433"/>
      <c r="Z38" s="433"/>
      <c r="AA38" s="433"/>
      <c r="AB38" s="433"/>
      <c r="AC38" s="433"/>
      <c r="AD38" s="433"/>
      <c r="AE38" s="433"/>
      <c r="AF38" s="433"/>
      <c r="AG38" s="433"/>
      <c r="AH38" s="433"/>
      <c r="AI38" s="433"/>
      <c r="AJ38" s="433"/>
      <c r="AK38" s="433"/>
      <c r="AL38" s="433"/>
      <c r="AM38" s="433"/>
      <c r="AN38" s="433"/>
      <c r="AO38" s="433"/>
      <c r="AP38" s="433"/>
      <c r="AQ38" s="433"/>
      <c r="AR38" s="433"/>
      <c r="AS38" s="433"/>
      <c r="AT38" s="433"/>
      <c r="AU38" s="433"/>
      <c r="AV38" s="433"/>
      <c r="AW38" s="433"/>
      <c r="AX38" s="433"/>
      <c r="AZ38" s="889">
        <f>U79-AW79</f>
        <v>1.8558031398731079E-2</v>
      </c>
    </row>
    <row r="39" spans="1:70" ht="25.8" x14ac:dyDescent="0.25">
      <c r="B39" s="652"/>
      <c r="C39" s="434"/>
      <c r="D39" s="786" t="s">
        <v>33</v>
      </c>
      <c r="E39" s="786"/>
      <c r="F39" s="786"/>
      <c r="G39" s="433"/>
      <c r="H39" s="433"/>
      <c r="I39" s="433"/>
      <c r="J39" s="433"/>
      <c r="K39" s="433"/>
      <c r="L39" s="433"/>
      <c r="M39" s="433"/>
      <c r="N39" s="433"/>
      <c r="O39" s="433"/>
      <c r="P39" s="433"/>
      <c r="Q39" s="433"/>
      <c r="R39" s="484"/>
      <c r="S39" s="433"/>
      <c r="T39" s="433"/>
      <c r="U39" s="433"/>
      <c r="V39" s="433"/>
      <c r="W39" s="433"/>
      <c r="X39" s="433"/>
      <c r="Y39" s="433"/>
      <c r="Z39" s="433"/>
      <c r="AA39" s="433"/>
      <c r="AB39" s="433"/>
      <c r="AC39" s="433"/>
      <c r="AD39" s="433"/>
      <c r="AE39" s="433"/>
      <c r="AF39" s="433"/>
      <c r="AG39" s="433"/>
      <c r="AH39" s="433"/>
      <c r="AI39" s="433"/>
      <c r="AJ39" s="433"/>
      <c r="AK39" s="433"/>
      <c r="AL39" s="433"/>
      <c r="AM39" s="433"/>
      <c r="AN39" s="433"/>
      <c r="AO39" s="433"/>
      <c r="AP39" s="433"/>
      <c r="AQ39" s="433"/>
      <c r="AR39" s="433"/>
      <c r="AS39" s="433"/>
      <c r="AT39" s="433"/>
      <c r="AU39" s="433"/>
      <c r="AV39" s="433"/>
      <c r="AW39" s="433"/>
      <c r="AX39" s="433"/>
    </row>
    <row r="40" spans="1:70" ht="14.25" customHeight="1" x14ac:dyDescent="0.25">
      <c r="B40" s="652"/>
      <c r="C40" s="434"/>
      <c r="D40" s="434"/>
      <c r="E40" s="434"/>
      <c r="F40" s="433"/>
      <c r="G40" s="433"/>
      <c r="H40" s="433"/>
      <c r="I40" s="481"/>
      <c r="J40" s="481"/>
      <c r="K40" s="481"/>
      <c r="L40" s="481"/>
      <c r="M40" s="481"/>
      <c r="N40" s="481"/>
      <c r="O40" s="481"/>
      <c r="P40" s="481"/>
      <c r="Q40" s="450"/>
      <c r="R40" s="433"/>
      <c r="S40" s="481"/>
      <c r="T40" s="481"/>
      <c r="U40" s="637"/>
      <c r="V40" s="637"/>
      <c r="W40" s="637"/>
      <c r="X40" s="637"/>
      <c r="Y40" s="637"/>
      <c r="Z40" s="637"/>
      <c r="AA40" s="637"/>
      <c r="AB40" s="637"/>
      <c r="AC40" s="637"/>
      <c r="AD40" s="637"/>
      <c r="AE40" s="433"/>
      <c r="AF40" s="433"/>
      <c r="AG40" s="433"/>
      <c r="AH40" s="433"/>
      <c r="AI40" s="433"/>
      <c r="AJ40" s="433"/>
      <c r="AK40" s="433"/>
      <c r="AL40" s="433"/>
      <c r="AM40" s="433"/>
      <c r="AN40" s="433"/>
      <c r="AO40" s="433"/>
      <c r="AP40" s="433"/>
      <c r="AQ40" s="433"/>
      <c r="AR40" s="433"/>
      <c r="AS40" s="433"/>
      <c r="AT40" s="433"/>
      <c r="AU40" s="433"/>
      <c r="AV40" s="433"/>
      <c r="AW40" s="433"/>
      <c r="AX40" s="433"/>
    </row>
    <row r="41" spans="1:70" ht="14.25" customHeight="1" x14ac:dyDescent="0.25">
      <c r="B41" s="652"/>
      <c r="C41" s="836"/>
      <c r="D41" s="498"/>
      <c r="E41" s="456"/>
      <c r="F41" s="499"/>
      <c r="G41" s="499"/>
      <c r="H41" s="499"/>
      <c r="I41" s="499"/>
      <c r="J41" s="499"/>
      <c r="K41" s="499"/>
      <c r="L41" s="499"/>
      <c r="M41" s="499"/>
      <c r="N41" s="499"/>
      <c r="O41" s="499"/>
      <c r="P41" s="499"/>
      <c r="Q41" s="499"/>
      <c r="R41" s="499"/>
      <c r="S41" s="499"/>
      <c r="T41" s="499"/>
      <c r="U41" s="499"/>
      <c r="V41" s="499"/>
      <c r="W41" s="499"/>
      <c r="X41" s="499"/>
      <c r="Y41" s="499"/>
      <c r="Z41" s="499"/>
      <c r="AA41" s="499"/>
      <c r="AB41" s="499"/>
      <c r="AC41" s="499"/>
      <c r="AD41" s="499"/>
      <c r="AE41" s="499"/>
      <c r="AF41" s="499"/>
      <c r="AG41" s="499"/>
      <c r="AH41" s="499"/>
      <c r="AI41" s="499"/>
      <c r="AJ41" s="499"/>
      <c r="AK41" s="499"/>
      <c r="AL41" s="499"/>
      <c r="AM41" s="499"/>
      <c r="AN41" s="499"/>
      <c r="AO41" s="499"/>
      <c r="AP41" s="499"/>
      <c r="AQ41" s="499"/>
      <c r="AR41" s="499"/>
      <c r="AS41" s="499"/>
      <c r="AT41" s="499"/>
      <c r="AU41" s="499"/>
      <c r="AV41" s="499"/>
      <c r="AW41" s="499"/>
      <c r="AX41" s="499"/>
      <c r="AY41" s="499"/>
      <c r="AZ41" s="499"/>
      <c r="BA41" s="499"/>
      <c r="BB41" s="499"/>
      <c r="BC41" s="499"/>
      <c r="BD41" s="499"/>
      <c r="BE41" s="499"/>
      <c r="BF41" s="499"/>
      <c r="BG41" s="499"/>
      <c r="BH41" s="499"/>
      <c r="BI41" s="499"/>
      <c r="BJ41" s="499"/>
      <c r="BK41" s="499"/>
      <c r="BL41" s="499"/>
      <c r="BM41" s="499"/>
      <c r="BN41" s="499"/>
      <c r="BO41" s="499"/>
      <c r="BP41" s="499"/>
      <c r="BQ41" s="499"/>
      <c r="BR41" s="500"/>
    </row>
    <row r="42" spans="1:70" ht="14.25" customHeight="1" x14ac:dyDescent="0.3">
      <c r="A42" s="449" t="s">
        <v>124</v>
      </c>
      <c r="B42" s="652"/>
      <c r="C42" s="837"/>
      <c r="D42" s="455"/>
      <c r="E42" s="633"/>
      <c r="F42" s="449" t="s">
        <v>35</v>
      </c>
      <c r="G42" s="442"/>
      <c r="H42" s="442"/>
      <c r="I42" s="442"/>
      <c r="J42" s="442"/>
      <c r="K42" s="442"/>
      <c r="L42" s="442"/>
      <c r="M42" s="442"/>
      <c r="N42" s="442"/>
      <c r="O42" s="442"/>
      <c r="P42" s="442"/>
      <c r="Q42" s="442"/>
      <c r="R42" s="442"/>
      <c r="S42" s="442"/>
      <c r="T42" s="442"/>
      <c r="U42" s="442"/>
      <c r="V42" s="442"/>
      <c r="W42" s="442"/>
      <c r="X42" s="442"/>
      <c r="Y42" s="442"/>
      <c r="Z42" s="442"/>
      <c r="AA42" s="442"/>
      <c r="AB42" s="442"/>
      <c r="AC42" s="442"/>
      <c r="AD42" s="442"/>
      <c r="AE42" s="442"/>
      <c r="AF42" s="442"/>
      <c r="AG42" s="442"/>
      <c r="AH42" s="442"/>
      <c r="AI42" s="442"/>
      <c r="AJ42" s="442"/>
      <c r="AK42" s="442"/>
      <c r="AL42" s="442"/>
      <c r="AM42" s="442"/>
      <c r="AN42" s="442"/>
      <c r="AO42" s="442"/>
      <c r="AP42" s="442"/>
      <c r="AQ42" s="442"/>
      <c r="AR42" s="442"/>
      <c r="AS42" s="442"/>
      <c r="AT42" s="442"/>
      <c r="AU42" s="442"/>
      <c r="AV42" s="442"/>
      <c r="AW42" s="442"/>
      <c r="AX42" s="442"/>
      <c r="AY42" s="442"/>
      <c r="AZ42" s="442"/>
      <c r="BA42" s="442"/>
      <c r="BB42" s="442"/>
      <c r="BC42" s="442"/>
      <c r="BD42" s="442"/>
      <c r="BE42" s="442"/>
      <c r="BF42" s="442"/>
      <c r="BG42" s="442"/>
      <c r="BH42" s="442"/>
      <c r="BI42" s="442"/>
      <c r="BJ42" s="442"/>
      <c r="BK42" s="442"/>
      <c r="BL42" s="442"/>
      <c r="BM42" s="442"/>
      <c r="BN42" s="442"/>
      <c r="BO42" s="442"/>
      <c r="BP42" s="442"/>
      <c r="BQ42" s="442"/>
      <c r="BR42" s="501"/>
    </row>
    <row r="43" spans="1:70" ht="14.25" hidden="1" customHeight="1" x14ac:dyDescent="0.25">
      <c r="B43" s="652"/>
      <c r="C43" s="837"/>
      <c r="D43" s="455"/>
      <c r="E43" s="448"/>
      <c r="F43" s="511" t="s">
        <v>36</v>
      </c>
      <c r="G43" s="442"/>
      <c r="H43" s="442"/>
      <c r="I43" s="442"/>
      <c r="J43" s="442"/>
      <c r="K43" s="442"/>
      <c r="L43" s="442"/>
      <c r="M43" s="442"/>
      <c r="N43" s="442"/>
      <c r="O43" s="442"/>
      <c r="P43" s="442"/>
      <c r="Q43" s="442"/>
      <c r="R43" s="442"/>
      <c r="S43" s="442"/>
      <c r="T43" s="442"/>
      <c r="U43" s="442"/>
      <c r="V43" s="442"/>
      <c r="W43" s="442"/>
      <c r="X43" s="442"/>
      <c r="Y43" s="442"/>
      <c r="Z43" s="442"/>
      <c r="AA43" s="442"/>
      <c r="AB43" s="442"/>
      <c r="AC43" s="442"/>
      <c r="AD43" s="442"/>
      <c r="AE43" s="442"/>
      <c r="AF43" s="442"/>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501"/>
    </row>
    <row r="44" spans="1:70" s="470" customFormat="1" ht="14.25" hidden="1" customHeight="1" x14ac:dyDescent="0.25">
      <c r="A44" s="607"/>
      <c r="B44" s="804" t="s">
        <v>37</v>
      </c>
      <c r="C44" s="609"/>
      <c r="D44" s="830" t="s">
        <v>38</v>
      </c>
      <c r="E44" s="831"/>
      <c r="F44" s="600" t="s">
        <v>39</v>
      </c>
      <c r="G44" s="601">
        <v>13038367.32</v>
      </c>
      <c r="H44" s="600"/>
      <c r="I44" s="601"/>
      <c r="J44" s="602"/>
      <c r="K44" s="602"/>
      <c r="L44" s="602"/>
      <c r="M44" s="602">
        <v>12753386.910000002</v>
      </c>
      <c r="N44" s="603"/>
      <c r="O44" s="603">
        <v>12631197.689999999</v>
      </c>
      <c r="P44" s="603"/>
      <c r="Q44" s="604">
        <v>12514339.529999999</v>
      </c>
      <c r="R44" s="604"/>
      <c r="S44" s="604"/>
      <c r="T44" s="604"/>
      <c r="U44" s="610"/>
      <c r="V44" s="610"/>
      <c r="W44" s="610"/>
      <c r="X44" s="610"/>
      <c r="Y44" s="610"/>
      <c r="Z44" s="610"/>
      <c r="AA44" s="610"/>
      <c r="AB44" s="610"/>
      <c r="AC44" s="610"/>
      <c r="AD44" s="610"/>
      <c r="AE44" s="610"/>
      <c r="AF44" s="610"/>
      <c r="AG44" s="610"/>
      <c r="AH44" s="610"/>
      <c r="AI44" s="610"/>
      <c r="AJ44" s="610"/>
      <c r="AK44" s="610"/>
      <c r="AL44" s="610"/>
      <c r="AM44" s="610"/>
      <c r="AN44" s="610"/>
      <c r="AO44" s="610"/>
      <c r="AP44" s="610"/>
      <c r="AQ44" s="610"/>
      <c r="AR44" s="610"/>
      <c r="AS44" s="610"/>
      <c r="AT44" s="610"/>
      <c r="AU44" s="610"/>
      <c r="AV44" s="610"/>
      <c r="AW44" s="610"/>
      <c r="AX44" s="610"/>
      <c r="AY44" s="610"/>
      <c r="AZ44" s="610"/>
      <c r="BA44" s="610"/>
      <c r="BB44" s="610"/>
      <c r="BC44" s="610"/>
      <c r="BD44" s="610"/>
      <c r="BE44" s="610"/>
      <c r="BF44" s="610"/>
      <c r="BG44" s="610"/>
      <c r="BH44" s="610"/>
      <c r="BI44" s="610"/>
      <c r="BJ44" s="610"/>
      <c r="BK44" s="610"/>
      <c r="BL44" s="610"/>
      <c r="BM44" s="610"/>
      <c r="BN44" s="610"/>
      <c r="BO44" s="610"/>
      <c r="BP44" s="610"/>
      <c r="BQ44" s="610"/>
      <c r="BR44" s="501"/>
    </row>
    <row r="45" spans="1:70" s="470" customFormat="1" ht="14.25" hidden="1" customHeight="1" x14ac:dyDescent="0.25">
      <c r="A45" s="607"/>
      <c r="B45" s="804"/>
      <c r="C45" s="611"/>
      <c r="D45" s="830"/>
      <c r="E45" s="831"/>
      <c r="F45" s="600" t="s">
        <v>40</v>
      </c>
      <c r="G45" s="601">
        <v>62196.93</v>
      </c>
      <c r="H45" s="600"/>
      <c r="I45" s="601"/>
      <c r="J45" s="602"/>
      <c r="K45" s="602"/>
      <c r="L45" s="602"/>
      <c r="M45" s="602">
        <v>130072.41000000002</v>
      </c>
      <c r="N45" s="603"/>
      <c r="O45" s="603">
        <v>123719.94</v>
      </c>
      <c r="P45" s="603"/>
      <c r="Q45" s="604">
        <v>121995.27</v>
      </c>
      <c r="R45" s="604"/>
      <c r="S45" s="604"/>
      <c r="T45" s="604"/>
      <c r="U45" s="610"/>
      <c r="V45" s="610"/>
      <c r="W45" s="610"/>
      <c r="X45" s="610"/>
      <c r="Y45" s="610"/>
      <c r="Z45" s="610"/>
      <c r="AA45" s="610"/>
      <c r="AB45" s="610"/>
      <c r="AC45" s="610"/>
      <c r="AD45" s="610"/>
      <c r="AE45" s="610"/>
      <c r="AF45" s="610"/>
      <c r="AG45" s="610"/>
      <c r="AH45" s="610"/>
      <c r="AI45" s="610"/>
      <c r="AJ45" s="610"/>
      <c r="AK45" s="610"/>
      <c r="AL45" s="610"/>
      <c r="AM45" s="610"/>
      <c r="AN45" s="610"/>
      <c r="AO45" s="610"/>
      <c r="AP45" s="610"/>
      <c r="AQ45" s="610"/>
      <c r="AR45" s="610"/>
      <c r="AS45" s="610"/>
      <c r="AT45" s="610"/>
      <c r="AU45" s="610"/>
      <c r="AV45" s="610"/>
      <c r="AW45" s="610"/>
      <c r="AX45" s="610"/>
      <c r="AY45" s="610"/>
      <c r="AZ45" s="610"/>
      <c r="BA45" s="610"/>
      <c r="BB45" s="610"/>
      <c r="BC45" s="610"/>
      <c r="BD45" s="610"/>
      <c r="BE45" s="610"/>
      <c r="BF45" s="610"/>
      <c r="BG45" s="610"/>
      <c r="BH45" s="610"/>
      <c r="BI45" s="610"/>
      <c r="BJ45" s="610"/>
      <c r="BK45" s="610"/>
      <c r="BL45" s="610"/>
      <c r="BM45" s="610"/>
      <c r="BN45" s="610"/>
      <c r="BO45" s="610"/>
      <c r="BP45" s="610"/>
      <c r="BQ45" s="610"/>
      <c r="BR45" s="501"/>
    </row>
    <row r="46" spans="1:70" ht="14.25" hidden="1" customHeight="1" x14ac:dyDescent="0.25">
      <c r="B46" s="804"/>
      <c r="C46" s="838"/>
      <c r="D46" s="822" t="s">
        <v>41</v>
      </c>
      <c r="E46" s="823"/>
      <c r="F46" s="471" t="s">
        <v>42</v>
      </c>
      <c r="G46" s="502">
        <v>611941.94999999995</v>
      </c>
      <c r="H46" s="471"/>
      <c r="I46" s="502"/>
      <c r="J46" s="653"/>
      <c r="K46" s="653"/>
      <c r="L46" s="653"/>
      <c r="M46" s="502">
        <v>1094904.6299999997</v>
      </c>
      <c r="N46" s="653"/>
      <c r="O46" s="820">
        <v>8933864.4900000002</v>
      </c>
      <c r="P46" s="653"/>
      <c r="Q46" s="820">
        <v>8999553.2400000002</v>
      </c>
      <c r="R46" s="653"/>
      <c r="S46" s="653"/>
      <c r="T46" s="653"/>
      <c r="U46" s="474"/>
      <c r="V46" s="474"/>
      <c r="W46" s="474"/>
      <c r="X46" s="474"/>
      <c r="Y46" s="474"/>
      <c r="Z46" s="474"/>
      <c r="AA46" s="474"/>
      <c r="AB46" s="474"/>
      <c r="AC46" s="474"/>
      <c r="AD46" s="474"/>
      <c r="AE46" s="474"/>
      <c r="AF46" s="474"/>
      <c r="AG46" s="474"/>
      <c r="AH46" s="474"/>
      <c r="AI46" s="474"/>
      <c r="AJ46" s="474"/>
      <c r="AK46" s="474"/>
      <c r="AL46" s="474"/>
      <c r="AM46" s="474"/>
      <c r="AN46" s="474"/>
      <c r="AO46" s="474"/>
      <c r="AP46" s="474"/>
      <c r="AQ46" s="474"/>
      <c r="AR46" s="474"/>
      <c r="AS46" s="474"/>
      <c r="AT46" s="474"/>
      <c r="AU46" s="474"/>
      <c r="AV46" s="474"/>
      <c r="AW46" s="474"/>
      <c r="AX46" s="474"/>
      <c r="AY46" s="474"/>
      <c r="AZ46" s="474"/>
      <c r="BA46" s="474"/>
      <c r="BB46" s="474"/>
      <c r="BC46" s="474"/>
      <c r="BD46" s="474"/>
      <c r="BE46" s="474"/>
      <c r="BF46" s="474"/>
      <c r="BG46" s="474"/>
      <c r="BH46" s="474"/>
      <c r="BI46" s="474"/>
      <c r="BJ46" s="474"/>
      <c r="BK46" s="474"/>
      <c r="BL46" s="474"/>
      <c r="BM46" s="474"/>
      <c r="BN46" s="474"/>
      <c r="BO46" s="474"/>
      <c r="BP46" s="474"/>
      <c r="BQ46" s="474"/>
      <c r="BR46" s="501"/>
    </row>
    <row r="47" spans="1:70" ht="14.25" hidden="1" customHeight="1" x14ac:dyDescent="0.25">
      <c r="B47" s="804"/>
      <c r="C47" s="838"/>
      <c r="D47" s="822"/>
      <c r="E47" s="823"/>
      <c r="F47" s="471" t="s">
        <v>43</v>
      </c>
      <c r="G47" s="502">
        <v>260389.08</v>
      </c>
      <c r="H47" s="471"/>
      <c r="I47" s="502"/>
      <c r="J47" s="477"/>
      <c r="K47" s="477"/>
      <c r="L47" s="477"/>
      <c r="M47" s="503">
        <v>480131.91000000009</v>
      </c>
      <c r="N47" s="477"/>
      <c r="O47" s="820"/>
      <c r="P47" s="477"/>
      <c r="Q47" s="820"/>
      <c r="R47" s="653"/>
      <c r="S47" s="653"/>
      <c r="T47" s="653"/>
      <c r="U47" s="474"/>
      <c r="V47" s="474"/>
      <c r="W47" s="474"/>
      <c r="X47" s="474"/>
      <c r="Y47" s="474"/>
      <c r="Z47" s="474"/>
      <c r="AA47" s="474"/>
      <c r="AB47" s="474"/>
      <c r="AC47" s="474"/>
      <c r="AD47" s="474"/>
      <c r="AE47" s="474"/>
      <c r="AF47" s="474"/>
      <c r="AG47" s="474"/>
      <c r="AH47" s="474"/>
      <c r="AI47" s="474"/>
      <c r="AJ47" s="474"/>
      <c r="AK47" s="474"/>
      <c r="AL47" s="474"/>
      <c r="AM47" s="474"/>
      <c r="AN47" s="474"/>
      <c r="AO47" s="474"/>
      <c r="AP47" s="474"/>
      <c r="AQ47" s="474"/>
      <c r="AR47" s="474"/>
      <c r="AS47" s="474"/>
      <c r="AT47" s="474"/>
      <c r="AU47" s="474"/>
      <c r="AV47" s="474"/>
      <c r="AW47" s="474"/>
      <c r="AX47" s="474"/>
      <c r="AY47" s="474"/>
      <c r="AZ47" s="474"/>
      <c r="BA47" s="474"/>
      <c r="BB47" s="474"/>
      <c r="BC47" s="474"/>
      <c r="BD47" s="474"/>
      <c r="BE47" s="474"/>
      <c r="BF47" s="474"/>
      <c r="BG47" s="474"/>
      <c r="BH47" s="474"/>
      <c r="BI47" s="474"/>
      <c r="BJ47" s="474"/>
      <c r="BK47" s="474"/>
      <c r="BL47" s="474"/>
      <c r="BM47" s="474"/>
      <c r="BN47" s="474"/>
      <c r="BO47" s="474"/>
      <c r="BP47" s="474"/>
      <c r="BQ47" s="474"/>
      <c r="BR47" s="501"/>
    </row>
    <row r="48" spans="1:70" ht="14.25" hidden="1" customHeight="1" x14ac:dyDescent="0.25">
      <c r="B48" s="804"/>
      <c r="C48" s="838"/>
      <c r="D48" s="822"/>
      <c r="E48" s="823"/>
      <c r="F48" s="471" t="s">
        <v>44</v>
      </c>
      <c r="G48" s="502">
        <v>167305.59</v>
      </c>
      <c r="H48" s="471"/>
      <c r="I48" s="502"/>
      <c r="J48" s="477"/>
      <c r="K48" s="477"/>
      <c r="L48" s="477"/>
      <c r="M48" s="503">
        <v>917407.35000000009</v>
      </c>
      <c r="N48" s="477"/>
      <c r="O48" s="820"/>
      <c r="P48" s="477"/>
      <c r="Q48" s="820"/>
      <c r="R48" s="653"/>
      <c r="S48" s="653"/>
      <c r="T48" s="653"/>
      <c r="U48" s="474"/>
      <c r="V48" s="474"/>
      <c r="W48" s="474"/>
      <c r="X48" s="474"/>
      <c r="Y48" s="474"/>
      <c r="Z48" s="474"/>
      <c r="AA48" s="474"/>
      <c r="AB48" s="474"/>
      <c r="AC48" s="474"/>
      <c r="AD48" s="474"/>
      <c r="AE48" s="474"/>
      <c r="AF48" s="474"/>
      <c r="AG48" s="474"/>
      <c r="AH48" s="474"/>
      <c r="AI48" s="474"/>
      <c r="AJ48" s="474"/>
      <c r="AK48" s="474"/>
      <c r="AL48" s="474"/>
      <c r="AM48" s="474"/>
      <c r="AN48" s="474"/>
      <c r="AO48" s="474"/>
      <c r="AP48" s="474"/>
      <c r="AQ48" s="474"/>
      <c r="AR48" s="474"/>
      <c r="AS48" s="474"/>
      <c r="AT48" s="474"/>
      <c r="AU48" s="474"/>
      <c r="AV48" s="474"/>
      <c r="AW48" s="474"/>
      <c r="AX48" s="474"/>
      <c r="AY48" s="474"/>
      <c r="AZ48" s="474"/>
      <c r="BA48" s="474"/>
      <c r="BB48" s="474"/>
      <c r="BC48" s="474"/>
      <c r="BD48" s="474"/>
      <c r="BE48" s="474"/>
      <c r="BF48" s="474"/>
      <c r="BG48" s="474"/>
      <c r="BH48" s="474"/>
      <c r="BI48" s="474"/>
      <c r="BJ48" s="474"/>
      <c r="BK48" s="474"/>
      <c r="BL48" s="474"/>
      <c r="BM48" s="474"/>
      <c r="BN48" s="474"/>
      <c r="BO48" s="474"/>
      <c r="BP48" s="474"/>
      <c r="BQ48" s="474"/>
      <c r="BR48" s="501"/>
    </row>
    <row r="49" spans="1:82" ht="14.25" hidden="1" customHeight="1" x14ac:dyDescent="0.25">
      <c r="B49" s="804"/>
      <c r="C49" s="838"/>
      <c r="D49" s="822"/>
      <c r="E49" s="823"/>
      <c r="F49" s="471" t="s">
        <v>45</v>
      </c>
      <c r="G49" s="503">
        <v>1454890.32</v>
      </c>
      <c r="H49" s="471"/>
      <c r="I49" s="503"/>
      <c r="J49" s="477"/>
      <c r="K49" s="477"/>
      <c r="L49" s="477"/>
      <c r="M49" s="503">
        <v>4959938.7</v>
      </c>
      <c r="N49" s="477"/>
      <c r="O49" s="820"/>
      <c r="P49" s="477"/>
      <c r="Q49" s="820"/>
      <c r="R49" s="653"/>
      <c r="S49" s="653"/>
      <c r="T49" s="653"/>
      <c r="U49" s="474"/>
      <c r="V49" s="474"/>
      <c r="W49" s="474"/>
      <c r="X49" s="474"/>
      <c r="Y49" s="474"/>
      <c r="Z49" s="474"/>
      <c r="AA49" s="474"/>
      <c r="AB49" s="474"/>
      <c r="AC49" s="474"/>
      <c r="AD49" s="474"/>
      <c r="AE49" s="474"/>
      <c r="AF49" s="474"/>
      <c r="AG49" s="474"/>
      <c r="AH49" s="474"/>
      <c r="AI49" s="474"/>
      <c r="AJ49" s="474"/>
      <c r="AK49" s="474"/>
      <c r="AL49" s="474"/>
      <c r="AM49" s="474"/>
      <c r="AN49" s="474"/>
      <c r="AO49" s="474"/>
      <c r="AP49" s="474"/>
      <c r="AQ49" s="474"/>
      <c r="AR49" s="474"/>
      <c r="AS49" s="474"/>
      <c r="AT49" s="474"/>
      <c r="AU49" s="474"/>
      <c r="AV49" s="474"/>
      <c r="AW49" s="474"/>
      <c r="AX49" s="474"/>
      <c r="AY49" s="474"/>
      <c r="AZ49" s="474"/>
      <c r="BA49" s="474"/>
      <c r="BB49" s="474"/>
      <c r="BC49" s="474"/>
      <c r="BD49" s="474"/>
      <c r="BE49" s="474"/>
      <c r="BF49" s="474"/>
      <c r="BG49" s="474"/>
      <c r="BH49" s="474"/>
      <c r="BI49" s="474"/>
      <c r="BJ49" s="474"/>
      <c r="BK49" s="474"/>
      <c r="BL49" s="474"/>
      <c r="BM49" s="474"/>
      <c r="BN49" s="474"/>
      <c r="BO49" s="474"/>
      <c r="BP49" s="474"/>
      <c r="BQ49" s="474"/>
      <c r="BR49" s="501"/>
    </row>
    <row r="50" spans="1:82" s="470" customFormat="1" ht="14.25" hidden="1" customHeight="1" x14ac:dyDescent="0.25">
      <c r="A50" s="607"/>
      <c r="B50" s="804"/>
      <c r="C50" s="838"/>
      <c r="D50" s="822"/>
      <c r="E50" s="823"/>
      <c r="F50" s="600" t="s">
        <v>46</v>
      </c>
      <c r="G50" s="601">
        <v>6337045.3499999996</v>
      </c>
      <c r="H50" s="600"/>
      <c r="I50" s="601"/>
      <c r="J50" s="602"/>
      <c r="K50" s="602"/>
      <c r="L50" s="602"/>
      <c r="M50" s="602">
        <v>1266774.3000000003</v>
      </c>
      <c r="N50" s="603"/>
      <c r="O50" s="820"/>
      <c r="P50" s="603"/>
      <c r="Q50" s="820"/>
      <c r="R50" s="604"/>
      <c r="S50" s="604"/>
      <c r="T50" s="604"/>
      <c r="U50" s="600"/>
      <c r="V50" s="610"/>
      <c r="W50" s="610"/>
      <c r="X50" s="610"/>
      <c r="Y50" s="610"/>
      <c r="Z50" s="610"/>
      <c r="AA50" s="610"/>
      <c r="AB50" s="610"/>
      <c r="AC50" s="610"/>
      <c r="AD50" s="610"/>
      <c r="AE50" s="610"/>
      <c r="AF50" s="610"/>
      <c r="AG50" s="610"/>
      <c r="AH50" s="610"/>
      <c r="AI50" s="610"/>
      <c r="AJ50" s="610"/>
      <c r="AK50" s="610"/>
      <c r="AL50" s="610"/>
      <c r="AM50" s="610"/>
      <c r="AN50" s="610"/>
      <c r="AO50" s="610"/>
      <c r="AP50" s="610"/>
      <c r="AQ50" s="610"/>
      <c r="AR50" s="610"/>
      <c r="AS50" s="610"/>
      <c r="AT50" s="610"/>
      <c r="AU50" s="610"/>
      <c r="AV50" s="610"/>
      <c r="AW50" s="610"/>
      <c r="AX50" s="610"/>
      <c r="AY50" s="610"/>
      <c r="AZ50" s="610"/>
      <c r="BA50" s="610"/>
      <c r="BB50" s="610"/>
      <c r="BC50" s="610"/>
      <c r="BD50" s="610"/>
      <c r="BE50" s="610"/>
      <c r="BF50" s="610"/>
      <c r="BG50" s="610"/>
      <c r="BH50" s="610"/>
      <c r="BI50" s="610"/>
      <c r="BJ50" s="610"/>
      <c r="BK50" s="610"/>
      <c r="BL50" s="610"/>
      <c r="BM50" s="610"/>
      <c r="BN50" s="610"/>
      <c r="BO50" s="610"/>
      <c r="BP50" s="610"/>
      <c r="BQ50" s="610"/>
      <c r="BR50" s="501"/>
      <c r="BS50" s="607"/>
      <c r="BT50" s="607"/>
      <c r="BU50" s="607"/>
      <c r="BV50" s="607"/>
      <c r="BW50" s="607"/>
      <c r="BX50" s="607"/>
      <c r="BY50" s="607"/>
      <c r="BZ50" s="607"/>
      <c r="CA50" s="607"/>
      <c r="CB50" s="607"/>
      <c r="CC50" s="607"/>
      <c r="CD50" s="607"/>
    </row>
    <row r="51" spans="1:82" s="470" customFormat="1" ht="14.25" hidden="1" customHeight="1" x14ac:dyDescent="0.25">
      <c r="A51" s="607"/>
      <c r="B51" s="804"/>
      <c r="C51" s="611"/>
      <c r="D51" s="810" t="s">
        <v>47</v>
      </c>
      <c r="E51" s="821"/>
      <c r="F51" s="600" t="s">
        <v>48</v>
      </c>
      <c r="G51" s="601">
        <v>587499.84</v>
      </c>
      <c r="H51" s="600"/>
      <c r="I51" s="601"/>
      <c r="J51" s="608"/>
      <c r="K51" s="608"/>
      <c r="L51" s="608"/>
      <c r="M51" s="601">
        <v>810626.93999999983</v>
      </c>
      <c r="N51" s="608"/>
      <c r="O51" s="604">
        <v>763180.11</v>
      </c>
      <c r="P51" s="608"/>
      <c r="Q51" s="604">
        <v>768908.61</v>
      </c>
      <c r="R51" s="608"/>
      <c r="S51" s="608"/>
      <c r="T51" s="608"/>
      <c r="U51" s="600"/>
      <c r="V51" s="600"/>
      <c r="W51" s="610"/>
      <c r="X51" s="610"/>
      <c r="Y51" s="610"/>
      <c r="Z51" s="610"/>
      <c r="AA51" s="610"/>
      <c r="AB51" s="610"/>
      <c r="AC51" s="610"/>
      <c r="AD51" s="610"/>
      <c r="AE51" s="610"/>
      <c r="AF51" s="610"/>
      <c r="AG51" s="610"/>
      <c r="AH51" s="610"/>
      <c r="AI51" s="610"/>
      <c r="AJ51" s="610"/>
      <c r="AK51" s="610"/>
      <c r="AL51" s="610"/>
      <c r="AM51" s="610"/>
      <c r="AN51" s="610"/>
      <c r="AO51" s="610"/>
      <c r="AP51" s="610"/>
      <c r="AQ51" s="610"/>
      <c r="AR51" s="610"/>
      <c r="AS51" s="610"/>
      <c r="AT51" s="610"/>
      <c r="AU51" s="610"/>
      <c r="AV51" s="610"/>
      <c r="AW51" s="610"/>
      <c r="AX51" s="610"/>
      <c r="AY51" s="610"/>
      <c r="AZ51" s="610"/>
      <c r="BA51" s="610"/>
      <c r="BB51" s="610"/>
      <c r="BC51" s="610"/>
      <c r="BD51" s="610"/>
      <c r="BE51" s="610"/>
      <c r="BF51" s="610"/>
      <c r="BG51" s="610"/>
      <c r="BH51" s="610"/>
      <c r="BI51" s="610"/>
      <c r="BJ51" s="610"/>
      <c r="BK51" s="610"/>
      <c r="BL51" s="610"/>
      <c r="BM51" s="610"/>
      <c r="BN51" s="610"/>
      <c r="BO51" s="610"/>
      <c r="BP51" s="610"/>
      <c r="BQ51" s="610"/>
      <c r="BR51" s="501"/>
      <c r="BS51" s="607"/>
      <c r="BT51" s="607"/>
      <c r="BU51" s="607"/>
      <c r="BV51" s="607"/>
      <c r="BW51" s="607"/>
      <c r="BX51" s="607"/>
      <c r="BY51" s="607"/>
      <c r="BZ51" s="607"/>
      <c r="CA51" s="607"/>
      <c r="CB51" s="607"/>
      <c r="CC51" s="607"/>
      <c r="CD51" s="607"/>
    </row>
    <row r="52" spans="1:82" s="470" customFormat="1" ht="14.25" hidden="1" customHeight="1" x14ac:dyDescent="0.25">
      <c r="A52" s="607"/>
      <c r="B52" s="804"/>
      <c r="C52" s="611"/>
      <c r="D52" s="810"/>
      <c r="E52" s="821"/>
      <c r="F52" s="600" t="s">
        <v>49</v>
      </c>
      <c r="G52" s="601">
        <v>109528.02</v>
      </c>
      <c r="H52" s="600"/>
      <c r="I52" s="601"/>
      <c r="J52" s="608"/>
      <c r="K52" s="608"/>
      <c r="L52" s="608"/>
      <c r="M52" s="601">
        <v>89167.14</v>
      </c>
      <c r="N52" s="608"/>
      <c r="O52" s="604">
        <v>83035.17</v>
      </c>
      <c r="P52" s="608"/>
      <c r="Q52" s="604">
        <v>85768.2</v>
      </c>
      <c r="R52" s="608"/>
      <c r="S52" s="608"/>
      <c r="T52" s="608"/>
      <c r="U52" s="610"/>
      <c r="V52" s="610"/>
      <c r="W52" s="610"/>
      <c r="X52" s="610"/>
      <c r="Y52" s="610"/>
      <c r="Z52" s="610"/>
      <c r="AA52" s="610"/>
      <c r="AB52" s="610"/>
      <c r="AC52" s="610"/>
      <c r="AD52" s="610"/>
      <c r="AE52" s="610"/>
      <c r="AF52" s="610"/>
      <c r="AG52" s="610"/>
      <c r="AH52" s="610"/>
      <c r="AI52" s="610"/>
      <c r="AJ52" s="610"/>
      <c r="AK52" s="610"/>
      <c r="AL52" s="610"/>
      <c r="AM52" s="610"/>
      <c r="AN52" s="610"/>
      <c r="AO52" s="610"/>
      <c r="AP52" s="610"/>
      <c r="AQ52" s="610"/>
      <c r="AR52" s="610"/>
      <c r="AS52" s="610"/>
      <c r="AT52" s="610"/>
      <c r="AU52" s="610"/>
      <c r="AV52" s="610"/>
      <c r="AW52" s="610"/>
      <c r="AX52" s="610"/>
      <c r="AY52" s="610"/>
      <c r="AZ52" s="610"/>
      <c r="BA52" s="610"/>
      <c r="BB52" s="610"/>
      <c r="BC52" s="610"/>
      <c r="BD52" s="610"/>
      <c r="BE52" s="610"/>
      <c r="BF52" s="610"/>
      <c r="BG52" s="610"/>
      <c r="BH52" s="610"/>
      <c r="BI52" s="610"/>
      <c r="BJ52" s="610"/>
      <c r="BK52" s="610"/>
      <c r="BL52" s="610"/>
      <c r="BM52" s="610"/>
      <c r="BN52" s="610"/>
      <c r="BO52" s="610"/>
      <c r="BP52" s="610"/>
      <c r="BQ52" s="610"/>
      <c r="BR52" s="501"/>
      <c r="BS52" s="607"/>
      <c r="BT52" s="607"/>
      <c r="BU52" s="607"/>
      <c r="BV52" s="607"/>
      <c r="BW52" s="607"/>
      <c r="BX52" s="607"/>
      <c r="BY52" s="607"/>
      <c r="BZ52" s="607"/>
      <c r="CA52" s="607"/>
      <c r="CB52" s="607"/>
      <c r="CC52" s="607"/>
      <c r="CD52" s="607"/>
    </row>
    <row r="53" spans="1:82" ht="14.25" hidden="1" customHeight="1" x14ac:dyDescent="0.25">
      <c r="B53" s="804"/>
      <c r="C53" s="654"/>
      <c r="D53" s="810"/>
      <c r="E53" s="821"/>
      <c r="F53" s="471" t="s">
        <v>50</v>
      </c>
      <c r="G53" s="601">
        <v>1465935.84</v>
      </c>
      <c r="H53" s="471"/>
      <c r="I53" s="601"/>
      <c r="J53" s="608"/>
      <c r="K53" s="608"/>
      <c r="L53" s="608"/>
      <c r="M53" s="601">
        <v>1523970.09</v>
      </c>
      <c r="N53" s="608"/>
      <c r="O53" s="604">
        <v>1515272.49</v>
      </c>
      <c r="P53" s="608"/>
      <c r="Q53" s="604">
        <v>1521159.66</v>
      </c>
      <c r="R53" s="608"/>
      <c r="S53" s="608"/>
      <c r="T53" s="608"/>
      <c r="U53" s="474"/>
      <c r="V53" s="474"/>
      <c r="W53" s="474"/>
      <c r="X53" s="474"/>
      <c r="Y53" s="474"/>
      <c r="Z53" s="474"/>
      <c r="AA53" s="474"/>
      <c r="AB53" s="474"/>
      <c r="AC53" s="474"/>
      <c r="AD53" s="474"/>
      <c r="AE53" s="474"/>
      <c r="AF53" s="474"/>
      <c r="AG53" s="474"/>
      <c r="AH53" s="474"/>
      <c r="AI53" s="474"/>
      <c r="AJ53" s="474"/>
      <c r="AK53" s="474"/>
      <c r="AL53" s="474"/>
      <c r="AM53" s="474"/>
      <c r="AN53" s="474"/>
      <c r="AO53" s="474"/>
      <c r="AP53" s="474"/>
      <c r="AQ53" s="474"/>
      <c r="AR53" s="474"/>
      <c r="AS53" s="474"/>
      <c r="AT53" s="474"/>
      <c r="AU53" s="474"/>
      <c r="AV53" s="474"/>
      <c r="AW53" s="474"/>
      <c r="AX53" s="474"/>
      <c r="AY53" s="474"/>
      <c r="AZ53" s="474"/>
      <c r="BA53" s="474"/>
      <c r="BB53" s="474"/>
      <c r="BC53" s="474"/>
      <c r="BD53" s="474"/>
      <c r="BE53" s="474"/>
      <c r="BF53" s="474"/>
      <c r="BG53" s="474"/>
      <c r="BH53" s="474"/>
      <c r="BI53" s="474"/>
      <c r="BJ53" s="474"/>
      <c r="BK53" s="474"/>
      <c r="BL53" s="474"/>
      <c r="BM53" s="474"/>
      <c r="BN53" s="474"/>
      <c r="BO53" s="474"/>
      <c r="BP53" s="474"/>
      <c r="BQ53" s="474"/>
      <c r="BR53" s="501"/>
    </row>
    <row r="54" spans="1:82" ht="14.25" hidden="1" customHeight="1" x14ac:dyDescent="0.25">
      <c r="B54" s="804"/>
      <c r="C54" s="654"/>
      <c r="D54" s="822" t="s">
        <v>51</v>
      </c>
      <c r="E54" s="823"/>
      <c r="F54" s="471" t="s">
        <v>52</v>
      </c>
      <c r="G54" s="601">
        <v>348472.62</v>
      </c>
      <c r="H54" s="471"/>
      <c r="I54" s="601"/>
      <c r="J54" s="608"/>
      <c r="K54" s="608"/>
      <c r="L54" s="608"/>
      <c r="M54" s="601">
        <v>305169.38999999996</v>
      </c>
      <c r="N54" s="608"/>
      <c r="O54" s="604">
        <v>295476.12</v>
      </c>
      <c r="P54" s="608"/>
      <c r="Q54" s="604">
        <v>291292.2</v>
      </c>
      <c r="R54" s="608"/>
      <c r="S54" s="608"/>
      <c r="T54" s="608"/>
      <c r="U54" s="474"/>
      <c r="V54" s="474"/>
      <c r="W54" s="474"/>
      <c r="X54" s="474"/>
      <c r="Y54" s="474"/>
      <c r="Z54" s="474"/>
      <c r="AA54" s="474"/>
      <c r="AB54" s="474"/>
      <c r="AC54" s="474"/>
      <c r="AD54" s="474"/>
      <c r="AE54" s="474"/>
      <c r="AF54" s="474"/>
      <c r="AG54" s="474"/>
      <c r="AH54" s="474"/>
      <c r="AI54" s="474"/>
      <c r="AJ54" s="474"/>
      <c r="AK54" s="474"/>
      <c r="AL54" s="474"/>
      <c r="AM54" s="474"/>
      <c r="AN54" s="474"/>
      <c r="AO54" s="474"/>
      <c r="AP54" s="474"/>
      <c r="AQ54" s="474"/>
      <c r="AR54" s="474"/>
      <c r="AS54" s="474"/>
      <c r="AT54" s="474"/>
      <c r="AU54" s="474"/>
      <c r="AV54" s="474"/>
      <c r="AW54" s="474"/>
      <c r="AX54" s="474"/>
      <c r="AY54" s="474"/>
      <c r="AZ54" s="474"/>
      <c r="BA54" s="474"/>
      <c r="BB54" s="474"/>
      <c r="BC54" s="474"/>
      <c r="BD54" s="474"/>
      <c r="BE54" s="474"/>
      <c r="BF54" s="474"/>
      <c r="BG54" s="474"/>
      <c r="BH54" s="474"/>
      <c r="BI54" s="474"/>
      <c r="BJ54" s="474"/>
      <c r="BK54" s="474"/>
      <c r="BL54" s="474"/>
      <c r="BM54" s="474"/>
      <c r="BN54" s="474"/>
      <c r="BO54" s="474"/>
      <c r="BP54" s="474"/>
      <c r="BQ54" s="474"/>
      <c r="BR54" s="501"/>
    </row>
    <row r="55" spans="1:82" ht="14.25" hidden="1" customHeight="1" x14ac:dyDescent="0.25">
      <c r="B55" s="804"/>
      <c r="C55" s="654"/>
      <c r="D55" s="822"/>
      <c r="E55" s="823"/>
      <c r="F55" s="471" t="s">
        <v>53</v>
      </c>
      <c r="G55" s="601">
        <v>157677.57</v>
      </c>
      <c r="H55" s="471"/>
      <c r="I55" s="601"/>
      <c r="J55" s="608"/>
      <c r="K55" s="608"/>
      <c r="L55" s="608"/>
      <c r="M55" s="601">
        <v>199934.1</v>
      </c>
      <c r="N55" s="608"/>
      <c r="O55" s="604">
        <v>199287.27</v>
      </c>
      <c r="P55" s="608"/>
      <c r="Q55" s="604">
        <v>200705.67</v>
      </c>
      <c r="R55" s="608"/>
      <c r="S55" s="608"/>
      <c r="T55" s="608"/>
      <c r="U55" s="474"/>
      <c r="V55" s="474"/>
      <c r="W55" s="474"/>
      <c r="X55" s="474"/>
      <c r="Y55" s="474"/>
      <c r="Z55" s="474"/>
      <c r="AA55" s="474"/>
      <c r="AB55" s="474"/>
      <c r="AC55" s="474"/>
      <c r="AD55" s="474"/>
      <c r="AE55" s="474"/>
      <c r="AF55" s="474"/>
      <c r="AG55" s="474"/>
      <c r="AH55" s="474"/>
      <c r="AI55" s="474"/>
      <c r="AJ55" s="474"/>
      <c r="AK55" s="474"/>
      <c r="AL55" s="474"/>
      <c r="AM55" s="474"/>
      <c r="AN55" s="474"/>
      <c r="AO55" s="474"/>
      <c r="AP55" s="474"/>
      <c r="AQ55" s="474"/>
      <c r="AR55" s="474"/>
      <c r="AS55" s="474"/>
      <c r="AT55" s="474"/>
      <c r="AU55" s="474"/>
      <c r="AV55" s="474"/>
      <c r="AW55" s="474"/>
      <c r="AX55" s="474"/>
      <c r="AY55" s="474"/>
      <c r="AZ55" s="474"/>
      <c r="BA55" s="474"/>
      <c r="BB55" s="474"/>
      <c r="BC55" s="474"/>
      <c r="BD55" s="474"/>
      <c r="BE55" s="474"/>
      <c r="BF55" s="474"/>
      <c r="BG55" s="474"/>
      <c r="BH55" s="474"/>
      <c r="BI55" s="474"/>
      <c r="BJ55" s="474"/>
      <c r="BK55" s="474"/>
      <c r="BL55" s="474"/>
      <c r="BM55" s="474"/>
      <c r="BN55" s="474"/>
      <c r="BO55" s="474"/>
      <c r="BP55" s="474"/>
      <c r="BQ55" s="474"/>
      <c r="BR55" s="501"/>
    </row>
    <row r="56" spans="1:82" ht="14.25" hidden="1" customHeight="1" x14ac:dyDescent="0.25">
      <c r="B56" s="804"/>
      <c r="C56" s="654"/>
      <c r="D56" s="822" t="s">
        <v>54</v>
      </c>
      <c r="E56" s="823"/>
      <c r="F56" s="471" t="s">
        <v>55</v>
      </c>
      <c r="G56" s="601">
        <v>165538.44</v>
      </c>
      <c r="H56" s="471"/>
      <c r="I56" s="601"/>
      <c r="J56" s="608"/>
      <c r="K56" s="608"/>
      <c r="L56" s="608"/>
      <c r="M56" s="601">
        <v>224935.38000000003</v>
      </c>
      <c r="N56" s="608"/>
      <c r="O56" s="604">
        <v>229182.39</v>
      </c>
      <c r="P56" s="608"/>
      <c r="Q56" s="604">
        <v>255251.97</v>
      </c>
      <c r="R56" s="608"/>
      <c r="S56" s="608"/>
      <c r="T56" s="608"/>
      <c r="U56" s="474"/>
      <c r="V56" s="474"/>
      <c r="W56" s="474"/>
      <c r="X56" s="474"/>
      <c r="Y56" s="474"/>
      <c r="Z56" s="474"/>
      <c r="AA56" s="474"/>
      <c r="AB56" s="474"/>
      <c r="AC56" s="474"/>
      <c r="AD56" s="474"/>
      <c r="AE56" s="474"/>
      <c r="AF56" s="474"/>
      <c r="AG56" s="474"/>
      <c r="AH56" s="474"/>
      <c r="AI56" s="474"/>
      <c r="AJ56" s="474"/>
      <c r="AK56" s="474"/>
      <c r="AL56" s="474"/>
      <c r="AM56" s="474"/>
      <c r="AN56" s="474"/>
      <c r="AO56" s="474"/>
      <c r="AP56" s="474"/>
      <c r="AQ56" s="474"/>
      <c r="AR56" s="474"/>
      <c r="AS56" s="474"/>
      <c r="AT56" s="474"/>
      <c r="AU56" s="474"/>
      <c r="AV56" s="474"/>
      <c r="AW56" s="474"/>
      <c r="AX56" s="474"/>
      <c r="AY56" s="474"/>
      <c r="AZ56" s="474"/>
      <c r="BA56" s="474"/>
      <c r="BB56" s="474"/>
      <c r="BC56" s="474"/>
      <c r="BD56" s="474"/>
      <c r="BE56" s="474"/>
      <c r="BF56" s="474"/>
      <c r="BG56" s="474"/>
      <c r="BH56" s="474"/>
      <c r="BI56" s="474"/>
      <c r="BJ56" s="474"/>
      <c r="BK56" s="474"/>
      <c r="BL56" s="474"/>
      <c r="BM56" s="474"/>
      <c r="BN56" s="474"/>
      <c r="BO56" s="474"/>
      <c r="BP56" s="474"/>
      <c r="BQ56" s="474"/>
      <c r="BR56" s="501"/>
    </row>
    <row r="57" spans="1:82" ht="14.25" hidden="1" customHeight="1" x14ac:dyDescent="0.25">
      <c r="B57" s="804"/>
      <c r="C57" s="654"/>
      <c r="D57" s="822"/>
      <c r="E57" s="823"/>
      <c r="F57" s="471" t="s">
        <v>56</v>
      </c>
      <c r="G57" s="502">
        <v>11615.85</v>
      </c>
      <c r="H57" s="471"/>
      <c r="I57" s="502"/>
      <c r="J57" s="474"/>
      <c r="K57" s="474"/>
      <c r="L57" s="474"/>
      <c r="M57" s="502">
        <v>21206.79</v>
      </c>
      <c r="N57" s="474"/>
      <c r="O57" s="653">
        <v>23884.2</v>
      </c>
      <c r="P57" s="474"/>
      <c r="Q57" s="653">
        <v>30656.25</v>
      </c>
      <c r="R57" s="474"/>
      <c r="S57" s="474"/>
      <c r="T57" s="474"/>
      <c r="U57" s="474"/>
      <c r="V57" s="474"/>
      <c r="W57" s="474"/>
      <c r="X57" s="474"/>
      <c r="Y57" s="474"/>
      <c r="Z57" s="474"/>
      <c r="AA57" s="474"/>
      <c r="AB57" s="474"/>
      <c r="AC57" s="474"/>
      <c r="AD57" s="474"/>
      <c r="AE57" s="474"/>
      <c r="AF57" s="474"/>
      <c r="AG57" s="474"/>
      <c r="AH57" s="474"/>
      <c r="AI57" s="474"/>
      <c r="AJ57" s="474"/>
      <c r="AK57" s="474"/>
      <c r="AL57" s="474"/>
      <c r="AM57" s="474"/>
      <c r="AN57" s="474"/>
      <c r="AO57" s="474"/>
      <c r="AP57" s="474"/>
      <c r="AQ57" s="474"/>
      <c r="AR57" s="474"/>
      <c r="AS57" s="474"/>
      <c r="AT57" s="474"/>
      <c r="AU57" s="474"/>
      <c r="AV57" s="474"/>
      <c r="AW57" s="474"/>
      <c r="AX57" s="474"/>
      <c r="AY57" s="474"/>
      <c r="AZ57" s="474"/>
      <c r="BA57" s="474"/>
      <c r="BB57" s="474"/>
      <c r="BC57" s="474"/>
      <c r="BD57" s="474"/>
      <c r="BE57" s="474"/>
      <c r="BF57" s="474"/>
      <c r="BG57" s="474"/>
      <c r="BH57" s="474"/>
      <c r="BI57" s="474"/>
      <c r="BJ57" s="474"/>
      <c r="BK57" s="474"/>
      <c r="BL57" s="474"/>
      <c r="BM57" s="474"/>
      <c r="BN57" s="474"/>
      <c r="BO57" s="474"/>
      <c r="BP57" s="474"/>
      <c r="BQ57" s="474"/>
      <c r="BR57" s="501"/>
    </row>
    <row r="58" spans="1:82" ht="14.25" hidden="1" customHeight="1" x14ac:dyDescent="0.25">
      <c r="B58" s="804"/>
      <c r="C58" s="654"/>
      <c r="D58" s="824" t="s">
        <v>57</v>
      </c>
      <c r="E58" s="825"/>
      <c r="F58" s="471" t="s">
        <v>58</v>
      </c>
      <c r="G58" s="601">
        <v>109686.69</v>
      </c>
      <c r="H58" s="471"/>
      <c r="I58" s="601"/>
      <c r="J58" s="608"/>
      <c r="K58" s="608"/>
      <c r="L58" s="608"/>
      <c r="M58" s="601">
        <v>112568.04000000002</v>
      </c>
      <c r="N58" s="608"/>
      <c r="O58" s="604">
        <v>93841.919999999998</v>
      </c>
      <c r="P58" s="608"/>
      <c r="Q58" s="604">
        <v>102446.37</v>
      </c>
      <c r="R58" s="608"/>
      <c r="S58" s="608"/>
      <c r="T58" s="608"/>
      <c r="U58" s="474"/>
      <c r="V58" s="474"/>
      <c r="W58" s="474"/>
      <c r="X58" s="474"/>
      <c r="Y58" s="474"/>
      <c r="Z58" s="474"/>
      <c r="AA58" s="474"/>
      <c r="AB58" s="474"/>
      <c r="AC58" s="474"/>
      <c r="AD58" s="474"/>
      <c r="AE58" s="474"/>
      <c r="AF58" s="474"/>
      <c r="AG58" s="474"/>
      <c r="AH58" s="474"/>
      <c r="AI58" s="474"/>
      <c r="AJ58" s="474"/>
      <c r="AK58" s="474"/>
      <c r="AL58" s="474"/>
      <c r="AM58" s="474"/>
      <c r="AN58" s="474"/>
      <c r="AO58" s="474"/>
      <c r="AP58" s="474"/>
      <c r="AQ58" s="474"/>
      <c r="AR58" s="474"/>
      <c r="AS58" s="474"/>
      <c r="AT58" s="474"/>
      <c r="AU58" s="474"/>
      <c r="AV58" s="474"/>
      <c r="AW58" s="474"/>
      <c r="AX58" s="474"/>
      <c r="AY58" s="474"/>
      <c r="AZ58" s="474"/>
      <c r="BA58" s="474"/>
      <c r="BB58" s="474"/>
      <c r="BC58" s="474"/>
      <c r="BD58" s="474"/>
      <c r="BE58" s="474"/>
      <c r="BF58" s="474"/>
      <c r="BG58" s="474"/>
      <c r="BH58" s="474"/>
      <c r="BI58" s="474"/>
      <c r="BJ58" s="474"/>
      <c r="BK58" s="474"/>
      <c r="BL58" s="474"/>
      <c r="BM58" s="474"/>
      <c r="BN58" s="474"/>
      <c r="BO58" s="474"/>
      <c r="BP58" s="474"/>
      <c r="BQ58" s="474"/>
      <c r="BR58" s="501"/>
    </row>
    <row r="59" spans="1:82" ht="14.25" hidden="1" customHeight="1" x14ac:dyDescent="0.25">
      <c r="B59" s="804"/>
      <c r="C59" s="654"/>
      <c r="D59" s="824"/>
      <c r="E59" s="825"/>
      <c r="F59" s="471" t="s">
        <v>59</v>
      </c>
      <c r="G59" s="601">
        <v>9968.49</v>
      </c>
      <c r="H59" s="471"/>
      <c r="I59" s="601"/>
      <c r="J59" s="608"/>
      <c r="K59" s="608"/>
      <c r="L59" s="608"/>
      <c r="M59" s="601">
        <v>7865.73</v>
      </c>
      <c r="N59" s="608"/>
      <c r="O59" s="604">
        <v>6279.21</v>
      </c>
      <c r="P59" s="608"/>
      <c r="Q59" s="604">
        <v>6144.03</v>
      </c>
      <c r="R59" s="608"/>
      <c r="S59" s="608"/>
      <c r="T59" s="608"/>
      <c r="U59" s="474"/>
      <c r="V59" s="474"/>
      <c r="W59" s="474"/>
      <c r="X59" s="474"/>
      <c r="Y59" s="474"/>
      <c r="Z59" s="474"/>
      <c r="AA59" s="474"/>
      <c r="AB59" s="474"/>
      <c r="AC59" s="474"/>
      <c r="AD59" s="474"/>
      <c r="AE59" s="474"/>
      <c r="AF59" s="474"/>
      <c r="AG59" s="474"/>
      <c r="AH59" s="474"/>
      <c r="AI59" s="474"/>
      <c r="AJ59" s="474"/>
      <c r="AK59" s="474"/>
      <c r="AL59" s="474"/>
      <c r="AM59" s="474"/>
      <c r="AN59" s="474"/>
      <c r="AO59" s="474"/>
      <c r="AP59" s="474"/>
      <c r="AQ59" s="474"/>
      <c r="AR59" s="474"/>
      <c r="AS59" s="474"/>
      <c r="AT59" s="474"/>
      <c r="AU59" s="474"/>
      <c r="AV59" s="474"/>
      <c r="AW59" s="474"/>
      <c r="AX59" s="474"/>
      <c r="AY59" s="474"/>
      <c r="AZ59" s="474"/>
      <c r="BA59" s="474"/>
      <c r="BB59" s="474"/>
      <c r="BC59" s="474"/>
      <c r="BD59" s="474"/>
      <c r="BE59" s="474"/>
      <c r="BF59" s="474"/>
      <c r="BG59" s="474"/>
      <c r="BH59" s="474"/>
      <c r="BI59" s="474"/>
      <c r="BJ59" s="474"/>
      <c r="BK59" s="474"/>
      <c r="BL59" s="474"/>
      <c r="BM59" s="474"/>
      <c r="BN59" s="474"/>
      <c r="BO59" s="474"/>
      <c r="BP59" s="474"/>
      <c r="BQ59" s="474"/>
      <c r="BR59" s="501"/>
    </row>
    <row r="60" spans="1:82" ht="14.25" hidden="1" customHeight="1" x14ac:dyDescent="0.25">
      <c r="B60" s="804"/>
      <c r="C60" s="654"/>
      <c r="D60" s="824"/>
      <c r="E60" s="825"/>
      <c r="F60" s="471" t="s">
        <v>60</v>
      </c>
      <c r="G60" s="502">
        <v>0</v>
      </c>
      <c r="H60" s="471"/>
      <c r="I60" s="502"/>
      <c r="J60" s="474"/>
      <c r="K60" s="474"/>
      <c r="L60" s="474"/>
      <c r="M60" s="502">
        <v>0</v>
      </c>
      <c r="N60" s="474"/>
      <c r="O60" s="653">
        <v>0</v>
      </c>
      <c r="P60" s="474"/>
      <c r="Q60" s="653">
        <v>0</v>
      </c>
      <c r="R60" s="474"/>
      <c r="S60" s="474"/>
      <c r="T60" s="474"/>
      <c r="U60" s="474"/>
      <c r="V60" s="474"/>
      <c r="W60" s="474"/>
      <c r="X60" s="474"/>
      <c r="Y60" s="474"/>
      <c r="Z60" s="474"/>
      <c r="AA60" s="474"/>
      <c r="AB60" s="474"/>
      <c r="AC60" s="474"/>
      <c r="AD60" s="474"/>
      <c r="AE60" s="474"/>
      <c r="AF60" s="474"/>
      <c r="AG60" s="474"/>
      <c r="AH60" s="474"/>
      <c r="AI60" s="474"/>
      <c r="AJ60" s="474"/>
      <c r="AK60" s="474"/>
      <c r="AL60" s="474"/>
      <c r="AM60" s="474"/>
      <c r="AN60" s="474"/>
      <c r="AO60" s="474"/>
      <c r="AP60" s="474"/>
      <c r="AQ60" s="474"/>
      <c r="AR60" s="474"/>
      <c r="AS60" s="474"/>
      <c r="AT60" s="474"/>
      <c r="AU60" s="474"/>
      <c r="AV60" s="474"/>
      <c r="AW60" s="474"/>
      <c r="AX60" s="474"/>
      <c r="AY60" s="474"/>
      <c r="AZ60" s="474"/>
      <c r="BA60" s="474"/>
      <c r="BB60" s="474"/>
      <c r="BC60" s="474"/>
      <c r="BD60" s="474"/>
      <c r="BE60" s="474"/>
      <c r="BF60" s="474"/>
      <c r="BG60" s="474"/>
      <c r="BH60" s="474"/>
      <c r="BI60" s="474"/>
      <c r="BJ60" s="474"/>
      <c r="BK60" s="474"/>
      <c r="BL60" s="474"/>
      <c r="BM60" s="474"/>
      <c r="BN60" s="474"/>
      <c r="BO60" s="474"/>
      <c r="BP60" s="474"/>
      <c r="BQ60" s="474"/>
      <c r="BR60" s="501"/>
    </row>
    <row r="61" spans="1:82" s="437" customFormat="1" ht="14.25" customHeight="1" x14ac:dyDescent="0.25">
      <c r="B61" s="468"/>
      <c r="C61" s="634"/>
      <c r="D61" s="504"/>
      <c r="E61" s="466"/>
      <c r="F61" s="454" t="s">
        <v>61</v>
      </c>
      <c r="G61" s="505">
        <f>SUM(G44:G60)</f>
        <v>24898059.900000002</v>
      </c>
      <c r="H61" s="505"/>
      <c r="I61" s="505"/>
      <c r="J61" s="505"/>
      <c r="K61" s="505"/>
      <c r="L61" s="505"/>
      <c r="M61" s="505"/>
      <c r="N61" s="505"/>
      <c r="O61" s="505"/>
      <c r="P61" s="505"/>
      <c r="Q61" s="505"/>
      <c r="R61" s="453"/>
      <c r="S61" s="453"/>
      <c r="T61" s="453"/>
      <c r="U61" s="453"/>
      <c r="V61" s="453"/>
      <c r="W61" s="453"/>
      <c r="X61" s="453"/>
      <c r="Y61" s="453"/>
      <c r="Z61" s="453"/>
      <c r="AA61" s="453"/>
      <c r="AB61" s="453"/>
      <c r="AC61" s="453"/>
      <c r="AD61" s="453"/>
      <c r="AE61" s="453"/>
      <c r="AF61" s="453"/>
      <c r="AG61" s="453"/>
      <c r="AH61" s="453"/>
      <c r="AI61" s="453"/>
      <c r="AJ61" s="453"/>
      <c r="AK61" s="453"/>
      <c r="AL61" s="453"/>
      <c r="AM61" s="453"/>
      <c r="AN61" s="453"/>
      <c r="AO61" s="453"/>
      <c r="AP61" s="453"/>
      <c r="AQ61" s="453"/>
      <c r="AR61" s="453"/>
      <c r="AS61" s="453"/>
      <c r="AT61" s="453"/>
      <c r="AU61" s="453"/>
      <c r="AV61" s="453"/>
      <c r="AW61" s="453"/>
      <c r="AX61" s="453"/>
      <c r="AY61" s="453"/>
      <c r="AZ61" s="453"/>
      <c r="BA61" s="453"/>
      <c r="BB61" s="453"/>
      <c r="BC61" s="453"/>
      <c r="BD61" s="453"/>
      <c r="BE61" s="453"/>
      <c r="BF61" s="453"/>
      <c r="BG61" s="453"/>
      <c r="BH61" s="453"/>
      <c r="BI61" s="453"/>
      <c r="BJ61" s="453"/>
      <c r="BK61" s="453"/>
      <c r="BL61" s="453"/>
      <c r="BM61" s="453"/>
      <c r="BN61" s="453"/>
      <c r="BO61" s="453"/>
      <c r="BP61" s="453"/>
      <c r="BQ61" s="453"/>
      <c r="BR61" s="501"/>
    </row>
    <row r="62" spans="1:82" ht="14.25" customHeight="1" x14ac:dyDescent="0.25">
      <c r="B62" s="652"/>
      <c r="C62" s="634"/>
      <c r="D62" s="455"/>
      <c r="E62" s="448"/>
      <c r="F62" s="511" t="s">
        <v>62</v>
      </c>
      <c r="G62" s="442"/>
      <c r="H62" s="442"/>
      <c r="I62" s="442"/>
      <c r="J62" s="442"/>
      <c r="K62" s="442"/>
      <c r="L62" s="442"/>
      <c r="M62" s="442"/>
      <c r="N62" s="442"/>
      <c r="O62" s="442"/>
      <c r="P62" s="442"/>
      <c r="Q62" s="442"/>
      <c r="R62" s="518"/>
      <c r="S62" s="518"/>
      <c r="T62" s="518"/>
      <c r="U62" s="518"/>
      <c r="V62" s="518"/>
      <c r="W62" s="442"/>
      <c r="X62" s="442"/>
      <c r="Y62" s="442"/>
      <c r="Z62" s="442"/>
      <c r="AA62" s="442"/>
      <c r="AB62" s="442"/>
      <c r="AC62" s="442"/>
      <c r="AD62" s="442"/>
      <c r="AE62" s="442"/>
      <c r="AF62" s="442"/>
      <c r="AG62" s="442"/>
      <c r="AH62" s="442"/>
      <c r="AI62" s="442"/>
      <c r="AJ62" s="442"/>
      <c r="AK62" s="442"/>
      <c r="AL62" s="442"/>
      <c r="AM62" s="442"/>
      <c r="AN62" s="442"/>
      <c r="AO62" s="442"/>
      <c r="AP62" s="442"/>
      <c r="AQ62" s="442"/>
      <c r="AR62" s="442"/>
      <c r="AS62" s="442"/>
      <c r="AT62" s="442"/>
      <c r="AU62" s="442"/>
      <c r="AV62" s="442"/>
      <c r="AW62" s="442"/>
      <c r="AX62" s="442"/>
      <c r="AY62" s="442"/>
      <c r="AZ62" s="442"/>
      <c r="BA62" s="442"/>
      <c r="BB62" s="442"/>
      <c r="BC62" s="442"/>
      <c r="BD62" s="442"/>
      <c r="BE62" s="442"/>
      <c r="BF62" s="442"/>
      <c r="BG62" s="442"/>
      <c r="BH62" s="442"/>
      <c r="BI62" s="442"/>
      <c r="BJ62" s="442"/>
      <c r="BK62" s="442"/>
      <c r="BL62" s="442"/>
      <c r="BM62" s="442"/>
      <c r="BN62" s="442"/>
      <c r="BO62" s="442"/>
      <c r="BP62" s="442"/>
      <c r="BQ62" s="442"/>
      <c r="BR62" s="501"/>
    </row>
    <row r="63" spans="1:82" ht="32.25" customHeight="1" x14ac:dyDescent="0.25">
      <c r="B63" s="652"/>
      <c r="C63" s="476" t="s">
        <v>63</v>
      </c>
      <c r="D63" s="826" t="s">
        <v>64</v>
      </c>
      <c r="E63" s="827"/>
      <c r="F63" s="475" t="s">
        <v>65</v>
      </c>
      <c r="G63" s="471"/>
      <c r="H63" s="471"/>
      <c r="I63" s="502"/>
      <c r="J63" s="474"/>
      <c r="K63" s="474"/>
      <c r="L63" s="474"/>
      <c r="M63" s="474"/>
      <c r="N63" s="474"/>
      <c r="O63" s="612"/>
      <c r="P63" s="612"/>
      <c r="Q63" s="612"/>
      <c r="R63" s="612"/>
      <c r="S63" s="612"/>
      <c r="T63" s="612"/>
      <c r="U63" s="612"/>
      <c r="V63" s="612"/>
      <c r="W63" s="612"/>
      <c r="X63" s="612"/>
      <c r="Y63" s="612"/>
      <c r="Z63" s="612"/>
      <c r="AA63" s="612"/>
      <c r="AB63" s="612"/>
      <c r="AC63" s="612"/>
      <c r="AD63" s="612"/>
      <c r="AE63" s="612"/>
      <c r="AF63" s="612"/>
      <c r="AG63" s="612"/>
      <c r="AH63" s="612"/>
      <c r="AI63" s="612"/>
      <c r="AJ63" s="612"/>
      <c r="AK63" s="612"/>
      <c r="AL63" s="612"/>
      <c r="AM63" s="612"/>
      <c r="AN63" s="612"/>
      <c r="AO63" s="612"/>
      <c r="AP63" s="612"/>
      <c r="AQ63" s="612"/>
      <c r="AR63" s="612"/>
      <c r="AS63" s="612"/>
      <c r="AT63" s="612"/>
      <c r="AU63" s="612"/>
      <c r="AV63" s="612"/>
      <c r="AW63" s="612"/>
      <c r="AX63" s="612"/>
      <c r="AY63" s="612"/>
      <c r="AZ63" s="612"/>
      <c r="BA63" s="612"/>
      <c r="BB63" s="612"/>
      <c r="BC63" s="612"/>
      <c r="BD63" s="612"/>
      <c r="BE63" s="612"/>
      <c r="BF63" s="612"/>
      <c r="BG63" s="612"/>
      <c r="BH63" s="612"/>
      <c r="BI63" s="612"/>
      <c r="BJ63" s="612"/>
      <c r="BK63" s="612"/>
      <c r="BL63" s="612"/>
      <c r="BM63" s="612"/>
      <c r="BN63" s="612"/>
      <c r="BO63" s="612"/>
      <c r="BP63" s="612"/>
      <c r="BQ63" s="612"/>
      <c r="BR63" s="501"/>
    </row>
    <row r="64" spans="1:82" s="882" customFormat="1" ht="24" customHeight="1" x14ac:dyDescent="0.25">
      <c r="A64" s="879" t="s">
        <v>530</v>
      </c>
      <c r="B64" s="804" t="s">
        <v>37</v>
      </c>
      <c r="C64" s="805" t="s">
        <v>67</v>
      </c>
      <c r="D64" s="828" t="s">
        <v>38</v>
      </c>
      <c r="E64" s="829"/>
      <c r="F64" s="600" t="s">
        <v>181</v>
      </c>
      <c r="G64" s="474">
        <f>G44/1000000</f>
        <v>13.038367320000001</v>
      </c>
      <c r="H64" s="474"/>
      <c r="I64" s="474"/>
      <c r="J64" s="474"/>
      <c r="K64" s="474"/>
      <c r="L64" s="474"/>
      <c r="M64" s="474">
        <f>M44/1000000</f>
        <v>12.753386910000001</v>
      </c>
      <c r="N64" s="474"/>
      <c r="O64" s="474">
        <f>O44/1000000</f>
        <v>12.631197689999999</v>
      </c>
      <c r="P64" s="474"/>
      <c r="Q64" s="474">
        <f>Q44/1000000</f>
        <v>12.514339529999999</v>
      </c>
      <c r="R64" s="474">
        <f>Q64*(1-0.0046)</f>
        <v>12.456773568161999</v>
      </c>
      <c r="S64" s="474">
        <f>R64*(1-0.0076)</f>
        <v>12.362102089043967</v>
      </c>
      <c r="T64" s="474">
        <f>S64*(1-0.0076)</f>
        <v>12.268150113167232</v>
      </c>
      <c r="U64" s="474">
        <f>T64*(1-0.0076)</f>
        <v>12.174912172307161</v>
      </c>
      <c r="V64" s="474">
        <f t="shared" ref="V64:BQ64" si="9">U64*(1-0.0076)</f>
        <v>12.082382839797626</v>
      </c>
      <c r="W64" s="474">
        <f t="shared" si="9"/>
        <v>11.990556730215163</v>
      </c>
      <c r="X64" s="474">
        <f t="shared" si="9"/>
        <v>11.899428499065527</v>
      </c>
      <c r="Y64" s="474">
        <f t="shared" si="9"/>
        <v>11.808992842472628</v>
      </c>
      <c r="Z64" s="474">
        <f t="shared" si="9"/>
        <v>11.719244496869836</v>
      </c>
      <c r="AA64" s="474">
        <f t="shared" si="9"/>
        <v>11.630178238693624</v>
      </c>
      <c r="AB64" s="474">
        <f t="shared" si="9"/>
        <v>11.541788884079551</v>
      </c>
      <c r="AC64" s="474">
        <f t="shared" si="9"/>
        <v>11.454071288560547</v>
      </c>
      <c r="AD64" s="474">
        <f t="shared" si="9"/>
        <v>11.367020346767486</v>
      </c>
      <c r="AE64" s="474">
        <f t="shared" si="9"/>
        <v>11.280630992132053</v>
      </c>
      <c r="AF64" s="474">
        <f t="shared" si="9"/>
        <v>11.194898196591849</v>
      </c>
      <c r="AG64" s="474">
        <f t="shared" si="9"/>
        <v>11.10981697029775</v>
      </c>
      <c r="AH64" s="474">
        <f t="shared" si="9"/>
        <v>11.025382361323487</v>
      </c>
      <c r="AI64" s="474">
        <f t="shared" si="9"/>
        <v>10.941589455377429</v>
      </c>
      <c r="AJ64" s="474">
        <f t="shared" si="9"/>
        <v>10.85843337551656</v>
      </c>
      <c r="AK64" s="474">
        <f t="shared" si="9"/>
        <v>10.775909281862633</v>
      </c>
      <c r="AL64" s="474">
        <f t="shared" si="9"/>
        <v>10.694012371320477</v>
      </c>
      <c r="AM64" s="474">
        <f t="shared" si="9"/>
        <v>10.612737877298441</v>
      </c>
      <c r="AN64" s="474">
        <f t="shared" si="9"/>
        <v>10.532081069430973</v>
      </c>
      <c r="AO64" s="474">
        <f t="shared" si="9"/>
        <v>10.452037253303297</v>
      </c>
      <c r="AP64" s="474">
        <f t="shared" si="9"/>
        <v>10.372601770178191</v>
      </c>
      <c r="AQ64" s="474">
        <f t="shared" si="9"/>
        <v>10.293769996724837</v>
      </c>
      <c r="AR64" s="474">
        <f t="shared" si="9"/>
        <v>10.215537344749729</v>
      </c>
      <c r="AS64" s="474">
        <f t="shared" si="9"/>
        <v>10.137899260929631</v>
      </c>
      <c r="AT64" s="474">
        <f t="shared" si="9"/>
        <v>10.060851226546566</v>
      </c>
      <c r="AU64" s="474">
        <f>AT64*(1-0.0076)</f>
        <v>9.9843887572248118</v>
      </c>
      <c r="AV64" s="474">
        <f t="shared" si="9"/>
        <v>9.9085074026699029</v>
      </c>
      <c r="AW64" s="474">
        <f t="shared" si="9"/>
        <v>9.8332027464096114</v>
      </c>
      <c r="AX64" s="474">
        <f t="shared" si="9"/>
        <v>9.7584704055368974</v>
      </c>
      <c r="AY64" s="474">
        <f t="shared" si="9"/>
        <v>9.6843060304548167</v>
      </c>
      <c r="AZ64" s="474">
        <f t="shared" si="9"/>
        <v>9.6107053046233588</v>
      </c>
      <c r="BA64" s="474">
        <f t="shared" si="9"/>
        <v>9.5376639443082212</v>
      </c>
      <c r="BB64" s="474">
        <f t="shared" si="9"/>
        <v>9.4651776983314786</v>
      </c>
      <c r="BC64" s="474">
        <f t="shared" si="9"/>
        <v>9.3932423478241596</v>
      </c>
      <c r="BD64" s="474">
        <f t="shared" si="9"/>
        <v>9.3218537059806952</v>
      </c>
      <c r="BE64" s="474">
        <f t="shared" si="9"/>
        <v>9.2510076178152421</v>
      </c>
      <c r="BF64" s="474">
        <f t="shared" si="9"/>
        <v>9.1806999599198456</v>
      </c>
      <c r="BG64" s="474">
        <f t="shared" si="9"/>
        <v>9.110926640224454</v>
      </c>
      <c r="BH64" s="474">
        <f t="shared" si="9"/>
        <v>9.0416835977587482</v>
      </c>
      <c r="BI64" s="474">
        <f t="shared" si="9"/>
        <v>8.9729668024157814</v>
      </c>
      <c r="BJ64" s="474">
        <f t="shared" si="9"/>
        <v>8.9047722547174217</v>
      </c>
      <c r="BK64" s="474">
        <f t="shared" si="9"/>
        <v>8.8370959855815681</v>
      </c>
      <c r="BL64" s="474">
        <f t="shared" si="9"/>
        <v>8.769934056091147</v>
      </c>
      <c r="BM64" s="474">
        <f t="shared" si="9"/>
        <v>8.7032825572648544</v>
      </c>
      <c r="BN64" s="474">
        <f t="shared" si="9"/>
        <v>8.637137609829642</v>
      </c>
      <c r="BO64" s="474">
        <f t="shared" si="9"/>
        <v>8.5714953639949361</v>
      </c>
      <c r="BP64" s="474">
        <f>BO64*(1-0.0076)</f>
        <v>8.5063519992285741</v>
      </c>
      <c r="BQ64" s="474">
        <f t="shared" si="9"/>
        <v>8.4417037240344364</v>
      </c>
      <c r="BR64" s="501"/>
      <c r="BS64" s="881"/>
      <c r="BT64" s="881"/>
      <c r="BU64" s="881"/>
      <c r="BV64" s="881"/>
      <c r="BW64" s="881"/>
      <c r="BX64" s="881"/>
      <c r="BY64" s="881"/>
      <c r="BZ64" s="881"/>
      <c r="CA64" s="881"/>
      <c r="CB64" s="881"/>
      <c r="CC64" s="881"/>
      <c r="CD64" s="881"/>
    </row>
    <row r="65" spans="1:82" s="882" customFormat="1" ht="36.75" customHeight="1" x14ac:dyDescent="0.25">
      <c r="A65" s="880" t="s">
        <v>531</v>
      </c>
      <c r="B65" s="804"/>
      <c r="C65" s="805"/>
      <c r="D65" s="828"/>
      <c r="E65" s="829"/>
      <c r="F65" s="600" t="s">
        <v>182</v>
      </c>
      <c r="G65" s="474"/>
      <c r="H65" s="474"/>
      <c r="I65" s="474"/>
      <c r="J65" s="474"/>
      <c r="K65" s="474"/>
      <c r="L65" s="474"/>
      <c r="M65" s="474"/>
      <c r="N65" s="474"/>
      <c r="O65" s="474"/>
      <c r="P65" s="474"/>
      <c r="Q65" s="474">
        <v>12.49023996</v>
      </c>
      <c r="R65" s="474">
        <f>Q64*(1-0.0075)</f>
        <v>12.420481983524999</v>
      </c>
      <c r="S65" s="474">
        <f>R64*(1-0.0078)</f>
        <v>12.359610734330335</v>
      </c>
      <c r="T65" s="474">
        <f>S64*(1-0.0078)</f>
        <v>12.265677692749424</v>
      </c>
      <c r="U65" s="474">
        <f t="shared" ref="U65:BQ65" si="10">T64*(1-0.0078)</f>
        <v>12.172458542284527</v>
      </c>
      <c r="V65" s="474">
        <f t="shared" si="10"/>
        <v>12.079947857363166</v>
      </c>
      <c r="W65" s="474">
        <f t="shared" si="10"/>
        <v>11.988140253647204</v>
      </c>
      <c r="X65" s="474">
        <f t="shared" si="10"/>
        <v>11.897030387719484</v>
      </c>
      <c r="Y65" s="474">
        <f t="shared" si="10"/>
        <v>11.806612956772815</v>
      </c>
      <c r="Z65" s="474">
        <f t="shared" si="10"/>
        <v>11.716882698301342</v>
      </c>
      <c r="AA65" s="474">
        <f t="shared" si="10"/>
        <v>11.62783438979425</v>
      </c>
      <c r="AB65" s="474">
        <f t="shared" si="10"/>
        <v>11.539462848431814</v>
      </c>
      <c r="AC65" s="474">
        <f t="shared" si="10"/>
        <v>11.45176293078373</v>
      </c>
      <c r="AD65" s="474">
        <f t="shared" si="10"/>
        <v>11.364729532509774</v>
      </c>
      <c r="AE65" s="474">
        <f t="shared" si="10"/>
        <v>11.278357588062699</v>
      </c>
      <c r="AF65" s="474">
        <f t="shared" si="10"/>
        <v>11.192642070393424</v>
      </c>
      <c r="AG65" s="474">
        <f t="shared" si="10"/>
        <v>11.107577990658433</v>
      </c>
      <c r="AH65" s="474">
        <f t="shared" si="10"/>
        <v>11.023160397929427</v>
      </c>
      <c r="AI65" s="474">
        <f t="shared" si="10"/>
        <v>10.939384378905164</v>
      </c>
      <c r="AJ65" s="474">
        <f t="shared" si="10"/>
        <v>10.856245057625484</v>
      </c>
      <c r="AK65" s="474">
        <f t="shared" si="10"/>
        <v>10.77373759518753</v>
      </c>
      <c r="AL65" s="474">
        <f t="shared" si="10"/>
        <v>10.691857189464104</v>
      </c>
      <c r="AM65" s="474">
        <f t="shared" si="10"/>
        <v>10.610599074824178</v>
      </c>
      <c r="AN65" s="474">
        <f t="shared" si="10"/>
        <v>10.529958521855512</v>
      </c>
      <c r="AO65" s="474">
        <f t="shared" si="10"/>
        <v>10.449930837089411</v>
      </c>
      <c r="AP65" s="474">
        <f t="shared" si="10"/>
        <v>10.370511362727532</v>
      </c>
      <c r="AQ65" s="474">
        <f t="shared" si="10"/>
        <v>10.291695476370801</v>
      </c>
      <c r="AR65" s="474">
        <f t="shared" si="10"/>
        <v>10.213478590750382</v>
      </c>
      <c r="AS65" s="474">
        <f t="shared" si="10"/>
        <v>10.135856153460681</v>
      </c>
      <c r="AT65" s="474">
        <f t="shared" si="10"/>
        <v>10.05882364669438</v>
      </c>
      <c r="AU65" s="474">
        <f t="shared" si="10"/>
        <v>9.9823765869795018</v>
      </c>
      <c r="AV65" s="474">
        <f t="shared" si="10"/>
        <v>9.906510524918458</v>
      </c>
      <c r="AW65" s="474">
        <f t="shared" si="10"/>
        <v>9.8312210449290767</v>
      </c>
      <c r="AX65" s="474">
        <f t="shared" si="10"/>
        <v>9.7565037649876167</v>
      </c>
      <c r="AY65" s="474">
        <f t="shared" si="10"/>
        <v>9.6823543363737095</v>
      </c>
      <c r="AZ65" s="474">
        <f t="shared" si="10"/>
        <v>9.6087684434172687</v>
      </c>
      <c r="BA65" s="474">
        <f t="shared" si="10"/>
        <v>9.535741803247296</v>
      </c>
      <c r="BB65" s="474">
        <f t="shared" si="10"/>
        <v>9.4632701655426175</v>
      </c>
      <c r="BC65" s="474">
        <f t="shared" si="10"/>
        <v>9.3913493122844933</v>
      </c>
      <c r="BD65" s="474">
        <f t="shared" si="10"/>
        <v>9.3199750575111313</v>
      </c>
      <c r="BE65" s="474">
        <f t="shared" si="10"/>
        <v>9.2491432470740449</v>
      </c>
      <c r="BF65" s="474">
        <f t="shared" si="10"/>
        <v>9.1788497583962823</v>
      </c>
      <c r="BG65" s="474">
        <f t="shared" si="10"/>
        <v>9.1090905002324707</v>
      </c>
      <c r="BH65" s="474">
        <f t="shared" si="10"/>
        <v>9.0398614124307031</v>
      </c>
      <c r="BI65" s="474">
        <f t="shared" si="10"/>
        <v>8.9711584656962291</v>
      </c>
      <c r="BJ65" s="474">
        <f t="shared" si="10"/>
        <v>8.9029776613569371</v>
      </c>
      <c r="BK65" s="474">
        <f t="shared" si="10"/>
        <v>8.8353150311306248</v>
      </c>
      <c r="BL65" s="474">
        <f t="shared" si="10"/>
        <v>8.7681666368940316</v>
      </c>
      <c r="BM65" s="474">
        <f t="shared" si="10"/>
        <v>8.701528570453636</v>
      </c>
      <c r="BN65" s="474">
        <f t="shared" si="10"/>
        <v>8.6353969533181889</v>
      </c>
      <c r="BO65" s="474">
        <f t="shared" si="10"/>
        <v>8.5697679364729709</v>
      </c>
      <c r="BP65" s="474">
        <f>BO64*(1-0.0078)</f>
        <v>8.5046377001557758</v>
      </c>
      <c r="BQ65" s="474">
        <f t="shared" si="10"/>
        <v>8.440002453634591</v>
      </c>
      <c r="BR65" s="501"/>
      <c r="BS65" s="881"/>
      <c r="BT65" s="881"/>
      <c r="BU65" s="881"/>
      <c r="BV65" s="881"/>
      <c r="BW65" s="881"/>
      <c r="BX65" s="881"/>
      <c r="BY65" s="881"/>
      <c r="BZ65" s="881"/>
      <c r="CA65" s="881"/>
      <c r="CB65" s="881"/>
      <c r="CC65" s="881"/>
      <c r="CD65" s="881"/>
    </row>
    <row r="66" spans="1:82" s="470" customFormat="1" ht="14.25" customHeight="1" x14ac:dyDescent="0.25">
      <c r="A66" s="473"/>
      <c r="B66" s="804"/>
      <c r="C66" s="805"/>
      <c r="D66" s="828"/>
      <c r="E66" s="829"/>
      <c r="F66" s="600" t="s">
        <v>183</v>
      </c>
      <c r="G66" s="651"/>
      <c r="H66" s="651"/>
      <c r="I66" s="651"/>
      <c r="J66" s="651"/>
      <c r="K66" s="651"/>
      <c r="L66" s="651"/>
      <c r="M66" s="651"/>
      <c r="N66" s="651"/>
      <c r="O66" s="612"/>
      <c r="P66" s="612"/>
      <c r="Q66" s="612">
        <v>8.2529000000000005E-2</v>
      </c>
      <c r="R66" s="612">
        <f t="shared" ref="R66:W66" si="11">Q64-R65</f>
        <v>9.385754647500022E-2</v>
      </c>
      <c r="S66" s="612">
        <f t="shared" si="11"/>
        <v>9.716283383166413E-2</v>
      </c>
      <c r="T66" s="612">
        <f>S64-T65</f>
        <v>9.6424396294542802E-2</v>
      </c>
      <c r="U66" s="612">
        <f>T64-U65</f>
        <v>9.5691570882705079E-2</v>
      </c>
      <c r="V66" s="612">
        <f t="shared" si="11"/>
        <v>9.4964314943995376E-2</v>
      </c>
      <c r="W66" s="612">
        <f t="shared" si="11"/>
        <v>9.4242586150421914E-2</v>
      </c>
      <c r="X66" s="612">
        <f t="shared" ref="X66:BP66" si="12">W64-X65</f>
        <v>9.3526342495678705E-2</v>
      </c>
      <c r="Y66" s="612">
        <f t="shared" si="12"/>
        <v>9.2815542292711939E-2</v>
      </c>
      <c r="Z66" s="612">
        <f t="shared" si="12"/>
        <v>9.2110144171286379E-2</v>
      </c>
      <c r="AA66" s="612">
        <f t="shared" si="12"/>
        <v>9.1410107075585501E-2</v>
      </c>
      <c r="AB66" s="612">
        <f t="shared" si="12"/>
        <v>9.0715390261809858E-2</v>
      </c>
      <c r="AC66" s="612">
        <f t="shared" si="12"/>
        <v>9.0025953295821637E-2</v>
      </c>
      <c r="AD66" s="612">
        <f t="shared" si="12"/>
        <v>8.9341756050773213E-2</v>
      </c>
      <c r="AE66" s="612">
        <f t="shared" si="12"/>
        <v>8.8662758704787237E-2</v>
      </c>
      <c r="AF66" s="612">
        <f t="shared" si="12"/>
        <v>8.79889217386296E-2</v>
      </c>
      <c r="AG66" s="612">
        <f t="shared" si="12"/>
        <v>8.7320205933416162E-2</v>
      </c>
      <c r="AH66" s="612">
        <f t="shared" si="12"/>
        <v>8.6656572368323026E-2</v>
      </c>
      <c r="AI66" s="612">
        <f t="shared" si="12"/>
        <v>8.599798241832346E-2</v>
      </c>
      <c r="AJ66" s="612">
        <f t="shared" si="12"/>
        <v>8.5344397751944356E-2</v>
      </c>
      <c r="AK66" s="612">
        <f t="shared" si="12"/>
        <v>8.4695780329029802E-2</v>
      </c>
      <c r="AL66" s="612">
        <f t="shared" si="12"/>
        <v>8.405209239852951E-2</v>
      </c>
      <c r="AM66" s="612">
        <f t="shared" si="12"/>
        <v>8.3413296496299694E-2</v>
      </c>
      <c r="AN66" s="612">
        <f t="shared" si="12"/>
        <v>8.2779355442928804E-2</v>
      </c>
      <c r="AO66" s="612">
        <f t="shared" si="12"/>
        <v>8.2150232341561491E-2</v>
      </c>
      <c r="AP66" s="612">
        <f t="shared" si="12"/>
        <v>8.1525890575765203E-2</v>
      </c>
      <c r="AQ66" s="612">
        <f t="shared" si="12"/>
        <v>8.0906293807389673E-2</v>
      </c>
      <c r="AR66" s="612">
        <f t="shared" si="12"/>
        <v>8.0291405974454833E-2</v>
      </c>
      <c r="AS66" s="612">
        <f t="shared" si="12"/>
        <v>7.9681191289047604E-2</v>
      </c>
      <c r="AT66" s="612">
        <f t="shared" si="12"/>
        <v>7.9075614235250669E-2</v>
      </c>
      <c r="AU66" s="612">
        <f t="shared" si="12"/>
        <v>7.8474639567064131E-2</v>
      </c>
      <c r="AV66" s="612">
        <f t="shared" si="12"/>
        <v>7.7878232306353823E-2</v>
      </c>
      <c r="AW66" s="612">
        <f t="shared" si="12"/>
        <v>7.7286357740826261E-2</v>
      </c>
      <c r="AX66" s="612">
        <f t="shared" si="12"/>
        <v>7.6698981421994716E-2</v>
      </c>
      <c r="AY66" s="612">
        <f t="shared" si="12"/>
        <v>7.6116069163187916E-2</v>
      </c>
      <c r="AZ66" s="612">
        <f t="shared" si="12"/>
        <v>7.5537587037548093E-2</v>
      </c>
      <c r="BA66" s="612">
        <f t="shared" si="12"/>
        <v>7.496350137606278E-2</v>
      </c>
      <c r="BB66" s="612">
        <f t="shared" si="12"/>
        <v>7.4393778765603713E-2</v>
      </c>
      <c r="BC66" s="612">
        <f t="shared" si="12"/>
        <v>7.3828386046985273E-2</v>
      </c>
      <c r="BD66" s="612">
        <f t="shared" si="12"/>
        <v>7.3267290313028255E-2</v>
      </c>
      <c r="BE66" s="612">
        <f t="shared" si="12"/>
        <v>7.2710458906650288E-2</v>
      </c>
      <c r="BF66" s="612">
        <f t="shared" si="12"/>
        <v>7.2157859418959802E-2</v>
      </c>
      <c r="BG66" s="612">
        <f t="shared" si="12"/>
        <v>7.1609459687374866E-2</v>
      </c>
      <c r="BH66" s="612">
        <f t="shared" si="12"/>
        <v>7.1065227793750907E-2</v>
      </c>
      <c r="BI66" s="612">
        <f>BH64-BI65</f>
        <v>7.0525132062519091E-2</v>
      </c>
      <c r="BJ66" s="612">
        <f t="shared" si="12"/>
        <v>6.998914105884424E-2</v>
      </c>
      <c r="BK66" s="612">
        <f t="shared" si="12"/>
        <v>6.9457223586796957E-2</v>
      </c>
      <c r="BL66" s="612">
        <f t="shared" si="12"/>
        <v>6.8929348687536418E-2</v>
      </c>
      <c r="BM66" s="612">
        <f t="shared" si="12"/>
        <v>6.8405485637510921E-2</v>
      </c>
      <c r="BN66" s="612">
        <f t="shared" si="12"/>
        <v>6.788560394666554E-2</v>
      </c>
      <c r="BO66" s="612">
        <f t="shared" si="12"/>
        <v>6.73696733566711E-2</v>
      </c>
      <c r="BP66" s="612">
        <f t="shared" si="12"/>
        <v>6.6857663839160253E-2</v>
      </c>
      <c r="BQ66" s="612">
        <f>BP64-BQ65</f>
        <v>6.6349545593983095E-2</v>
      </c>
      <c r="BR66" s="501"/>
      <c r="BS66" s="613"/>
      <c r="BT66" s="607"/>
      <c r="BU66" s="607"/>
      <c r="BV66" s="607"/>
      <c r="BW66" s="607"/>
      <c r="BX66" s="607"/>
      <c r="BY66" s="607"/>
      <c r="BZ66" s="607"/>
      <c r="CA66" s="607"/>
      <c r="CB66" s="607"/>
      <c r="CC66" s="607"/>
      <c r="CD66" s="607"/>
    </row>
    <row r="67" spans="1:82" s="470" customFormat="1" ht="14.25" customHeight="1" x14ac:dyDescent="0.25">
      <c r="A67" s="473"/>
      <c r="B67" s="804"/>
      <c r="C67" s="805"/>
      <c r="D67" s="828"/>
      <c r="E67" s="829"/>
      <c r="F67" s="600" t="s">
        <v>184</v>
      </c>
      <c r="G67" s="651"/>
      <c r="H67" s="651"/>
      <c r="I67" s="651"/>
      <c r="J67" s="651"/>
      <c r="K67" s="651"/>
      <c r="L67" s="651"/>
      <c r="M67" s="651"/>
      <c r="N67" s="651"/>
      <c r="O67" s="612"/>
      <c r="P67" s="612"/>
      <c r="Q67" s="612">
        <f t="shared" ref="Q67:W67" si="13">Q64-Q65</f>
        <v>2.4099569999998849E-2</v>
      </c>
      <c r="R67" s="612">
        <f t="shared" si="13"/>
        <v>3.629158463700044E-2</v>
      </c>
      <c r="S67" s="612">
        <f>S64-S65</f>
        <v>2.4913547136318215E-3</v>
      </c>
      <c r="T67" s="612">
        <f t="shared" si="13"/>
        <v>2.4724204178081521E-3</v>
      </c>
      <c r="U67" s="612">
        <f>U64-U65</f>
        <v>2.4536300226341012E-3</v>
      </c>
      <c r="V67" s="612">
        <f t="shared" si="13"/>
        <v>2.4349824344600535E-3</v>
      </c>
      <c r="W67" s="612">
        <f t="shared" si="13"/>
        <v>2.4164765679586253E-3</v>
      </c>
      <c r="X67" s="612">
        <f t="shared" ref="X67:BO67" si="14">X64-X65</f>
        <v>2.3981113460429526E-3</v>
      </c>
      <c r="Y67" s="612">
        <f t="shared" si="14"/>
        <v>2.3798856998133999E-3</v>
      </c>
      <c r="Z67" s="612">
        <f t="shared" si="14"/>
        <v>2.3617985684936116E-3</v>
      </c>
      <c r="AA67" s="612">
        <f t="shared" si="14"/>
        <v>2.3438488993736684E-3</v>
      </c>
      <c r="AB67" s="612">
        <f t="shared" si="14"/>
        <v>2.3260356477372568E-3</v>
      </c>
      <c r="AC67" s="612">
        <f t="shared" si="14"/>
        <v>2.3083577768172603E-3</v>
      </c>
      <c r="AD67" s="612">
        <f t="shared" si="14"/>
        <v>2.2908142577122703E-3</v>
      </c>
      <c r="AE67" s="612">
        <f t="shared" si="14"/>
        <v>2.273404069354612E-3</v>
      </c>
      <c r="AF67" s="612">
        <f t="shared" si="14"/>
        <v>2.2561261984250791E-3</v>
      </c>
      <c r="AG67" s="612">
        <f t="shared" si="14"/>
        <v>2.2389796393174066E-3</v>
      </c>
      <c r="AH67" s="612">
        <f t="shared" si="14"/>
        <v>2.2219633940601113E-3</v>
      </c>
      <c r="AI67" s="612">
        <f t="shared" si="14"/>
        <v>2.2050764722649774E-3</v>
      </c>
      <c r="AJ67" s="612">
        <f t="shared" si="14"/>
        <v>2.1883178910755419E-3</v>
      </c>
      <c r="AK67" s="612">
        <f t="shared" si="14"/>
        <v>2.1716866751031461E-3</v>
      </c>
      <c r="AL67" s="612">
        <f t="shared" si="14"/>
        <v>2.1551818563736447E-3</v>
      </c>
      <c r="AM67" s="612">
        <f t="shared" si="14"/>
        <v>2.138802474263457E-3</v>
      </c>
      <c r="AN67" s="612">
        <f t="shared" si="14"/>
        <v>2.1225475754604872E-3</v>
      </c>
      <c r="AO67" s="612">
        <f t="shared" si="14"/>
        <v>2.1064162138859643E-3</v>
      </c>
      <c r="AP67" s="612">
        <f t="shared" si="14"/>
        <v>2.0904074506589154E-3</v>
      </c>
      <c r="AQ67" s="612">
        <f t="shared" si="14"/>
        <v>2.0745203540357693E-3</v>
      </c>
      <c r="AR67" s="612">
        <f t="shared" si="14"/>
        <v>2.0587539993464077E-3</v>
      </c>
      <c r="AS67" s="612">
        <f t="shared" si="14"/>
        <v>2.0431074689497564E-3</v>
      </c>
      <c r="AT67" s="612">
        <f t="shared" si="14"/>
        <v>2.0275798521858235E-3</v>
      </c>
      <c r="AU67" s="612">
        <f t="shared" si="14"/>
        <v>2.0121702453099743E-3</v>
      </c>
      <c r="AV67" s="612">
        <f t="shared" si="14"/>
        <v>1.9968777514449698E-3</v>
      </c>
      <c r="AW67" s="612">
        <f t="shared" si="14"/>
        <v>1.981701480534781E-3</v>
      </c>
      <c r="AX67" s="612">
        <f t="shared" si="14"/>
        <v>1.9666405492806405E-3</v>
      </c>
      <c r="AY67" s="612">
        <f>AY64-AY65</f>
        <v>1.9516940811072914E-3</v>
      </c>
      <c r="AZ67" s="612">
        <f t="shared" si="14"/>
        <v>1.9368612060901569E-3</v>
      </c>
      <c r="BA67" s="612">
        <f t="shared" si="14"/>
        <v>1.9221410609251421E-3</v>
      </c>
      <c r="BB67" s="612">
        <f t="shared" si="14"/>
        <v>1.9075327888611326E-3</v>
      </c>
      <c r="BC67" s="612">
        <f t="shared" si="14"/>
        <v>1.8930355396662435E-3</v>
      </c>
      <c r="BD67" s="612">
        <f t="shared" si="14"/>
        <v>1.8786484695638705E-3</v>
      </c>
      <c r="BE67" s="612">
        <f t="shared" si="14"/>
        <v>1.8643707411971633E-3</v>
      </c>
      <c r="BF67" s="612">
        <f t="shared" si="14"/>
        <v>1.8502015235632996E-3</v>
      </c>
      <c r="BG67" s="612">
        <f t="shared" si="14"/>
        <v>1.8361399919832877E-3</v>
      </c>
      <c r="BH67" s="612">
        <f t="shared" si="14"/>
        <v>1.8221853280451228E-3</v>
      </c>
      <c r="BI67" s="612">
        <f t="shared" si="14"/>
        <v>1.8083367195522726E-3</v>
      </c>
      <c r="BJ67" s="612">
        <f t="shared" si="14"/>
        <v>1.7945933604845976E-3</v>
      </c>
      <c r="BK67" s="612">
        <f t="shared" si="14"/>
        <v>1.780954450943284E-3</v>
      </c>
      <c r="BL67" s="612">
        <f t="shared" si="14"/>
        <v>1.7674191971153164E-3</v>
      </c>
      <c r="BM67" s="612">
        <f t="shared" si="14"/>
        <v>1.7539868112184109E-3</v>
      </c>
      <c r="BN67" s="612">
        <f t="shared" si="14"/>
        <v>1.7406565114530537E-3</v>
      </c>
      <c r="BO67" s="612">
        <f t="shared" si="14"/>
        <v>1.7274275219651969E-3</v>
      </c>
      <c r="BP67" s="612">
        <f>BP64-BP65</f>
        <v>1.7142990727982976E-3</v>
      </c>
      <c r="BQ67" s="612">
        <f>BQ64-BQ65</f>
        <v>1.701270399845356E-3</v>
      </c>
      <c r="BR67" s="501"/>
      <c r="BS67" s="613"/>
      <c r="BT67" s="607"/>
      <c r="BU67" s="607"/>
      <c r="BV67" s="607"/>
      <c r="BW67" s="607"/>
      <c r="BX67" s="607"/>
      <c r="BY67" s="607"/>
      <c r="BZ67" s="607"/>
      <c r="CA67" s="607"/>
      <c r="CB67" s="607"/>
      <c r="CC67" s="607"/>
      <c r="CD67" s="607"/>
    </row>
    <row r="68" spans="1:82" s="470" customFormat="1" ht="14.25" customHeight="1" x14ac:dyDescent="0.25">
      <c r="A68" s="473"/>
      <c r="B68" s="804"/>
      <c r="C68" s="805"/>
      <c r="D68" s="828"/>
      <c r="E68" s="829"/>
      <c r="F68" s="600" t="s">
        <v>185</v>
      </c>
      <c r="G68" s="651"/>
      <c r="H68" s="651"/>
      <c r="I68" s="651"/>
      <c r="J68" s="651"/>
      <c r="K68" s="651"/>
      <c r="L68" s="651"/>
      <c r="M68" s="651"/>
      <c r="N68" s="651"/>
      <c r="O68" s="612"/>
      <c r="P68" s="612"/>
      <c r="Q68" s="612"/>
      <c r="R68" s="612"/>
      <c r="S68" s="612">
        <f>S64-S69</f>
        <v>6.4022094690439673</v>
      </c>
      <c r="T68" s="612">
        <f>T64-T69</f>
        <v>6.3082574931672326</v>
      </c>
      <c r="U68" s="612">
        <f t="shared" ref="U68:BP68" si="15">U64-U69</f>
        <v>6.2150195523071616</v>
      </c>
      <c r="V68" s="612">
        <f t="shared" si="15"/>
        <v>6.1224902197976263</v>
      </c>
      <c r="W68" s="612">
        <f t="shared" si="15"/>
        <v>6.030664110215163</v>
      </c>
      <c r="X68" s="612">
        <f t="shared" si="15"/>
        <v>5.9395358790655273</v>
      </c>
      <c r="Y68" s="612">
        <f t="shared" si="15"/>
        <v>5.8491002224726287</v>
      </c>
      <c r="Z68" s="612">
        <f t="shared" si="15"/>
        <v>5.759351876869836</v>
      </c>
      <c r="AA68" s="612">
        <f t="shared" si="15"/>
        <v>5.6702856186936241</v>
      </c>
      <c r="AB68" s="612">
        <f t="shared" si="15"/>
        <v>5.5818962640795515</v>
      </c>
      <c r="AC68" s="612">
        <f t="shared" si="15"/>
        <v>5.4941786685605472</v>
      </c>
      <c r="AD68" s="612">
        <f t="shared" si="15"/>
        <v>5.4071277267674862</v>
      </c>
      <c r="AE68" s="612">
        <f t="shared" si="15"/>
        <v>5.3207383721320536</v>
      </c>
      <c r="AF68" s="612">
        <f t="shared" si="15"/>
        <v>5.2350055765918491</v>
      </c>
      <c r="AG68" s="612">
        <f t="shared" si="15"/>
        <v>5.1499243502977503</v>
      </c>
      <c r="AH68" s="612">
        <f t="shared" si="15"/>
        <v>5.0654897413234874</v>
      </c>
      <c r="AI68" s="612">
        <f t="shared" si="15"/>
        <v>4.9816968353774289</v>
      </c>
      <c r="AJ68" s="612">
        <f t="shared" si="15"/>
        <v>4.8985407555165601</v>
      </c>
      <c r="AK68" s="612">
        <f t="shared" si="15"/>
        <v>4.8160166618626334</v>
      </c>
      <c r="AL68" s="612">
        <f t="shared" si="15"/>
        <v>4.7341197513204776</v>
      </c>
      <c r="AM68" s="612">
        <f t="shared" si="15"/>
        <v>4.6528452572984413</v>
      </c>
      <c r="AN68" s="612">
        <f t="shared" si="15"/>
        <v>4.572188449430973</v>
      </c>
      <c r="AO68" s="612">
        <f t="shared" si="15"/>
        <v>4.4921446333032975</v>
      </c>
      <c r="AP68" s="612">
        <f t="shared" si="15"/>
        <v>4.4127091501781912</v>
      </c>
      <c r="AQ68" s="612">
        <f t="shared" si="15"/>
        <v>4.3338773767248373</v>
      </c>
      <c r="AR68" s="612">
        <f t="shared" si="15"/>
        <v>4.2556447247497289</v>
      </c>
      <c r="AS68" s="612">
        <f t="shared" si="15"/>
        <v>4.178006640929631</v>
      </c>
      <c r="AT68" s="612">
        <f t="shared" si="15"/>
        <v>4.1009586065465662</v>
      </c>
      <c r="AU68" s="612">
        <f t="shared" si="15"/>
        <v>4.024496137224812</v>
      </c>
      <c r="AV68" s="612">
        <f t="shared" si="15"/>
        <v>3.9486147826699032</v>
      </c>
      <c r="AW68" s="612">
        <f t="shared" si="15"/>
        <v>3.8733101264096117</v>
      </c>
      <c r="AX68" s="612">
        <f t="shared" si="15"/>
        <v>3.7985777855368976</v>
      </c>
      <c r="AY68" s="612">
        <f t="shared" si="15"/>
        <v>3.724413410454817</v>
      </c>
      <c r="AZ68" s="612">
        <f t="shared" si="15"/>
        <v>3.6508126846233591</v>
      </c>
      <c r="BA68" s="612">
        <f t="shared" si="15"/>
        <v>3.5777713243082214</v>
      </c>
      <c r="BB68" s="612">
        <f t="shared" si="15"/>
        <v>3.5052850783314788</v>
      </c>
      <c r="BC68" s="612">
        <f t="shared" si="15"/>
        <v>3.4333497278241598</v>
      </c>
      <c r="BD68" s="612">
        <f t="shared" si="15"/>
        <v>3.3619610859806954</v>
      </c>
      <c r="BE68" s="612">
        <f t="shared" si="15"/>
        <v>3.2911149978152423</v>
      </c>
      <c r="BF68" s="612">
        <f t="shared" si="15"/>
        <v>3.2208073399198458</v>
      </c>
      <c r="BG68" s="612">
        <f t="shared" si="15"/>
        <v>3.1510340202244542</v>
      </c>
      <c r="BH68" s="612">
        <f t="shared" si="15"/>
        <v>3.0817909777587484</v>
      </c>
      <c r="BI68" s="612">
        <f t="shared" si="15"/>
        <v>3.0130741824157816</v>
      </c>
      <c r="BJ68" s="612">
        <f t="shared" si="15"/>
        <v>2.944879634717422</v>
      </c>
      <c r="BK68" s="612">
        <f t="shared" si="15"/>
        <v>2.8772033655815683</v>
      </c>
      <c r="BL68" s="612">
        <f t="shared" si="15"/>
        <v>2.8100414360911472</v>
      </c>
      <c r="BM68" s="612">
        <f t="shared" si="15"/>
        <v>2.7433899372648547</v>
      </c>
      <c r="BN68" s="612">
        <f t="shared" si="15"/>
        <v>2.6772449898296422</v>
      </c>
      <c r="BO68" s="612">
        <f t="shared" si="15"/>
        <v>2.6116027439949363</v>
      </c>
      <c r="BP68" s="612">
        <f t="shared" si="15"/>
        <v>2.5464593792285743</v>
      </c>
      <c r="BQ68" s="612">
        <f>BQ64-BQ69</f>
        <v>2.4818111040344366</v>
      </c>
      <c r="BR68" s="501"/>
      <c r="BS68" s="613"/>
      <c r="BT68" s="607"/>
      <c r="BU68" s="607"/>
      <c r="BV68" s="607"/>
      <c r="BW68" s="607"/>
      <c r="BX68" s="607"/>
      <c r="BY68" s="607"/>
      <c r="BZ68" s="607"/>
      <c r="CA68" s="607"/>
      <c r="CB68" s="607"/>
      <c r="CC68" s="607"/>
      <c r="CD68" s="607"/>
    </row>
    <row r="69" spans="1:82" s="470" customFormat="1" ht="14.25" customHeight="1" x14ac:dyDescent="0.25">
      <c r="A69" s="473"/>
      <c r="B69" s="804"/>
      <c r="C69" s="805"/>
      <c r="D69" s="828"/>
      <c r="E69" s="829"/>
      <c r="F69" s="600" t="s">
        <v>186</v>
      </c>
      <c r="G69" s="651"/>
      <c r="H69" s="651"/>
      <c r="I69" s="651"/>
      <c r="J69" s="651"/>
      <c r="K69" s="651"/>
      <c r="L69" s="651"/>
      <c r="M69" s="651"/>
      <c r="N69" s="651"/>
      <c r="O69" s="612"/>
      <c r="P69" s="612"/>
      <c r="Q69" s="612">
        <v>5.9598926199999998</v>
      </c>
      <c r="R69" s="612">
        <v>5.9598926199999998</v>
      </c>
      <c r="S69" s="612">
        <v>5.9598926199999998</v>
      </c>
      <c r="T69" s="612">
        <v>5.9598926199999998</v>
      </c>
      <c r="U69" s="612">
        <v>5.9598926199999998</v>
      </c>
      <c r="V69" s="612">
        <v>5.9598926199999998</v>
      </c>
      <c r="W69" s="612">
        <v>5.9598926199999998</v>
      </c>
      <c r="X69" s="612">
        <v>5.9598926199999998</v>
      </c>
      <c r="Y69" s="612">
        <v>5.9598926199999998</v>
      </c>
      <c r="Z69" s="612">
        <v>5.9598926199999998</v>
      </c>
      <c r="AA69" s="612">
        <v>5.9598926199999998</v>
      </c>
      <c r="AB69" s="612">
        <v>5.9598926199999998</v>
      </c>
      <c r="AC69" s="612">
        <v>5.9598926199999998</v>
      </c>
      <c r="AD69" s="612">
        <v>5.9598926199999998</v>
      </c>
      <c r="AE69" s="612">
        <v>5.9598926199999998</v>
      </c>
      <c r="AF69" s="612">
        <v>5.9598926199999998</v>
      </c>
      <c r="AG69" s="612">
        <v>5.9598926199999998</v>
      </c>
      <c r="AH69" s="612">
        <v>5.9598926199999998</v>
      </c>
      <c r="AI69" s="612">
        <v>5.9598926199999998</v>
      </c>
      <c r="AJ69" s="612">
        <v>5.9598926199999998</v>
      </c>
      <c r="AK69" s="612">
        <v>5.9598926199999998</v>
      </c>
      <c r="AL69" s="612">
        <v>5.9598926199999998</v>
      </c>
      <c r="AM69" s="612">
        <v>5.9598926199999998</v>
      </c>
      <c r="AN69" s="612">
        <v>5.9598926199999998</v>
      </c>
      <c r="AO69" s="612">
        <v>5.9598926199999998</v>
      </c>
      <c r="AP69" s="612">
        <v>5.9598926199999998</v>
      </c>
      <c r="AQ69" s="612">
        <v>5.9598926199999998</v>
      </c>
      <c r="AR69" s="612">
        <v>5.9598926199999998</v>
      </c>
      <c r="AS69" s="612">
        <v>5.9598926199999998</v>
      </c>
      <c r="AT69" s="612">
        <v>5.9598926199999998</v>
      </c>
      <c r="AU69" s="612">
        <v>5.9598926199999998</v>
      </c>
      <c r="AV69" s="612">
        <v>5.9598926199999998</v>
      </c>
      <c r="AW69" s="612">
        <v>5.9598926199999998</v>
      </c>
      <c r="AX69" s="612">
        <v>5.9598926199999998</v>
      </c>
      <c r="AY69" s="612">
        <v>5.9598926199999998</v>
      </c>
      <c r="AZ69" s="612">
        <v>5.9598926199999998</v>
      </c>
      <c r="BA69" s="612">
        <v>5.9598926199999998</v>
      </c>
      <c r="BB69" s="612">
        <v>5.9598926199999998</v>
      </c>
      <c r="BC69" s="612">
        <v>5.9598926199999998</v>
      </c>
      <c r="BD69" s="612">
        <v>5.9598926199999998</v>
      </c>
      <c r="BE69" s="612">
        <v>5.9598926199999998</v>
      </c>
      <c r="BF69" s="612">
        <v>5.9598926199999998</v>
      </c>
      <c r="BG69" s="612">
        <v>5.9598926199999998</v>
      </c>
      <c r="BH69" s="612">
        <v>5.9598926199999998</v>
      </c>
      <c r="BI69" s="612">
        <v>5.9598926199999998</v>
      </c>
      <c r="BJ69" s="612">
        <v>5.9598926199999998</v>
      </c>
      <c r="BK69" s="612">
        <v>5.9598926199999998</v>
      </c>
      <c r="BL69" s="612">
        <v>5.9598926199999998</v>
      </c>
      <c r="BM69" s="612">
        <v>5.9598926199999998</v>
      </c>
      <c r="BN69" s="612">
        <v>5.9598926199999998</v>
      </c>
      <c r="BO69" s="612">
        <v>5.9598926199999998</v>
      </c>
      <c r="BP69" s="612">
        <v>5.9598926199999998</v>
      </c>
      <c r="BQ69" s="612">
        <v>5.9598926199999998</v>
      </c>
      <c r="BR69" s="501"/>
      <c r="BS69" s="607"/>
      <c r="BT69" s="607"/>
      <c r="BU69" s="607"/>
      <c r="BV69" s="607"/>
      <c r="BW69" s="607"/>
      <c r="BX69" s="607"/>
      <c r="BY69" s="607"/>
      <c r="BZ69" s="607"/>
      <c r="CA69" s="607"/>
      <c r="CB69" s="607"/>
      <c r="CC69" s="607"/>
      <c r="CD69" s="607"/>
    </row>
    <row r="70" spans="1:82" s="470" customFormat="1" ht="37.5" customHeight="1" x14ac:dyDescent="0.25">
      <c r="A70" s="472" t="s">
        <v>187</v>
      </c>
      <c r="B70" s="804"/>
      <c r="C70" s="805"/>
      <c r="D70" s="830"/>
      <c r="E70" s="831"/>
      <c r="F70" s="600" t="s">
        <v>70</v>
      </c>
      <c r="G70" s="651">
        <f>G45/1000000</f>
        <v>6.2196929999999997E-2</v>
      </c>
      <c r="H70" s="651"/>
      <c r="I70" s="651"/>
      <c r="J70" s="651"/>
      <c r="K70" s="651"/>
      <c r="L70" s="651"/>
      <c r="M70" s="651">
        <f>M45/1000000</f>
        <v>0.13007241000000003</v>
      </c>
      <c r="N70" s="651"/>
      <c r="O70" s="612">
        <f>O45/1000000</f>
        <v>0.12371994</v>
      </c>
      <c r="P70" s="612"/>
      <c r="Q70" s="612">
        <f>Q45/1000000</f>
        <v>0.12199527</v>
      </c>
      <c r="R70" s="612">
        <f>Q70*(1+ 0.01*Drivers_macroeconómicos_USCUSS!E17)</f>
        <v>0.12199541767652902</v>
      </c>
      <c r="S70" s="612">
        <f>R70*(1+ 0.01*Drivers_macroeconómicos_USCUSS!F17)</f>
        <v>0.1219004124385531</v>
      </c>
      <c r="T70" s="612">
        <f>S70*(1+ 0.01*Drivers_macroeconómicos_USCUSS!G17)</f>
        <v>0.12195204032586783</v>
      </c>
      <c r="U70" s="612">
        <f>T70*(1+ 0.01*Drivers_macroeconómicos_USCUSS!H17)</f>
        <v>0.12198496737675582</v>
      </c>
      <c r="V70" s="612">
        <f>U70*(1+ 0.01*Drivers_macroeconómicos_USCUSS!I17)</f>
        <v>0.12202278271664262</v>
      </c>
      <c r="W70" s="612">
        <f>V70*(1+ 0.01*Drivers_macroeconómicos_USCUSS!J17)</f>
        <v>0.12205938955145761</v>
      </c>
      <c r="X70" s="612">
        <f>W70*(1+ 0.01*Drivers_macroeconómicos_USCUSS!K17)</f>
        <v>0.12209234558663649</v>
      </c>
      <c r="Y70" s="612">
        <f>X70*(1+ 0.01*Drivers_macroeconómicos_USCUSS!L17)</f>
        <v>0.12212042682612141</v>
      </c>
      <c r="Z70" s="612">
        <f>Y70*(1+ 0.01*Drivers_macroeconómicos_USCUSS!M17)</f>
        <v>0.12215932001557797</v>
      </c>
      <c r="AA70" s="612">
        <f>Z70*(1+ 0.01*Drivers_macroeconómicos_USCUSS!N17)</f>
        <v>0.12219408866489563</v>
      </c>
      <c r="AB70" s="612">
        <f>AA70*(1+ 0.01*Drivers_macroeconómicos_USCUSS!O17)</f>
        <v>0.12222092220827215</v>
      </c>
      <c r="AC70" s="612">
        <f>AB70*(1+ 0.01*Drivers_macroeconómicos_USCUSS!P17)</f>
        <v>0.12225003575034303</v>
      </c>
      <c r="AD70" s="612">
        <f>AC70*(1+ 0.01*Drivers_macroeconómicos_USCUSS!Q17)</f>
        <v>0.12228876236451829</v>
      </c>
      <c r="AE70" s="612">
        <f>AD70*(1+ 0.01*Drivers_macroeconómicos_USCUSS!R17)</f>
        <v>0.12231892931849726</v>
      </c>
      <c r="AF70" s="612">
        <f>AE70*(1+ 0.01*Drivers_macroeconómicos_USCUSS!S17)</f>
        <v>0.12235429702027176</v>
      </c>
      <c r="AG70" s="612">
        <f>AF70*(1+ 0.01*Drivers_macroeconómicos_USCUSS!T17)</f>
        <v>0.1223832540730076</v>
      </c>
      <c r="AH70" s="612">
        <f>AG70*(1+ 0.01*Drivers_macroeconómicos_USCUSS!U17)</f>
        <v>0.12241219105914225</v>
      </c>
      <c r="AI70" s="612">
        <f>AH70*(1+ 0.01*Drivers_macroeconómicos_USCUSS!V17)</f>
        <v>0.12244345252219345</v>
      </c>
      <c r="AJ70" s="612">
        <f>AI70*(1+ 0.01*Drivers_macroeconómicos_USCUSS!W17)</f>
        <v>0.12247123647040797</v>
      </c>
      <c r="AK70" s="612">
        <f>AJ70*(1+ 0.01*Drivers_macroeconómicos_USCUSS!X17)</f>
        <v>0.12249992779370776</v>
      </c>
      <c r="AL70" s="612">
        <f>AK70*(1+ 0.01*Drivers_macroeconómicos_USCUSS!Y17)</f>
        <v>0.12253081117423069</v>
      </c>
      <c r="AM70" s="612">
        <f>AL70*(1+ 0.01*Drivers_macroeconómicos_USCUSS!Z17)</f>
        <v>0.12255864361434209</v>
      </c>
      <c r="AN70" s="612">
        <f>AM70*(1+ 0.01*Drivers_macroeconómicos_USCUSS!AA17)</f>
        <v>0.12258661854184366</v>
      </c>
      <c r="AO70" s="612">
        <f>AN70*(1+ 0.01*Drivers_macroeconómicos_USCUSS!AB17)</f>
        <v>0.12261393195486771</v>
      </c>
      <c r="AP70" s="612">
        <f>AO70*(1+ 0.01*Drivers_macroeconómicos_USCUSS!AC17)</f>
        <v>0.12263538059752589</v>
      </c>
      <c r="AQ70" s="612">
        <f>AP70*(1+ 0.01*Drivers_macroeconómicos_USCUSS!AD17)</f>
        <v>0.12266225788943139</v>
      </c>
      <c r="AR70" s="612">
        <f>AQ70*(1+ 0.01*Drivers_macroeconómicos_USCUSS!AE17)</f>
        <v>0.12268506163279781</v>
      </c>
      <c r="AS70" s="612">
        <f>AR70*(1+ 0.01*Drivers_macroeconómicos_USCUSS!AF17)</f>
        <v>0.12271310901720857</v>
      </c>
      <c r="AT70" s="612">
        <f>AS70*(1+ 0.01*Drivers_macroeconómicos_USCUSS!AG17)</f>
        <v>0.1227357253860405</v>
      </c>
      <c r="AU70" s="612">
        <f>AT70*(1+ 0.01*Drivers_macroeconómicos_USCUSS!AH17)</f>
        <v>0.1227577194090826</v>
      </c>
      <c r="AV70" s="612">
        <f>AU70*(1+ 0.01*Drivers_macroeconómicos_USCUSS!AI17)</f>
        <v>0.12278012648945236</v>
      </c>
      <c r="AW70" s="612">
        <f>AV70*(1+ 0.01*Drivers_macroeconómicos_USCUSS!AJ17)</f>
        <v>0.12280230039334175</v>
      </c>
      <c r="AX70" s="612">
        <f>AW70*(1+ 0.01*Drivers_macroeconómicos_USCUSS!AK17)</f>
        <v>0.12282703191545674</v>
      </c>
      <c r="AY70" s="612">
        <f>AX70*(1+ 0.01*Drivers_macroeconómicos_USCUSS!AL17)</f>
        <v>0.12284912142664531</v>
      </c>
      <c r="AZ70" s="612">
        <f>AY70*(1+ 0.01*Drivers_macroeconómicos_USCUSS!AM17)</f>
        <v>0.12287083581797514</v>
      </c>
      <c r="BA70" s="612">
        <f>AZ70*(1+ 0.01*Drivers_macroeconómicos_USCUSS!AN17)</f>
        <v>0.12289286280750207</v>
      </c>
      <c r="BB70" s="612">
        <f>BA70*(1+ 0.01*Drivers_macroeconómicos_USCUSS!AO17)</f>
        <v>0.12291470740732989</v>
      </c>
      <c r="BC70" s="612">
        <f>BB70*(1+ 0.01*Drivers_macroeconómicos_USCUSS!AP17)</f>
        <v>0.12293676661809479</v>
      </c>
      <c r="BD70" s="612">
        <f>BC70*(1+ 0.01*Drivers_macroeconómicos_USCUSS!AQ17)</f>
        <v>0.12295776119991882</v>
      </c>
      <c r="BE70" s="612">
        <f>BD70*(1+ 0.01*Drivers_macroeconómicos_USCUSS!AR17)</f>
        <v>0.12297860522965563</v>
      </c>
      <c r="BF70" s="612">
        <f>BE70*(1+ 0.01*Drivers_macroeconómicos_USCUSS!AS17)</f>
        <v>0.12299929241301802</v>
      </c>
      <c r="BG70" s="612">
        <f>BF70*(1+ 0.01*Drivers_macroeconómicos_USCUSS!AT17)</f>
        <v>0.12301973209028777</v>
      </c>
      <c r="BH70" s="612">
        <f>BG70*(1+ 0.01*Drivers_macroeconómicos_USCUSS!AU17)</f>
        <v>0.12303984596330385</v>
      </c>
      <c r="BI70" s="612">
        <f>BH70*(1+ 0.01*Drivers_macroeconómicos_USCUSS!AV17)</f>
        <v>0.12305969604276679</v>
      </c>
      <c r="BJ70" s="612">
        <f>BI70*(1+ 0.01*Drivers_macroeconómicos_USCUSS!AW17)</f>
        <v>0.12307930939062688</v>
      </c>
      <c r="BK70" s="612">
        <f>BJ70*(1+ 0.01*Drivers_macroeconómicos_USCUSS!AX17)</f>
        <v>0.12309869514663153</v>
      </c>
      <c r="BL70" s="612">
        <f>BK70*(1+ 0.01*Drivers_macroeconómicos_USCUSS!AY17)</f>
        <v>0.12311780440817649</v>
      </c>
      <c r="BM70" s="612">
        <f>BL70*(1+ 0.01*Drivers_macroeconómicos_USCUSS!AZ17)</f>
        <v>0.123136640439137</v>
      </c>
      <c r="BN70" s="612">
        <f>BM70*(1+ 0.01*Drivers_macroeconómicos_USCUSS!BA17)</f>
        <v>0.12315518494684194</v>
      </c>
      <c r="BO70" s="612">
        <f>BN70*(1+ 0.01*Drivers_macroeconómicos_USCUSS!BB17)</f>
        <v>0.12317348189336395</v>
      </c>
      <c r="BP70" s="612">
        <f>BO70*(1+ 0.01*Drivers_macroeconómicos_USCUSS!BC17)</f>
        <v>0.12319152363204226</v>
      </c>
      <c r="BQ70" s="612">
        <f>BP70*(1+ 0.01*Drivers_macroeconómicos_USCUSS!BD17)</f>
        <v>0.12320930372724981</v>
      </c>
      <c r="BR70" s="501"/>
      <c r="BS70" s="607"/>
      <c r="BT70" s="607"/>
      <c r="BU70" s="607"/>
      <c r="BV70" s="607"/>
      <c r="BW70" s="607"/>
      <c r="BX70" s="607"/>
      <c r="BY70" s="607"/>
      <c r="BZ70" s="607"/>
      <c r="CA70" s="607"/>
      <c r="CB70" s="607"/>
      <c r="CC70" s="607"/>
      <c r="CD70" s="607"/>
    </row>
    <row r="71" spans="1:82" ht="25.5" customHeight="1" x14ac:dyDescent="0.25">
      <c r="A71" s="793" t="s">
        <v>188</v>
      </c>
      <c r="B71" s="804"/>
      <c r="C71" s="805" t="s">
        <v>71</v>
      </c>
      <c r="D71" s="822" t="s">
        <v>41</v>
      </c>
      <c r="E71" s="823"/>
      <c r="F71" s="600"/>
      <c r="G71" s="497"/>
      <c r="H71" s="497"/>
      <c r="I71" s="651"/>
      <c r="J71" s="651"/>
      <c r="K71" s="651"/>
      <c r="L71" s="651"/>
      <c r="M71" s="651"/>
      <c r="N71" s="651"/>
      <c r="O71" s="612"/>
      <c r="P71" s="612"/>
      <c r="Q71" s="612"/>
      <c r="R71" s="612"/>
      <c r="S71" s="612"/>
      <c r="T71" s="612"/>
      <c r="U71" s="612"/>
      <c r="V71" s="612"/>
      <c r="W71" s="612"/>
      <c r="X71" s="612"/>
      <c r="Y71" s="612"/>
      <c r="Z71" s="612"/>
      <c r="AA71" s="612"/>
      <c r="AB71" s="612"/>
      <c r="AC71" s="612"/>
      <c r="AD71" s="612"/>
      <c r="AE71" s="612"/>
      <c r="AF71" s="612"/>
      <c r="AG71" s="612"/>
      <c r="AH71" s="612"/>
      <c r="AI71" s="612"/>
      <c r="AJ71" s="612"/>
      <c r="AK71" s="612"/>
      <c r="AL71" s="612"/>
      <c r="AM71" s="612"/>
      <c r="AN71" s="612"/>
      <c r="AO71" s="612"/>
      <c r="AP71" s="612"/>
      <c r="AQ71" s="612"/>
      <c r="AR71" s="612"/>
      <c r="AS71" s="612"/>
      <c r="AT71" s="612"/>
      <c r="AU71" s="612"/>
      <c r="AV71" s="612"/>
      <c r="AW71" s="612"/>
      <c r="AX71" s="612"/>
      <c r="AY71" s="612"/>
      <c r="AZ71" s="612"/>
      <c r="BA71" s="612"/>
      <c r="BB71" s="612"/>
      <c r="BC71" s="612"/>
      <c r="BD71" s="612"/>
      <c r="BE71" s="612"/>
      <c r="BF71" s="612"/>
      <c r="BG71" s="612"/>
      <c r="BH71" s="612"/>
      <c r="BI71" s="612"/>
      <c r="BJ71" s="612"/>
      <c r="BK71" s="612"/>
      <c r="BL71" s="612"/>
      <c r="BM71" s="612"/>
      <c r="BN71" s="612"/>
      <c r="BO71" s="612"/>
      <c r="BP71" s="612"/>
      <c r="BQ71" s="612"/>
      <c r="BR71" s="501"/>
    </row>
    <row r="72" spans="1:82" ht="14.25" customHeight="1" x14ac:dyDescent="0.25">
      <c r="A72" s="793"/>
      <c r="B72" s="804"/>
      <c r="C72" s="805"/>
      <c r="D72" s="822"/>
      <c r="E72" s="823"/>
      <c r="F72" s="600" t="s">
        <v>128</v>
      </c>
      <c r="G72" s="651">
        <v>7.3766819699999999</v>
      </c>
      <c r="H72" s="497"/>
      <c r="I72" s="651"/>
      <c r="J72" s="651"/>
      <c r="K72" s="651"/>
      <c r="L72" s="651"/>
      <c r="M72" s="651">
        <v>3.7592181899999999</v>
      </c>
      <c r="N72" s="651"/>
      <c r="O72" s="612">
        <v>3.8522799999999999</v>
      </c>
      <c r="P72" s="612"/>
      <c r="Q72" s="612">
        <v>3.8806069999999999</v>
      </c>
      <c r="R72" s="651">
        <f>Q72*(1+0.34*Drivers_macroeconómicos_USCUSS!E31)</f>
        <v>3.9019481566842646</v>
      </c>
      <c r="S72" s="651">
        <f>R72*(1+0.34*Drivers_macroeconómicos_USCUSS!F31)</f>
        <v>3.9066919824128141</v>
      </c>
      <c r="T72" s="651">
        <f>S72*(1+0.34*Drivers_macroeconómicos_USCUSS!G31)</f>
        <v>3.951672727972213</v>
      </c>
      <c r="U72" s="651">
        <f>T72*(1+0.34*Drivers_macroeconómicos_USCUSS!H31)</f>
        <v>3.997942977882706</v>
      </c>
      <c r="V72" s="651">
        <f>U72*(1+0.34*Drivers_macroeconómicos_USCUSS!I31)</f>
        <v>4.0379279180725449</v>
      </c>
      <c r="W72" s="651">
        <f>V72*(1+0.34*Drivers_macroeconómicos_USCUSS!J31)</f>
        <v>4.0806905252637522</v>
      </c>
      <c r="X72" s="651">
        <f>W72*(1+0.34*Drivers_macroeconómicos_USCUSS!K31)</f>
        <v>4.1134669490763196</v>
      </c>
      <c r="Y72" s="651">
        <f>X72*(1+0.34*Drivers_macroeconómicos_USCUSS!L31)</f>
        <v>4.1407382892015052</v>
      </c>
      <c r="Z72" s="651">
        <f>Y72*(1+0.34*Drivers_macroeconómicos_USCUSS!M31)</f>
        <v>4.1765105943737693</v>
      </c>
      <c r="AA72" s="651">
        <f>Z72*(1+0.34*Drivers_macroeconómicos_USCUSS!N31)</f>
        <v>4.2070879077261329</v>
      </c>
      <c r="AB72" s="651">
        <f>AA72*(1+0.34*Drivers_macroeconómicos_USCUSS!O31)</f>
        <v>4.2249668409769665</v>
      </c>
      <c r="AC72" s="651">
        <f>AB72*(1+0.34*Drivers_macroeconómicos_USCUSS!P31)</f>
        <v>4.2458298841549222</v>
      </c>
      <c r="AD72" s="651">
        <f>AC72*(1+0.34*Drivers_macroeconómicos_USCUSS!Q31)</f>
        <v>4.2760125340181814</v>
      </c>
      <c r="AE72" s="651">
        <f>AD72*(1+0.34*Drivers_macroeconómicos_USCUSS!R31)</f>
        <v>4.2956230310373718</v>
      </c>
      <c r="AF72" s="651">
        <f>AE72*(1+0.34*Drivers_macroeconómicos_USCUSS!S31)</f>
        <v>4.3207400028850147</v>
      </c>
      <c r="AG72" s="651">
        <f>AF72*(1+0.34*Drivers_macroeconómicos_USCUSS!T31)</f>
        <v>4.3383251897924939</v>
      </c>
      <c r="AH72" s="651">
        <f>AG72*(1+0.34*Drivers_macroeconómicos_USCUSS!U31)</f>
        <v>4.3566466140845872</v>
      </c>
      <c r="AI72" s="651">
        <f>AH72*(1+0.34*Drivers_macroeconómicos_USCUSS!V31)</f>
        <v>4.3786447934366537</v>
      </c>
      <c r="AJ72" s="651">
        <f>AI72*(1+0.34*Drivers_macroeconómicos_USCUSS!W31)</f>
        <v>4.3983374209364339</v>
      </c>
      <c r="AK72" s="651">
        <f>AJ72*(1+0.34*Drivers_macroeconómicos_USCUSS!X31)</f>
        <v>4.4207652747331734</v>
      </c>
      <c r="AL72" s="651">
        <f>AK72*(1+0.34*Drivers_macroeconómicos_USCUSS!Y31)</f>
        <v>4.4484252824289294</v>
      </c>
      <c r="AM72" s="651">
        <f>AL72*(1+0.34*Drivers_macroeconómicos_USCUSS!Z31)</f>
        <v>4.4744432864224413</v>
      </c>
      <c r="AN72" s="651">
        <f>AM72*(1+0.34*Drivers_macroeconómicos_USCUSS!AA31)</f>
        <v>4.5034968525465002</v>
      </c>
      <c r="AO72" s="651">
        <f>AN72*(1+0.34*Drivers_macroeconómicos_USCUSS!AB31)</f>
        <v>4.5338486218058476</v>
      </c>
      <c r="AP72" s="651">
        <f>AO72*(1+0.34*Drivers_macroeconómicos_USCUSS!AC31)</f>
        <v>4.5595652353897282</v>
      </c>
      <c r="AQ72" s="651">
        <f>AP72*(1+0.34*Drivers_macroeconómicos_USCUSS!AD31)</f>
        <v>4.5939071272333871</v>
      </c>
      <c r="AR72" s="651">
        <f>AQ72*(1+0.34*Drivers_macroeconómicos_USCUSS!AE31)</f>
        <v>4.6253574230025114</v>
      </c>
      <c r="AS72" s="651">
        <f>AR72*(1+0.34*Drivers_macroeconómicos_USCUSS!AF31)</f>
        <v>4.664858463980158</v>
      </c>
      <c r="AT72" s="651">
        <f>AS72*(1+0.34*Drivers_macroeconómicos_USCUSS!AG31)</f>
        <v>4.6990519005315123</v>
      </c>
      <c r="AU72" s="651">
        <f>AT72*(1+0.34*Drivers_macroeconómicos_USCUSS!AH31)</f>
        <v>4.7331692887346462</v>
      </c>
      <c r="AV72" s="651">
        <f>AU72*(1+0.34*Drivers_macroeconómicos_USCUSS!AI31)</f>
        <v>4.7687775035584927</v>
      </c>
      <c r="AW72" s="651">
        <f>AV72*(1+0.34*Drivers_macroeconómicos_USCUSS!AJ31)</f>
        <v>4.8042268976384088</v>
      </c>
      <c r="AX72" s="651">
        <f>AW72*(1+0.34*Drivers_macroeconómicos_USCUSS!AK31)</f>
        <v>4.8349574297727758</v>
      </c>
      <c r="AY72" s="651">
        <f>AX72*(1+0.34*Drivers_macroeconómicos_USCUSS!AL31)</f>
        <v>4.8665413017743848</v>
      </c>
      <c r="AZ72" s="651">
        <f>AY72*(1+0.34*Drivers_macroeconómicos_USCUSS!AM31)</f>
        <v>4.8987825785305859</v>
      </c>
      <c r="BA72" s="651">
        <f>AZ72*(1+0.34*Drivers_macroeconómicos_USCUSS!AN31)</f>
        <v>4.9318888922797992</v>
      </c>
      <c r="BB72" s="651">
        <f>BA72*(1+0.34*Drivers_macroeconómicos_USCUSS!AO31)</f>
        <v>4.9657302862438213</v>
      </c>
      <c r="BC72" s="651">
        <f>BB72*(1+0.34*Drivers_macroeconómicos_USCUSS!AP31)</f>
        <v>4.999991631445118</v>
      </c>
      <c r="BD72" s="651">
        <f>BC72*(1+0.34*Drivers_macroeconómicos_USCUSS!AQ31)</f>
        <v>5.0348177223779178</v>
      </c>
      <c r="BE72" s="651">
        <f>BD72*(1+0.34*Drivers_macroeconómicos_USCUSS!AR31)</f>
        <v>5.0700349137480529</v>
      </c>
      <c r="BF72" s="651">
        <f>BE72*(1+0.34*Drivers_macroeconómicos_USCUSS!AS31)</f>
        <v>5.1055792846630856</v>
      </c>
      <c r="BG72" s="651">
        <f>BF72*(1+0.34*Drivers_macroeconómicos_USCUSS!AT31)</f>
        <v>5.1417999714103635</v>
      </c>
      <c r="BH72" s="651">
        <f>BG72*(1+0.34*Drivers_macroeconómicos_USCUSS!AU31)</f>
        <v>5.1781370236188096</v>
      </c>
      <c r="BI72" s="651">
        <f>BH72*(1+0.34*Drivers_macroeconómicos_USCUSS!AV31)</f>
        <v>5.2148023607060709</v>
      </c>
      <c r="BJ72" s="651">
        <f>BI72*(1+0.34*Drivers_macroeconómicos_USCUSS!AW31)</f>
        <v>5.2512516922199639</v>
      </c>
      <c r="BK72" s="651">
        <f>BJ72*(1+0.34*Drivers_macroeconómicos_USCUSS!AX31)</f>
        <v>5.2878440643414688</v>
      </c>
      <c r="BL72" s="651">
        <f>BK72*(1+0.34*Drivers_macroeconómicos_USCUSS!AY31)</f>
        <v>5.3245948645713437</v>
      </c>
      <c r="BM72" s="651">
        <f>BL72*(1+0.34*Drivers_macroeconómicos_USCUSS!AZ31)</f>
        <v>5.3614103747164075</v>
      </c>
      <c r="BN72" s="651">
        <f>BM72*(1+0.34*Drivers_macroeconómicos_USCUSS!BA31)</f>
        <v>5.3983063888604823</v>
      </c>
      <c r="BO72" s="651">
        <f>BN72*(1+0.34*Drivers_macroeconómicos_USCUSS!BB31)</f>
        <v>5.4356200209153167</v>
      </c>
      <c r="BP72" s="651">
        <f>BO72*(1+0.34*Drivers_macroeconómicos_USCUSS!BC31)</f>
        <v>5.4733205627515655</v>
      </c>
      <c r="BQ72" s="651">
        <f>BP72*(1+0.34*Drivers_macroeconómicos_USCUSS!BD31)</f>
        <v>5.5113888880572297</v>
      </c>
      <c r="BR72" s="501"/>
    </row>
    <row r="73" spans="1:82" ht="14.25" customHeight="1" x14ac:dyDescent="0.25">
      <c r="A73" s="793"/>
      <c r="B73" s="804"/>
      <c r="C73" s="805"/>
      <c r="D73" s="822"/>
      <c r="E73" s="823"/>
      <c r="F73" s="600"/>
      <c r="G73" s="651"/>
      <c r="H73" s="497"/>
      <c r="I73" s="651"/>
      <c r="J73" s="651"/>
      <c r="K73" s="651"/>
      <c r="L73" s="651"/>
      <c r="M73" s="651"/>
      <c r="N73" s="651"/>
      <c r="O73" s="651"/>
      <c r="P73" s="651"/>
      <c r="Q73" s="651"/>
      <c r="R73" s="651"/>
      <c r="S73" s="651"/>
      <c r="T73" s="651"/>
      <c r="U73" s="497"/>
      <c r="V73" s="497"/>
      <c r="W73" s="497"/>
      <c r="X73" s="497"/>
      <c r="Y73" s="497"/>
      <c r="Z73" s="497"/>
      <c r="AA73" s="497"/>
      <c r="AB73" s="497"/>
      <c r="AC73" s="497"/>
      <c r="AD73" s="497"/>
      <c r="AE73" s="497"/>
      <c r="AF73" s="497"/>
      <c r="AG73" s="497"/>
      <c r="AH73" s="497"/>
      <c r="AI73" s="497"/>
      <c r="AJ73" s="497"/>
      <c r="AK73" s="497"/>
      <c r="AL73" s="497"/>
      <c r="AM73" s="497"/>
      <c r="AN73" s="497"/>
      <c r="AO73" s="497"/>
      <c r="AP73" s="497"/>
      <c r="AQ73" s="497"/>
      <c r="AR73" s="497"/>
      <c r="AS73" s="497"/>
      <c r="AT73" s="497"/>
      <c r="AU73" s="497"/>
      <c r="AV73" s="497"/>
      <c r="AW73" s="497"/>
      <c r="AX73" s="497"/>
      <c r="AY73" s="497"/>
      <c r="AZ73" s="497"/>
      <c r="BA73" s="497"/>
      <c r="BB73" s="497"/>
      <c r="BC73" s="497"/>
      <c r="BD73" s="497"/>
      <c r="BE73" s="497"/>
      <c r="BF73" s="497"/>
      <c r="BG73" s="497"/>
      <c r="BH73" s="497"/>
      <c r="BI73" s="497"/>
      <c r="BJ73" s="497"/>
      <c r="BK73" s="497"/>
      <c r="BL73" s="497"/>
      <c r="BM73" s="497"/>
      <c r="BN73" s="497"/>
      <c r="BO73" s="497"/>
      <c r="BP73" s="497"/>
      <c r="BQ73" s="497"/>
      <c r="BR73" s="501"/>
    </row>
    <row r="74" spans="1:82" ht="14.25" customHeight="1" x14ac:dyDescent="0.25">
      <c r="A74" s="793"/>
      <c r="B74" s="804"/>
      <c r="C74" s="805"/>
      <c r="D74" s="822"/>
      <c r="E74" s="823"/>
      <c r="F74" s="600"/>
      <c r="G74" s="651"/>
      <c r="H74" s="651"/>
      <c r="I74" s="651"/>
      <c r="J74" s="651"/>
      <c r="K74" s="651"/>
      <c r="L74" s="651"/>
      <c r="M74" s="651"/>
      <c r="N74" s="651"/>
      <c r="O74" s="651"/>
      <c r="P74" s="651"/>
      <c r="Q74" s="651"/>
      <c r="R74" s="651"/>
      <c r="S74" s="651"/>
      <c r="T74" s="651"/>
      <c r="U74" s="497"/>
      <c r="V74" s="497"/>
      <c r="W74" s="497"/>
      <c r="X74" s="497"/>
      <c r="Y74" s="497"/>
      <c r="Z74" s="497"/>
      <c r="AA74" s="497"/>
      <c r="AB74" s="497"/>
      <c r="AC74" s="497"/>
      <c r="AD74" s="497"/>
      <c r="AE74" s="497"/>
      <c r="AF74" s="497"/>
      <c r="AG74" s="497"/>
      <c r="AH74" s="497"/>
      <c r="AI74" s="497"/>
      <c r="AJ74" s="497"/>
      <c r="AK74" s="497"/>
      <c r="AL74" s="497"/>
      <c r="AM74" s="497"/>
      <c r="AN74" s="497"/>
      <c r="AO74" s="497"/>
      <c r="AP74" s="497"/>
      <c r="AQ74" s="497"/>
      <c r="AR74" s="497"/>
      <c r="AS74" s="497"/>
      <c r="AT74" s="497"/>
      <c r="AU74" s="497"/>
      <c r="AV74" s="497"/>
      <c r="AW74" s="497"/>
      <c r="AX74" s="497"/>
      <c r="AY74" s="497"/>
      <c r="AZ74" s="497"/>
      <c r="BA74" s="497"/>
      <c r="BB74" s="497"/>
      <c r="BC74" s="497"/>
      <c r="BD74" s="497"/>
      <c r="BE74" s="497"/>
      <c r="BF74" s="497"/>
      <c r="BG74" s="497"/>
      <c r="BH74" s="497"/>
      <c r="BI74" s="497"/>
      <c r="BJ74" s="497"/>
      <c r="BK74" s="497"/>
      <c r="BL74" s="497"/>
      <c r="BM74" s="497"/>
      <c r="BN74" s="497"/>
      <c r="BO74" s="497"/>
      <c r="BP74" s="497"/>
      <c r="BQ74" s="497"/>
      <c r="BR74" s="501"/>
    </row>
    <row r="75" spans="1:82" s="882" customFormat="1" ht="14.25" customHeight="1" x14ac:dyDescent="0.25">
      <c r="A75" s="880" t="s">
        <v>129</v>
      </c>
      <c r="B75" s="804"/>
      <c r="C75" s="805"/>
      <c r="D75" s="832"/>
      <c r="E75" s="833"/>
      <c r="F75" s="614" t="s">
        <v>73</v>
      </c>
      <c r="G75" s="651">
        <f>G49/1000000</f>
        <v>1.4548903200000001</v>
      </c>
      <c r="H75" s="651"/>
      <c r="I75" s="651"/>
      <c r="J75" s="651"/>
      <c r="K75" s="651"/>
      <c r="L75" s="651"/>
      <c r="M75" s="651">
        <f>M49/1000000</f>
        <v>4.9599387000000004</v>
      </c>
      <c r="N75" s="651"/>
      <c r="O75" s="651">
        <v>5.0815799999999998</v>
      </c>
      <c r="P75" s="651"/>
      <c r="Q75" s="651">
        <v>5.1189450000000001</v>
      </c>
      <c r="R75" s="651">
        <f>$Q$88-R64-R70-R72-R77-R79-R81-R84</f>
        <v>5.1571371616316766</v>
      </c>
      <c r="S75" s="651">
        <f>$Q$88-S64-S70-S72-S77-S79-S81-S84</f>
        <v>5.249474870897604</v>
      </c>
      <c r="T75" s="651">
        <f>$Q$86-T64-T70-T72-T77-T79-T81-T84</f>
        <v>5.3007450408180077</v>
      </c>
      <c r="U75" s="651">
        <f t="shared" ref="U75:BQ75" si="16">$Q$86-U64-U70-U72-U77-U79-U81-U84</f>
        <v>5.3500272160124549</v>
      </c>
      <c r="V75" s="651">
        <f t="shared" si="16"/>
        <v>5.4048967658735538</v>
      </c>
      <c r="W75" s="651">
        <f t="shared" si="16"/>
        <v>5.4563043438037937</v>
      </c>
      <c r="X75" s="651">
        <f t="shared" si="16"/>
        <v>5.5170221029878004</v>
      </c>
      <c r="Y75" s="651">
        <f t="shared" si="16"/>
        <v>5.5825796125328901</v>
      </c>
      <c r="Z75" s="651">
        <f t="shared" si="16"/>
        <v>5.6389616330705223</v>
      </c>
      <c r="AA75" s="651">
        <f t="shared" si="16"/>
        <v>5.6998867876054078</v>
      </c>
      <c r="AB75" s="651">
        <f t="shared" si="16"/>
        <v>5.7728677618705797</v>
      </c>
      <c r="AC75" s="651">
        <f t="shared" si="16"/>
        <v>5.842220939783231</v>
      </c>
      <c r="AD75" s="651">
        <f t="shared" si="16"/>
        <v>5.9016103215328775</v>
      </c>
      <c r="AE75" s="651">
        <f t="shared" si="16"/>
        <v>5.970953198603441</v>
      </c>
      <c r="AF75" s="651">
        <f t="shared" si="16"/>
        <v>6.0341649036447436</v>
      </c>
      <c r="AG75" s="651">
        <f t="shared" si="16"/>
        <v>6.1043014924793644</v>
      </c>
      <c r="AH75" s="651">
        <f t="shared" si="16"/>
        <v>6.1730957706713196</v>
      </c>
      <c r="AI75" s="651">
        <f t="shared" si="16"/>
        <v>6.2376110123653277</v>
      </c>
      <c r="AJ75" s="651">
        <f t="shared" si="16"/>
        <v>6.3038427826532315</v>
      </c>
      <c r="AK75" s="651">
        <f t="shared" si="16"/>
        <v>6.3667516212655624</v>
      </c>
      <c r="AL75" s="651">
        <f t="shared" si="16"/>
        <v>6.4238459527113072</v>
      </c>
      <c r="AM75" s="651">
        <f t="shared" si="16"/>
        <v>6.4820111363237718</v>
      </c>
      <c r="AN75" s="651">
        <f t="shared" si="16"/>
        <v>6.5365712570834216</v>
      </c>
      <c r="AO75" s="651">
        <f t="shared" si="16"/>
        <v>6.5892699210585048</v>
      </c>
      <c r="AP75" s="651">
        <f t="shared" si="16"/>
        <v>6.6460518668072055</v>
      </c>
      <c r="AQ75" s="651">
        <f t="shared" si="16"/>
        <v>6.6936500769686429</v>
      </c>
      <c r="AR75" s="651">
        <f t="shared" si="16"/>
        <v>6.743597026947258</v>
      </c>
      <c r="AS75" s="651">
        <f t="shared" si="16"/>
        <v>6.7849457750677944</v>
      </c>
      <c r="AT75" s="651">
        <f t="shared" si="16"/>
        <v>6.8310691508241481</v>
      </c>
      <c r="AU75" s="651">
        <f t="shared" si="16"/>
        <v>6.8767371430642967</v>
      </c>
      <c r="AV75" s="651">
        <f t="shared" si="16"/>
        <v>6.9203853356286009</v>
      </c>
      <c r="AW75" s="651">
        <f t="shared" si="16"/>
        <v>6.9636673107674412</v>
      </c>
      <c r="AX75" s="651">
        <f t="shared" si="16"/>
        <v>7.0111459388039998</v>
      </c>
      <c r="AY75" s="651">
        <f t="shared" si="16"/>
        <v>7.0572597544043019</v>
      </c>
      <c r="AZ75" s="651">
        <f t="shared" si="16"/>
        <v>7.1022078780904687</v>
      </c>
      <c r="BA75" s="651">
        <f t="shared" si="16"/>
        <v>7.1457873562178005</v>
      </c>
      <c r="BB75" s="651">
        <f t="shared" si="16"/>
        <v>7.1881339194813494</v>
      </c>
      <c r="BC75" s="651">
        <f t="shared" si="16"/>
        <v>7.2295674900581135</v>
      </c>
      <c r="BD75" s="651">
        <f t="shared" si="16"/>
        <v>7.2699496528694816</v>
      </c>
      <c r="BE75" s="651">
        <f t="shared" si="16"/>
        <v>7.3094581480415677</v>
      </c>
      <c r="BF75" s="651">
        <f t="shared" si="16"/>
        <v>7.3481618192155924</v>
      </c>
      <c r="BG75" s="651">
        <f t="shared" si="16"/>
        <v>7.385716443634176</v>
      </c>
      <c r="BH75" s="651">
        <f t="shared" si="16"/>
        <v>7.4226867781822632</v>
      </c>
      <c r="BI75" s="651">
        <f t="shared" si="16"/>
        <v>7.4588654739839644</v>
      </c>
      <c r="BJ75" s="651">
        <f t="shared" si="16"/>
        <v>7.4948013303736376</v>
      </c>
      <c r="BK75" s="651">
        <f t="shared" si="16"/>
        <v>7.5301397304866828</v>
      </c>
      <c r="BL75" s="651">
        <f t="shared" si="16"/>
        <v>7.5648696758806135</v>
      </c>
      <c r="BM75" s="651">
        <f t="shared" si="16"/>
        <v>7.5990891225963084</v>
      </c>
      <c r="BN75" s="651">
        <f t="shared" si="16"/>
        <v>7.6327864362368283</v>
      </c>
      <c r="BO75" s="651">
        <f t="shared" si="16"/>
        <v>7.6656285000036846</v>
      </c>
      <c r="BP75" s="651">
        <f t="shared" si="16"/>
        <v>7.69764996990087</v>
      </c>
      <c r="BQ75" s="651">
        <f t="shared" si="16"/>
        <v>7.7288738176025031</v>
      </c>
      <c r="BR75" s="501"/>
      <c r="BS75" s="881"/>
      <c r="BT75" s="881"/>
      <c r="BU75" s="881"/>
      <c r="BV75" s="881"/>
      <c r="BW75" s="881"/>
      <c r="BX75" s="881"/>
      <c r="BY75" s="881"/>
      <c r="BZ75" s="881"/>
      <c r="CA75" s="881"/>
      <c r="CB75" s="881"/>
      <c r="CC75" s="881"/>
      <c r="CD75" s="881"/>
    </row>
    <row r="76" spans="1:82" s="470" customFormat="1" ht="14.25" customHeight="1" x14ac:dyDescent="0.25">
      <c r="A76" s="883" t="s">
        <v>189</v>
      </c>
      <c r="B76" s="804"/>
      <c r="C76" s="807" t="s">
        <v>74</v>
      </c>
      <c r="D76" s="808" t="s">
        <v>75</v>
      </c>
      <c r="E76" s="809"/>
      <c r="F76" s="614"/>
      <c r="G76" s="651"/>
      <c r="H76" s="651"/>
      <c r="I76" s="651"/>
      <c r="J76" s="651"/>
      <c r="K76" s="651"/>
      <c r="L76" s="651"/>
      <c r="M76" s="651"/>
      <c r="N76" s="651"/>
      <c r="O76" s="651"/>
      <c r="P76" s="651"/>
      <c r="Q76" s="651"/>
      <c r="R76" s="651"/>
      <c r="S76" s="651"/>
      <c r="T76" s="651"/>
      <c r="U76" s="651"/>
      <c r="V76" s="651"/>
      <c r="W76" s="651"/>
      <c r="X76" s="651"/>
      <c r="Y76" s="651"/>
      <c r="Z76" s="651"/>
      <c r="AA76" s="651"/>
      <c r="AB76" s="651"/>
      <c r="AC76" s="651"/>
      <c r="AD76" s="651"/>
      <c r="AE76" s="651"/>
      <c r="AF76" s="651"/>
      <c r="AG76" s="651"/>
      <c r="AH76" s="651"/>
      <c r="AI76" s="651"/>
      <c r="AJ76" s="651"/>
      <c r="AK76" s="651"/>
      <c r="AL76" s="651"/>
      <c r="AM76" s="651"/>
      <c r="AN76" s="651"/>
      <c r="AO76" s="651"/>
      <c r="AP76" s="651"/>
      <c r="AQ76" s="651"/>
      <c r="AR76" s="651"/>
      <c r="AS76" s="651"/>
      <c r="AT76" s="651"/>
      <c r="AU76" s="651"/>
      <c r="AV76" s="651"/>
      <c r="AW76" s="651"/>
      <c r="AX76" s="651"/>
      <c r="AY76" s="651"/>
      <c r="AZ76" s="651"/>
      <c r="BA76" s="651"/>
      <c r="BB76" s="651"/>
      <c r="BC76" s="651"/>
      <c r="BD76" s="651"/>
      <c r="BE76" s="651"/>
      <c r="BF76" s="651"/>
      <c r="BG76" s="651"/>
      <c r="BH76" s="651"/>
      <c r="BI76" s="651"/>
      <c r="BJ76" s="651"/>
      <c r="BK76" s="651"/>
      <c r="BL76" s="651"/>
      <c r="BM76" s="651"/>
      <c r="BN76" s="651"/>
      <c r="BO76" s="651"/>
      <c r="BP76" s="651"/>
      <c r="BQ76" s="651"/>
      <c r="BR76" s="501"/>
      <c r="BS76" s="607"/>
      <c r="BT76" s="607"/>
      <c r="BU76" s="607"/>
      <c r="BV76" s="607"/>
      <c r="BW76" s="607"/>
      <c r="BX76" s="607"/>
      <c r="BY76" s="607"/>
      <c r="BZ76" s="607"/>
      <c r="CA76" s="607"/>
      <c r="CB76" s="607"/>
      <c r="CC76" s="607"/>
      <c r="CD76" s="607"/>
    </row>
    <row r="77" spans="1:82" s="882" customFormat="1" ht="14.25" customHeight="1" x14ac:dyDescent="0.25">
      <c r="A77" s="883"/>
      <c r="B77" s="804"/>
      <c r="C77" s="807"/>
      <c r="D77" s="810"/>
      <c r="E77" s="811"/>
      <c r="F77" s="614" t="s">
        <v>76</v>
      </c>
      <c r="G77" s="651">
        <v>2.1629636999999997</v>
      </c>
      <c r="H77" s="651"/>
      <c r="I77" s="651"/>
      <c r="J77" s="651"/>
      <c r="K77" s="651"/>
      <c r="L77" s="651"/>
      <c r="M77" s="651">
        <v>2.4237641700000001</v>
      </c>
      <c r="N77" s="651"/>
      <c r="O77" s="651">
        <v>2.3614877700000001</v>
      </c>
      <c r="P77" s="651"/>
      <c r="Q77" s="651">
        <v>2.3758364699999999</v>
      </c>
      <c r="R77" s="651">
        <v>2.369059</v>
      </c>
      <c r="S77" s="651">
        <v>2.3619680000000001</v>
      </c>
      <c r="T77" s="651">
        <v>2.3548770000000001</v>
      </c>
      <c r="U77" s="651">
        <v>2.3477860000000002</v>
      </c>
      <c r="V77" s="651">
        <v>2.3406950000000002</v>
      </c>
      <c r="W77" s="651">
        <v>2.3336039999999998</v>
      </c>
      <c r="X77" s="651">
        <v>2.3265129999999998</v>
      </c>
      <c r="Y77" s="651">
        <v>2.3194219999999999</v>
      </c>
      <c r="Z77" s="651">
        <v>2.3123309999999999</v>
      </c>
      <c r="AA77" s="651">
        <v>2.30524</v>
      </c>
      <c r="AB77" s="651">
        <v>2.298149</v>
      </c>
      <c r="AC77" s="651">
        <v>2.291058</v>
      </c>
      <c r="AD77" s="651">
        <v>2.2839670000000001</v>
      </c>
      <c r="AE77" s="651">
        <v>2.2768760000000001</v>
      </c>
      <c r="AF77" s="651">
        <v>2.2697850000000002</v>
      </c>
      <c r="AG77" s="651">
        <v>2.2626940000000002</v>
      </c>
      <c r="AH77" s="651">
        <v>2.2556029999999998</v>
      </c>
      <c r="AI77" s="651">
        <v>2.2485119999999998</v>
      </c>
      <c r="AJ77" s="651">
        <v>2.2414209999999999</v>
      </c>
      <c r="AK77" s="651">
        <v>2.2343299999999999</v>
      </c>
      <c r="AL77" s="651">
        <v>2.227239</v>
      </c>
      <c r="AM77" s="651">
        <v>2.220148</v>
      </c>
      <c r="AN77" s="651">
        <v>2.2130570000000001</v>
      </c>
      <c r="AO77" s="651">
        <v>2.2059660000000001</v>
      </c>
      <c r="AP77" s="651">
        <v>2.1988750000000001</v>
      </c>
      <c r="AQ77" s="651">
        <v>2.1917840000000002</v>
      </c>
      <c r="AR77" s="651">
        <v>2.1846930000000002</v>
      </c>
      <c r="AS77" s="651">
        <v>2.1776019999999998</v>
      </c>
      <c r="AT77" s="651">
        <v>2.1705109999999999</v>
      </c>
      <c r="AU77" s="651">
        <v>2.1634199999999999</v>
      </c>
      <c r="AV77" s="651">
        <v>2.1563289999999999</v>
      </c>
      <c r="AW77" s="651">
        <v>2.149238</v>
      </c>
      <c r="AX77" s="651">
        <v>2.142147</v>
      </c>
      <c r="AY77" s="651">
        <v>2.1350560000000001</v>
      </c>
      <c r="AZ77" s="651">
        <v>2.1279650000000001</v>
      </c>
      <c r="BA77" s="651">
        <v>2.1208740000000001</v>
      </c>
      <c r="BB77" s="651">
        <v>2.1137830000000002</v>
      </c>
      <c r="BC77" s="651">
        <v>2.1066919999999998</v>
      </c>
      <c r="BD77" s="651">
        <v>2.0996009999999998</v>
      </c>
      <c r="BE77" s="651">
        <v>2.0925099999999999</v>
      </c>
      <c r="BF77" s="651">
        <v>2.0854189999999999</v>
      </c>
      <c r="BG77" s="651">
        <v>2.078328</v>
      </c>
      <c r="BH77" s="651">
        <v>2.071237</v>
      </c>
      <c r="BI77" s="651">
        <v>2.064146</v>
      </c>
      <c r="BJ77" s="651">
        <v>2.0570550000000001</v>
      </c>
      <c r="BK77" s="651">
        <v>2.0499640000000001</v>
      </c>
      <c r="BL77" s="651">
        <v>2.0428730000000002</v>
      </c>
      <c r="BM77" s="651">
        <v>2.0357820000000002</v>
      </c>
      <c r="BN77" s="651">
        <v>2.0286909999999998</v>
      </c>
      <c r="BO77" s="651">
        <v>2.0215999999999998</v>
      </c>
      <c r="BP77" s="651">
        <v>2.0145089999999999</v>
      </c>
      <c r="BQ77" s="651">
        <v>2.0074179999999999</v>
      </c>
      <c r="BR77" s="501"/>
      <c r="BS77" s="881"/>
      <c r="BT77" s="881"/>
      <c r="BU77" s="881"/>
      <c r="BV77" s="881"/>
      <c r="BW77" s="881"/>
      <c r="BX77" s="881"/>
      <c r="BY77" s="881"/>
      <c r="BZ77" s="881"/>
      <c r="CA77" s="881"/>
      <c r="CB77" s="881"/>
      <c r="CC77" s="881"/>
      <c r="CD77" s="881"/>
    </row>
    <row r="78" spans="1:82" ht="14.25" customHeight="1" x14ac:dyDescent="0.25">
      <c r="A78" s="883"/>
      <c r="B78" s="804"/>
      <c r="C78" s="807"/>
      <c r="D78" s="812"/>
      <c r="E78" s="813"/>
      <c r="F78" s="600"/>
      <c r="G78" s="651"/>
      <c r="H78" s="497"/>
      <c r="I78" s="651"/>
      <c r="J78" s="651"/>
      <c r="K78" s="651"/>
      <c r="L78" s="651"/>
      <c r="M78" s="651"/>
      <c r="N78" s="651"/>
      <c r="O78" s="651"/>
      <c r="P78" s="651"/>
      <c r="Q78" s="651"/>
      <c r="R78" s="651"/>
      <c r="S78" s="651"/>
      <c r="T78" s="651"/>
      <c r="U78" s="651"/>
      <c r="V78" s="651"/>
      <c r="W78" s="651"/>
      <c r="X78" s="651"/>
      <c r="Y78" s="651"/>
      <c r="Z78" s="651"/>
      <c r="AA78" s="651"/>
      <c r="AB78" s="651"/>
      <c r="AC78" s="651"/>
      <c r="AD78" s="651"/>
      <c r="AE78" s="651"/>
      <c r="AF78" s="651"/>
      <c r="AG78" s="651"/>
      <c r="AH78" s="651"/>
      <c r="AI78" s="651"/>
      <c r="AJ78" s="651"/>
      <c r="AK78" s="651"/>
      <c r="AL78" s="651"/>
      <c r="AM78" s="651"/>
      <c r="AN78" s="651"/>
      <c r="AO78" s="651"/>
      <c r="AP78" s="651"/>
      <c r="AQ78" s="651"/>
      <c r="AR78" s="651"/>
      <c r="AS78" s="651"/>
      <c r="AT78" s="651"/>
      <c r="AU78" s="651"/>
      <c r="AV78" s="651"/>
      <c r="AW78" s="651"/>
      <c r="AX78" s="651"/>
      <c r="AY78" s="651"/>
      <c r="AZ78" s="651"/>
      <c r="BA78" s="651"/>
      <c r="BB78" s="651"/>
      <c r="BC78" s="651"/>
      <c r="BD78" s="651"/>
      <c r="BE78" s="651"/>
      <c r="BF78" s="651"/>
      <c r="BG78" s="651"/>
      <c r="BH78" s="651"/>
      <c r="BI78" s="651"/>
      <c r="BJ78" s="651"/>
      <c r="BK78" s="651"/>
      <c r="BL78" s="651"/>
      <c r="BM78" s="651"/>
      <c r="BN78" s="651"/>
      <c r="BO78" s="651"/>
      <c r="BP78" s="651"/>
      <c r="BQ78" s="651"/>
      <c r="BR78" s="501"/>
    </row>
    <row r="79" spans="1:82" ht="14.25" customHeight="1" x14ac:dyDescent="0.25">
      <c r="A79" s="793" t="s">
        <v>190</v>
      </c>
      <c r="B79" s="804"/>
      <c r="C79" s="814" t="s">
        <v>77</v>
      </c>
      <c r="D79" s="816" t="s">
        <v>78</v>
      </c>
      <c r="E79" s="817"/>
      <c r="F79" s="600" t="s">
        <v>79</v>
      </c>
      <c r="G79" s="803">
        <v>0.50615019000000006</v>
      </c>
      <c r="H79" s="497"/>
      <c r="I79" s="651"/>
      <c r="J79" s="651"/>
      <c r="K79" s="651"/>
      <c r="L79" s="651"/>
      <c r="M79" s="803">
        <v>0.50510348999999999</v>
      </c>
      <c r="N79" s="651"/>
      <c r="O79" s="651">
        <v>0.49476339000000003</v>
      </c>
      <c r="P79" s="651"/>
      <c r="Q79" s="651">
        <v>0.49199787</v>
      </c>
      <c r="R79" s="651">
        <f>Q79*(1-0.00138)</f>
        <v>0.4913189129394</v>
      </c>
      <c r="S79" s="651">
        <f>R79*(1-0.00138)</f>
        <v>0.4906408928395436</v>
      </c>
      <c r="T79" s="651">
        <f t="shared" ref="T79:BQ79" si="17">S79*(1-0.00138)</f>
        <v>0.48996380840742498</v>
      </c>
      <c r="U79" s="651">
        <f>T79*(1-0.00138)</f>
        <v>0.4892876583518227</v>
      </c>
      <c r="V79" s="651">
        <f t="shared" si="17"/>
        <v>0.48861244138329718</v>
      </c>
      <c r="W79" s="651">
        <f t="shared" si="17"/>
        <v>0.48793815621418823</v>
      </c>
      <c r="X79" s="651">
        <f t="shared" si="17"/>
        <v>0.48726480155861263</v>
      </c>
      <c r="Y79" s="651">
        <f t="shared" si="17"/>
        <v>0.4865923761324617</v>
      </c>
      <c r="Z79" s="651">
        <f t="shared" si="17"/>
        <v>0.48592087865339889</v>
      </c>
      <c r="AA79" s="651">
        <f t="shared" si="17"/>
        <v>0.48525030784085715</v>
      </c>
      <c r="AB79" s="651">
        <f t="shared" si="17"/>
        <v>0.48458066241603676</v>
      </c>
      <c r="AC79" s="651">
        <f t="shared" si="17"/>
        <v>0.48391194110190261</v>
      </c>
      <c r="AD79" s="651">
        <f t="shared" si="17"/>
        <v>0.48324414262318194</v>
      </c>
      <c r="AE79" s="651">
        <f t="shared" si="17"/>
        <v>0.48257726570636195</v>
      </c>
      <c r="AF79" s="651">
        <f t="shared" si="17"/>
        <v>0.48191130907968716</v>
      </c>
      <c r="AG79" s="651">
        <f t="shared" si="17"/>
        <v>0.48124627147315718</v>
      </c>
      <c r="AH79" s="651">
        <f t="shared" si="17"/>
        <v>0.48058215161852419</v>
      </c>
      <c r="AI79" s="651">
        <f t="shared" si="17"/>
        <v>0.4799189482492906</v>
      </c>
      <c r="AJ79" s="651">
        <f t="shared" si="17"/>
        <v>0.47925666010070656</v>
      </c>
      <c r="AK79" s="651">
        <f t="shared" si="17"/>
        <v>0.47859528590976758</v>
      </c>
      <c r="AL79" s="651">
        <f t="shared" si="17"/>
        <v>0.47793482441521207</v>
      </c>
      <c r="AM79" s="651">
        <f t="shared" si="17"/>
        <v>0.47727527435751904</v>
      </c>
      <c r="AN79" s="651">
        <f t="shared" si="17"/>
        <v>0.47661663447890562</v>
      </c>
      <c r="AO79" s="651">
        <f t="shared" si="17"/>
        <v>0.47595890352332471</v>
      </c>
      <c r="AP79" s="651">
        <f t="shared" si="17"/>
        <v>0.47530208023646248</v>
      </c>
      <c r="AQ79" s="651">
        <f t="shared" si="17"/>
        <v>0.47464616336573612</v>
      </c>
      <c r="AR79" s="651">
        <f t="shared" si="17"/>
        <v>0.47399115166029138</v>
      </c>
      <c r="AS79" s="651">
        <f t="shared" si="17"/>
        <v>0.47333704387100017</v>
      </c>
      <c r="AT79" s="651">
        <f t="shared" si="17"/>
        <v>0.47268383875045816</v>
      </c>
      <c r="AU79" s="651">
        <f t="shared" si="17"/>
        <v>0.47203153505298251</v>
      </c>
      <c r="AV79" s="651">
        <f t="shared" si="17"/>
        <v>0.47138013153460939</v>
      </c>
      <c r="AW79" s="651">
        <f t="shared" si="17"/>
        <v>0.47072962695309162</v>
      </c>
      <c r="AX79" s="651">
        <f t="shared" si="17"/>
        <v>0.47008002006789634</v>
      </c>
      <c r="AY79" s="651">
        <f t="shared" si="17"/>
        <v>0.46943130964020263</v>
      </c>
      <c r="AZ79" s="651">
        <f t="shared" si="17"/>
        <v>0.46878349443289913</v>
      </c>
      <c r="BA79" s="651">
        <f t="shared" si="17"/>
        <v>0.46813657321058172</v>
      </c>
      <c r="BB79" s="651">
        <f t="shared" si="17"/>
        <v>0.46749054473955109</v>
      </c>
      <c r="BC79" s="651">
        <f t="shared" si="17"/>
        <v>0.46684540778781047</v>
      </c>
      <c r="BD79" s="651">
        <f t="shared" si="17"/>
        <v>0.46620116112506327</v>
      </c>
      <c r="BE79" s="651">
        <f t="shared" si="17"/>
        <v>0.46555780352271064</v>
      </c>
      <c r="BF79" s="651">
        <f t="shared" si="17"/>
        <v>0.4649153337538493</v>
      </c>
      <c r="BG79" s="651">
        <f t="shared" si="17"/>
        <v>0.46427375059326897</v>
      </c>
      <c r="BH79" s="651">
        <f t="shared" si="17"/>
        <v>0.46363305281745026</v>
      </c>
      <c r="BI79" s="651">
        <f t="shared" si="17"/>
        <v>0.46299323920456215</v>
      </c>
      <c r="BJ79" s="651">
        <f t="shared" si="17"/>
        <v>0.4623543085344598</v>
      </c>
      <c r="BK79" s="651">
        <f t="shared" si="17"/>
        <v>0.46171625958868223</v>
      </c>
      <c r="BL79" s="651">
        <f t="shared" si="17"/>
        <v>0.46107909115044982</v>
      </c>
      <c r="BM79" s="651">
        <f t="shared" si="17"/>
        <v>0.4604428020046622</v>
      </c>
      <c r="BN79" s="651">
        <f t="shared" si="17"/>
        <v>0.45980739093789574</v>
      </c>
      <c r="BO79" s="651">
        <f t="shared" si="17"/>
        <v>0.45917285673840141</v>
      </c>
      <c r="BP79" s="651">
        <f t="shared" si="17"/>
        <v>0.45853919819610239</v>
      </c>
      <c r="BQ79" s="651">
        <f t="shared" si="17"/>
        <v>0.45790641410259175</v>
      </c>
      <c r="BR79" s="501"/>
    </row>
    <row r="80" spans="1:82" ht="14.25" customHeight="1" x14ac:dyDescent="0.25">
      <c r="A80" s="793"/>
      <c r="B80" s="804"/>
      <c r="C80" s="815"/>
      <c r="D80" s="818"/>
      <c r="E80" s="819"/>
      <c r="F80" s="600"/>
      <c r="G80" s="803"/>
      <c r="H80" s="497"/>
      <c r="I80" s="651"/>
      <c r="J80" s="651"/>
      <c r="K80" s="651"/>
      <c r="L80" s="651"/>
      <c r="M80" s="803"/>
      <c r="N80" s="651"/>
      <c r="O80" s="651"/>
      <c r="P80" s="651"/>
      <c r="Q80" s="651"/>
      <c r="R80" s="651"/>
      <c r="S80" s="651"/>
      <c r="T80" s="651"/>
      <c r="U80" s="497"/>
      <c r="V80" s="497"/>
      <c r="W80" s="497"/>
      <c r="X80" s="497"/>
      <c r="Y80" s="497"/>
      <c r="Z80" s="497"/>
      <c r="AA80" s="497"/>
      <c r="AB80" s="497"/>
      <c r="AC80" s="497"/>
      <c r="AD80" s="497"/>
      <c r="AE80" s="497"/>
      <c r="AF80" s="497"/>
      <c r="AG80" s="497"/>
      <c r="AH80" s="497"/>
      <c r="AI80" s="497"/>
      <c r="AJ80" s="497"/>
      <c r="AK80" s="497"/>
      <c r="AL80" s="497"/>
      <c r="AM80" s="497"/>
      <c r="AN80" s="497"/>
      <c r="AO80" s="497"/>
      <c r="AP80" s="497"/>
      <c r="AQ80" s="497"/>
      <c r="AR80" s="497"/>
      <c r="AS80" s="497"/>
      <c r="AT80" s="497"/>
      <c r="AU80" s="497"/>
      <c r="AV80" s="497"/>
      <c r="AW80" s="497"/>
      <c r="AX80" s="497"/>
      <c r="AY80" s="497"/>
      <c r="AZ80" s="497"/>
      <c r="BA80" s="497"/>
      <c r="BB80" s="497"/>
      <c r="BC80" s="497"/>
      <c r="BD80" s="497"/>
      <c r="BE80" s="497"/>
      <c r="BF80" s="497"/>
      <c r="BG80" s="497"/>
      <c r="BH80" s="497"/>
      <c r="BI80" s="497"/>
      <c r="BJ80" s="497"/>
      <c r="BK80" s="497"/>
      <c r="BL80" s="497"/>
      <c r="BM80" s="497"/>
      <c r="BN80" s="497"/>
      <c r="BO80" s="497"/>
      <c r="BP80" s="497"/>
      <c r="BQ80" s="497"/>
      <c r="BR80" s="501"/>
    </row>
    <row r="81" spans="1:71" ht="14.25" customHeight="1" x14ac:dyDescent="0.25">
      <c r="A81" s="793" t="s">
        <v>191</v>
      </c>
      <c r="B81" s="804"/>
      <c r="C81" s="794" t="s">
        <v>80</v>
      </c>
      <c r="D81" s="834" t="s">
        <v>54</v>
      </c>
      <c r="E81" s="835"/>
      <c r="F81" s="600" t="s">
        <v>81</v>
      </c>
      <c r="G81" s="803">
        <v>0.17715429000000002</v>
      </c>
      <c r="H81" s="497"/>
      <c r="I81" s="651"/>
      <c r="J81" s="651"/>
      <c r="K81" s="651"/>
      <c r="L81" s="651"/>
      <c r="M81" s="651">
        <v>0.24614217000000005</v>
      </c>
      <c r="N81" s="651"/>
      <c r="O81" s="651">
        <v>0.25306659000000004</v>
      </c>
      <c r="P81" s="651"/>
      <c r="Q81" s="651">
        <v>0.28590821999999999</v>
      </c>
      <c r="R81" s="651">
        <f>Q81*(1+Drivers_macroeconómicos_USCUSS!E8)</f>
        <v>0.29001590869730198</v>
      </c>
      <c r="S81" s="651">
        <f>R81*(1+Drivers_macroeconómicos_USCUSS!F8)</f>
        <v>0.29409133419027844</v>
      </c>
      <c r="T81" s="651">
        <f>S81*(1+Drivers_macroeconómicos_USCUSS!G8)</f>
        <v>0.29813278338843435</v>
      </c>
      <c r="U81" s="651">
        <f>T81*(1+Drivers_macroeconómicos_USCUSS!H8)</f>
        <v>0.30214065937188611</v>
      </c>
      <c r="V81" s="651">
        <f>U81*(1+Drivers_macroeconómicos_USCUSS!I8)</f>
        <v>0.30611435752045896</v>
      </c>
      <c r="W81" s="651">
        <f>V81*(1+Drivers_macroeconómicos_USCUSS!J8)</f>
        <v>0.3100515097384684</v>
      </c>
      <c r="X81" s="651">
        <f>W81*(1+Drivers_macroeconómicos_USCUSS!K8)</f>
        <v>0.31395137704570092</v>
      </c>
      <c r="Y81" s="651">
        <f>X81*(1+Drivers_macroeconómicos_USCUSS!L8)</f>
        <v>0.31780959274089426</v>
      </c>
      <c r="Z81" s="651">
        <f>Y81*(1+Drivers_macroeconómicos_USCUSS!M8)</f>
        <v>0.32162469565862611</v>
      </c>
      <c r="AA81" s="651">
        <f>Z81*(1+Drivers_macroeconómicos_USCUSS!N8)</f>
        <v>0.32539394821310519</v>
      </c>
      <c r="AB81" s="651">
        <f>AA81*(1+Drivers_macroeconómicos_USCUSS!O8)</f>
        <v>0.32911681296417622</v>
      </c>
      <c r="AC81" s="651">
        <f>AB81*(1+Drivers_macroeconómicos_USCUSS!P8)</f>
        <v>0.33278910795563033</v>
      </c>
      <c r="AD81" s="651">
        <f>AC81*(1+Drivers_macroeconómicos_USCUSS!Q8)</f>
        <v>0.33640886817189958</v>
      </c>
      <c r="AE81" s="651">
        <f>AD81*(1+Drivers_macroeconómicos_USCUSS!R8)</f>
        <v>0.33997355756725095</v>
      </c>
      <c r="AF81" s="651">
        <f>AE81*(1+Drivers_macroeconómicos_USCUSS!S8)</f>
        <v>0.34348023701583491</v>
      </c>
      <c r="AG81" s="651">
        <f>AF81*(1+Drivers_macroeconómicos_USCUSS!T8)</f>
        <v>0.34692746214723402</v>
      </c>
      <c r="AH81" s="651">
        <f>AG81*(1+Drivers_macroeconómicos_USCUSS!U8)</f>
        <v>0.35031271371072004</v>
      </c>
      <c r="AI81" s="651">
        <f>AH81*(1+Drivers_macroeconómicos_USCUSS!V8)</f>
        <v>0.3536345137458658</v>
      </c>
      <c r="AJ81" s="651">
        <f>AI81*(1+Drivers_macroeconómicos_USCUSS!W8)</f>
        <v>0.35689002389685087</v>
      </c>
      <c r="AK81" s="651">
        <f>AJ81*(1+Drivers_macroeconómicos_USCUSS!X8)</f>
        <v>0.36007811889835001</v>
      </c>
      <c r="AL81" s="651">
        <f>AK81*(1+Drivers_macroeconómicos_USCUSS!Y8)</f>
        <v>0.3631966993747564</v>
      </c>
      <c r="AM81" s="651">
        <f>AL81*(1+Drivers_macroeconómicos_USCUSS!Z8)</f>
        <v>0.36624430416064768</v>
      </c>
      <c r="AN81" s="651">
        <f>AM81*(1+Drivers_macroeconómicos_USCUSS!AA8)</f>
        <v>0.36922054697091222</v>
      </c>
      <c r="AO81" s="651">
        <f>AN81*(1+Drivers_macroeconómicos_USCUSS!AB8)</f>
        <v>0.37212440331025387</v>
      </c>
      <c r="AP81" s="651">
        <f>AO81*(1+Drivers_macroeconómicos_USCUSS!AC8)</f>
        <v>0.37495407611315323</v>
      </c>
      <c r="AQ81" s="651">
        <f>AP81*(1+Drivers_macroeconómicos_USCUSS!AD8)</f>
        <v>0.37770919588950352</v>
      </c>
      <c r="AR81" s="651">
        <f>AQ81*(1+Drivers_macroeconómicos_USCUSS!AE8)</f>
        <v>0.38038796557378529</v>
      </c>
      <c r="AS81" s="651">
        <f>AR81*(1+Drivers_macroeconómicos_USCUSS!AF8)</f>
        <v>0.38298993170086754</v>
      </c>
      <c r="AT81" s="651">
        <f>AS81*(1+Drivers_macroeconómicos_USCUSS!AG8)</f>
        <v>0.38551551414587154</v>
      </c>
      <c r="AU81" s="651">
        <f>AT81*(1+Drivers_macroeconómicos_USCUSS!AH8)</f>
        <v>0.38796254635317101</v>
      </c>
      <c r="AV81" s="651">
        <f>AU81*(1+Drivers_macroeconómicos_USCUSS!AI8)</f>
        <v>0.39033168332795537</v>
      </c>
      <c r="AW81" s="651">
        <f>AV81*(1+Drivers_macroeconómicos_USCUSS!AJ8)</f>
        <v>0.39262374802546246</v>
      </c>
      <c r="AX81" s="651">
        <f>AW81*(1+Drivers_macroeconómicos_USCUSS!AK8)</f>
        <v>0.39483719473578344</v>
      </c>
      <c r="AY81" s="651">
        <f>AX81*(1+Drivers_macroeconómicos_USCUSS!AL8)</f>
        <v>0.39697052362188057</v>
      </c>
      <c r="AZ81" s="651">
        <f>AY81*(1+Drivers_macroeconómicos_USCUSS!AM8)</f>
        <v>0.39902228240666837</v>
      </c>
      <c r="BA81" s="651">
        <f>AZ81*(1+Drivers_macroeconómicos_USCUSS!AN8)</f>
        <v>0.40099106801462875</v>
      </c>
      <c r="BB81" s="651">
        <f>BA81*(1+Drivers_macroeconómicos_USCUSS!AO8)</f>
        <v>0.40287552816537259</v>
      </c>
      <c r="BC81" s="651">
        <f>BB81*(1+Drivers_macroeconómicos_USCUSS!AP8)</f>
        <v>0.4046743629166234</v>
      </c>
      <c r="BD81" s="651">
        <f>BC81*(1+Drivers_macroeconómicos_USCUSS!AQ8)</f>
        <v>0.4063863261541672</v>
      </c>
      <c r="BE81" s="651">
        <f>BD81*(1+Drivers_macroeconómicos_USCUSS!AR8)</f>
        <v>0.40801022702638418</v>
      </c>
      <c r="BF81" s="651">
        <f>BE81*(1+Drivers_macroeconómicos_USCUSS!AS8)</f>
        <v>0.40954493132105907</v>
      </c>
      <c r="BG81" s="651">
        <f>BF81*(1+Drivers_macroeconómicos_USCUSS!AT8)</f>
        <v>0.4109893627822464</v>
      </c>
      <c r="BH81" s="651">
        <f>BG81*(1+Drivers_macroeconómicos_USCUSS!AU8)</f>
        <v>0.41234250436505715</v>
      </c>
      <c r="BI81" s="651">
        <f>BH81*(1+Drivers_macroeconómicos_USCUSS!AV8)</f>
        <v>0.41360339942632346</v>
      </c>
      <c r="BJ81" s="651">
        <f>BI81*(1+Drivers_macroeconómicos_USCUSS!AW8)</f>
        <v>0.41477115284919464</v>
      </c>
      <c r="BK81" s="651">
        <f>BJ81*(1+Drivers_macroeconómicos_USCUSS!AX8)</f>
        <v>0.41584493209981832</v>
      </c>
      <c r="BL81" s="651">
        <f>BK81*(1+Drivers_macroeconómicos_USCUSS!AY8)</f>
        <v>0.41682396821436435</v>
      </c>
      <c r="BM81" s="651">
        <f>BL81*(1+Drivers_macroeconómicos_USCUSS!AZ8)</f>
        <v>0.41770755671475718</v>
      </c>
      <c r="BN81" s="651">
        <f>BM81*(1+Drivers_macroeconómicos_USCUSS!BA8)</f>
        <v>0.41849505845159263</v>
      </c>
      <c r="BO81" s="651">
        <f>BN81*(1+Drivers_macroeconómicos_USCUSS!BB8)</f>
        <v>0.41918590037283127</v>
      </c>
      <c r="BP81" s="651">
        <f>BO81*(1+Drivers_macroeconómicos_USCUSS!BC8)</f>
        <v>0.4197795762169767</v>
      </c>
      <c r="BQ81" s="651">
        <f>BP81*(1+Drivers_macroeconómicos_USCUSS!BD8)</f>
        <v>0.42027564712956833</v>
      </c>
      <c r="BR81" s="501"/>
    </row>
    <row r="82" spans="1:71" ht="14.25" customHeight="1" x14ac:dyDescent="0.25">
      <c r="A82" s="793"/>
      <c r="B82" s="804"/>
      <c r="C82" s="796"/>
      <c r="D82" s="818"/>
      <c r="E82" s="819"/>
      <c r="F82" s="469"/>
      <c r="G82" s="803"/>
      <c r="H82" s="497"/>
      <c r="I82" s="651"/>
      <c r="J82" s="651"/>
      <c r="K82" s="651"/>
      <c r="L82" s="651"/>
      <c r="M82" s="651"/>
      <c r="N82" s="651"/>
      <c r="O82" s="651"/>
      <c r="P82" s="651"/>
      <c r="Q82" s="651"/>
      <c r="R82" s="651"/>
      <c r="S82" s="651"/>
      <c r="T82" s="651"/>
      <c r="U82" s="497"/>
      <c r="V82" s="497"/>
      <c r="W82" s="497"/>
      <c r="X82" s="497"/>
      <c r="Y82" s="497"/>
      <c r="Z82" s="497"/>
      <c r="AA82" s="497"/>
      <c r="AB82" s="497"/>
      <c r="AC82" s="497"/>
      <c r="AD82" s="497"/>
      <c r="AE82" s="497"/>
      <c r="AF82" s="497"/>
      <c r="AG82" s="497"/>
      <c r="AH82" s="497"/>
      <c r="AI82" s="497"/>
      <c r="AJ82" s="497"/>
      <c r="AK82" s="497"/>
      <c r="AL82" s="497"/>
      <c r="AM82" s="497"/>
      <c r="AN82" s="497"/>
      <c r="AO82" s="497"/>
      <c r="AP82" s="497"/>
      <c r="AQ82" s="497"/>
      <c r="AR82" s="497"/>
      <c r="AS82" s="497"/>
      <c r="AT82" s="497"/>
      <c r="AU82" s="497"/>
      <c r="AV82" s="497"/>
      <c r="AW82" s="497"/>
      <c r="AX82" s="497"/>
      <c r="AY82" s="497"/>
      <c r="AZ82" s="497"/>
      <c r="BA82" s="497"/>
      <c r="BB82" s="497"/>
      <c r="BC82" s="497"/>
      <c r="BD82" s="497"/>
      <c r="BE82" s="497"/>
      <c r="BF82" s="497"/>
      <c r="BG82" s="497"/>
      <c r="BH82" s="497"/>
      <c r="BI82" s="497"/>
      <c r="BJ82" s="497"/>
      <c r="BK82" s="497"/>
      <c r="BL82" s="497"/>
      <c r="BM82" s="497"/>
      <c r="BN82" s="497"/>
      <c r="BO82" s="497"/>
      <c r="BP82" s="497"/>
      <c r="BQ82" s="497"/>
      <c r="BR82" s="501"/>
    </row>
    <row r="83" spans="1:71" ht="14.25" customHeight="1" x14ac:dyDescent="0.25">
      <c r="A83" s="793" t="s">
        <v>192</v>
      </c>
      <c r="B83" s="804"/>
      <c r="C83" s="794" t="s">
        <v>57</v>
      </c>
      <c r="D83" s="797" t="s">
        <v>57</v>
      </c>
      <c r="E83" s="798"/>
      <c r="F83" s="600" t="s">
        <v>82</v>
      </c>
      <c r="G83" s="803">
        <v>0.11965518</v>
      </c>
      <c r="H83" s="497"/>
      <c r="I83" s="651"/>
      <c r="J83" s="651"/>
      <c r="K83" s="651"/>
      <c r="L83" s="651"/>
      <c r="M83" s="651"/>
      <c r="N83" s="651"/>
      <c r="O83" s="651"/>
      <c r="P83" s="651"/>
      <c r="Q83" s="651"/>
      <c r="R83" s="651"/>
      <c r="S83" s="651"/>
      <c r="T83" s="651"/>
      <c r="U83" s="497"/>
      <c r="V83" s="497"/>
      <c r="W83" s="497"/>
      <c r="X83" s="497"/>
      <c r="Y83" s="497"/>
      <c r="Z83" s="497"/>
      <c r="AA83" s="497"/>
      <c r="AB83" s="497"/>
      <c r="AC83" s="497"/>
      <c r="AD83" s="497"/>
      <c r="AE83" s="497"/>
      <c r="AF83" s="497"/>
      <c r="AG83" s="497"/>
      <c r="AH83" s="497"/>
      <c r="AI83" s="497"/>
      <c r="AJ83" s="497"/>
      <c r="AK83" s="497"/>
      <c r="AL83" s="497"/>
      <c r="AM83" s="497"/>
      <c r="AN83" s="497"/>
      <c r="AO83" s="497"/>
      <c r="AP83" s="497"/>
      <c r="AQ83" s="497"/>
      <c r="AR83" s="497"/>
      <c r="AS83" s="497"/>
      <c r="AT83" s="497"/>
      <c r="AU83" s="497"/>
      <c r="AV83" s="497"/>
      <c r="AW83" s="497"/>
      <c r="AX83" s="497"/>
      <c r="AY83" s="497"/>
      <c r="AZ83" s="497"/>
      <c r="BA83" s="497"/>
      <c r="BB83" s="497"/>
      <c r="BC83" s="497"/>
      <c r="BD83" s="497"/>
      <c r="BE83" s="497"/>
      <c r="BF83" s="497"/>
      <c r="BG83" s="497"/>
      <c r="BH83" s="497"/>
      <c r="BI83" s="497"/>
      <c r="BJ83" s="497"/>
      <c r="BK83" s="497"/>
      <c r="BL83" s="497"/>
      <c r="BM83" s="497"/>
      <c r="BN83" s="497"/>
      <c r="BO83" s="497"/>
      <c r="BP83" s="497"/>
      <c r="BQ83" s="497"/>
      <c r="BR83" s="501"/>
    </row>
    <row r="84" spans="1:71" ht="14.25" customHeight="1" x14ac:dyDescent="0.25">
      <c r="A84" s="793"/>
      <c r="B84" s="804"/>
      <c r="C84" s="795"/>
      <c r="D84" s="799"/>
      <c r="E84" s="800"/>
      <c r="F84" s="517"/>
      <c r="G84" s="803"/>
      <c r="H84" s="497"/>
      <c r="I84" s="651"/>
      <c r="J84" s="651"/>
      <c r="K84" s="651"/>
      <c r="L84" s="651"/>
      <c r="M84" s="651">
        <v>0.12043377000000002</v>
      </c>
      <c r="N84" s="651"/>
      <c r="O84" s="651">
        <v>0.10012113</v>
      </c>
      <c r="P84" s="651"/>
      <c r="Q84" s="651">
        <v>0.10859039999999999</v>
      </c>
      <c r="R84" s="651">
        <f>Q84*(1+0.0669*((-0.0119))+ 0.933087*(0.01429))</f>
        <v>0.10995187420882699</v>
      </c>
      <c r="S84" s="651">
        <f>R84*(1+0.0669*((-0.0119))+ 0.933087*(0.01429))</f>
        <v>0.11133041817723956</v>
      </c>
      <c r="T84" s="651">
        <f>S84*(1+0.0669*((-0.0119))+ 0.933087*(0.01429))</f>
        <v>0.11272624592081759</v>
      </c>
      <c r="U84" s="651">
        <f>T84*(0.0669*(1-0.0119)+ 0.933087*(1+0.01429))</f>
        <v>0.11413810869720784</v>
      </c>
      <c r="V84" s="651">
        <f t="shared" ref="V84:AW84" si="18">U84*(0.0669*(1-0.0119)+ 0.933087*(1+0.01429))</f>
        <v>0.11556765463587385</v>
      </c>
      <c r="W84" s="651">
        <f t="shared" si="18"/>
        <v>0.11701510521317529</v>
      </c>
      <c r="X84" s="651">
        <f t="shared" si="18"/>
        <v>0.11848068467939754</v>
      </c>
      <c r="Y84" s="651">
        <f t="shared" si="18"/>
        <v>0.11996462009349421</v>
      </c>
      <c r="Z84" s="651">
        <f t="shared" si="18"/>
        <v>0.12146714135826492</v>
      </c>
      <c r="AA84" s="651">
        <f t="shared" si="18"/>
        <v>0.12298848125597364</v>
      </c>
      <c r="AB84" s="651">
        <f t="shared" si="18"/>
        <v>0.12452887548441313</v>
      </c>
      <c r="AC84" s="651">
        <f t="shared" si="18"/>
        <v>0.12608856269342103</v>
      </c>
      <c r="AD84" s="651">
        <f t="shared" si="18"/>
        <v>0.12766778452185337</v>
      </c>
      <c r="AE84" s="651">
        <f t="shared" si="18"/>
        <v>0.12926678563502117</v>
      </c>
      <c r="AF84" s="651">
        <f t="shared" si="18"/>
        <v>0.13088581376259584</v>
      </c>
      <c r="AG84" s="651">
        <f t="shared" si="18"/>
        <v>0.13252511973698941</v>
      </c>
      <c r="AH84" s="651">
        <f t="shared" si="18"/>
        <v>0.1341849575322154</v>
      </c>
      <c r="AI84" s="651">
        <f t="shared" si="18"/>
        <v>0.13586558430323656</v>
      </c>
      <c r="AJ84" s="651">
        <f t="shared" si="18"/>
        <v>0.13756726042580514</v>
      </c>
      <c r="AK84" s="651">
        <f t="shared" si="18"/>
        <v>0.13929024953680247</v>
      </c>
      <c r="AL84" s="651">
        <f t="shared" si="18"/>
        <v>0.14103481857508357</v>
      </c>
      <c r="AM84" s="651">
        <f t="shared" si="18"/>
        <v>0.14280123782283338</v>
      </c>
      <c r="AN84" s="651">
        <f t="shared" si="18"/>
        <v>0.14458978094744102</v>
      </c>
      <c r="AO84" s="651">
        <f t="shared" si="18"/>
        <v>0.14640072504389842</v>
      </c>
      <c r="AP84" s="651">
        <f t="shared" si="18"/>
        <v>0.14823435067773008</v>
      </c>
      <c r="AQ84" s="651">
        <f t="shared" si="18"/>
        <v>0.1500909419284604</v>
      </c>
      <c r="AR84" s="651">
        <f t="shared" si="18"/>
        <v>0.15197078643362552</v>
      </c>
      <c r="AS84" s="651">
        <f t="shared" si="18"/>
        <v>0.1538741754333364</v>
      </c>
      <c r="AT84" s="651">
        <f t="shared" si="18"/>
        <v>0.15580140381539989</v>
      </c>
      <c r="AU84" s="651">
        <f t="shared" si="18"/>
        <v>0.15775277016100517</v>
      </c>
      <c r="AV84" s="651">
        <f t="shared" si="18"/>
        <v>0.15972857679098215</v>
      </c>
      <c r="AW84" s="651">
        <f t="shared" si="18"/>
        <v>0.16172912981263945</v>
      </c>
      <c r="AX84" s="651">
        <f t="shared" ref="AX84" si="19">AW84*(0.0669*(1-0.0119)+ 0.933087*(1+0.01429))</f>
        <v>0.16375473916718891</v>
      </c>
      <c r="AY84" s="651">
        <f t="shared" ref="AY84" si="20">AX84*(0.0669*(1-0.0119)+ 0.933087*(1+0.01429))</f>
        <v>0.165805718677764</v>
      </c>
      <c r="AZ84" s="651">
        <f t="shared" ref="AZ84" si="21">AY84*(0.0669*(1-0.0119)+ 0.933087*(1+0.01429))</f>
        <v>0.16788238609803988</v>
      </c>
      <c r="BA84" s="651">
        <f t="shared" ref="BA84" si="22">AZ84*(0.0669*(1-0.0119)+ 0.933087*(1+0.01429))</f>
        <v>0.16998506316146211</v>
      </c>
      <c r="BB84" s="651">
        <f t="shared" ref="BB84" si="23">BA84*(0.0669*(1-0.0119)+ 0.933087*(1+0.01429))</f>
        <v>0.17211407563109224</v>
      </c>
      <c r="BC84" s="651">
        <f t="shared" ref="BC84" si="24">BB84*(0.0669*(1-0.0119)+ 0.933087*(1+0.01429))</f>
        <v>0.17426975335007744</v>
      </c>
      <c r="BD84" s="651">
        <f t="shared" ref="BD84" si="25">BC84*(0.0669*(1-0.0119)+ 0.933087*(1+0.01429))</f>
        <v>0.17645243029275245</v>
      </c>
      <c r="BE84" s="651">
        <f t="shared" ref="BE84" si="26">BD84*(0.0669*(1-0.0119)+ 0.933087*(1+0.01429))</f>
        <v>0.17866244461638145</v>
      </c>
      <c r="BF84" s="651">
        <f t="shared" ref="BF84" si="27">BE84*(0.0669*(1-0.0119)+ 0.933087*(1+0.01429))</f>
        <v>0.18090013871354793</v>
      </c>
      <c r="BG84" s="651">
        <f t="shared" ref="BG84" si="28">BF84*(0.0669*(1-0.0119)+ 0.933087*(1+0.01429))</f>
        <v>0.18316585926520096</v>
      </c>
      <c r="BH84" s="651">
        <f t="shared" ref="BH84" si="29">BG84*(0.0669*(1-0.0119)+ 0.933087*(1+0.01429))</f>
        <v>0.18545995729436554</v>
      </c>
      <c r="BI84" s="651">
        <f t="shared" ref="BI84" si="30">BH84*(0.0669*(1-0.0119)+ 0.933087*(1+0.01429))</f>
        <v>0.18778278822052594</v>
      </c>
      <c r="BJ84" s="651">
        <f t="shared" ref="BJ84" si="31">BI84*(0.0669*(1-0.0119)+ 0.933087*(1+0.01429))</f>
        <v>0.19013471191468997</v>
      </c>
      <c r="BK84" s="651">
        <f t="shared" ref="BK84" si="32">BJ84*(0.0669*(1-0.0119)+ 0.933087*(1+0.01429))</f>
        <v>0.192516092755143</v>
      </c>
      <c r="BL84" s="651">
        <f t="shared" ref="BL84" si="33">BK84*(0.0669*(1-0.0119)+ 0.933087*(1+0.01429))</f>
        <v>0.19492729968390032</v>
      </c>
      <c r="BM84" s="651">
        <f t="shared" ref="BM84" si="34">BL84*(0.0669*(1-0.0119)+ 0.933087*(1+0.01429))</f>
        <v>0.19736870626386643</v>
      </c>
      <c r="BN84" s="651">
        <f t="shared" ref="BN84" si="35">BM84*(0.0669*(1-0.0119)+ 0.933087*(1+0.01429))</f>
        <v>0.1998406907367104</v>
      </c>
      <c r="BO84" s="651">
        <f t="shared" ref="BO84" si="36">BN84*(0.0669*(1-0.0119)+ 0.933087*(1+0.01429))</f>
        <v>0.20234363608146591</v>
      </c>
      <c r="BP84" s="651">
        <f t="shared" ref="BP84" si="37">BO84*(0.0669*(1-0.0119)+ 0.933087*(1+0.01429))</f>
        <v>0.2048779300738654</v>
      </c>
      <c r="BQ84" s="651">
        <f t="shared" ref="BQ84" si="38">BP84*(0.0669*(1-0.0119)+ 0.933087*(1+0.01429))</f>
        <v>0.20744396534641726</v>
      </c>
      <c r="BR84" s="501"/>
    </row>
    <row r="85" spans="1:71" ht="33" customHeight="1" x14ac:dyDescent="0.25">
      <c r="A85" s="793"/>
      <c r="B85" s="804"/>
      <c r="C85" s="796"/>
      <c r="D85" s="801"/>
      <c r="E85" s="802"/>
      <c r="F85" s="614"/>
      <c r="G85" s="803"/>
      <c r="H85" s="497"/>
      <c r="I85" s="651"/>
      <c r="J85" s="651"/>
      <c r="K85" s="651"/>
      <c r="L85" s="651"/>
      <c r="M85" s="651"/>
      <c r="N85" s="651"/>
      <c r="O85" s="651"/>
      <c r="P85" s="651"/>
      <c r="Q85" s="651"/>
      <c r="R85" s="651"/>
      <c r="S85" s="651"/>
      <c r="T85" s="651"/>
      <c r="U85" s="497"/>
      <c r="V85" s="497"/>
      <c r="W85" s="497"/>
      <c r="X85" s="497"/>
      <c r="Y85" s="497"/>
      <c r="Z85" s="497"/>
      <c r="AA85" s="497"/>
      <c r="AB85" s="497"/>
      <c r="AC85" s="497"/>
      <c r="AD85" s="497"/>
      <c r="AE85" s="497"/>
      <c r="AF85" s="497"/>
      <c r="AG85" s="497"/>
      <c r="AH85" s="497"/>
      <c r="AI85" s="497"/>
      <c r="AJ85" s="497"/>
      <c r="AK85" s="497"/>
      <c r="AL85" s="497"/>
      <c r="AM85" s="497"/>
      <c r="AN85" s="497"/>
      <c r="AO85" s="497"/>
      <c r="AP85" s="497"/>
      <c r="AQ85" s="497"/>
      <c r="AR85" s="497"/>
      <c r="AS85" s="497"/>
      <c r="AT85" s="497"/>
      <c r="AU85" s="497"/>
      <c r="AV85" s="497"/>
      <c r="AW85" s="497"/>
      <c r="AX85" s="497"/>
      <c r="AY85" s="497"/>
      <c r="AZ85" s="497"/>
      <c r="BA85" s="497"/>
      <c r="BB85" s="497"/>
      <c r="BC85" s="497"/>
      <c r="BD85" s="497"/>
      <c r="BE85" s="497"/>
      <c r="BF85" s="497"/>
      <c r="BG85" s="497"/>
      <c r="BH85" s="497"/>
      <c r="BI85" s="497"/>
      <c r="BJ85" s="497"/>
      <c r="BK85" s="497"/>
      <c r="BL85" s="497"/>
      <c r="BM85" s="497"/>
      <c r="BN85" s="497"/>
      <c r="BO85" s="497"/>
      <c r="BP85" s="497"/>
      <c r="BQ85" s="497"/>
      <c r="BR85" s="501"/>
    </row>
    <row r="86" spans="1:71" s="437" customFormat="1" ht="14.25" customHeight="1" x14ac:dyDescent="0.25">
      <c r="B86" s="468"/>
      <c r="C86" s="444"/>
      <c r="D86" s="504"/>
      <c r="E86" s="466"/>
      <c r="F86" s="454" t="s">
        <v>24</v>
      </c>
      <c r="G86" s="453">
        <f>SUM(G64:G85)</f>
        <v>24.8980599</v>
      </c>
      <c r="H86" s="453"/>
      <c r="I86" s="453"/>
      <c r="J86" s="453"/>
      <c r="K86" s="453"/>
      <c r="L86" s="453"/>
      <c r="M86" s="453">
        <f>SUM(M64:M85)</f>
        <v>24.898059809999999</v>
      </c>
      <c r="N86" s="453"/>
      <c r="O86" s="453">
        <f>SUM(O64:O85)</f>
        <v>24.898216509999997</v>
      </c>
      <c r="P86" s="453"/>
      <c r="Q86" s="453">
        <f>Q64+Q70+Q72+Q75+Q77+Q79+Q81+Q84</f>
        <v>24.898219759999996</v>
      </c>
      <c r="R86" s="453">
        <f>R64+R70+R72+R75+R77+R79+R81+R84</f>
        <v>24.898199999999999</v>
      </c>
      <c r="S86" s="453">
        <f t="shared" ref="S86" si="39">S64+S70+S72+S75+S77+S79+S81+S84</f>
        <v>24.898199999999999</v>
      </c>
      <c r="T86" s="453">
        <f>T64+T70+T72+T75+T77+T79+T81+T84</f>
        <v>24.89821976</v>
      </c>
      <c r="U86" s="453">
        <f>U64+U70+U72+U75+U77+U79+U81+U84</f>
        <v>24.898219759999996</v>
      </c>
      <c r="V86" s="453">
        <f t="shared" ref="V86:BQ86" si="40">V64+V70+V72+V75+V77+V79+V81+V84</f>
        <v>24.898219759999996</v>
      </c>
      <c r="W86" s="453">
        <f t="shared" si="40"/>
        <v>24.898219759999996</v>
      </c>
      <c r="X86" s="453">
        <f t="shared" si="40"/>
        <v>24.898219759999996</v>
      </c>
      <c r="Y86" s="453">
        <f t="shared" si="40"/>
        <v>24.898219759999993</v>
      </c>
      <c r="Z86" s="453">
        <f t="shared" si="40"/>
        <v>24.89821976</v>
      </c>
      <c r="AA86" s="453">
        <f t="shared" si="40"/>
        <v>24.898219759999996</v>
      </c>
      <c r="AB86" s="453">
        <f t="shared" si="40"/>
        <v>24.898219759999993</v>
      </c>
      <c r="AC86" s="453">
        <f t="shared" si="40"/>
        <v>24.898219759999996</v>
      </c>
      <c r="AD86" s="453">
        <f t="shared" si="40"/>
        <v>24.89821976</v>
      </c>
      <c r="AE86" s="453">
        <f t="shared" si="40"/>
        <v>24.898219759999996</v>
      </c>
      <c r="AF86" s="453">
        <f t="shared" si="40"/>
        <v>24.898219759999996</v>
      </c>
      <c r="AG86" s="453">
        <f t="shared" si="40"/>
        <v>24.898219759999996</v>
      </c>
      <c r="AH86" s="453">
        <f t="shared" si="40"/>
        <v>24.89821976</v>
      </c>
      <c r="AI86" s="453">
        <f t="shared" si="40"/>
        <v>24.89821976</v>
      </c>
      <c r="AJ86" s="453">
        <f t="shared" si="40"/>
        <v>24.898219759999996</v>
      </c>
      <c r="AK86" s="453">
        <f t="shared" si="40"/>
        <v>24.89821976</v>
      </c>
      <c r="AL86" s="453">
        <f t="shared" si="40"/>
        <v>24.898219759999996</v>
      </c>
      <c r="AM86" s="453">
        <f t="shared" si="40"/>
        <v>24.89821976</v>
      </c>
      <c r="AN86" s="453">
        <f t="shared" si="40"/>
        <v>24.898219759999996</v>
      </c>
      <c r="AO86" s="453">
        <f t="shared" si="40"/>
        <v>24.898219759999993</v>
      </c>
      <c r="AP86" s="453">
        <f t="shared" si="40"/>
        <v>24.898219759999996</v>
      </c>
      <c r="AQ86" s="453">
        <f t="shared" si="40"/>
        <v>24.898219759999996</v>
      </c>
      <c r="AR86" s="453">
        <f t="shared" si="40"/>
        <v>24.89821976</v>
      </c>
      <c r="AS86" s="453">
        <f t="shared" si="40"/>
        <v>24.898219759999996</v>
      </c>
      <c r="AT86" s="453">
        <f t="shared" si="40"/>
        <v>24.89821976</v>
      </c>
      <c r="AU86" s="453">
        <f t="shared" si="40"/>
        <v>24.898219759999993</v>
      </c>
      <c r="AV86" s="453">
        <f t="shared" si="40"/>
        <v>24.898219759999993</v>
      </c>
      <c r="AW86" s="453">
        <f t="shared" si="40"/>
        <v>24.898219759999996</v>
      </c>
      <c r="AX86" s="453">
        <f t="shared" si="40"/>
        <v>24.898219759999996</v>
      </c>
      <c r="AY86" s="453">
        <f t="shared" si="40"/>
        <v>24.898219759999996</v>
      </c>
      <c r="AZ86" s="453">
        <f t="shared" si="40"/>
        <v>24.898219759999996</v>
      </c>
      <c r="BA86" s="453">
        <f t="shared" si="40"/>
        <v>24.898219759999996</v>
      </c>
      <c r="BB86" s="453">
        <f t="shared" si="40"/>
        <v>24.898219759999996</v>
      </c>
      <c r="BC86" s="453">
        <f t="shared" si="40"/>
        <v>24.898219759999996</v>
      </c>
      <c r="BD86" s="453">
        <f t="shared" si="40"/>
        <v>24.898219759999996</v>
      </c>
      <c r="BE86" s="453">
        <f t="shared" si="40"/>
        <v>24.898219759999996</v>
      </c>
      <c r="BF86" s="453">
        <f t="shared" si="40"/>
        <v>24.898219759999996</v>
      </c>
      <c r="BG86" s="453">
        <f t="shared" si="40"/>
        <v>24.898219759999996</v>
      </c>
      <c r="BH86" s="453">
        <f t="shared" si="40"/>
        <v>24.898219759999996</v>
      </c>
      <c r="BI86" s="453">
        <f t="shared" si="40"/>
        <v>24.89821976</v>
      </c>
      <c r="BJ86" s="453">
        <f t="shared" si="40"/>
        <v>24.89821976</v>
      </c>
      <c r="BK86" s="453">
        <f t="shared" si="40"/>
        <v>24.898219759999996</v>
      </c>
      <c r="BL86" s="453">
        <f t="shared" si="40"/>
        <v>24.898219759999993</v>
      </c>
      <c r="BM86" s="453">
        <f t="shared" si="40"/>
        <v>24.898219759999989</v>
      </c>
      <c r="BN86" s="453">
        <f t="shared" si="40"/>
        <v>24.898219759999993</v>
      </c>
      <c r="BO86" s="453">
        <f t="shared" si="40"/>
        <v>24.89821976</v>
      </c>
      <c r="BP86" s="453">
        <f t="shared" si="40"/>
        <v>24.89821976</v>
      </c>
      <c r="BQ86" s="453">
        <f t="shared" si="40"/>
        <v>24.89821976</v>
      </c>
      <c r="BR86" s="501"/>
    </row>
    <row r="87" spans="1:71" ht="14.25" customHeight="1" thickBot="1" x14ac:dyDescent="0.3">
      <c r="B87" s="652"/>
      <c r="C87" s="434"/>
      <c r="D87" s="452"/>
      <c r="E87" s="451"/>
      <c r="F87" s="506"/>
      <c r="G87" s="506"/>
      <c r="H87" s="506"/>
      <c r="I87" s="506"/>
      <c r="J87" s="506"/>
      <c r="K87" s="506"/>
      <c r="L87" s="506"/>
      <c r="M87" s="506"/>
      <c r="N87" s="506"/>
      <c r="O87" s="506"/>
      <c r="P87" s="506"/>
      <c r="Q87" s="506"/>
      <c r="R87" s="506"/>
      <c r="S87" s="506"/>
      <c r="T87" s="506"/>
      <c r="U87" s="506"/>
      <c r="V87" s="506"/>
      <c r="W87" s="506"/>
      <c r="X87" s="506"/>
      <c r="Y87" s="506"/>
      <c r="Z87" s="506"/>
      <c r="AA87" s="506"/>
      <c r="AB87" s="506"/>
      <c r="AC87" s="506"/>
      <c r="AD87" s="506"/>
      <c r="AE87" s="506"/>
      <c r="AF87" s="506"/>
      <c r="AG87" s="506"/>
      <c r="AH87" s="506"/>
      <c r="AI87" s="506"/>
      <c r="AJ87" s="506"/>
      <c r="AK87" s="506"/>
      <c r="AL87" s="506"/>
      <c r="AM87" s="506"/>
      <c r="AN87" s="506"/>
      <c r="AO87" s="506"/>
      <c r="AP87" s="506"/>
      <c r="AQ87" s="506"/>
      <c r="AR87" s="506"/>
      <c r="AS87" s="506"/>
      <c r="AT87" s="506"/>
      <c r="AU87" s="506"/>
      <c r="AV87" s="506"/>
      <c r="AW87" s="506"/>
      <c r="AX87" s="506"/>
      <c r="AY87" s="506"/>
      <c r="AZ87" s="506"/>
      <c r="BA87" s="506"/>
      <c r="BB87" s="506"/>
      <c r="BC87" s="506"/>
      <c r="BD87" s="506"/>
      <c r="BE87" s="506"/>
      <c r="BF87" s="506"/>
      <c r="BG87" s="506"/>
      <c r="BH87" s="506"/>
      <c r="BI87" s="506"/>
      <c r="BJ87" s="506"/>
      <c r="BK87" s="506"/>
      <c r="BL87" s="506"/>
      <c r="BM87" s="506"/>
      <c r="BN87" s="506"/>
      <c r="BO87" s="506"/>
      <c r="BP87" s="506"/>
      <c r="BQ87" s="506"/>
      <c r="BR87" s="507"/>
    </row>
    <row r="88" spans="1:71" ht="14.25" customHeight="1" x14ac:dyDescent="0.25">
      <c r="B88" s="652"/>
      <c r="C88" s="434"/>
      <c r="D88" s="434"/>
      <c r="E88" s="434"/>
      <c r="F88" s="433"/>
      <c r="G88" s="433"/>
      <c r="H88" s="433"/>
      <c r="I88" s="433"/>
      <c r="J88" s="433"/>
      <c r="K88" s="433"/>
      <c r="L88" s="433"/>
      <c r="M88" s="433"/>
      <c r="N88" s="433"/>
      <c r="O88" s="433"/>
      <c r="P88" s="433"/>
      <c r="Q88" s="520">
        <f>24.8982</f>
        <v>24.898199999999999</v>
      </c>
      <c r="R88" s="889"/>
      <c r="S88" s="433"/>
      <c r="T88" s="450"/>
      <c r="U88" s="450"/>
      <c r="V88" s="450"/>
      <c r="W88" s="450"/>
      <c r="X88" s="450"/>
      <c r="Y88" s="450"/>
      <c r="Z88" s="450"/>
      <c r="AA88" s="450"/>
      <c r="AB88" s="450"/>
      <c r="AC88" s="450"/>
      <c r="AD88" s="450"/>
      <c r="AE88" s="450"/>
      <c r="AF88" s="450"/>
      <c r="AG88" s="450"/>
      <c r="AH88" s="450"/>
      <c r="AI88" s="450"/>
      <c r="AJ88" s="450"/>
      <c r="AK88" s="450"/>
      <c r="AL88" s="450"/>
      <c r="AM88" s="450"/>
      <c r="AN88" s="450"/>
      <c r="AO88" s="450"/>
      <c r="AP88" s="450"/>
      <c r="AQ88" s="450"/>
      <c r="AR88" s="450"/>
      <c r="AS88" s="450"/>
      <c r="AT88" s="450"/>
      <c r="AU88" s="450"/>
      <c r="AV88" s="450"/>
      <c r="AW88" s="450"/>
      <c r="AX88" s="433"/>
    </row>
    <row r="89" spans="1:71" ht="14.25" hidden="1" customHeight="1" x14ac:dyDescent="0.25">
      <c r="B89" s="652"/>
      <c r="C89" s="434"/>
      <c r="D89" s="434"/>
      <c r="E89" s="434"/>
      <c r="F89" s="433"/>
      <c r="G89" s="433"/>
      <c r="H89" s="433"/>
      <c r="I89" s="433"/>
      <c r="J89" s="433"/>
      <c r="K89" s="433"/>
      <c r="L89" s="433"/>
      <c r="M89" s="433"/>
      <c r="N89" s="433"/>
      <c r="O89" s="433"/>
      <c r="P89" s="433"/>
      <c r="Q89" s="450"/>
      <c r="R89" s="433"/>
      <c r="S89" s="433"/>
      <c r="T89" s="433"/>
      <c r="U89" s="433"/>
      <c r="V89" s="433"/>
      <c r="W89" s="433"/>
      <c r="X89" s="433"/>
      <c r="Y89" s="433"/>
      <c r="Z89" s="433"/>
      <c r="AA89" s="433"/>
      <c r="AB89" s="433"/>
      <c r="AC89" s="433"/>
      <c r="AD89" s="433"/>
      <c r="AE89" s="433"/>
      <c r="AF89" s="433"/>
      <c r="AG89" s="433"/>
      <c r="AH89" s="433"/>
      <c r="AI89" s="433"/>
      <c r="AJ89" s="433"/>
      <c r="AK89" s="433"/>
      <c r="AL89" s="433"/>
      <c r="AM89" s="433"/>
      <c r="AN89" s="433"/>
      <c r="AO89" s="433"/>
      <c r="AP89" s="433"/>
      <c r="AQ89" s="433"/>
      <c r="AR89" s="433"/>
      <c r="AS89" s="433"/>
      <c r="AT89" s="433"/>
      <c r="AU89" s="433"/>
      <c r="AV89" s="433"/>
      <c r="AW89" s="433"/>
      <c r="AX89" s="433"/>
    </row>
    <row r="90" spans="1:71" ht="14.25" hidden="1" customHeight="1" x14ac:dyDescent="0.25">
      <c r="B90" s="652"/>
      <c r="C90" s="434"/>
      <c r="D90" s="434"/>
      <c r="E90" s="434"/>
      <c r="F90" s="433"/>
      <c r="G90" s="433"/>
      <c r="H90" s="433"/>
      <c r="I90" s="433"/>
      <c r="J90" s="433"/>
      <c r="K90" s="433"/>
      <c r="L90" s="433"/>
      <c r="M90" s="433"/>
      <c r="N90" s="433"/>
      <c r="O90" s="450"/>
      <c r="P90" s="450"/>
      <c r="Q90" s="450"/>
      <c r="R90" s="450"/>
      <c r="S90" s="450"/>
      <c r="T90" s="450"/>
      <c r="U90" s="450"/>
      <c r="V90" s="450"/>
      <c r="W90" s="450"/>
      <c r="X90" s="450"/>
      <c r="Y90" s="450"/>
      <c r="Z90" s="450"/>
      <c r="AA90" s="450"/>
      <c r="AB90" s="450"/>
      <c r="AC90" s="450"/>
      <c r="AD90" s="450"/>
      <c r="AE90" s="450"/>
      <c r="AF90" s="450"/>
      <c r="AG90" s="450"/>
      <c r="AH90" s="450"/>
      <c r="AI90" s="450"/>
      <c r="AJ90" s="450"/>
      <c r="AK90" s="450"/>
      <c r="AL90" s="450"/>
      <c r="AM90" s="450"/>
      <c r="AN90" s="450"/>
      <c r="AO90" s="450"/>
      <c r="AP90" s="450"/>
      <c r="AQ90" s="450"/>
      <c r="AR90" s="450"/>
      <c r="AS90" s="450"/>
      <c r="AT90" s="450"/>
      <c r="AU90" s="450"/>
      <c r="AV90" s="450"/>
      <c r="AW90" s="450"/>
      <c r="AX90" s="433"/>
    </row>
    <row r="91" spans="1:71" ht="23.25" hidden="1" customHeight="1" thickBot="1" x14ac:dyDescent="0.3">
      <c r="B91" s="652"/>
      <c r="C91" s="434"/>
      <c r="D91" s="786" t="s">
        <v>83</v>
      </c>
      <c r="E91" s="786"/>
      <c r="F91" s="786"/>
      <c r="G91" s="433"/>
      <c r="H91" s="458"/>
      <c r="J91" s="433"/>
      <c r="K91" s="433"/>
      <c r="L91" s="458"/>
      <c r="M91" s="433"/>
      <c r="N91" s="433"/>
      <c r="O91" s="433"/>
      <c r="P91" s="433"/>
      <c r="Q91" s="433"/>
      <c r="R91" s="433"/>
      <c r="S91" s="433"/>
      <c r="T91" s="433"/>
      <c r="U91" s="450"/>
      <c r="V91" s="450"/>
      <c r="W91" s="450"/>
      <c r="X91" s="450"/>
      <c r="Y91" s="433"/>
      <c r="Z91" s="433"/>
      <c r="AA91" s="433"/>
      <c r="AB91" s="433"/>
      <c r="AC91" s="433"/>
      <c r="AD91" s="433"/>
      <c r="AE91" s="433"/>
      <c r="AF91" s="433"/>
      <c r="AG91" s="433"/>
      <c r="AH91" s="433"/>
      <c r="AI91" s="433"/>
      <c r="AJ91" s="433"/>
      <c r="AK91" s="433"/>
      <c r="AL91" s="433"/>
      <c r="AM91" s="433"/>
      <c r="AN91" s="433"/>
      <c r="AO91" s="433"/>
      <c r="AP91" s="433"/>
      <c r="AQ91" s="433"/>
      <c r="AR91" s="433"/>
      <c r="AS91" s="433"/>
      <c r="AT91" s="433"/>
      <c r="AU91" s="433"/>
      <c r="AV91" s="433"/>
      <c r="AW91" s="433"/>
      <c r="AX91" s="433"/>
    </row>
    <row r="92" spans="1:71" ht="46.5" hidden="1" customHeight="1" x14ac:dyDescent="0.3">
      <c r="B92" s="804" t="s">
        <v>84</v>
      </c>
      <c r="C92" s="434"/>
      <c r="D92" s="788" t="s">
        <v>85</v>
      </c>
      <c r="E92" s="806"/>
      <c r="F92" s="460" t="s">
        <v>86</v>
      </c>
      <c r="G92" s="499"/>
      <c r="H92" s="499"/>
      <c r="I92" s="499"/>
      <c r="J92" s="499"/>
      <c r="K92" s="499"/>
      <c r="L92" s="499"/>
      <c r="M92" s="499"/>
      <c r="N92" s="499"/>
      <c r="O92" s="499"/>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c r="AP92" s="499"/>
      <c r="AQ92" s="499"/>
      <c r="AR92" s="499"/>
      <c r="AS92" s="499"/>
      <c r="AT92" s="499"/>
      <c r="AU92" s="499"/>
      <c r="AV92" s="499"/>
      <c r="AW92" s="499"/>
      <c r="AX92" s="500"/>
    </row>
    <row r="93" spans="1:71" ht="14.25" hidden="1" customHeight="1" x14ac:dyDescent="0.25">
      <c r="A93" s="430" t="s">
        <v>134</v>
      </c>
      <c r="B93" s="804"/>
      <c r="C93" s="434"/>
      <c r="D93" s="790" t="s">
        <v>87</v>
      </c>
      <c r="E93" s="791"/>
      <c r="F93" s="651"/>
      <c r="G93" s="651"/>
      <c r="H93" s="651"/>
      <c r="I93" s="651"/>
      <c r="J93" s="651"/>
      <c r="K93" s="651"/>
      <c r="L93" s="651"/>
      <c r="M93" s="651"/>
      <c r="N93" s="651"/>
      <c r="O93" s="651"/>
      <c r="P93" s="651"/>
      <c r="Q93" s="651"/>
      <c r="R93" s="651"/>
      <c r="S93" s="651"/>
      <c r="T93" s="651">
        <v>1.959779E-2</v>
      </c>
      <c r="U93" s="651">
        <f>T93*(1+((U70-T70)/U70))</f>
        <v>1.9603079975006751E-2</v>
      </c>
      <c r="V93" s="651">
        <f t="shared" ref="V93:AW93" si="41">U93*(1+((V70-U70)/V70))</f>
        <v>1.9609155046526834E-2</v>
      </c>
      <c r="W93" s="651">
        <f t="shared" si="41"/>
        <v>1.9615036028746126E-2</v>
      </c>
      <c r="X93" s="651">
        <f t="shared" si="41"/>
        <v>1.9620330658923737E-2</v>
      </c>
      <c r="Y93" s="651">
        <f t="shared" si="41"/>
        <v>1.962484229729846E-2</v>
      </c>
      <c r="Z93" s="651">
        <f t="shared" si="41"/>
        <v>1.9631090471481375E-2</v>
      </c>
      <c r="AA93" s="651">
        <f t="shared" si="41"/>
        <v>1.9636676228597643E-2</v>
      </c>
      <c r="AB93" s="651">
        <f t="shared" si="41"/>
        <v>1.9640987451208552E-2</v>
      </c>
      <c r="AC93" s="651">
        <f t="shared" si="41"/>
        <v>1.9645664903537828E-2</v>
      </c>
      <c r="AD93" s="651">
        <f t="shared" si="41"/>
        <v>1.9651886326260776E-2</v>
      </c>
      <c r="AE93" s="651">
        <f t="shared" si="41"/>
        <v>1.9656732980443473E-2</v>
      </c>
      <c r="AF93" s="651">
        <f t="shared" si="41"/>
        <v>1.9662414950646759E-2</v>
      </c>
      <c r="AG93" s="651">
        <f t="shared" si="41"/>
        <v>1.9667067266774096E-2</v>
      </c>
      <c r="AH93" s="651">
        <f t="shared" si="41"/>
        <v>1.9671716359710708E-2</v>
      </c>
      <c r="AI93" s="651">
        <f t="shared" si="41"/>
        <v>1.9676738813924999E-2</v>
      </c>
      <c r="AJ93" s="651">
        <f t="shared" si="41"/>
        <v>1.9681202698735772E-2</v>
      </c>
      <c r="AK93" s="651">
        <f t="shared" si="41"/>
        <v>1.9685812332061511E-2</v>
      </c>
      <c r="AL93" s="651">
        <f t="shared" si="41"/>
        <v>1.9690774059053506E-2</v>
      </c>
      <c r="AM93" s="651">
        <f t="shared" si="41"/>
        <v>1.9695245732968811E-2</v>
      </c>
      <c r="AN93" s="651">
        <f t="shared" si="41"/>
        <v>1.9699740294268072E-2</v>
      </c>
      <c r="AO93" s="651">
        <f t="shared" si="41"/>
        <v>1.9704128597738527E-2</v>
      </c>
      <c r="AP93" s="651">
        <f t="shared" si="41"/>
        <v>1.9707574803973012E-2</v>
      </c>
      <c r="AQ93" s="651">
        <f t="shared" si="41"/>
        <v>1.9711893053529717E-2</v>
      </c>
      <c r="AR93" s="651">
        <f t="shared" si="41"/>
        <v>1.9715556946627025E-2</v>
      </c>
      <c r="AS93" s="651">
        <f t="shared" si="41"/>
        <v>1.9720063146567542E-2</v>
      </c>
      <c r="AT93" s="651">
        <f t="shared" si="41"/>
        <v>1.9723696939581831E-2</v>
      </c>
      <c r="AU93" s="651">
        <f t="shared" si="41"/>
        <v>1.9727230757634603E-2</v>
      </c>
      <c r="AV93" s="651">
        <f t="shared" si="41"/>
        <v>1.9730830930217068E-2</v>
      </c>
      <c r="AW93" s="651">
        <f t="shared" si="41"/>
        <v>1.9734393644818528E-2</v>
      </c>
      <c r="AX93" s="501"/>
    </row>
    <row r="94" spans="1:71" ht="14.25" hidden="1" customHeight="1" x14ac:dyDescent="0.25">
      <c r="A94" s="430" t="s">
        <v>134</v>
      </c>
      <c r="B94" s="804"/>
      <c r="C94" s="434"/>
      <c r="D94" s="790" t="s">
        <v>88</v>
      </c>
      <c r="E94" s="791"/>
      <c r="F94" s="651"/>
      <c r="G94" s="651"/>
      <c r="H94" s="651"/>
      <c r="I94" s="651"/>
      <c r="J94" s="651"/>
      <c r="K94" s="651"/>
      <c r="L94" s="651"/>
      <c r="M94" s="651"/>
      <c r="N94" s="651"/>
      <c r="O94" s="651"/>
      <c r="P94" s="651"/>
      <c r="Q94" s="651"/>
      <c r="R94" s="651"/>
      <c r="S94" s="651"/>
      <c r="T94" s="651">
        <v>15.487761259999999</v>
      </c>
      <c r="U94" s="651">
        <f>T94*(1+((U70-T70)/U70))</f>
        <v>15.491941826787167</v>
      </c>
      <c r="V94" s="651">
        <f t="shared" ref="V94:AW94" si="42">U94*(1+((V70-U70)/V70))</f>
        <v>15.496742840439239</v>
      </c>
      <c r="W94" s="651">
        <f t="shared" si="42"/>
        <v>15.5013904690028</v>
      </c>
      <c r="X94" s="651">
        <f t="shared" si="42"/>
        <v>15.505574714683094</v>
      </c>
      <c r="Y94" s="651">
        <f t="shared" si="42"/>
        <v>15.509140176811179</v>
      </c>
      <c r="Z94" s="651">
        <f t="shared" si="42"/>
        <v>15.514077990210339</v>
      </c>
      <c r="AA94" s="651">
        <f t="shared" si="42"/>
        <v>15.518492307981532</v>
      </c>
      <c r="AB94" s="651">
        <f t="shared" si="42"/>
        <v>15.521899385337523</v>
      </c>
      <c r="AC94" s="651">
        <f t="shared" si="42"/>
        <v>15.525595887084958</v>
      </c>
      <c r="AD94" s="651">
        <f t="shared" si="42"/>
        <v>15.530512559313335</v>
      </c>
      <c r="AE94" s="651">
        <f t="shared" si="42"/>
        <v>15.534342778072256</v>
      </c>
      <c r="AF94" s="651">
        <f t="shared" si="42"/>
        <v>15.538833131218958</v>
      </c>
      <c r="AG94" s="651">
        <f t="shared" si="42"/>
        <v>15.542509768303356</v>
      </c>
      <c r="AH94" s="651">
        <f t="shared" si="42"/>
        <v>15.546183858161333</v>
      </c>
      <c r="AI94" s="651">
        <f t="shared" si="42"/>
        <v>15.550153008346648</v>
      </c>
      <c r="AJ94" s="651">
        <f t="shared" si="42"/>
        <v>15.553680731740021</v>
      </c>
      <c r="AK94" s="651">
        <f t="shared" si="42"/>
        <v>15.557323637416895</v>
      </c>
      <c r="AL94" s="651">
        <f t="shared" si="42"/>
        <v>15.561244796031682</v>
      </c>
      <c r="AM94" s="651">
        <f t="shared" si="42"/>
        <v>15.564778675006446</v>
      </c>
      <c r="AN94" s="651">
        <f t="shared" si="42"/>
        <v>15.568330641446101</v>
      </c>
      <c r="AO94" s="651">
        <f t="shared" si="42"/>
        <v>15.571798634341567</v>
      </c>
      <c r="AP94" s="651">
        <f t="shared" si="42"/>
        <v>15.574522105682592</v>
      </c>
      <c r="AQ94" s="651">
        <f t="shared" si="42"/>
        <v>15.577934736300399</v>
      </c>
      <c r="AR94" s="651">
        <f t="shared" si="42"/>
        <v>15.580830241435073</v>
      </c>
      <c r="AS94" s="651">
        <f t="shared" si="42"/>
        <v>15.584391405671886</v>
      </c>
      <c r="AT94" s="651">
        <f t="shared" si="42"/>
        <v>15.587263123282574</v>
      </c>
      <c r="AU94" s="651">
        <f t="shared" si="42"/>
        <v>15.590055832579775</v>
      </c>
      <c r="AV94" s="651">
        <f t="shared" si="42"/>
        <v>15.592900980601671</v>
      </c>
      <c r="AW94" s="651">
        <f t="shared" si="42"/>
        <v>15.595716526292534</v>
      </c>
      <c r="AX94" s="501"/>
    </row>
    <row r="95" spans="1:71" ht="14.25" hidden="1" customHeight="1" x14ac:dyDescent="0.25">
      <c r="B95" s="652"/>
      <c r="C95" s="434"/>
      <c r="D95" s="455"/>
      <c r="E95" s="448"/>
      <c r="F95" s="454" t="s">
        <v>89</v>
      </c>
      <c r="G95" s="454"/>
      <c r="H95" s="651"/>
      <c r="I95" s="651"/>
      <c r="J95" s="651"/>
      <c r="K95" s="651"/>
      <c r="L95" s="651"/>
      <c r="M95" s="651"/>
      <c r="N95" s="651"/>
      <c r="O95" s="651"/>
      <c r="P95" s="651"/>
      <c r="Q95" s="651"/>
      <c r="R95" s="651"/>
      <c r="S95" s="651"/>
      <c r="T95" s="453">
        <f t="shared" ref="T95:AW95" si="43">SUM(T93:T94)</f>
        <v>15.50735905</v>
      </c>
      <c r="U95" s="453">
        <f t="shared" si="43"/>
        <v>15.511544906762174</v>
      </c>
      <c r="V95" s="453">
        <f t="shared" si="43"/>
        <v>15.516351995485767</v>
      </c>
      <c r="W95" s="453">
        <f t="shared" si="43"/>
        <v>15.521005505031546</v>
      </c>
      <c r="X95" s="453">
        <f t="shared" si="43"/>
        <v>15.525195045342018</v>
      </c>
      <c r="Y95" s="453">
        <f t="shared" si="43"/>
        <v>15.528765019108478</v>
      </c>
      <c r="Z95" s="453">
        <f t="shared" si="43"/>
        <v>15.53370908068182</v>
      </c>
      <c r="AA95" s="453">
        <f t="shared" si="43"/>
        <v>15.538128984210129</v>
      </c>
      <c r="AB95" s="453">
        <f t="shared" si="43"/>
        <v>15.541540372788731</v>
      </c>
      <c r="AC95" s="453">
        <f t="shared" si="43"/>
        <v>15.545241551988495</v>
      </c>
      <c r="AD95" s="453">
        <f t="shared" si="43"/>
        <v>15.550164445639595</v>
      </c>
      <c r="AE95" s="453">
        <f t="shared" si="43"/>
        <v>15.5539995110527</v>
      </c>
      <c r="AF95" s="453">
        <f t="shared" si="43"/>
        <v>15.558495546169604</v>
      </c>
      <c r="AG95" s="453">
        <f t="shared" si="43"/>
        <v>15.56217683557013</v>
      </c>
      <c r="AH95" s="453">
        <f t="shared" si="43"/>
        <v>15.565855574521043</v>
      </c>
      <c r="AI95" s="453">
        <f t="shared" si="43"/>
        <v>15.569829747160572</v>
      </c>
      <c r="AJ95" s="453">
        <f t="shared" si="43"/>
        <v>15.573361934438758</v>
      </c>
      <c r="AK95" s="453">
        <f t="shared" si="43"/>
        <v>15.577009449748957</v>
      </c>
      <c r="AL95" s="453">
        <f t="shared" si="43"/>
        <v>15.580935570090736</v>
      </c>
      <c r="AM95" s="453">
        <f t="shared" si="43"/>
        <v>15.584473920739415</v>
      </c>
      <c r="AN95" s="453">
        <f t="shared" si="43"/>
        <v>15.588030381740369</v>
      </c>
      <c r="AO95" s="453">
        <f t="shared" si="43"/>
        <v>15.591502762939305</v>
      </c>
      <c r="AP95" s="453">
        <f t="shared" si="43"/>
        <v>15.594229680486565</v>
      </c>
      <c r="AQ95" s="453">
        <f t="shared" si="43"/>
        <v>15.597646629353928</v>
      </c>
      <c r="AR95" s="453">
        <f t="shared" si="43"/>
        <v>15.600545798381701</v>
      </c>
      <c r="AS95" s="453">
        <f t="shared" si="43"/>
        <v>15.604111468818454</v>
      </c>
      <c r="AT95" s="453">
        <f t="shared" si="43"/>
        <v>15.606986820222156</v>
      </c>
      <c r="AU95" s="453">
        <f t="shared" si="43"/>
        <v>15.60978306333741</v>
      </c>
      <c r="AV95" s="453">
        <f t="shared" si="43"/>
        <v>15.612631811531887</v>
      </c>
      <c r="AW95" s="453">
        <f t="shared" si="43"/>
        <v>15.615450919937352</v>
      </c>
      <c r="AX95" s="501"/>
    </row>
    <row r="96" spans="1:71" ht="14.25" hidden="1" customHeight="1" thickBot="1" x14ac:dyDescent="0.3">
      <c r="B96" s="652"/>
      <c r="C96" s="434"/>
      <c r="D96" s="452"/>
      <c r="E96" s="451"/>
      <c r="F96" s="451"/>
      <c r="G96" s="506"/>
      <c r="H96" s="506"/>
      <c r="I96" s="506"/>
      <c r="J96" s="506"/>
      <c r="K96" s="506"/>
      <c r="L96" s="506"/>
      <c r="M96" s="506"/>
      <c r="N96" s="506"/>
      <c r="O96" s="506"/>
      <c r="P96" s="506"/>
      <c r="Q96" s="506"/>
      <c r="R96" s="506"/>
      <c r="S96" s="506"/>
      <c r="T96" s="506"/>
      <c r="U96" s="506"/>
      <c r="V96" s="506"/>
      <c r="W96" s="506"/>
      <c r="X96" s="506"/>
      <c r="Y96" s="506"/>
      <c r="Z96" s="506"/>
      <c r="AA96" s="506"/>
      <c r="AB96" s="506"/>
      <c r="AC96" s="506"/>
      <c r="AD96" s="506"/>
      <c r="AE96" s="506"/>
      <c r="AF96" s="506"/>
      <c r="AG96" s="506"/>
      <c r="AH96" s="506"/>
      <c r="AI96" s="506"/>
      <c r="AJ96" s="506"/>
      <c r="AK96" s="506"/>
      <c r="AL96" s="506"/>
      <c r="AM96" s="506"/>
      <c r="AN96" s="506"/>
      <c r="AO96" s="506"/>
      <c r="AP96" s="506"/>
      <c r="AQ96" s="506"/>
      <c r="AR96" s="506"/>
      <c r="AS96" s="506"/>
      <c r="AT96" s="506"/>
      <c r="AU96" s="506"/>
      <c r="AV96" s="506"/>
      <c r="AW96" s="506"/>
      <c r="AX96" s="507"/>
      <c r="AY96" s="433"/>
      <c r="AZ96" s="433"/>
      <c r="BA96" s="433"/>
      <c r="BB96" s="433"/>
      <c r="BC96" s="433"/>
      <c r="BD96" s="433"/>
      <c r="BE96" s="433"/>
      <c r="BF96" s="433"/>
      <c r="BG96" s="433"/>
      <c r="BH96" s="433"/>
      <c r="BI96" s="433"/>
      <c r="BJ96" s="433"/>
      <c r="BK96" s="433"/>
      <c r="BL96" s="433"/>
      <c r="BM96" s="433"/>
      <c r="BN96" s="433"/>
      <c r="BO96" s="433"/>
      <c r="BP96" s="433"/>
      <c r="BQ96" s="433"/>
      <c r="BR96" s="434"/>
      <c r="BS96" s="434"/>
    </row>
    <row r="97" spans="1:70" ht="14.25" hidden="1" customHeight="1" x14ac:dyDescent="0.25">
      <c r="B97" s="652"/>
      <c r="C97" s="434"/>
      <c r="F97" s="459"/>
      <c r="G97" s="459"/>
      <c r="H97" s="615"/>
      <c r="I97" s="615"/>
      <c r="J97" s="615"/>
      <c r="K97" s="615"/>
      <c r="L97" s="615"/>
      <c r="M97" s="615"/>
      <c r="N97" s="615"/>
      <c r="O97" s="615"/>
      <c r="P97" s="615"/>
      <c r="Q97" s="615"/>
      <c r="R97" s="615"/>
      <c r="S97" s="615"/>
      <c r="T97" s="615"/>
      <c r="U97" s="615"/>
      <c r="V97" s="615"/>
      <c r="W97" s="615"/>
      <c r="X97" s="615"/>
      <c r="Y97" s="615"/>
      <c r="Z97" s="615"/>
      <c r="AA97" s="615"/>
      <c r="AB97" s="615"/>
      <c r="AC97" s="615"/>
      <c r="AD97" s="615"/>
      <c r="AE97" s="615"/>
      <c r="AF97" s="615"/>
      <c r="AG97" s="615"/>
      <c r="AH97" s="615"/>
      <c r="AI97" s="615"/>
      <c r="AJ97" s="615"/>
      <c r="AK97" s="615"/>
      <c r="AL97" s="615"/>
      <c r="AM97" s="615"/>
      <c r="AN97" s="615"/>
      <c r="AO97" s="615"/>
      <c r="AP97" s="615"/>
      <c r="AQ97" s="615"/>
      <c r="AR97" s="615"/>
      <c r="AS97" s="615"/>
      <c r="AT97" s="615"/>
      <c r="AU97" s="615"/>
      <c r="AV97" s="615"/>
      <c r="AW97" s="615"/>
      <c r="AX97" s="615"/>
    </row>
    <row r="98" spans="1:70" ht="14.25" hidden="1" customHeight="1" x14ac:dyDescent="0.25">
      <c r="B98" s="652"/>
      <c r="C98" s="434"/>
      <c r="F98" s="459"/>
      <c r="G98" s="459"/>
      <c r="H98" s="615"/>
      <c r="I98" s="615"/>
      <c r="J98" s="615"/>
      <c r="K98" s="615"/>
      <c r="L98" s="615"/>
      <c r="M98" s="615"/>
      <c r="N98" s="615"/>
      <c r="O98" s="615"/>
      <c r="P98" s="615"/>
      <c r="Q98" s="615"/>
      <c r="R98" s="615"/>
      <c r="S98" s="615"/>
      <c r="T98" s="615"/>
      <c r="U98" s="615"/>
      <c r="V98" s="615"/>
      <c r="W98" s="615"/>
      <c r="X98" s="615"/>
      <c r="Y98" s="615"/>
      <c r="Z98" s="615"/>
      <c r="AA98" s="615"/>
      <c r="AB98" s="615"/>
      <c r="AC98" s="615"/>
      <c r="AD98" s="615"/>
      <c r="AE98" s="615"/>
      <c r="AF98" s="615"/>
      <c r="AG98" s="615"/>
      <c r="AH98" s="615"/>
      <c r="AI98" s="615"/>
      <c r="AJ98" s="615"/>
      <c r="AK98" s="615"/>
      <c r="AL98" s="615"/>
      <c r="AM98" s="615"/>
      <c r="AN98" s="615"/>
      <c r="AO98" s="615"/>
      <c r="AP98" s="615"/>
      <c r="AQ98" s="615"/>
      <c r="AR98" s="615"/>
      <c r="AS98" s="615"/>
      <c r="AT98" s="615"/>
      <c r="AU98" s="615"/>
      <c r="AV98" s="615"/>
      <c r="AW98" s="615"/>
      <c r="AX98" s="615"/>
    </row>
    <row r="99" spans="1:70" ht="14.25" hidden="1" customHeight="1" thickBot="1" x14ac:dyDescent="0.3">
      <c r="B99" s="652"/>
      <c r="C99" s="434"/>
      <c r="D99" s="786" t="s">
        <v>90</v>
      </c>
      <c r="E99" s="786"/>
      <c r="F99" s="786"/>
      <c r="G99" s="433"/>
      <c r="H99" s="458"/>
      <c r="J99" s="433"/>
      <c r="K99" s="615"/>
      <c r="L99" s="615"/>
      <c r="M99" s="615"/>
      <c r="N99" s="615"/>
      <c r="O99" s="615"/>
      <c r="P99" s="615"/>
      <c r="Q99" s="615"/>
      <c r="R99" s="615"/>
      <c r="S99" s="615"/>
      <c r="U99" s="615"/>
      <c r="V99" s="615"/>
      <c r="W99" s="615"/>
      <c r="X99" s="615"/>
      <c r="Y99" s="615"/>
      <c r="Z99" s="615"/>
      <c r="AA99" s="615"/>
      <c r="AB99" s="615"/>
      <c r="AC99" s="615"/>
      <c r="AD99" s="615"/>
      <c r="AE99" s="615"/>
      <c r="AF99" s="615"/>
      <c r="AG99" s="615"/>
      <c r="AH99" s="615"/>
      <c r="AI99" s="615"/>
      <c r="AJ99" s="615"/>
      <c r="AK99" s="615"/>
      <c r="AL99" s="615"/>
      <c r="AM99" s="615"/>
      <c r="AN99" s="615"/>
      <c r="AO99" s="615"/>
      <c r="AP99" s="615"/>
      <c r="AQ99" s="615"/>
      <c r="AR99" s="615"/>
      <c r="AS99" s="615"/>
      <c r="AT99" s="615"/>
      <c r="AU99" s="615"/>
      <c r="AV99" s="615"/>
      <c r="AW99" s="615"/>
      <c r="AX99" s="433"/>
    </row>
    <row r="100" spans="1:70" ht="39.75" hidden="1" customHeight="1" x14ac:dyDescent="0.3">
      <c r="B100" s="787" t="s">
        <v>91</v>
      </c>
      <c r="C100" s="434"/>
      <c r="D100" s="788" t="s">
        <v>85</v>
      </c>
      <c r="E100" s="789"/>
      <c r="F100" s="457" t="s">
        <v>92</v>
      </c>
      <c r="G100" s="499"/>
      <c r="H100" s="499"/>
      <c r="I100" s="499"/>
      <c r="J100" s="499"/>
      <c r="K100" s="499"/>
      <c r="L100" s="499"/>
      <c r="M100" s="499"/>
      <c r="N100" s="499"/>
      <c r="O100" s="499"/>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c r="AP100" s="499"/>
      <c r="AQ100" s="499"/>
      <c r="AR100" s="499"/>
      <c r="AS100" s="499"/>
      <c r="AT100" s="499"/>
      <c r="AU100" s="499"/>
      <c r="AV100" s="499"/>
      <c r="AW100" s="499"/>
      <c r="AX100" s="500"/>
    </row>
    <row r="101" spans="1:70" ht="14.25" hidden="1" customHeight="1" x14ac:dyDescent="0.25">
      <c r="A101" s="430" t="s">
        <v>135</v>
      </c>
      <c r="B101" s="787"/>
      <c r="C101" s="434"/>
      <c r="D101" s="790" t="s">
        <v>87</v>
      </c>
      <c r="E101" s="791"/>
      <c r="F101" s="651"/>
      <c r="G101" s="651"/>
      <c r="H101" s="651"/>
      <c r="I101" s="651"/>
      <c r="J101" s="651"/>
      <c r="K101" s="651"/>
      <c r="L101" s="651"/>
      <c r="M101" s="651"/>
      <c r="N101" s="651"/>
      <c r="O101" s="651"/>
      <c r="P101" s="651"/>
      <c r="Q101" s="651"/>
      <c r="R101" s="651"/>
      <c r="S101" s="651">
        <v>0.21000466600000001</v>
      </c>
      <c r="T101" s="651">
        <f>S101*(1+ Drivers_macroeconómicos_USCUSS!G8)</f>
        <v>0.21289058302761826</v>
      </c>
      <c r="U101" s="651">
        <f>T101*(1+ Drivers_macroeconómicos_USCUSS!H8)</f>
        <v>0.21575252610251905</v>
      </c>
      <c r="V101" s="651">
        <f>U101*(1+ Drivers_macroeconómicos_USCUSS!I8)</f>
        <v>0.21859006347768001</v>
      </c>
      <c r="W101" s="651">
        <f>V101*(1+ Drivers_macroeconómicos_USCUSS!J8)</f>
        <v>0.22140150414392989</v>
      </c>
      <c r="X101" s="651">
        <f>W101*(1+ Drivers_macroeconómicos_USCUSS!K8)</f>
        <v>0.2241863204104636</v>
      </c>
      <c r="Y101" s="651">
        <f>X101*(1+ Drivers_macroeconómicos_USCUSS!L8)</f>
        <v>0.22694139410434133</v>
      </c>
      <c r="Z101" s="651">
        <f>Y101*(1+ Drivers_macroeconómicos_USCUSS!M8)</f>
        <v>0.22966568183692557</v>
      </c>
      <c r="AA101" s="651">
        <f>Z101*(1+ Drivers_macroeconómicos_USCUSS!N8)</f>
        <v>0.23235722875364254</v>
      </c>
      <c r="AB101" s="651">
        <f>AA101*(1+ Drivers_macroeconómicos_USCUSS!O8)</f>
        <v>0.23501565107936126</v>
      </c>
      <c r="AC101" s="651">
        <f>AB101*(1+ Drivers_macroeconómicos_USCUSS!P8)</f>
        <v>0.23763796256384323</v>
      </c>
      <c r="AD101" s="651">
        <f>AC101*(1+ Drivers_macroeconómicos_USCUSS!Q8)</f>
        <v>0.2402227600292656</v>
      </c>
      <c r="AE101" s="651">
        <f>AD101*(1+ Drivers_macroeconómicos_USCUSS!R8)</f>
        <v>0.24276823253672872</v>
      </c>
      <c r="AF101" s="651">
        <f>AE101*(1+ Drivers_macroeconómicos_USCUSS!S8)</f>
        <v>0.24527228131598472</v>
      </c>
      <c r="AG101" s="651">
        <f>AF101*(1+ Drivers_macroeconómicos_USCUSS!T8)</f>
        <v>0.24773387497136895</v>
      </c>
      <c r="AH101" s="651">
        <f>AG101*(1+ Drivers_macroeconómicos_USCUSS!U8)</f>
        <v>0.2501512145569546</v>
      </c>
      <c r="AI101" s="651">
        <f>AH101*(1+ Drivers_macroeconómicos_USCUSS!V8)</f>
        <v>0.2525232446911313</v>
      </c>
      <c r="AJ101" s="651">
        <f>AI101*(1+ Drivers_macroeconómicos_USCUSS!W8)</f>
        <v>0.25484793856148824</v>
      </c>
      <c r="AK101" s="651">
        <f>AJ101*(1+ Drivers_macroeconómicos_USCUSS!X8)</f>
        <v>0.25712449263884479</v>
      </c>
      <c r="AL101" s="651">
        <f>AK101*(1+ Drivers_macroeconómicos_USCUSS!Y8)</f>
        <v>0.25935140780159527</v>
      </c>
      <c r="AM101" s="651">
        <f>AL101*(1+ Drivers_macroeconómicos_USCUSS!Z8)</f>
        <v>0.26152764066110212</v>
      </c>
      <c r="AN101" s="651">
        <f>AM101*(1+ Drivers_macroeconómicos_USCUSS!AA8)</f>
        <v>0.26365291537898999</v>
      </c>
      <c r="AO101" s="651">
        <f>AN101*(1+ Drivers_macroeconómicos_USCUSS!AB8)</f>
        <v>0.26572650038391527</v>
      </c>
      <c r="AP101" s="651">
        <f>AO101*(1+ Drivers_macroeconómicos_USCUSS!AC8)</f>
        <v>0.26774711242778354</v>
      </c>
      <c r="AQ101" s="651">
        <f>AP101*(1+ Drivers_macroeconómicos_USCUSS!AD8)</f>
        <v>0.26971448766519224</v>
      </c>
      <c r="AR101" s="651">
        <f>AQ101*(1+ Drivers_macroeconómicos_USCUSS!AE8)</f>
        <v>0.2716273428480469</v>
      </c>
      <c r="AS101" s="651">
        <f>AR101*(1+ Drivers_macroeconómicos_USCUSS!AF8)</f>
        <v>0.27348535416608077</v>
      </c>
      <c r="AT101" s="651">
        <f>AS101*(1+ Drivers_macroeconómicos_USCUSS!AG8)</f>
        <v>0.27528882144361494</v>
      </c>
      <c r="AU101" s="651">
        <f>AT101*(1+ Drivers_macroeconómicos_USCUSS!AH8)</f>
        <v>0.27703619758715231</v>
      </c>
      <c r="AV101" s="651">
        <f>AU101*(1+ Drivers_macroeconómicos_USCUSS!AI8)</f>
        <v>0.27872795032263392</v>
      </c>
      <c r="AW101" s="651">
        <f>AV101*(1+ Drivers_macroeconómicos_USCUSS!AJ8)</f>
        <v>0.28036466730572918</v>
      </c>
      <c r="AX101" s="501"/>
    </row>
    <row r="102" spans="1:70" ht="14.25" hidden="1" customHeight="1" x14ac:dyDescent="0.25">
      <c r="B102" s="787"/>
      <c r="C102" s="434"/>
      <c r="D102" s="790" t="s">
        <v>88</v>
      </c>
      <c r="E102" s="791"/>
      <c r="F102" s="651"/>
      <c r="G102" s="651"/>
      <c r="H102" s="651"/>
      <c r="I102" s="651"/>
      <c r="J102" s="651"/>
      <c r="K102" s="651"/>
      <c r="L102" s="651"/>
      <c r="M102" s="651"/>
      <c r="N102" s="651"/>
      <c r="O102" s="651"/>
      <c r="P102" s="651"/>
      <c r="Q102" s="651"/>
      <c r="R102" s="651"/>
      <c r="S102" s="651">
        <v>0</v>
      </c>
      <c r="T102" s="651">
        <v>0</v>
      </c>
      <c r="U102" s="651">
        <v>0</v>
      </c>
      <c r="V102" s="651">
        <v>0</v>
      </c>
      <c r="W102" s="651">
        <v>0</v>
      </c>
      <c r="X102" s="651">
        <v>0</v>
      </c>
      <c r="Y102" s="651">
        <v>0</v>
      </c>
      <c r="Z102" s="651">
        <v>0</v>
      </c>
      <c r="AA102" s="651">
        <v>0</v>
      </c>
      <c r="AB102" s="651">
        <v>0</v>
      </c>
      <c r="AC102" s="651">
        <v>0</v>
      </c>
      <c r="AD102" s="651">
        <v>0</v>
      </c>
      <c r="AE102" s="651">
        <v>0</v>
      </c>
      <c r="AF102" s="651">
        <v>0</v>
      </c>
      <c r="AG102" s="651">
        <v>0</v>
      </c>
      <c r="AH102" s="651">
        <v>0</v>
      </c>
      <c r="AI102" s="651">
        <v>0</v>
      </c>
      <c r="AJ102" s="651">
        <v>0</v>
      </c>
      <c r="AK102" s="651">
        <v>0</v>
      </c>
      <c r="AL102" s="651">
        <v>0</v>
      </c>
      <c r="AM102" s="651">
        <v>0</v>
      </c>
      <c r="AN102" s="651">
        <v>0</v>
      </c>
      <c r="AO102" s="651">
        <v>0</v>
      </c>
      <c r="AP102" s="651">
        <v>0</v>
      </c>
      <c r="AQ102" s="651">
        <v>0</v>
      </c>
      <c r="AR102" s="651">
        <v>0</v>
      </c>
      <c r="AS102" s="651">
        <v>0</v>
      </c>
      <c r="AT102" s="651">
        <v>0</v>
      </c>
      <c r="AU102" s="651">
        <v>0</v>
      </c>
      <c r="AV102" s="651">
        <v>0</v>
      </c>
      <c r="AW102" s="651">
        <v>0</v>
      </c>
      <c r="AX102" s="501"/>
    </row>
    <row r="103" spans="1:70" ht="14.25" hidden="1" customHeight="1" x14ac:dyDescent="0.25">
      <c r="B103" s="787"/>
      <c r="C103" s="434"/>
      <c r="D103" s="455"/>
      <c r="E103" s="448"/>
      <c r="F103" s="454" t="s">
        <v>93</v>
      </c>
      <c r="G103" s="454"/>
      <c r="H103" s="651"/>
      <c r="I103" s="651"/>
      <c r="J103" s="651"/>
      <c r="K103" s="651"/>
      <c r="L103" s="651"/>
      <c r="M103" s="651"/>
      <c r="N103" s="651"/>
      <c r="O103" s="651"/>
      <c r="P103" s="651"/>
      <c r="Q103" s="651"/>
      <c r="R103" s="651"/>
      <c r="S103" s="453">
        <f t="shared" ref="S103:AW103" si="44">SUM(S101:S102)</f>
        <v>0.21000466600000001</v>
      </c>
      <c r="T103" s="453">
        <f t="shared" si="44"/>
        <v>0.21289058302761826</v>
      </c>
      <c r="U103" s="453">
        <f t="shared" si="44"/>
        <v>0.21575252610251905</v>
      </c>
      <c r="V103" s="453">
        <f t="shared" si="44"/>
        <v>0.21859006347768001</v>
      </c>
      <c r="W103" s="453">
        <f t="shared" si="44"/>
        <v>0.22140150414392989</v>
      </c>
      <c r="X103" s="453">
        <f t="shared" si="44"/>
        <v>0.2241863204104636</v>
      </c>
      <c r="Y103" s="453">
        <f t="shared" si="44"/>
        <v>0.22694139410434133</v>
      </c>
      <c r="Z103" s="453">
        <f t="shared" si="44"/>
        <v>0.22966568183692557</v>
      </c>
      <c r="AA103" s="453">
        <f t="shared" si="44"/>
        <v>0.23235722875364254</v>
      </c>
      <c r="AB103" s="453">
        <f t="shared" si="44"/>
        <v>0.23501565107936126</v>
      </c>
      <c r="AC103" s="453">
        <f t="shared" si="44"/>
        <v>0.23763796256384323</v>
      </c>
      <c r="AD103" s="453">
        <f t="shared" si="44"/>
        <v>0.2402227600292656</v>
      </c>
      <c r="AE103" s="453">
        <f t="shared" si="44"/>
        <v>0.24276823253672872</v>
      </c>
      <c r="AF103" s="453">
        <f t="shared" si="44"/>
        <v>0.24527228131598472</v>
      </c>
      <c r="AG103" s="453">
        <f t="shared" si="44"/>
        <v>0.24773387497136895</v>
      </c>
      <c r="AH103" s="453">
        <f t="shared" si="44"/>
        <v>0.2501512145569546</v>
      </c>
      <c r="AI103" s="453">
        <f t="shared" si="44"/>
        <v>0.2525232446911313</v>
      </c>
      <c r="AJ103" s="453">
        <f t="shared" si="44"/>
        <v>0.25484793856148824</v>
      </c>
      <c r="AK103" s="453">
        <f t="shared" si="44"/>
        <v>0.25712449263884479</v>
      </c>
      <c r="AL103" s="453">
        <f t="shared" si="44"/>
        <v>0.25935140780159527</v>
      </c>
      <c r="AM103" s="453">
        <f t="shared" si="44"/>
        <v>0.26152764066110212</v>
      </c>
      <c r="AN103" s="453">
        <f t="shared" si="44"/>
        <v>0.26365291537898999</v>
      </c>
      <c r="AO103" s="453">
        <f t="shared" si="44"/>
        <v>0.26572650038391527</v>
      </c>
      <c r="AP103" s="453">
        <f t="shared" si="44"/>
        <v>0.26774711242778354</v>
      </c>
      <c r="AQ103" s="453">
        <f t="shared" si="44"/>
        <v>0.26971448766519224</v>
      </c>
      <c r="AR103" s="453">
        <f t="shared" si="44"/>
        <v>0.2716273428480469</v>
      </c>
      <c r="AS103" s="453">
        <f t="shared" si="44"/>
        <v>0.27348535416608077</v>
      </c>
      <c r="AT103" s="453">
        <f t="shared" si="44"/>
        <v>0.27528882144361494</v>
      </c>
      <c r="AU103" s="453">
        <f t="shared" si="44"/>
        <v>0.27703619758715231</v>
      </c>
      <c r="AV103" s="453">
        <f t="shared" si="44"/>
        <v>0.27872795032263392</v>
      </c>
      <c r="AW103" s="453">
        <f t="shared" si="44"/>
        <v>0.28036466730572918</v>
      </c>
      <c r="AX103" s="501"/>
    </row>
    <row r="104" spans="1:70" ht="14.25" hidden="1" customHeight="1" thickBot="1" x14ac:dyDescent="0.3">
      <c r="B104" s="650"/>
      <c r="C104" s="434"/>
      <c r="D104" s="452"/>
      <c r="E104" s="451"/>
      <c r="F104" s="451"/>
      <c r="G104" s="506"/>
      <c r="H104" s="506"/>
      <c r="I104" s="506"/>
      <c r="J104" s="506"/>
      <c r="K104" s="506"/>
      <c r="L104" s="506"/>
      <c r="M104" s="506"/>
      <c r="N104" s="506"/>
      <c r="O104" s="506"/>
      <c r="P104" s="506"/>
      <c r="Q104" s="506"/>
      <c r="R104" s="506"/>
      <c r="S104" s="506"/>
      <c r="T104" s="506"/>
      <c r="U104" s="506"/>
      <c r="V104" s="506"/>
      <c r="W104" s="506"/>
      <c r="X104" s="506"/>
      <c r="Y104" s="506"/>
      <c r="Z104" s="506"/>
      <c r="AA104" s="506"/>
      <c r="AB104" s="506"/>
      <c r="AC104" s="506"/>
      <c r="AD104" s="506"/>
      <c r="AE104" s="506"/>
      <c r="AF104" s="506"/>
      <c r="AG104" s="506"/>
      <c r="AH104" s="506"/>
      <c r="AI104" s="506"/>
      <c r="AJ104" s="506"/>
      <c r="AK104" s="506"/>
      <c r="AL104" s="506"/>
      <c r="AM104" s="506"/>
      <c r="AN104" s="506"/>
      <c r="AO104" s="506"/>
      <c r="AP104" s="506"/>
      <c r="AQ104" s="506"/>
      <c r="AR104" s="506"/>
      <c r="AS104" s="506"/>
      <c r="AT104" s="506"/>
      <c r="AU104" s="506"/>
      <c r="AV104" s="506"/>
      <c r="AW104" s="506"/>
      <c r="AX104" s="507"/>
    </row>
    <row r="105" spans="1:70" ht="14.25" hidden="1" customHeight="1" x14ac:dyDescent="0.25">
      <c r="B105" s="652"/>
      <c r="C105" s="434"/>
      <c r="D105" s="434"/>
      <c r="E105" s="434"/>
      <c r="F105" s="433"/>
      <c r="G105" s="433"/>
      <c r="H105" s="433"/>
      <c r="I105" s="433"/>
      <c r="J105" s="433"/>
      <c r="K105" s="433"/>
      <c r="L105" s="433"/>
      <c r="M105" s="433"/>
      <c r="N105" s="433"/>
      <c r="O105" s="433"/>
      <c r="P105" s="433"/>
      <c r="Q105" s="433"/>
      <c r="R105" s="433"/>
      <c r="S105" s="433"/>
      <c r="T105" s="433"/>
      <c r="U105" s="433"/>
      <c r="V105" s="433"/>
      <c r="W105" s="433"/>
      <c r="X105" s="433"/>
      <c r="Y105" s="433"/>
      <c r="Z105" s="433"/>
      <c r="AA105" s="433"/>
      <c r="AB105" s="433"/>
      <c r="AC105" s="433"/>
      <c r="AD105" s="433"/>
      <c r="AE105" s="433"/>
      <c r="AF105" s="433"/>
      <c r="AG105" s="433"/>
      <c r="AH105" s="433"/>
      <c r="AI105" s="433"/>
      <c r="AJ105" s="433"/>
      <c r="AK105" s="433"/>
      <c r="AL105" s="433"/>
      <c r="AM105" s="433"/>
      <c r="AN105" s="433"/>
      <c r="AO105" s="433"/>
      <c r="AP105" s="433"/>
      <c r="AQ105" s="433"/>
      <c r="AR105" s="433"/>
      <c r="AS105" s="433"/>
      <c r="AT105" s="433"/>
      <c r="AU105" s="433"/>
      <c r="AV105" s="433"/>
      <c r="AW105" s="433"/>
      <c r="AX105" s="433"/>
    </row>
    <row r="106" spans="1:70" ht="25.8" x14ac:dyDescent="0.25">
      <c r="B106" s="652"/>
      <c r="C106" s="434"/>
      <c r="D106" s="786" t="s">
        <v>136</v>
      </c>
      <c r="E106" s="786"/>
      <c r="F106" s="786"/>
      <c r="G106" s="433"/>
      <c r="H106" s="433"/>
      <c r="I106" s="433"/>
      <c r="J106" s="433"/>
      <c r="K106" s="433"/>
      <c r="L106" s="433"/>
      <c r="M106" s="433"/>
      <c r="N106" s="433"/>
      <c r="O106" s="433"/>
      <c r="P106" s="433"/>
      <c r="Q106" s="433"/>
      <c r="R106" s="433"/>
      <c r="S106" s="433"/>
      <c r="T106" s="433"/>
      <c r="U106" s="433"/>
      <c r="V106" s="433"/>
      <c r="W106" s="433"/>
      <c r="X106" s="433"/>
      <c r="Y106" s="433"/>
      <c r="Z106" s="433"/>
      <c r="AA106" s="433"/>
      <c r="AB106" s="433"/>
      <c r="AC106" s="433"/>
      <c r="AD106" s="433"/>
      <c r="AE106" s="433"/>
      <c r="AF106" s="433"/>
      <c r="AG106" s="433"/>
      <c r="AH106" s="433"/>
      <c r="AI106" s="433"/>
      <c r="AJ106" s="433"/>
      <c r="AK106" s="433"/>
      <c r="AL106" s="433"/>
      <c r="AM106" s="433"/>
      <c r="AN106" s="433"/>
      <c r="AO106" s="433"/>
      <c r="AP106" s="433"/>
      <c r="AQ106" s="433"/>
      <c r="AR106" s="433"/>
      <c r="AS106" s="433"/>
      <c r="AT106" s="433"/>
      <c r="AU106" s="433"/>
      <c r="AV106" s="433"/>
      <c r="AW106" s="433"/>
      <c r="AX106" s="433"/>
    </row>
    <row r="107" spans="1:70" ht="14.25" customHeight="1" thickBot="1" x14ac:dyDescent="0.3">
      <c r="B107" s="652"/>
      <c r="C107" s="434"/>
      <c r="D107" s="434"/>
      <c r="E107" s="434"/>
      <c r="F107" s="433"/>
      <c r="G107" s="433"/>
      <c r="H107" s="433"/>
      <c r="I107" s="433"/>
      <c r="J107" s="433"/>
      <c r="K107" s="433"/>
      <c r="L107" s="433"/>
      <c r="M107" s="433"/>
      <c r="N107" s="433"/>
      <c r="O107" s="433"/>
      <c r="P107" s="433"/>
      <c r="Q107" s="433"/>
      <c r="R107" s="433"/>
      <c r="S107" s="433"/>
      <c r="T107" s="433"/>
      <c r="U107" s="433"/>
      <c r="V107" s="450"/>
      <c r="W107" s="433"/>
      <c r="X107" s="433"/>
      <c r="Y107" s="433"/>
      <c r="Z107" s="433"/>
      <c r="AA107" s="433"/>
      <c r="AB107" s="433"/>
      <c r="AC107" s="433"/>
      <c r="AD107" s="433"/>
      <c r="AE107" s="433"/>
      <c r="AF107" s="433"/>
      <c r="AG107" s="433"/>
      <c r="AH107" s="433"/>
      <c r="AI107" s="433"/>
      <c r="AJ107" s="433"/>
      <c r="AK107" s="433"/>
      <c r="AL107" s="433"/>
      <c r="AM107" s="433"/>
      <c r="AN107" s="433"/>
      <c r="AO107" s="433"/>
      <c r="AP107" s="433"/>
      <c r="AQ107" s="433"/>
      <c r="AR107" s="433"/>
      <c r="AS107" s="433"/>
      <c r="AT107" s="433"/>
      <c r="AU107" s="433"/>
      <c r="AV107" s="433"/>
      <c r="AW107" s="433"/>
      <c r="AX107" s="433"/>
    </row>
    <row r="108" spans="1:70" ht="14.25" customHeight="1" x14ac:dyDescent="0.3">
      <c r="B108" s="436"/>
      <c r="C108" s="792" t="s">
        <v>193</v>
      </c>
      <c r="D108" s="924" t="s">
        <v>95</v>
      </c>
      <c r="E108" s="925" t="s">
        <v>95</v>
      </c>
      <c r="F108" s="925" t="s">
        <v>95</v>
      </c>
      <c r="G108" s="926" t="s">
        <v>95</v>
      </c>
      <c r="H108" s="926" t="s">
        <v>95</v>
      </c>
      <c r="I108" s="926" t="s">
        <v>95</v>
      </c>
      <c r="J108" s="926" t="s">
        <v>95</v>
      </c>
      <c r="K108" s="926" t="s">
        <v>95</v>
      </c>
      <c r="L108" s="926" t="s">
        <v>95</v>
      </c>
      <c r="M108" s="926" t="s">
        <v>95</v>
      </c>
      <c r="N108" s="926" t="s">
        <v>95</v>
      </c>
      <c r="O108" s="926" t="s">
        <v>95</v>
      </c>
      <c r="P108" s="926" t="s">
        <v>95</v>
      </c>
      <c r="Q108" s="926" t="s">
        <v>95</v>
      </c>
      <c r="R108" s="926" t="s">
        <v>95</v>
      </c>
      <c r="S108" s="926" t="s">
        <v>95</v>
      </c>
      <c r="T108" s="926" t="s">
        <v>95</v>
      </c>
      <c r="U108" s="926" t="s">
        <v>95</v>
      </c>
      <c r="V108" s="926" t="s">
        <v>95</v>
      </c>
      <c r="W108" s="926" t="s">
        <v>95</v>
      </c>
      <c r="X108" s="926" t="s">
        <v>95</v>
      </c>
      <c r="Y108" s="926" t="s">
        <v>95</v>
      </c>
      <c r="Z108" s="926" t="s">
        <v>95</v>
      </c>
      <c r="AA108" s="926" t="s">
        <v>95</v>
      </c>
      <c r="AB108" s="926" t="s">
        <v>95</v>
      </c>
      <c r="AC108" s="926" t="s">
        <v>95</v>
      </c>
      <c r="AD108" s="926" t="s">
        <v>95</v>
      </c>
      <c r="AE108" s="926" t="s">
        <v>95</v>
      </c>
      <c r="AF108" s="926" t="s">
        <v>95</v>
      </c>
      <c r="AG108" s="926" t="s">
        <v>95</v>
      </c>
      <c r="AH108" s="926" t="s">
        <v>95</v>
      </c>
      <c r="AI108" s="926" t="s">
        <v>95</v>
      </c>
      <c r="AJ108" s="926" t="s">
        <v>95</v>
      </c>
      <c r="AK108" s="926" t="s">
        <v>95</v>
      </c>
      <c r="AL108" s="926" t="s">
        <v>95</v>
      </c>
      <c r="AM108" s="926" t="s">
        <v>95</v>
      </c>
      <c r="AN108" s="926" t="s">
        <v>95</v>
      </c>
      <c r="AO108" s="926" t="s">
        <v>95</v>
      </c>
      <c r="AP108" s="926" t="s">
        <v>95</v>
      </c>
      <c r="AQ108" s="926" t="s">
        <v>95</v>
      </c>
      <c r="AR108" s="926" t="s">
        <v>95</v>
      </c>
      <c r="AS108" s="926" t="s">
        <v>95</v>
      </c>
      <c r="AT108" s="926" t="s">
        <v>95</v>
      </c>
      <c r="AU108" s="926" t="s">
        <v>95</v>
      </c>
      <c r="AV108" s="926" t="s">
        <v>95</v>
      </c>
      <c r="AW108" s="926" t="s">
        <v>95</v>
      </c>
      <c r="AX108" s="926" t="s">
        <v>95</v>
      </c>
      <c r="AY108" s="926"/>
      <c r="AZ108" s="926"/>
      <c r="BA108" s="926"/>
      <c r="BB108" s="926"/>
      <c r="BC108" s="926"/>
      <c r="BD108" s="926"/>
      <c r="BE108" s="926"/>
      <c r="BF108" s="926"/>
      <c r="BG108" s="926"/>
      <c r="BH108" s="926"/>
      <c r="BI108" s="926"/>
      <c r="BJ108" s="926"/>
      <c r="BK108" s="926"/>
      <c r="BL108" s="926"/>
      <c r="BM108" s="926"/>
      <c r="BN108" s="926"/>
      <c r="BO108" s="926"/>
      <c r="BP108" s="926"/>
      <c r="BQ108" s="926"/>
      <c r="BR108" s="927"/>
    </row>
    <row r="109" spans="1:70" ht="14.25" customHeight="1" x14ac:dyDescent="0.25">
      <c r="B109" s="652"/>
      <c r="C109" s="792"/>
      <c r="D109" s="928" t="s">
        <v>532</v>
      </c>
      <c r="E109" s="929"/>
      <c r="F109" s="929" t="s">
        <v>96</v>
      </c>
      <c r="G109" s="930"/>
      <c r="H109" s="930"/>
      <c r="I109" s="930"/>
      <c r="J109" s="930"/>
      <c r="K109" s="930"/>
      <c r="L109" s="930"/>
      <c r="M109" s="930"/>
      <c r="N109" s="930"/>
      <c r="O109" s="930"/>
      <c r="P109" s="930"/>
      <c r="Q109" s="930"/>
      <c r="R109" s="930"/>
      <c r="S109" s="930"/>
      <c r="T109" s="930"/>
      <c r="U109" s="930"/>
      <c r="V109" s="930"/>
      <c r="W109" s="930"/>
      <c r="X109" s="930"/>
      <c r="Y109" s="930"/>
      <c r="Z109" s="930"/>
      <c r="AA109" s="930"/>
      <c r="AB109" s="930"/>
      <c r="AC109" s="930"/>
      <c r="AD109" s="930"/>
      <c r="AE109" s="930"/>
      <c r="AF109" s="930"/>
      <c r="AG109" s="930"/>
      <c r="AH109" s="930"/>
      <c r="AI109" s="930"/>
      <c r="AJ109" s="930"/>
      <c r="AK109" s="930"/>
      <c r="AL109" s="930"/>
      <c r="AM109" s="930"/>
      <c r="AN109" s="930"/>
      <c r="AO109" s="930"/>
      <c r="AP109" s="930"/>
      <c r="AQ109" s="930"/>
      <c r="AR109" s="930"/>
      <c r="AS109" s="930"/>
      <c r="AT109" s="930"/>
      <c r="AU109" s="930"/>
      <c r="AV109" s="930"/>
      <c r="AW109" s="930"/>
      <c r="AX109" s="930"/>
      <c r="AY109" s="930"/>
      <c r="AZ109" s="930"/>
      <c r="BA109" s="930"/>
      <c r="BB109" s="930"/>
      <c r="BC109" s="930"/>
      <c r="BD109" s="930"/>
      <c r="BE109" s="930"/>
      <c r="BF109" s="930"/>
      <c r="BG109" s="930"/>
      <c r="BH109" s="930"/>
      <c r="BI109" s="930"/>
      <c r="BJ109" s="930"/>
      <c r="BK109" s="930"/>
      <c r="BL109" s="930"/>
      <c r="BM109" s="930"/>
      <c r="BN109" s="930"/>
      <c r="BO109" s="930"/>
      <c r="BP109" s="930"/>
      <c r="BQ109" s="930"/>
      <c r="BR109" s="441"/>
    </row>
    <row r="110" spans="1:70" ht="14.25" customHeight="1" x14ac:dyDescent="0.3">
      <c r="B110" s="652"/>
      <c r="C110" s="792"/>
      <c r="D110" s="443"/>
      <c r="E110" s="921"/>
      <c r="F110" s="931" t="s">
        <v>97</v>
      </c>
      <c r="G110" s="930"/>
      <c r="H110" s="930"/>
      <c r="I110" s="930"/>
      <c r="J110" s="930"/>
      <c r="K110" s="930"/>
      <c r="L110" s="930"/>
      <c r="M110" s="930"/>
      <c r="N110" s="930"/>
      <c r="O110" s="930"/>
      <c r="P110" s="930"/>
      <c r="Q110" s="930"/>
      <c r="R110" s="930"/>
      <c r="S110" s="930"/>
      <c r="T110" s="930"/>
      <c r="U110" s="930"/>
      <c r="V110" s="930"/>
      <c r="W110" s="930"/>
      <c r="X110" s="930"/>
      <c r="Y110" s="930"/>
      <c r="Z110" s="930"/>
      <c r="AA110" s="930"/>
      <c r="AB110" s="930"/>
      <c r="AC110" s="930"/>
      <c r="AD110" s="930"/>
      <c r="AE110" s="930"/>
      <c r="AF110" s="930"/>
      <c r="AG110" s="930"/>
      <c r="AH110" s="930"/>
      <c r="AI110" s="930"/>
      <c r="AJ110" s="930"/>
      <c r="AK110" s="930"/>
      <c r="AL110" s="930"/>
      <c r="AM110" s="930"/>
      <c r="AN110" s="930"/>
      <c r="AO110" s="930"/>
      <c r="AP110" s="930"/>
      <c r="AQ110" s="930"/>
      <c r="AR110" s="930"/>
      <c r="AS110" s="930"/>
      <c r="AT110" s="930"/>
      <c r="AU110" s="930"/>
      <c r="AV110" s="930"/>
      <c r="AW110" s="930"/>
      <c r="AX110" s="930"/>
      <c r="AY110" s="930"/>
      <c r="AZ110" s="930"/>
      <c r="BA110" s="930"/>
      <c r="BB110" s="930"/>
      <c r="BC110" s="930"/>
      <c r="BD110" s="930"/>
      <c r="BE110" s="930"/>
      <c r="BF110" s="930"/>
      <c r="BG110" s="930"/>
      <c r="BH110" s="930"/>
      <c r="BI110" s="930"/>
      <c r="BJ110" s="930"/>
      <c r="BK110" s="930"/>
      <c r="BL110" s="930"/>
      <c r="BM110" s="930"/>
      <c r="BN110" s="930"/>
      <c r="BO110" s="930"/>
      <c r="BP110" s="930"/>
      <c r="BQ110" s="930"/>
      <c r="BR110" s="441"/>
    </row>
    <row r="111" spans="1:70" ht="14.25" customHeight="1" x14ac:dyDescent="0.3">
      <c r="B111" s="783" t="s">
        <v>140</v>
      </c>
      <c r="C111" s="440">
        <v>0.23449999999999999</v>
      </c>
      <c r="D111" s="932" t="s">
        <v>99</v>
      </c>
      <c r="E111" s="784"/>
      <c r="F111" s="933" t="s">
        <v>100</v>
      </c>
      <c r="G111" s="934" t="s">
        <v>95</v>
      </c>
      <c r="H111" s="934" t="s">
        <v>95</v>
      </c>
      <c r="I111" s="934">
        <v>9.4719999999999999E-2</v>
      </c>
      <c r="J111" s="934" t="s">
        <v>95</v>
      </c>
      <c r="K111" s="934">
        <v>9.4719999999999999E-2</v>
      </c>
      <c r="L111" s="934" t="s">
        <v>95</v>
      </c>
      <c r="M111" s="934">
        <v>9.4719999999999999E-2</v>
      </c>
      <c r="N111" s="934" t="s">
        <v>95</v>
      </c>
      <c r="O111" s="934">
        <v>9.0789999999999982E-2</v>
      </c>
      <c r="P111" s="934" t="s">
        <v>95</v>
      </c>
      <c r="Q111" s="934">
        <v>7.7460000000000001E-2</v>
      </c>
      <c r="R111" s="935">
        <f>R66*$C$111</f>
        <v>2.2009594648387549E-2</v>
      </c>
      <c r="S111" s="935">
        <f>S66*$C$111</f>
        <v>2.2784684533525237E-2</v>
      </c>
      <c r="T111" s="935">
        <f>T66*$C$111</f>
        <v>2.2611520931070286E-2</v>
      </c>
      <c r="U111" s="935">
        <f>U66*$C$111</f>
        <v>2.2439673371994338E-2</v>
      </c>
      <c r="V111" s="935">
        <f t="shared" ref="V111:BQ111" si="45">V66*$C$111</f>
        <v>2.2269131854366915E-2</v>
      </c>
      <c r="W111" s="935">
        <f t="shared" si="45"/>
        <v>2.2099886452273936E-2</v>
      </c>
      <c r="X111" s="935">
        <f t="shared" si="45"/>
        <v>2.1931927315236657E-2</v>
      </c>
      <c r="Y111" s="935">
        <f t="shared" si="45"/>
        <v>2.1765244667640949E-2</v>
      </c>
      <c r="Z111" s="935">
        <f t="shared" si="45"/>
        <v>2.1599828808166653E-2</v>
      </c>
      <c r="AA111" s="935">
        <f t="shared" si="45"/>
        <v>2.14356701092248E-2</v>
      </c>
      <c r="AB111" s="935">
        <f t="shared" si="45"/>
        <v>2.1272759016394409E-2</v>
      </c>
      <c r="AC111" s="935">
        <f t="shared" si="45"/>
        <v>2.1111086047870174E-2</v>
      </c>
      <c r="AD111" s="935">
        <f t="shared" si="45"/>
        <v>2.0950641793906318E-2</v>
      </c>
      <c r="AE111" s="935">
        <f t="shared" si="45"/>
        <v>2.0791416916272606E-2</v>
      </c>
      <c r="AF111" s="935">
        <f t="shared" si="45"/>
        <v>2.0633402147708639E-2</v>
      </c>
      <c r="AG111" s="935">
        <f t="shared" si="45"/>
        <v>2.0476588291386089E-2</v>
      </c>
      <c r="AH111" s="935">
        <f t="shared" si="45"/>
        <v>2.0320966220371748E-2</v>
      </c>
      <c r="AI111" s="935">
        <f t="shared" si="45"/>
        <v>2.0166526877096851E-2</v>
      </c>
      <c r="AJ111" s="935">
        <f t="shared" si="45"/>
        <v>2.001326127283095E-2</v>
      </c>
      <c r="AK111" s="935">
        <f t="shared" si="45"/>
        <v>1.9861160487157487E-2</v>
      </c>
      <c r="AL111" s="935">
        <f t="shared" si="45"/>
        <v>1.9710215667455167E-2</v>
      </c>
      <c r="AM111" s="935">
        <f t="shared" si="45"/>
        <v>1.9560418028382279E-2</v>
      </c>
      <c r="AN111" s="935">
        <f t="shared" si="45"/>
        <v>1.9411758851366805E-2</v>
      </c>
      <c r="AO111" s="935">
        <f t="shared" si="45"/>
        <v>1.926422948409617E-2</v>
      </c>
      <c r="AP111" s="935">
        <f t="shared" si="45"/>
        <v>1.9117821340016938E-2</v>
      </c>
      <c r="AQ111" s="935">
        <f t="shared" si="45"/>
        <v>1.8972525897832878E-2</v>
      </c>
      <c r="AR111" s="935">
        <f t="shared" si="45"/>
        <v>1.8828334701009659E-2</v>
      </c>
      <c r="AS111" s="935">
        <f t="shared" si="45"/>
        <v>1.8685239357281662E-2</v>
      </c>
      <c r="AT111" s="935">
        <f t="shared" si="45"/>
        <v>1.8543231538166279E-2</v>
      </c>
      <c r="AU111" s="935">
        <f t="shared" si="45"/>
        <v>1.8402302978476538E-2</v>
      </c>
      <c r="AV111" s="935">
        <f t="shared" si="45"/>
        <v>1.826244547583997E-2</v>
      </c>
      <c r="AW111" s="935">
        <f t="shared" si="45"/>
        <v>1.8123650890223757E-2</v>
      </c>
      <c r="AX111" s="935">
        <f t="shared" si="45"/>
        <v>1.798591114345776E-2</v>
      </c>
      <c r="AY111" s="935">
        <f t="shared" si="45"/>
        <v>1.7849218218767567E-2</v>
      </c>
      <c r="AZ111" s="935">
        <f t="shared" si="45"/>
        <v>1.7713564160305027E-2</v>
      </c>
      <c r="BA111" s="935">
        <f t="shared" si="45"/>
        <v>1.7578941072686722E-2</v>
      </c>
      <c r="BB111" s="935">
        <f t="shared" si="45"/>
        <v>1.7445341120534068E-2</v>
      </c>
      <c r="BC111" s="935">
        <f t="shared" si="45"/>
        <v>1.7312756528018045E-2</v>
      </c>
      <c r="BD111" s="935">
        <f t="shared" si="45"/>
        <v>1.7181179578405124E-2</v>
      </c>
      <c r="BE111" s="935">
        <f t="shared" si="45"/>
        <v>1.7050602613609491E-2</v>
      </c>
      <c r="BF111" s="935">
        <f t="shared" si="45"/>
        <v>1.6921018033746071E-2</v>
      </c>
      <c r="BG111" s="935">
        <f t="shared" si="45"/>
        <v>1.6792418296689406E-2</v>
      </c>
      <c r="BH111" s="935">
        <f t="shared" si="45"/>
        <v>1.6664795917634586E-2</v>
      </c>
      <c r="BI111" s="935">
        <f t="shared" si="45"/>
        <v>1.6538143468660726E-2</v>
      </c>
      <c r="BJ111" s="935">
        <f t="shared" si="45"/>
        <v>1.6412453578298972E-2</v>
      </c>
      <c r="BK111" s="935">
        <f t="shared" si="45"/>
        <v>1.6287718931103885E-2</v>
      </c>
      <c r="BL111" s="935">
        <f t="shared" si="45"/>
        <v>1.6163932267227288E-2</v>
      </c>
      <c r="BM111" s="935">
        <f t="shared" si="45"/>
        <v>1.6041086381996309E-2</v>
      </c>
      <c r="BN111" s="935">
        <f t="shared" si="45"/>
        <v>1.5919174125493069E-2</v>
      </c>
      <c r="BO111" s="935">
        <f t="shared" si="45"/>
        <v>1.5798188402139372E-2</v>
      </c>
      <c r="BP111" s="935">
        <f t="shared" si="45"/>
        <v>1.5678122170283079E-2</v>
      </c>
      <c r="BQ111" s="935">
        <f t="shared" si="45"/>
        <v>1.5558968441789035E-2</v>
      </c>
      <c r="BR111" s="441"/>
    </row>
    <row r="112" spans="1:70" ht="14.25" customHeight="1" x14ac:dyDescent="0.3">
      <c r="B112" s="783"/>
      <c r="C112" s="440">
        <v>0.48314606775000002</v>
      </c>
      <c r="D112" s="932" t="s">
        <v>101</v>
      </c>
      <c r="E112" s="784"/>
      <c r="F112" s="933" t="s">
        <v>100</v>
      </c>
      <c r="G112" s="934" t="s">
        <v>95</v>
      </c>
      <c r="H112" s="934" t="s">
        <v>95</v>
      </c>
      <c r="I112" s="934">
        <v>2.3E-3</v>
      </c>
      <c r="J112" s="934" t="s">
        <v>95</v>
      </c>
      <c r="K112" s="934">
        <v>2.3E-3</v>
      </c>
      <c r="L112" s="934" t="s">
        <v>95</v>
      </c>
      <c r="M112" s="934">
        <v>2.3E-3</v>
      </c>
      <c r="N112" s="934" t="s">
        <v>95</v>
      </c>
      <c r="O112" s="934">
        <v>1.1140000000000001E-2</v>
      </c>
      <c r="P112" s="934" t="s">
        <v>95</v>
      </c>
      <c r="Q112" s="934">
        <v>8.6E-3</v>
      </c>
      <c r="R112" s="936">
        <f>(R70-Q70)*$C$112</f>
        <v>7.1349334294623423E-8</v>
      </c>
      <c r="S112" s="936">
        <f t="shared" ref="S112:T112" si="46">(S70-R70)*$C$112</f>
        <v>-4.5901407143721548E-5</v>
      </c>
      <c r="T112" s="936">
        <f t="shared" si="46"/>
        <v>2.4943810742353892E-5</v>
      </c>
      <c r="U112" s="936">
        <f>(U70-T70)*$C$112</f>
        <v>1.5908575159136661E-5</v>
      </c>
      <c r="V112" s="936">
        <f t="shared" ref="V112:AW112" si="47">(V70-U70)*$C$112</f>
        <v>1.8270332766935151E-5</v>
      </c>
      <c r="W112" s="936">
        <f t="shared" si="47"/>
        <v>1.7686448293635974E-5</v>
      </c>
      <c r="X112" s="936">
        <f t="shared" si="47"/>
        <v>1.5922578805310519E-5</v>
      </c>
      <c r="Y112" s="936">
        <f t="shared" si="47"/>
        <v>1.3567340434683808E-5</v>
      </c>
      <c r="Z112" s="936">
        <f t="shared" si="47"/>
        <v>1.8791091548192594E-5</v>
      </c>
      <c r="AA112" s="936">
        <f t="shared" si="47"/>
        <v>1.6798336198805988E-5</v>
      </c>
      <c r="AB112" s="936">
        <f t="shared" si="47"/>
        <v>1.2964520966161959E-5</v>
      </c>
      <c r="AC112" s="936">
        <f t="shared" si="47"/>
        <v>1.4066093369822501E-5</v>
      </c>
      <c r="AD112" s="936">
        <f t="shared" si="47"/>
        <v>1.8710611356045929E-5</v>
      </c>
      <c r="AE112" s="936">
        <f t="shared" si="47"/>
        <v>1.4575045190938092E-5</v>
      </c>
      <c r="AF112" s="936">
        <f t="shared" si="47"/>
        <v>1.7087766037701528E-5</v>
      </c>
      <c r="AG112" s="936">
        <f t="shared" si="47"/>
        <v>1.399048616295028E-5</v>
      </c>
      <c r="AH112" s="936">
        <f t="shared" si="47"/>
        <v>1.3980791063494034E-5</v>
      </c>
      <c r="AI112" s="936">
        <f t="shared" si="47"/>
        <v>1.5103852945298839E-5</v>
      </c>
      <c r="AJ112" s="936">
        <f t="shared" si="47"/>
        <v>1.3423705326417018E-5</v>
      </c>
      <c r="AK112" s="936">
        <f t="shared" si="47"/>
        <v>1.3862100030836081E-5</v>
      </c>
      <c r="AL112" s="936">
        <f t="shared" si="47"/>
        <v>1.4921183858479627E-5</v>
      </c>
      <c r="AM112" s="936">
        <f t="shared" si="47"/>
        <v>1.3447133995708921E-5</v>
      </c>
      <c r="AN112" s="936">
        <f t="shared" si="47"/>
        <v>1.3515976217977583E-5</v>
      </c>
      <c r="AO112" s="936">
        <f t="shared" si="47"/>
        <v>1.3196368099399728E-5</v>
      </c>
      <c r="AP112" s="936">
        <f t="shared" si="47"/>
        <v>1.0362827358876466E-5</v>
      </c>
      <c r="AQ112" s="936">
        <f t="shared" si="47"/>
        <v>1.2985657895908511E-5</v>
      </c>
      <c r="AR112" s="936">
        <f t="shared" si="47"/>
        <v>1.1017538937468757E-5</v>
      </c>
      <c r="AS112" s="936">
        <f t="shared" si="47"/>
        <v>1.3550983488729652E-5</v>
      </c>
      <c r="AT112" s="936">
        <f t="shared" si="47"/>
        <v>1.0927009667928908E-5</v>
      </c>
      <c r="AU112" s="936">
        <f t="shared" si="47"/>
        <v>1.062632574679703E-5</v>
      </c>
      <c r="AV112" s="936">
        <f t="shared" si="47"/>
        <v>1.0825892770405143E-5</v>
      </c>
      <c r="AW112" s="936">
        <f t="shared" si="47"/>
        <v>1.0713234470827249E-5</v>
      </c>
      <c r="AX112" s="936">
        <f t="shared" ref="AX112" si="48">(AX70-AW70)*$C$112</f>
        <v>1.1948937659329673E-5</v>
      </c>
      <c r="AY112" s="936">
        <f t="shared" ref="AY112" si="49">(AY70-AX70)*$C$112</f>
        <v>1.0672460469275588E-5</v>
      </c>
      <c r="AZ112" s="936">
        <f t="shared" ref="AZ112" si="50">(AZ70-AY70)*$C$112</f>
        <v>1.0491222784594792E-5</v>
      </c>
      <c r="BA112" s="936">
        <f t="shared" ref="BA112" si="51">(BA70-AZ70)*$C$112</f>
        <v>1.064225337430524E-5</v>
      </c>
      <c r="BB112" s="936">
        <f t="shared" ref="BB112" si="52">(BB70-BA70)*$C$112</f>
        <v>1.0554132508383265E-5</v>
      </c>
      <c r="BC112" s="936">
        <f t="shared" ref="BC112" si="53">(BC70-BB70)*$C$112</f>
        <v>1.0657820938728202E-5</v>
      </c>
      <c r="BD112" s="936">
        <f t="shared" ref="BD112" si="54">(BD70-BC70)*$C$112</f>
        <v>1.0143449652335622E-5</v>
      </c>
      <c r="BE112" s="936">
        <f t="shared" ref="BE112" si="55">(BE70-BD70)*$C$112</f>
        <v>1.0070711003406817E-5</v>
      </c>
      <c r="BF112" s="936">
        <f t="shared" ref="BF112" si="56">(BF70-BE70)*$C$112</f>
        <v>9.9949312943601034E-6</v>
      </c>
      <c r="BG112" s="936">
        <f t="shared" ref="BG112" si="57">(BG70-BF70)*$C$112</f>
        <v>9.8753496989593815E-6</v>
      </c>
      <c r="BH112" s="936">
        <f t="shared" ref="BH112" si="58">(BH70-BG70)*$C$112</f>
        <v>9.7179386549410413E-6</v>
      </c>
      <c r="BI112" s="936">
        <f t="shared" ref="BI112" si="59">(BI70-BH70)*$C$112</f>
        <v>9.5904878370435474E-6</v>
      </c>
      <c r="BJ112" s="936">
        <f t="shared" ref="BJ112" si="60">(BJ70-BI70)*$C$112</f>
        <v>9.4761118940151737E-6</v>
      </c>
      <c r="BK112" s="936">
        <f t="shared" ref="BK112" si="61">(BK70-BJ70)*$C$112</f>
        <v>9.3661517840116643E-6</v>
      </c>
      <c r="BL112" s="936">
        <f t="shared" ref="BL112" si="62">(BL70-BK70)*$C$112</f>
        <v>9.2325645730516009E-6</v>
      </c>
      <c r="BM112" s="936">
        <f t="shared" ref="BM112" si="63">(BM70-BL70)*$C$112</f>
        <v>9.1005542905858433E-6</v>
      </c>
      <c r="BN112" s="936">
        <f t="shared" ref="BN112" si="64">(BN70-BM70)*$C$112</f>
        <v>8.9597059760027245E-6</v>
      </c>
      <c r="BO112" s="936">
        <f t="shared" ref="BO112" si="65">(BO70-BN70)*$C$112</f>
        <v>8.8400977639433557E-6</v>
      </c>
      <c r="BP112" s="936">
        <f t="shared" ref="BP112" si="66">(BP70-BO70)*$C$112</f>
        <v>8.7167950977982604E-6</v>
      </c>
      <c r="BQ112" s="936">
        <f t="shared" ref="BQ112" si="67">(BQ70-BP70)*$C$112</f>
        <v>8.5903830837460832E-6</v>
      </c>
      <c r="BR112" s="441"/>
    </row>
    <row r="113" spans="2:70" s="907" customFormat="1" ht="14.25" customHeight="1" x14ac:dyDescent="0.3">
      <c r="B113" s="783"/>
      <c r="C113" s="906">
        <v>0.4</v>
      </c>
      <c r="D113" s="932" t="s">
        <v>141</v>
      </c>
      <c r="E113" s="784"/>
      <c r="F113" s="933" t="s">
        <v>100</v>
      </c>
      <c r="G113" s="933"/>
      <c r="H113" s="933"/>
      <c r="I113" s="934"/>
      <c r="J113" s="934"/>
      <c r="K113" s="934"/>
      <c r="L113" s="934"/>
      <c r="M113" s="934"/>
      <c r="N113" s="934"/>
      <c r="O113" s="934"/>
      <c r="P113" s="934"/>
      <c r="Q113" s="934"/>
      <c r="R113" s="934">
        <f>(R75-Q75)*$C$113</f>
        <v>1.5276864652670597E-2</v>
      </c>
      <c r="S113" s="934">
        <f t="shared" ref="S113:T113" si="68">(S75-R75)*$C$113</f>
        <v>3.6935083706370976E-2</v>
      </c>
      <c r="T113" s="934">
        <f t="shared" si="68"/>
        <v>2.0508067968161472E-2</v>
      </c>
      <c r="U113" s="934">
        <f>(U75-T75)*$C$113</f>
        <v>1.9712870077778888E-2</v>
      </c>
      <c r="V113" s="934">
        <f t="shared" ref="V113:BP113" si="69">(V75-U75)*$C$113</f>
        <v>2.1947819944439576E-2</v>
      </c>
      <c r="W113" s="934">
        <f t="shared" si="69"/>
        <v>2.0563031172095948E-2</v>
      </c>
      <c r="X113" s="934">
        <f t="shared" si="69"/>
        <v>2.4287103673602674E-2</v>
      </c>
      <c r="Y113" s="934">
        <f t="shared" si="69"/>
        <v>2.6223003818035908E-2</v>
      </c>
      <c r="Z113" s="934">
        <f t="shared" si="69"/>
        <v>2.2552808215052879E-2</v>
      </c>
      <c r="AA113" s="934">
        <f t="shared" si="69"/>
        <v>2.437006181395418E-2</v>
      </c>
      <c r="AB113" s="934">
        <f t="shared" si="69"/>
        <v>2.9192389706068769E-2</v>
      </c>
      <c r="AC113" s="934">
        <f t="shared" si="69"/>
        <v>2.7741271165060512E-2</v>
      </c>
      <c r="AD113" s="934">
        <f t="shared" si="69"/>
        <v>2.3755752699858593E-2</v>
      </c>
      <c r="AE113" s="934">
        <f t="shared" si="69"/>
        <v>2.773715082822541E-2</v>
      </c>
      <c r="AF113" s="934">
        <f t="shared" si="69"/>
        <v>2.5284682016521034E-2</v>
      </c>
      <c r="AG113" s="934">
        <f t="shared" si="69"/>
        <v>2.8054635533848328E-2</v>
      </c>
      <c r="AH113" s="934">
        <f t="shared" si="69"/>
        <v>2.7517711276782111E-2</v>
      </c>
      <c r="AI113" s="934">
        <f t="shared" si="69"/>
        <v>2.580609667760321E-2</v>
      </c>
      <c r="AJ113" s="934">
        <f t="shared" si="69"/>
        <v>2.6492708115161537E-2</v>
      </c>
      <c r="AK113" s="934">
        <f t="shared" si="69"/>
        <v>2.5163535444932352E-2</v>
      </c>
      <c r="AL113" s="934">
        <f t="shared" si="69"/>
        <v>2.2837732578297933E-2</v>
      </c>
      <c r="AM113" s="934">
        <f t="shared" si="69"/>
        <v>2.3266073444985838E-2</v>
      </c>
      <c r="AN113" s="934">
        <f t="shared" si="69"/>
        <v>2.1824048303859912E-2</v>
      </c>
      <c r="AO113" s="934">
        <f t="shared" si="69"/>
        <v>2.1079465590033309E-2</v>
      </c>
      <c r="AP113" s="934">
        <f t="shared" si="69"/>
        <v>2.2712778299480263E-2</v>
      </c>
      <c r="AQ113" s="934">
        <f t="shared" si="69"/>
        <v>1.903928406457496E-2</v>
      </c>
      <c r="AR113" s="934">
        <f t="shared" si="69"/>
        <v>1.9978779991446063E-2</v>
      </c>
      <c r="AS113" s="934">
        <f t="shared" si="69"/>
        <v>1.6539499248214542E-2</v>
      </c>
      <c r="AT113" s="934">
        <f t="shared" si="69"/>
        <v>1.8449350302541492E-2</v>
      </c>
      <c r="AU113" s="934">
        <f t="shared" si="69"/>
        <v>1.8267196896059445E-2</v>
      </c>
      <c r="AV113" s="934">
        <f t="shared" si="69"/>
        <v>1.7459277025721677E-2</v>
      </c>
      <c r="AW113" s="934">
        <f t="shared" si="69"/>
        <v>1.7312790055536098E-2</v>
      </c>
      <c r="AX113" s="934">
        <f t="shared" si="69"/>
        <v>1.8991451214623468E-2</v>
      </c>
      <c r="AY113" s="934">
        <f t="shared" si="69"/>
        <v>1.8445526240120812E-2</v>
      </c>
      <c r="AZ113" s="934">
        <f t="shared" si="69"/>
        <v>1.7979249474466743E-2</v>
      </c>
      <c r="BA113" s="934">
        <f t="shared" si="69"/>
        <v>1.7431791250932704E-2</v>
      </c>
      <c r="BB113" s="934">
        <f t="shared" si="69"/>
        <v>1.6938625305419563E-2</v>
      </c>
      <c r="BC113" s="934">
        <f t="shared" si="69"/>
        <v>1.6573428230705647E-2</v>
      </c>
      <c r="BD113" s="934">
        <f t="shared" si="69"/>
        <v>1.6152865124547233E-2</v>
      </c>
      <c r="BE113" s="934">
        <f t="shared" si="69"/>
        <v>1.5803398068834441E-2</v>
      </c>
      <c r="BF113" s="934">
        <f t="shared" si="69"/>
        <v>1.5481468469609894E-2</v>
      </c>
      <c r="BG113" s="934">
        <f t="shared" si="69"/>
        <v>1.5021849767433438E-2</v>
      </c>
      <c r="BH113" s="934">
        <f t="shared" si="69"/>
        <v>1.4788133819234873E-2</v>
      </c>
      <c r="BI113" s="934">
        <f t="shared" si="69"/>
        <v>1.4471478320680476E-2</v>
      </c>
      <c r="BJ113" s="934">
        <f t="shared" si="69"/>
        <v>1.4374342555869292E-2</v>
      </c>
      <c r="BK113" s="934">
        <f t="shared" si="69"/>
        <v>1.4135360045218093E-2</v>
      </c>
      <c r="BL113" s="934">
        <f t="shared" si="69"/>
        <v>1.3891978157572283E-2</v>
      </c>
      <c r="BM113" s="934">
        <f t="shared" si="69"/>
        <v>1.3687778686277952E-2</v>
      </c>
      <c r="BN113" s="934">
        <f t="shared" si="69"/>
        <v>1.3478925456207947E-2</v>
      </c>
      <c r="BO113" s="934">
        <f t="shared" si="69"/>
        <v>1.3136825506742512E-2</v>
      </c>
      <c r="BP113" s="934">
        <f t="shared" si="69"/>
        <v>1.2808587958874185E-2</v>
      </c>
      <c r="BQ113" s="934">
        <f>(BQ75-BP75)*$C$113</f>
        <v>1.2489539080653245E-2</v>
      </c>
      <c r="BR113" s="441"/>
    </row>
    <row r="114" spans="2:70" s="907" customFormat="1" ht="14.25" customHeight="1" x14ac:dyDescent="0.3">
      <c r="B114" s="783"/>
      <c r="C114" s="906">
        <v>0.58509999999999995</v>
      </c>
      <c r="D114" s="932" t="s">
        <v>102</v>
      </c>
      <c r="E114" s="784"/>
      <c r="F114" s="933" t="s">
        <v>100</v>
      </c>
      <c r="G114" s="933" t="s">
        <v>95</v>
      </c>
      <c r="H114" s="933" t="s">
        <v>95</v>
      </c>
      <c r="I114" s="934">
        <v>2.4389999999999998E-2</v>
      </c>
      <c r="J114" s="934" t="s">
        <v>95</v>
      </c>
      <c r="K114" s="934">
        <v>2.4389999999999998E-2</v>
      </c>
      <c r="L114" s="934" t="s">
        <v>95</v>
      </c>
      <c r="M114" s="934">
        <v>2.4389999999999998E-2</v>
      </c>
      <c r="N114" s="934" t="s">
        <v>95</v>
      </c>
      <c r="O114" s="934">
        <v>5.355E-2</v>
      </c>
      <c r="P114" s="934" t="s">
        <v>95</v>
      </c>
      <c r="Q114" s="934">
        <v>1.486E-2</v>
      </c>
      <c r="R114" s="934">
        <f>(R77-Q77)*$C$114</f>
        <v>-3.9654976969999067E-3</v>
      </c>
      <c r="S114" s="934">
        <f t="shared" ref="S114:T114" si="70">(S77-R77)*$C$114</f>
        <v>-4.1489440999999752E-3</v>
      </c>
      <c r="T114" s="934">
        <f t="shared" si="70"/>
        <v>-4.1489440999999752E-3</v>
      </c>
      <c r="U114" s="934">
        <f>(U77-T77)*$C$114</f>
        <v>-4.1489440999999752E-3</v>
      </c>
      <c r="V114" s="934">
        <f t="shared" ref="V114:BQ114" si="71">(V77-U77)*$C$114</f>
        <v>-4.1489440999999752E-3</v>
      </c>
      <c r="W114" s="934">
        <f t="shared" si="71"/>
        <v>-4.1489441000002354E-3</v>
      </c>
      <c r="X114" s="934">
        <f t="shared" si="71"/>
        <v>-4.1489440999999752E-3</v>
      </c>
      <c r="Y114" s="934">
        <f t="shared" si="71"/>
        <v>-4.1489440999999752E-3</v>
      </c>
      <c r="Z114" s="934">
        <f t="shared" si="71"/>
        <v>-4.1489440999999752E-3</v>
      </c>
      <c r="AA114" s="934">
        <f t="shared" si="71"/>
        <v>-4.1489440999999752E-3</v>
      </c>
      <c r="AB114" s="934">
        <f t="shared" si="71"/>
        <v>-4.1489440999999752E-3</v>
      </c>
      <c r="AC114" s="934">
        <f t="shared" si="71"/>
        <v>-4.1489440999999752E-3</v>
      </c>
      <c r="AD114" s="934">
        <f t="shared" si="71"/>
        <v>-4.1489440999999752E-3</v>
      </c>
      <c r="AE114" s="934">
        <f t="shared" si="71"/>
        <v>-4.1489440999999752E-3</v>
      </c>
      <c r="AF114" s="934">
        <f t="shared" si="71"/>
        <v>-4.1489440999999752E-3</v>
      </c>
      <c r="AG114" s="934">
        <f t="shared" si="71"/>
        <v>-4.1489440999999752E-3</v>
      </c>
      <c r="AH114" s="934">
        <f t="shared" si="71"/>
        <v>-4.1489441000002354E-3</v>
      </c>
      <c r="AI114" s="934">
        <f t="shared" si="71"/>
        <v>-4.1489440999999752E-3</v>
      </c>
      <c r="AJ114" s="934">
        <f t="shared" si="71"/>
        <v>-4.1489440999999752E-3</v>
      </c>
      <c r="AK114" s="934">
        <f t="shared" si="71"/>
        <v>-4.1489440999999752E-3</v>
      </c>
      <c r="AL114" s="934">
        <f t="shared" si="71"/>
        <v>-4.1489440999999752E-3</v>
      </c>
      <c r="AM114" s="934">
        <f t="shared" si="71"/>
        <v>-4.1489440999999752E-3</v>
      </c>
      <c r="AN114" s="934">
        <f t="shared" si="71"/>
        <v>-4.1489440999999752E-3</v>
      </c>
      <c r="AO114" s="934">
        <f t="shared" si="71"/>
        <v>-4.1489440999999752E-3</v>
      </c>
      <c r="AP114" s="934">
        <f t="shared" si="71"/>
        <v>-4.1489440999999752E-3</v>
      </c>
      <c r="AQ114" s="934">
        <f t="shared" si="71"/>
        <v>-4.1489440999999752E-3</v>
      </c>
      <c r="AR114" s="934">
        <f t="shared" si="71"/>
        <v>-4.1489440999999752E-3</v>
      </c>
      <c r="AS114" s="934">
        <f t="shared" si="71"/>
        <v>-4.1489441000002354E-3</v>
      </c>
      <c r="AT114" s="934">
        <f t="shared" si="71"/>
        <v>-4.1489440999999752E-3</v>
      </c>
      <c r="AU114" s="934">
        <f t="shared" si="71"/>
        <v>-4.1489440999999752E-3</v>
      </c>
      <c r="AV114" s="934">
        <f t="shared" si="71"/>
        <v>-4.1489440999999752E-3</v>
      </c>
      <c r="AW114" s="934">
        <f t="shared" si="71"/>
        <v>-4.1489440999999752E-3</v>
      </c>
      <c r="AX114" s="934">
        <f t="shared" si="71"/>
        <v>-4.1489440999999752E-3</v>
      </c>
      <c r="AY114" s="934">
        <f t="shared" si="71"/>
        <v>-4.1489440999999752E-3</v>
      </c>
      <c r="AZ114" s="934">
        <f t="shared" si="71"/>
        <v>-4.1489440999999752E-3</v>
      </c>
      <c r="BA114" s="934">
        <f t="shared" si="71"/>
        <v>-4.1489440999999752E-3</v>
      </c>
      <c r="BB114" s="934">
        <f t="shared" si="71"/>
        <v>-4.1489440999999752E-3</v>
      </c>
      <c r="BC114" s="934">
        <f t="shared" si="71"/>
        <v>-4.1489441000002354E-3</v>
      </c>
      <c r="BD114" s="934">
        <f t="shared" si="71"/>
        <v>-4.1489440999999752E-3</v>
      </c>
      <c r="BE114" s="934">
        <f t="shared" si="71"/>
        <v>-4.1489440999999752E-3</v>
      </c>
      <c r="BF114" s="934">
        <f t="shared" si="71"/>
        <v>-4.1489440999999752E-3</v>
      </c>
      <c r="BG114" s="934">
        <f t="shared" si="71"/>
        <v>-4.1489440999999752E-3</v>
      </c>
      <c r="BH114" s="934">
        <f t="shared" si="71"/>
        <v>-4.1489440999999752E-3</v>
      </c>
      <c r="BI114" s="934">
        <f t="shared" si="71"/>
        <v>-4.1489440999999752E-3</v>
      </c>
      <c r="BJ114" s="934">
        <f t="shared" si="71"/>
        <v>-4.1489440999999752E-3</v>
      </c>
      <c r="BK114" s="934">
        <f t="shared" si="71"/>
        <v>-4.1489440999999752E-3</v>
      </c>
      <c r="BL114" s="934">
        <f t="shared" si="71"/>
        <v>-4.1489440999999752E-3</v>
      </c>
      <c r="BM114" s="934">
        <f t="shared" si="71"/>
        <v>-4.1489440999999752E-3</v>
      </c>
      <c r="BN114" s="934">
        <f t="shared" si="71"/>
        <v>-4.1489441000002354E-3</v>
      </c>
      <c r="BO114" s="934">
        <f t="shared" si="71"/>
        <v>-4.1489440999999752E-3</v>
      </c>
      <c r="BP114" s="934">
        <f t="shared" si="71"/>
        <v>-4.1489440999999752E-3</v>
      </c>
      <c r="BQ114" s="934">
        <f t="shared" si="71"/>
        <v>-4.1489440999999752E-3</v>
      </c>
      <c r="BR114" s="441"/>
    </row>
    <row r="115" spans="2:70" ht="14.25" customHeight="1" x14ac:dyDescent="0.3">
      <c r="B115" s="783"/>
      <c r="C115" s="440">
        <v>0.41610000000000003</v>
      </c>
      <c r="D115" s="932" t="s">
        <v>103</v>
      </c>
      <c r="E115" s="784"/>
      <c r="F115" s="933" t="s">
        <v>100</v>
      </c>
      <c r="G115" s="934" t="s">
        <v>95</v>
      </c>
      <c r="H115" s="934" t="s">
        <v>95</v>
      </c>
      <c r="I115" s="934">
        <v>8.3199999999999993E-3</v>
      </c>
      <c r="J115" s="934" t="s">
        <v>95</v>
      </c>
      <c r="K115" s="934">
        <v>8.3199999999999993E-3</v>
      </c>
      <c r="L115" s="934" t="s">
        <v>95</v>
      </c>
      <c r="M115" s="934">
        <v>8.3199999999999993E-3</v>
      </c>
      <c r="N115" s="934" t="s">
        <v>95</v>
      </c>
      <c r="O115" s="934">
        <v>1.022E-2</v>
      </c>
      <c r="P115" s="934" t="s">
        <v>95</v>
      </c>
      <c r="Q115" s="934">
        <v>6.7299999999999999E-3</v>
      </c>
      <c r="R115" s="936">
        <f>(R79-Q79)*$C$115</f>
        <v>-2.825140329156621E-4</v>
      </c>
      <c r="S115" s="936">
        <f t="shared" ref="S115:T115" si="72">(S79-R79)*$C$115</f>
        <v>-2.82124163550249E-4</v>
      </c>
      <c r="T115" s="936">
        <f t="shared" si="72"/>
        <v>-2.8173483220455495E-4</v>
      </c>
      <c r="U115" s="936">
        <f>(U79-T79)*$C$115</f>
        <v>-2.8134603813611165E-4</v>
      </c>
      <c r="V115" s="936">
        <f t="shared" ref="V115:BQ115" si="73">(V79-U79)*$C$115</f>
        <v>-2.8095778060346726E-4</v>
      </c>
      <c r="W115" s="936">
        <f t="shared" si="73"/>
        <v>-2.8057005886623237E-4</v>
      </c>
      <c r="X115" s="936">
        <f t="shared" si="73"/>
        <v>-2.8018287218501081E-4</v>
      </c>
      <c r="Y115" s="936">
        <f t="shared" si="73"/>
        <v>-2.7979621982139965E-4</v>
      </c>
      <c r="Z115" s="936">
        <f t="shared" si="73"/>
        <v>-2.7941010103803537E-4</v>
      </c>
      <c r="AA115" s="936">
        <f t="shared" si="73"/>
        <v>-2.7902451509861703E-4</v>
      </c>
      <c r="AB115" s="936">
        <f t="shared" si="73"/>
        <v>-2.7863946126776743E-4</v>
      </c>
      <c r="AC115" s="936">
        <f t="shared" si="73"/>
        <v>-2.782549388112183E-4</v>
      </c>
      <c r="AD115" s="936">
        <f t="shared" si="73"/>
        <v>-2.7787094699567138E-4</v>
      </c>
      <c r="AE115" s="936">
        <f t="shared" si="73"/>
        <v>-2.7748748508879859E-4</v>
      </c>
      <c r="AF115" s="936">
        <f t="shared" si="73"/>
        <v>-2.7710455235938042E-4</v>
      </c>
      <c r="AG115" s="936">
        <f t="shared" si="73"/>
        <v>-2.767221480771215E-4</v>
      </c>
      <c r="AH115" s="936">
        <f t="shared" si="73"/>
        <v>-2.7634027151278884E-4</v>
      </c>
      <c r="AI115" s="936">
        <f t="shared" si="73"/>
        <v>-2.7595892193809648E-4</v>
      </c>
      <c r="AJ115" s="936">
        <f t="shared" si="73"/>
        <v>-2.7557809862582106E-4</v>
      </c>
      <c r="AK115" s="936">
        <f t="shared" si="73"/>
        <v>-2.7519780084970928E-4</v>
      </c>
      <c r="AL115" s="936">
        <f t="shared" si="73"/>
        <v>-2.7481802788454718E-4</v>
      </c>
      <c r="AM115" s="936">
        <f t="shared" si="73"/>
        <v>-2.7443877900606804E-4</v>
      </c>
      <c r="AN115" s="936">
        <f t="shared" si="73"/>
        <v>-2.7406005349104435E-4</v>
      </c>
      <c r="AO115" s="936">
        <f t="shared" si="73"/>
        <v>-2.7368185061721882E-4</v>
      </c>
      <c r="AP115" s="936">
        <f t="shared" si="73"/>
        <v>-2.7330416966337361E-4</v>
      </c>
      <c r="AQ115" s="936">
        <f t="shared" si="73"/>
        <v>-2.7292700990923778E-4</v>
      </c>
      <c r="AR115" s="936">
        <f t="shared" si="73"/>
        <v>-2.725503706355569E-4</v>
      </c>
      <c r="AS115" s="936">
        <f t="shared" si="73"/>
        <v>-2.7217425112406954E-4</v>
      </c>
      <c r="AT115" s="936">
        <f t="shared" si="73"/>
        <v>-2.7179865065753075E-4</v>
      </c>
      <c r="AU115" s="936">
        <f t="shared" si="73"/>
        <v>-2.7142356851961948E-4</v>
      </c>
      <c r="AV115" s="936">
        <f t="shared" si="73"/>
        <v>-2.71049003995054E-4</v>
      </c>
      <c r="AW115" s="936">
        <f t="shared" si="73"/>
        <v>-2.7067495636954599E-4</v>
      </c>
      <c r="AX115" s="936">
        <f t="shared" si="73"/>
        <v>-2.7030142492975401E-4</v>
      </c>
      <c r="AY115" s="936">
        <f t="shared" si="73"/>
        <v>-2.6992840896335299E-4</v>
      </c>
      <c r="AZ115" s="936">
        <f t="shared" si="73"/>
        <v>-2.6955590775898792E-4</v>
      </c>
      <c r="BA115" s="936">
        <f t="shared" si="73"/>
        <v>-2.6918392060627398E-4</v>
      </c>
      <c r="BB115" s="936">
        <f t="shared" si="73"/>
        <v>-2.6881244679584273E-4</v>
      </c>
      <c r="BC115" s="936">
        <f t="shared" si="73"/>
        <v>-2.6844148561927256E-4</v>
      </c>
      <c r="BD115" s="936">
        <f t="shared" si="73"/>
        <v>-2.6807103636911219E-4</v>
      </c>
      <c r="BE115" s="936">
        <f t="shared" si="73"/>
        <v>-2.6770109833892659E-4</v>
      </c>
      <c r="BF115" s="936">
        <f t="shared" si="73"/>
        <v>-2.6733167082320454E-4</v>
      </c>
      <c r="BG115" s="936">
        <f t="shared" si="73"/>
        <v>-2.6696275311747445E-4</v>
      </c>
      <c r="BH115" s="936">
        <f t="shared" si="73"/>
        <v>-2.6659434451816545E-4</v>
      </c>
      <c r="BI115" s="936">
        <f t="shared" si="73"/>
        <v>-2.6622644432274602E-4</v>
      </c>
      <c r="BJ115" s="936">
        <f t="shared" si="73"/>
        <v>-2.6585905182958556E-4</v>
      </c>
      <c r="BK115" s="936">
        <f t="shared" si="73"/>
        <v>-2.6549216633804673E-4</v>
      </c>
      <c r="BL115" s="936">
        <f t="shared" si="73"/>
        <v>-2.6512578714850833E-4</v>
      </c>
      <c r="BM115" s="936">
        <f t="shared" si="73"/>
        <v>-2.6475991356222716E-4</v>
      </c>
      <c r="BN115" s="936">
        <f t="shared" si="73"/>
        <v>-2.6439454488152232E-4</v>
      </c>
      <c r="BO115" s="936">
        <f t="shared" si="73"/>
        <v>-2.6402968040959069E-4</v>
      </c>
      <c r="BP115" s="936">
        <f t="shared" si="73"/>
        <v>-2.6366531945062243E-4</v>
      </c>
      <c r="BQ115" s="936">
        <f t="shared" si="73"/>
        <v>-2.6330146130977772E-4</v>
      </c>
      <c r="BR115" s="441"/>
    </row>
    <row r="116" spans="2:70" ht="14.25" customHeight="1" x14ac:dyDescent="0.3">
      <c r="B116" s="783"/>
      <c r="C116" s="435"/>
      <c r="D116" s="932" t="s">
        <v>80</v>
      </c>
      <c r="E116" s="784"/>
      <c r="F116" s="933" t="s">
        <v>100</v>
      </c>
      <c r="G116" s="934" t="s">
        <v>95</v>
      </c>
      <c r="H116" s="934" t="s">
        <v>95</v>
      </c>
      <c r="I116" s="934">
        <v>0</v>
      </c>
      <c r="J116" s="934" t="s">
        <v>95</v>
      </c>
      <c r="K116" s="934">
        <v>0</v>
      </c>
      <c r="L116" s="934" t="s">
        <v>95</v>
      </c>
      <c r="M116" s="934">
        <v>0</v>
      </c>
      <c r="N116" s="934" t="s">
        <v>95</v>
      </c>
      <c r="O116" s="934">
        <v>0</v>
      </c>
      <c r="P116" s="934" t="s">
        <v>95</v>
      </c>
      <c r="Q116" s="934">
        <v>0</v>
      </c>
      <c r="R116" s="936"/>
      <c r="S116" s="936"/>
      <c r="T116" s="936"/>
      <c r="U116" s="936"/>
      <c r="V116" s="936"/>
      <c r="W116" s="936">
        <f t="shared" ref="W116:AW116" si="74">(W72-V72)*$C$116</f>
        <v>0</v>
      </c>
      <c r="X116" s="936">
        <f t="shared" si="74"/>
        <v>0</v>
      </c>
      <c r="Y116" s="936">
        <f t="shared" si="74"/>
        <v>0</v>
      </c>
      <c r="Z116" s="936">
        <f t="shared" si="74"/>
        <v>0</v>
      </c>
      <c r="AA116" s="936">
        <f t="shared" si="74"/>
        <v>0</v>
      </c>
      <c r="AB116" s="936">
        <f t="shared" si="74"/>
        <v>0</v>
      </c>
      <c r="AC116" s="936">
        <f t="shared" si="74"/>
        <v>0</v>
      </c>
      <c r="AD116" s="936">
        <f t="shared" si="74"/>
        <v>0</v>
      </c>
      <c r="AE116" s="936">
        <f t="shared" si="74"/>
        <v>0</v>
      </c>
      <c r="AF116" s="936">
        <f t="shared" si="74"/>
        <v>0</v>
      </c>
      <c r="AG116" s="936">
        <f t="shared" si="74"/>
        <v>0</v>
      </c>
      <c r="AH116" s="936">
        <f t="shared" si="74"/>
        <v>0</v>
      </c>
      <c r="AI116" s="936">
        <f t="shared" si="74"/>
        <v>0</v>
      </c>
      <c r="AJ116" s="936">
        <f t="shared" si="74"/>
        <v>0</v>
      </c>
      <c r="AK116" s="936">
        <f t="shared" si="74"/>
        <v>0</v>
      </c>
      <c r="AL116" s="936">
        <f t="shared" si="74"/>
        <v>0</v>
      </c>
      <c r="AM116" s="936">
        <f t="shared" si="74"/>
        <v>0</v>
      </c>
      <c r="AN116" s="936">
        <f t="shared" si="74"/>
        <v>0</v>
      </c>
      <c r="AO116" s="936">
        <f t="shared" si="74"/>
        <v>0</v>
      </c>
      <c r="AP116" s="936">
        <f t="shared" si="74"/>
        <v>0</v>
      </c>
      <c r="AQ116" s="936">
        <f t="shared" si="74"/>
        <v>0</v>
      </c>
      <c r="AR116" s="936">
        <f t="shared" si="74"/>
        <v>0</v>
      </c>
      <c r="AS116" s="936">
        <f t="shared" si="74"/>
        <v>0</v>
      </c>
      <c r="AT116" s="936">
        <f t="shared" si="74"/>
        <v>0</v>
      </c>
      <c r="AU116" s="936">
        <f t="shared" si="74"/>
        <v>0</v>
      </c>
      <c r="AV116" s="936">
        <f t="shared" si="74"/>
        <v>0</v>
      </c>
      <c r="AW116" s="936">
        <f t="shared" si="74"/>
        <v>0</v>
      </c>
      <c r="AX116" s="936" t="s">
        <v>95</v>
      </c>
      <c r="AY116" s="936"/>
      <c r="AZ116" s="936"/>
      <c r="BA116" s="936"/>
      <c r="BB116" s="936"/>
      <c r="BC116" s="936"/>
      <c r="BD116" s="936"/>
      <c r="BE116" s="936"/>
      <c r="BF116" s="936"/>
      <c r="BG116" s="936"/>
      <c r="BH116" s="936"/>
      <c r="BI116" s="936"/>
      <c r="BJ116" s="936"/>
      <c r="BK116" s="936"/>
      <c r="BL116" s="936"/>
      <c r="BM116" s="936"/>
      <c r="BN116" s="936"/>
      <c r="BO116" s="936"/>
      <c r="BP116" s="936"/>
      <c r="BQ116" s="936"/>
      <c r="BR116" s="441"/>
    </row>
    <row r="117" spans="2:70" ht="14.25" customHeight="1" x14ac:dyDescent="0.3">
      <c r="B117" s="783"/>
      <c r="C117" s="440">
        <v>0.1573</v>
      </c>
      <c r="D117" s="932" t="s">
        <v>57</v>
      </c>
      <c r="E117" s="784"/>
      <c r="F117" s="933" t="s">
        <v>100</v>
      </c>
      <c r="G117" s="934" t="s">
        <v>95</v>
      </c>
      <c r="H117" s="934" t="s">
        <v>95</v>
      </c>
      <c r="I117" s="934">
        <v>1.2800000000000001E-3</v>
      </c>
      <c r="J117" s="934" t="s">
        <v>95</v>
      </c>
      <c r="K117" s="934">
        <v>1.2800000000000001E-3</v>
      </c>
      <c r="L117" s="934" t="s">
        <v>95</v>
      </c>
      <c r="M117" s="934">
        <v>1.2800000000000001E-3</v>
      </c>
      <c r="N117" s="934" t="s">
        <v>95</v>
      </c>
      <c r="O117" s="934">
        <v>9.2300000000000004E-3</v>
      </c>
      <c r="P117" s="934" t="s">
        <v>95</v>
      </c>
      <c r="Q117" s="934">
        <v>1.5499999999999999E-3</v>
      </c>
      <c r="R117" s="936">
        <f>(R84-Q84)*$C$117</f>
        <v>2.1415989304848689E-4</v>
      </c>
      <c r="S117" s="936">
        <f t="shared" ref="S117:T117" si="75">(S84-R84)*$C$117</f>
        <v>2.1684496623129698E-4</v>
      </c>
      <c r="T117" s="936">
        <f t="shared" si="75"/>
        <v>2.1956370406482485E-4</v>
      </c>
      <c r="U117" s="936">
        <f>(U84-T84)*$C$117</f>
        <v>2.2208601472618531E-4</v>
      </c>
      <c r="V117" s="936">
        <f t="shared" ref="V117:BQ117" si="76">(V84-U84)*$C$117</f>
        <v>2.2486757615216343E-4</v>
      </c>
      <c r="W117" s="936">
        <f t="shared" si="76"/>
        <v>2.276839758095174E-4</v>
      </c>
      <c r="X117" s="936">
        <f t="shared" si="76"/>
        <v>2.3053565003675991E-4</v>
      </c>
      <c r="Y117" s="936">
        <f t="shared" si="76"/>
        <v>2.3342304063740546E-4</v>
      </c>
      <c r="Z117" s="936">
        <f t="shared" si="76"/>
        <v>2.3634659494843298E-4</v>
      </c>
      <c r="AA117" s="936">
        <f t="shared" si="76"/>
        <v>2.3930676590958218E-4</v>
      </c>
      <c r="AB117" s="936">
        <f t="shared" si="76"/>
        <v>2.4230401213353177E-4</v>
      </c>
      <c r="AC117" s="936">
        <f t="shared" si="76"/>
        <v>2.4533879797694239E-4</v>
      </c>
      <c r="AD117" s="936">
        <f t="shared" si="76"/>
        <v>2.4841159361240742E-4</v>
      </c>
      <c r="AE117" s="936">
        <f t="shared" si="76"/>
        <v>2.515228751012945E-4</v>
      </c>
      <c r="AF117" s="936">
        <f t="shared" si="76"/>
        <v>2.546731244674952E-4</v>
      </c>
      <c r="AG117" s="936">
        <f t="shared" si="76"/>
        <v>2.5786282977210907E-4</v>
      </c>
      <c r="AH117" s="936">
        <f t="shared" si="76"/>
        <v>2.6109248518904875E-4</v>
      </c>
      <c r="AI117" s="936">
        <f t="shared" si="76"/>
        <v>2.6436259108162757E-4</v>
      </c>
      <c r="AJ117" s="936">
        <f t="shared" si="76"/>
        <v>2.6767365408003754E-4</v>
      </c>
      <c r="AK117" s="936">
        <f t="shared" si="76"/>
        <v>2.710261871598801E-4</v>
      </c>
      <c r="AL117" s="936">
        <f t="shared" si="76"/>
        <v>2.744207097216173E-4</v>
      </c>
      <c r="AM117" s="936">
        <f t="shared" si="76"/>
        <v>2.7785774767104542E-4</v>
      </c>
      <c r="AN117" s="936">
        <f t="shared" si="76"/>
        <v>2.813378335007807E-4</v>
      </c>
      <c r="AO117" s="936">
        <f t="shared" si="76"/>
        <v>2.8486150637275001E-4</v>
      </c>
      <c r="AP117" s="936">
        <f t="shared" si="76"/>
        <v>2.8842931220171997E-4</v>
      </c>
      <c r="AQ117" s="936">
        <f t="shared" si="76"/>
        <v>2.9204180373987873E-4</v>
      </c>
      <c r="AR117" s="936">
        <f t="shared" si="76"/>
        <v>2.9569954066247395E-4</v>
      </c>
      <c r="AS117" s="936">
        <f t="shared" si="76"/>
        <v>2.9940308965452068E-4</v>
      </c>
      <c r="AT117" s="936">
        <f t="shared" si="76"/>
        <v>3.0315302449858774E-4</v>
      </c>
      <c r="AU117" s="936">
        <f t="shared" si="76"/>
        <v>3.0694992616371001E-4</v>
      </c>
      <c r="AV117" s="936">
        <f t="shared" si="76"/>
        <v>3.1079438289537955E-4</v>
      </c>
      <c r="AW117" s="936">
        <f t="shared" si="76"/>
        <v>3.1468699030669375E-4</v>
      </c>
      <c r="AX117" s="936">
        <f t="shared" si="76"/>
        <v>3.1862835147062956E-4</v>
      </c>
      <c r="AY117" s="936">
        <f t="shared" si="76"/>
        <v>3.2261907701346175E-4</v>
      </c>
      <c r="AZ117" s="936">
        <f t="shared" si="76"/>
        <v>3.2665978520939493E-4</v>
      </c>
      <c r="BA117" s="936">
        <f t="shared" si="76"/>
        <v>3.3075110207631784E-4</v>
      </c>
      <c r="BB117" s="936">
        <f t="shared" si="76"/>
        <v>3.348936614728188E-4</v>
      </c>
      <c r="BC117" s="936">
        <f t="shared" si="76"/>
        <v>3.3908810519637188E-4</v>
      </c>
      <c r="BD117" s="936">
        <f t="shared" si="76"/>
        <v>3.4333508308277997E-4</v>
      </c>
      <c r="BE117" s="936">
        <f t="shared" si="76"/>
        <v>3.4763525310684088E-4</v>
      </c>
      <c r="BF117" s="936">
        <f t="shared" si="76"/>
        <v>3.5198928148428752E-4</v>
      </c>
      <c r="BG117" s="936">
        <f t="shared" si="76"/>
        <v>3.5639784277502126E-4</v>
      </c>
      <c r="BH117" s="936">
        <f t="shared" si="76"/>
        <v>3.6086161998758869E-4</v>
      </c>
      <c r="BI117" s="936">
        <f t="shared" si="76"/>
        <v>3.6538130468503032E-4</v>
      </c>
      <c r="BJ117" s="936">
        <f t="shared" si="76"/>
        <v>3.6995759709200309E-4</v>
      </c>
      <c r="BK117" s="936">
        <f t="shared" si="76"/>
        <v>3.7459120620326146E-4</v>
      </c>
      <c r="BL117" s="936">
        <f t="shared" si="76"/>
        <v>3.7928284989352642E-4</v>
      </c>
      <c r="BM117" s="936">
        <f t="shared" si="76"/>
        <v>3.8403325502866907E-4</v>
      </c>
      <c r="BN117" s="936">
        <f t="shared" si="76"/>
        <v>3.8884315757835628E-4</v>
      </c>
      <c r="BO117" s="936">
        <f t="shared" si="76"/>
        <v>3.9371330273004146E-4</v>
      </c>
      <c r="BP117" s="936">
        <f t="shared" si="76"/>
        <v>3.9864444500443958E-4</v>
      </c>
      <c r="BQ117" s="936">
        <f t="shared" si="76"/>
        <v>4.0363734837240822E-4</v>
      </c>
      <c r="BR117" s="441"/>
    </row>
    <row r="118" spans="2:70" ht="14.25" customHeight="1" x14ac:dyDescent="0.3">
      <c r="B118" s="439" t="s">
        <v>95</v>
      </c>
      <c r="C118" s="438"/>
      <c r="D118" s="937" t="s">
        <v>95</v>
      </c>
      <c r="E118" s="923" t="s">
        <v>95</v>
      </c>
      <c r="F118" s="938" t="s">
        <v>24</v>
      </c>
      <c r="G118" s="939" t="s">
        <v>95</v>
      </c>
      <c r="H118" s="939" t="s">
        <v>95</v>
      </c>
      <c r="I118" s="939">
        <v>0.13102</v>
      </c>
      <c r="J118" s="939" t="s">
        <v>95</v>
      </c>
      <c r="K118" s="939">
        <v>0.13102</v>
      </c>
      <c r="L118" s="939" t="s">
        <v>95</v>
      </c>
      <c r="M118" s="939">
        <v>0.13102</v>
      </c>
      <c r="N118" s="939" t="s">
        <v>95</v>
      </c>
      <c r="O118" s="939">
        <v>0.1749</v>
      </c>
      <c r="P118" s="939" t="s">
        <v>95</v>
      </c>
      <c r="Q118" s="939">
        <v>0.10920000000000001</v>
      </c>
      <c r="R118" s="940">
        <v>0.10920000000000001</v>
      </c>
      <c r="S118" s="940">
        <v>0.10920000000000001</v>
      </c>
      <c r="T118" s="940">
        <v>0.10920000000000001</v>
      </c>
      <c r="U118" s="941">
        <f t="shared" ref="U118:BQ118" si="77">SUM(U111:U117)</f>
        <v>3.7960247901522456E-2</v>
      </c>
      <c r="V118" s="941">
        <f t="shared" si="77"/>
        <v>4.0030187827122143E-2</v>
      </c>
      <c r="W118" s="941">
        <f t="shared" si="77"/>
        <v>3.8478773889606563E-2</v>
      </c>
      <c r="X118" s="941">
        <f t="shared" si="77"/>
        <v>4.2036362245496416E-2</v>
      </c>
      <c r="Y118" s="941">
        <f t="shared" si="77"/>
        <v>4.3806498546927572E-2</v>
      </c>
      <c r="Z118" s="941">
        <f t="shared" si="77"/>
        <v>3.997942050867815E-2</v>
      </c>
      <c r="AA118" s="941">
        <f t="shared" si="77"/>
        <v>4.1633868410188769E-2</v>
      </c>
      <c r="AB118" s="941">
        <f t="shared" si="77"/>
        <v>4.6292833694295127E-2</v>
      </c>
      <c r="AC118" s="941">
        <f t="shared" si="77"/>
        <v>4.4684563065466254E-2</v>
      </c>
      <c r="AD118" s="941">
        <f t="shared" si="77"/>
        <v>4.0546701651737717E-2</v>
      </c>
      <c r="AE118" s="941">
        <f t="shared" si="77"/>
        <v>4.4368234079701474E-2</v>
      </c>
      <c r="AF118" s="941">
        <f t="shared" si="77"/>
        <v>4.1763796402375514E-2</v>
      </c>
      <c r="AG118" s="941">
        <f t="shared" si="77"/>
        <v>4.4377410893092384E-2</v>
      </c>
      <c r="AH118" s="941">
        <f t="shared" si="77"/>
        <v>4.3688466401893368E-2</v>
      </c>
      <c r="AI118" s="941">
        <f t="shared" si="77"/>
        <v>4.1827186976788916E-2</v>
      </c>
      <c r="AJ118" s="941">
        <f t="shared" si="77"/>
        <v>4.236254454877314E-2</v>
      </c>
      <c r="AK118" s="941">
        <f t="shared" si="77"/>
        <v>4.0885442318430866E-2</v>
      </c>
      <c r="AL118" s="941">
        <f t="shared" si="77"/>
        <v>3.8413528011448678E-2</v>
      </c>
      <c r="AM118" s="941">
        <f t="shared" si="77"/>
        <v>3.8694413476028824E-2</v>
      </c>
      <c r="AN118" s="941">
        <f t="shared" si="77"/>
        <v>3.7107656811454455E-2</v>
      </c>
      <c r="AO118" s="941">
        <f t="shared" si="77"/>
        <v>3.6219126997984429E-2</v>
      </c>
      <c r="AP118" s="941">
        <f t="shared" si="77"/>
        <v>3.7707143509394449E-2</v>
      </c>
      <c r="AQ118" s="941">
        <f t="shared" si="77"/>
        <v>3.3894966314134412E-2</v>
      </c>
      <c r="AR118" s="941">
        <f t="shared" si="77"/>
        <v>3.4692337301420129E-2</v>
      </c>
      <c r="AS118" s="941">
        <f t="shared" si="77"/>
        <v>3.1116574327515151E-2</v>
      </c>
      <c r="AT118" s="941">
        <f t="shared" si="77"/>
        <v>3.2885919124216789E-2</v>
      </c>
      <c r="AU118" s="941">
        <f t="shared" si="77"/>
        <v>3.2566708457926898E-2</v>
      </c>
      <c r="AV118" s="941">
        <f t="shared" si="77"/>
        <v>3.1623349673232402E-2</v>
      </c>
      <c r="AW118" s="941">
        <f t="shared" si="77"/>
        <v>3.1342222114167859E-2</v>
      </c>
      <c r="AX118" s="941">
        <f t="shared" si="77"/>
        <v>3.2888694122281459E-2</v>
      </c>
      <c r="AY118" s="941">
        <f t="shared" si="77"/>
        <v>3.2209163487407787E-2</v>
      </c>
      <c r="AZ118" s="941">
        <f t="shared" si="77"/>
        <v>3.1611464635006796E-2</v>
      </c>
      <c r="BA118" s="941">
        <f t="shared" si="77"/>
        <v>3.0933997658463799E-2</v>
      </c>
      <c r="BB118" s="941">
        <f t="shared" si="77"/>
        <v>3.0311657673139012E-2</v>
      </c>
      <c r="BC118" s="941">
        <f t="shared" si="77"/>
        <v>2.9818545099239282E-2</v>
      </c>
      <c r="BD118" s="941">
        <f t="shared" si="77"/>
        <v>2.9270508099318384E-2</v>
      </c>
      <c r="BE118" s="941">
        <f t="shared" si="77"/>
        <v>2.8795061448215278E-2</v>
      </c>
      <c r="BF118" s="941">
        <f t="shared" si="77"/>
        <v>2.834819494531143E-2</v>
      </c>
      <c r="BG118" s="941">
        <f t="shared" si="77"/>
        <v>2.7764634403479375E-2</v>
      </c>
      <c r="BH118" s="941">
        <f t="shared" si="77"/>
        <v>2.7407970850993845E-2</v>
      </c>
      <c r="BI118" s="941">
        <f t="shared" si="77"/>
        <v>2.696942303754055E-2</v>
      </c>
      <c r="BJ118" s="941">
        <f t="shared" si="77"/>
        <v>2.6751426691324721E-2</v>
      </c>
      <c r="BK118" s="941">
        <f t="shared" si="77"/>
        <v>2.6392600067971228E-2</v>
      </c>
      <c r="BL118" s="941">
        <f t="shared" si="77"/>
        <v>2.6030355952117664E-2</v>
      </c>
      <c r="BM118" s="941">
        <f t="shared" si="77"/>
        <v>2.5708294864031318E-2</v>
      </c>
      <c r="BN118" s="941">
        <f t="shared" si="77"/>
        <v>2.5382563800373618E-2</v>
      </c>
      <c r="BO118" s="941">
        <f t="shared" si="77"/>
        <v>2.4924593528966303E-2</v>
      </c>
      <c r="BP118" s="941">
        <f t="shared" si="77"/>
        <v>2.4481461949808905E-2</v>
      </c>
      <c r="BQ118" s="941">
        <f t="shared" si="77"/>
        <v>2.404848969258868E-2</v>
      </c>
      <c r="BR118" s="441"/>
    </row>
    <row r="119" spans="2:70" ht="14.25" customHeight="1" x14ac:dyDescent="0.3">
      <c r="B119" s="439"/>
      <c r="C119" s="438"/>
      <c r="D119" s="937"/>
      <c r="E119" s="923"/>
      <c r="F119" s="923"/>
      <c r="G119" s="942"/>
      <c r="H119" s="942"/>
      <c r="I119" s="942"/>
      <c r="J119" s="942"/>
      <c r="K119" s="942"/>
      <c r="L119" s="942"/>
      <c r="M119" s="942"/>
      <c r="N119" s="942"/>
      <c r="O119" s="942"/>
      <c r="P119" s="942"/>
      <c r="Q119" s="942"/>
      <c r="R119" s="942"/>
      <c r="S119" s="942"/>
      <c r="T119" s="942"/>
      <c r="U119" s="942"/>
      <c r="V119" s="942"/>
      <c r="W119" s="942"/>
      <c r="X119" s="942"/>
      <c r="Y119" s="942"/>
      <c r="Z119" s="942"/>
      <c r="AA119" s="942"/>
      <c r="AB119" s="942"/>
      <c r="AC119" s="942"/>
      <c r="AD119" s="942"/>
      <c r="AE119" s="942"/>
      <c r="AF119" s="942"/>
      <c r="AG119" s="942"/>
      <c r="AH119" s="942"/>
      <c r="AI119" s="942"/>
      <c r="AJ119" s="942"/>
      <c r="AK119" s="942"/>
      <c r="AL119" s="942"/>
      <c r="AM119" s="942"/>
      <c r="AN119" s="942"/>
      <c r="AO119" s="942"/>
      <c r="AP119" s="942"/>
      <c r="AQ119" s="942"/>
      <c r="AR119" s="942"/>
      <c r="AS119" s="942"/>
      <c r="AT119" s="942"/>
      <c r="AU119" s="942"/>
      <c r="AV119" s="942"/>
      <c r="AW119" s="942"/>
      <c r="AX119" s="942"/>
      <c r="AY119" s="942"/>
      <c r="AZ119" s="942"/>
      <c r="BA119" s="942"/>
      <c r="BB119" s="942"/>
      <c r="BC119" s="942"/>
      <c r="BD119" s="942"/>
      <c r="BE119" s="942"/>
      <c r="BF119" s="942"/>
      <c r="BG119" s="942"/>
      <c r="BH119" s="942"/>
      <c r="BI119" s="942"/>
      <c r="BJ119" s="942"/>
      <c r="BK119" s="942"/>
      <c r="BL119" s="942"/>
      <c r="BM119" s="942"/>
      <c r="BN119" s="942"/>
      <c r="BO119" s="942"/>
      <c r="BP119" s="942"/>
      <c r="BQ119" s="942"/>
      <c r="BR119" s="441"/>
    </row>
    <row r="120" spans="2:70" ht="14.25" customHeight="1" x14ac:dyDescent="0.3">
      <c r="B120" s="439"/>
      <c r="C120" s="438"/>
      <c r="D120" s="443"/>
      <c r="E120" s="943"/>
      <c r="F120" s="931" t="s">
        <v>142</v>
      </c>
      <c r="G120" s="930"/>
      <c r="H120" s="930"/>
      <c r="I120" s="930"/>
      <c r="J120" s="930"/>
      <c r="K120" s="930"/>
      <c r="L120" s="930"/>
      <c r="M120" s="930"/>
      <c r="N120" s="930"/>
      <c r="O120" s="930"/>
      <c r="P120" s="930"/>
      <c r="Q120" s="936"/>
      <c r="R120" s="936"/>
      <c r="S120" s="940"/>
      <c r="T120" s="940"/>
      <c r="U120" s="941"/>
      <c r="V120" s="941"/>
      <c r="W120" s="941"/>
      <c r="X120" s="941"/>
      <c r="Y120" s="941"/>
      <c r="Z120" s="941"/>
      <c r="AA120" s="941"/>
      <c r="AB120" s="941"/>
      <c r="AC120" s="941"/>
      <c r="AD120" s="941"/>
      <c r="AE120" s="941"/>
      <c r="AF120" s="941"/>
      <c r="AG120" s="941"/>
      <c r="AH120" s="941"/>
      <c r="AI120" s="941"/>
      <c r="AJ120" s="941"/>
      <c r="AK120" s="941"/>
      <c r="AL120" s="941"/>
      <c r="AM120" s="941"/>
      <c r="AN120" s="941"/>
      <c r="AO120" s="941"/>
      <c r="AP120" s="941"/>
      <c r="AQ120" s="941"/>
      <c r="AR120" s="941"/>
      <c r="AS120" s="941"/>
      <c r="AT120" s="941"/>
      <c r="AU120" s="941"/>
      <c r="AV120" s="941"/>
      <c r="AW120" s="941"/>
      <c r="AX120" s="941"/>
      <c r="AY120" s="941"/>
      <c r="AZ120" s="941"/>
      <c r="BA120" s="941"/>
      <c r="BB120" s="941"/>
      <c r="BC120" s="941"/>
      <c r="BD120" s="941"/>
      <c r="BE120" s="941"/>
      <c r="BF120" s="941"/>
      <c r="BG120" s="941"/>
      <c r="BH120" s="941"/>
      <c r="BI120" s="941"/>
      <c r="BJ120" s="941"/>
      <c r="BK120" s="941"/>
      <c r="BL120" s="941"/>
      <c r="BM120" s="941"/>
      <c r="BN120" s="941"/>
      <c r="BO120" s="941"/>
      <c r="BP120" s="941"/>
      <c r="BQ120" s="941"/>
      <c r="BR120" s="441"/>
    </row>
    <row r="121" spans="2:70" ht="14.25" customHeight="1" x14ac:dyDescent="0.3">
      <c r="B121" s="439"/>
      <c r="C121" s="440">
        <v>0.70350000000000001</v>
      </c>
      <c r="D121" s="932" t="s">
        <v>99</v>
      </c>
      <c r="E121" s="784"/>
      <c r="F121" s="944" t="s">
        <v>143</v>
      </c>
      <c r="G121" s="936" t="s">
        <v>95</v>
      </c>
      <c r="H121" s="936" t="s">
        <v>95</v>
      </c>
      <c r="I121" s="936"/>
      <c r="J121" s="936"/>
      <c r="K121" s="936"/>
      <c r="L121" s="936"/>
      <c r="M121" s="936"/>
      <c r="N121" s="936"/>
      <c r="O121" s="936"/>
      <c r="P121" s="936"/>
      <c r="Q121" s="936">
        <f>(Q66)*$C$121</f>
        <v>5.8059151500000003E-2</v>
      </c>
      <c r="R121" s="936">
        <f>(R66)*$C$121</f>
        <v>6.602878394516265E-2</v>
      </c>
      <c r="S121" s="936">
        <f>(S66)*$C$121</f>
        <v>6.8354053600575712E-2</v>
      </c>
      <c r="T121" s="936">
        <f>(T66)*$C$121</f>
        <v>6.7834562793210859E-2</v>
      </c>
      <c r="U121" s="936">
        <f t="shared" ref="U121:BQ121" si="78">(U66)*$C$121</f>
        <v>6.7319020115983022E-2</v>
      </c>
      <c r="V121" s="936">
        <f t="shared" si="78"/>
        <v>6.6807395563100752E-2</v>
      </c>
      <c r="W121" s="936">
        <f t="shared" si="78"/>
        <v>6.6299659356821819E-2</v>
      </c>
      <c r="X121" s="936">
        <f t="shared" si="78"/>
        <v>6.5795781945709966E-2</v>
      </c>
      <c r="Y121" s="936">
        <f t="shared" si="78"/>
        <v>6.5295734002922851E-2</v>
      </c>
      <c r="Z121" s="936">
        <f t="shared" si="78"/>
        <v>6.4799486424499966E-2</v>
      </c>
      <c r="AA121" s="936">
        <f t="shared" si="78"/>
        <v>6.4307010327674399E-2</v>
      </c>
      <c r="AB121" s="936">
        <f t="shared" si="78"/>
        <v>6.3818277049183234E-2</v>
      </c>
      <c r="AC121" s="936">
        <f t="shared" si="78"/>
        <v>6.333325814361053E-2</v>
      </c>
      <c r="AD121" s="936">
        <f t="shared" si="78"/>
        <v>6.2851925381718951E-2</v>
      </c>
      <c r="AE121" s="936">
        <f t="shared" si="78"/>
        <v>6.2374250748817819E-2</v>
      </c>
      <c r="AF121" s="936">
        <f t="shared" si="78"/>
        <v>6.1900206443125924E-2</v>
      </c>
      <c r="AG121" s="936">
        <f t="shared" si="78"/>
        <v>6.1429764874158271E-2</v>
      </c>
      <c r="AH121" s="936">
        <f t="shared" si="78"/>
        <v>6.0962898661115247E-2</v>
      </c>
      <c r="AI121" s="936">
        <f t="shared" si="78"/>
        <v>6.0499580631290552E-2</v>
      </c>
      <c r="AJ121" s="936">
        <f t="shared" si="78"/>
        <v>6.0039783818492856E-2</v>
      </c>
      <c r="AK121" s="936">
        <f t="shared" si="78"/>
        <v>5.9583481461472465E-2</v>
      </c>
      <c r="AL121" s="936">
        <f t="shared" si="78"/>
        <v>5.9130647002365512E-2</v>
      </c>
      <c r="AM121" s="936">
        <f t="shared" si="78"/>
        <v>5.8681254085146836E-2</v>
      </c>
      <c r="AN121" s="936">
        <f t="shared" si="78"/>
        <v>5.8235276554100414E-2</v>
      </c>
      <c r="AO121" s="936">
        <f t="shared" si="78"/>
        <v>5.7792688452288507E-2</v>
      </c>
      <c r="AP121" s="936">
        <f t="shared" si="78"/>
        <v>5.7353464020050822E-2</v>
      </c>
      <c r="AQ121" s="936">
        <f t="shared" si="78"/>
        <v>5.6917577693498637E-2</v>
      </c>
      <c r="AR121" s="936">
        <f t="shared" si="78"/>
        <v>5.6485004103028973E-2</v>
      </c>
      <c r="AS121" s="936">
        <f t="shared" si="78"/>
        <v>5.6055718071844993E-2</v>
      </c>
      <c r="AT121" s="936">
        <f t="shared" si="78"/>
        <v>5.5629694614498848E-2</v>
      </c>
      <c r="AU121" s="936">
        <f t="shared" si="78"/>
        <v>5.5206908935429615E-2</v>
      </c>
      <c r="AV121" s="936">
        <f t="shared" si="78"/>
        <v>5.4787336427519914E-2</v>
      </c>
      <c r="AW121" s="936">
        <f t="shared" si="78"/>
        <v>5.4370952670671276E-2</v>
      </c>
      <c r="AX121" s="936">
        <f t="shared" si="78"/>
        <v>5.3957733430373286E-2</v>
      </c>
      <c r="AY121" s="936">
        <f t="shared" si="78"/>
        <v>5.35476546563027E-2</v>
      </c>
      <c r="AZ121" s="936">
        <f t="shared" si="78"/>
        <v>5.3140692480915082E-2</v>
      </c>
      <c r="BA121" s="936">
        <f t="shared" si="78"/>
        <v>5.2736823218060169E-2</v>
      </c>
      <c r="BB121" s="936">
        <f t="shared" si="78"/>
        <v>5.2336023361602216E-2</v>
      </c>
      <c r="BC121" s="936">
        <f t="shared" si="78"/>
        <v>5.1938269584054141E-2</v>
      </c>
      <c r="BD121" s="936">
        <f t="shared" si="78"/>
        <v>5.1543538735215381E-2</v>
      </c>
      <c r="BE121" s="936">
        <f t="shared" si="78"/>
        <v>5.1151807840828477E-2</v>
      </c>
      <c r="BF121" s="936">
        <f t="shared" si="78"/>
        <v>5.0763054101238221E-2</v>
      </c>
      <c r="BG121" s="936">
        <f t="shared" si="78"/>
        <v>5.0377254890068217E-2</v>
      </c>
      <c r="BH121" s="936">
        <f t="shared" si="78"/>
        <v>4.9994387752903761E-2</v>
      </c>
      <c r="BI121" s="936">
        <f t="shared" si="78"/>
        <v>4.9614430405982179E-2</v>
      </c>
      <c r="BJ121" s="936">
        <f t="shared" si="78"/>
        <v>4.9237360734896922E-2</v>
      </c>
      <c r="BK121" s="936">
        <f t="shared" si="78"/>
        <v>4.8863156793311657E-2</v>
      </c>
      <c r="BL121" s="936">
        <f t="shared" si="78"/>
        <v>4.849179680168187E-2</v>
      </c>
      <c r="BM121" s="936">
        <f t="shared" si="78"/>
        <v>4.8123259145988931E-2</v>
      </c>
      <c r="BN121" s="936">
        <f t="shared" si="78"/>
        <v>4.7757522376479206E-2</v>
      </c>
      <c r="BO121" s="936">
        <f t="shared" si="78"/>
        <v>4.7394565206418118E-2</v>
      </c>
      <c r="BP121" s="936">
        <f t="shared" si="78"/>
        <v>4.7034366510849239E-2</v>
      </c>
      <c r="BQ121" s="936">
        <f t="shared" si="78"/>
        <v>4.6676905325367106E-2</v>
      </c>
      <c r="BR121" s="441"/>
    </row>
    <row r="122" spans="2:70" ht="14.25" customHeight="1" x14ac:dyDescent="0.3">
      <c r="B122" s="439"/>
      <c r="C122" s="440">
        <v>0.16104868924999999</v>
      </c>
      <c r="D122" s="932" t="s">
        <v>101</v>
      </c>
      <c r="E122" s="784"/>
      <c r="F122" s="933" t="s">
        <v>143</v>
      </c>
      <c r="G122" s="934" t="s">
        <v>95</v>
      </c>
      <c r="H122" s="934" t="s">
        <v>95</v>
      </c>
      <c r="I122" s="934"/>
      <c r="J122" s="934"/>
      <c r="K122" s="934"/>
      <c r="L122" s="934"/>
      <c r="M122" s="934"/>
      <c r="N122" s="934"/>
      <c r="O122" s="934"/>
      <c r="P122" s="934"/>
      <c r="Q122" s="936">
        <f t="shared" ref="Q122:T122" si="79">(Q70-P70)*$C$122</f>
        <v>1.9647178328199847E-2</v>
      </c>
      <c r="R122" s="936">
        <f t="shared" si="79"/>
        <v>2.3783111431541139E-8</v>
      </c>
      <c r="S122" s="936">
        <f t="shared" si="79"/>
        <v>-1.5300469047907183E-5</v>
      </c>
      <c r="T122" s="936">
        <f t="shared" si="79"/>
        <v>8.3146035807846302E-6</v>
      </c>
      <c r="U122" s="936">
        <f>(U70-T70)*$C$122</f>
        <v>5.3028583863788873E-6</v>
      </c>
      <c r="V122" s="936">
        <f t="shared" ref="V122:BQ122" si="80">(V70-U70)*$C$122</f>
        <v>6.0901109223117165E-6</v>
      </c>
      <c r="W122" s="936">
        <f t="shared" si="80"/>
        <v>5.8954827645453243E-6</v>
      </c>
      <c r="X122" s="936">
        <f t="shared" si="80"/>
        <v>5.307526268436839E-6</v>
      </c>
      <c r="Y122" s="936">
        <f t="shared" si="80"/>
        <v>4.5224468115612684E-6</v>
      </c>
      <c r="Z122" s="936">
        <f t="shared" si="80"/>
        <v>6.2636971827308641E-6</v>
      </c>
      <c r="AA122" s="936">
        <f t="shared" si="80"/>
        <v>5.599445399601995E-6</v>
      </c>
      <c r="AB122" s="936">
        <f t="shared" si="80"/>
        <v>4.3215069887206526E-6</v>
      </c>
      <c r="AC122" s="936">
        <f t="shared" si="80"/>
        <v>4.6886977899408334E-6</v>
      </c>
      <c r="AD122" s="936">
        <f t="shared" si="80"/>
        <v>6.2368704520153088E-6</v>
      </c>
      <c r="AE122" s="936">
        <f t="shared" si="80"/>
        <v>4.8583483969793636E-6</v>
      </c>
      <c r="AF122" s="936">
        <f t="shared" si="80"/>
        <v>5.6959220125671747E-6</v>
      </c>
      <c r="AG122" s="936">
        <f t="shared" si="80"/>
        <v>4.6634953876500925E-6</v>
      </c>
      <c r="AH122" s="936">
        <f t="shared" si="80"/>
        <v>4.6602636878313444E-6</v>
      </c>
      <c r="AI122" s="936">
        <f t="shared" si="80"/>
        <v>5.0346176484329453E-6</v>
      </c>
      <c r="AJ122" s="936">
        <f t="shared" si="80"/>
        <v>4.4745684421390057E-6</v>
      </c>
      <c r="AK122" s="936">
        <f t="shared" si="80"/>
        <v>4.6207000102786928E-6</v>
      </c>
      <c r="AL122" s="936">
        <f t="shared" si="80"/>
        <v>4.9737279528265416E-6</v>
      </c>
      <c r="AM122" s="936">
        <f t="shared" si="80"/>
        <v>4.4823779985696403E-6</v>
      </c>
      <c r="AN122" s="936">
        <f t="shared" si="80"/>
        <v>4.5053254059925266E-6</v>
      </c>
      <c r="AO122" s="936">
        <f t="shared" si="80"/>
        <v>4.3987893664665753E-6</v>
      </c>
      <c r="AP122" s="936">
        <f t="shared" si="80"/>
        <v>3.454275786292155E-6</v>
      </c>
      <c r="AQ122" s="936">
        <f t="shared" si="80"/>
        <v>4.3285526319695031E-6</v>
      </c>
      <c r="AR122" s="936">
        <f t="shared" si="80"/>
        <v>3.6725129791562519E-6</v>
      </c>
      <c r="AS122" s="936">
        <f t="shared" si="80"/>
        <v>4.5169944962432167E-6</v>
      </c>
      <c r="AT122" s="936">
        <f t="shared" si="80"/>
        <v>3.6423365559763024E-6</v>
      </c>
      <c r="AU122" s="936">
        <f t="shared" si="80"/>
        <v>3.5421085822656765E-6</v>
      </c>
      <c r="AV122" s="936">
        <f t="shared" si="80"/>
        <v>3.608630923468381E-6</v>
      </c>
      <c r="AW122" s="936">
        <f t="shared" si="80"/>
        <v>3.5710781569424156E-6</v>
      </c>
      <c r="AX122" s="936">
        <f t="shared" si="80"/>
        <v>3.9829792197765572E-6</v>
      </c>
      <c r="AY122" s="936">
        <f t="shared" si="80"/>
        <v>3.5574868230918624E-6</v>
      </c>
      <c r="AZ122" s="936">
        <f t="shared" si="80"/>
        <v>3.4970742615315971E-6</v>
      </c>
      <c r="BA122" s="936">
        <f t="shared" si="80"/>
        <v>3.5474177914350793E-6</v>
      </c>
      <c r="BB122" s="936">
        <f t="shared" si="80"/>
        <v>3.5180441694610879E-6</v>
      </c>
      <c r="BC122" s="936">
        <f t="shared" si="80"/>
        <v>3.5526069795760668E-6</v>
      </c>
      <c r="BD122" s="936">
        <f t="shared" si="80"/>
        <v>3.3811498841118734E-6</v>
      </c>
      <c r="BE122" s="936">
        <f t="shared" si="80"/>
        <v>3.3569036678022722E-6</v>
      </c>
      <c r="BF122" s="936">
        <f t="shared" si="80"/>
        <v>3.3316437647867008E-6</v>
      </c>
      <c r="BG122" s="936">
        <f t="shared" si="80"/>
        <v>3.2917832329864598E-6</v>
      </c>
      <c r="BH122" s="936">
        <f t="shared" si="80"/>
        <v>3.2393128849803468E-6</v>
      </c>
      <c r="BI122" s="936">
        <f t="shared" si="80"/>
        <v>3.1968292790145152E-6</v>
      </c>
      <c r="BJ122" s="936">
        <f t="shared" si="80"/>
        <v>3.1587039646717246E-6</v>
      </c>
      <c r="BK122" s="936">
        <f t="shared" si="80"/>
        <v>3.1220505946705548E-6</v>
      </c>
      <c r="BL122" s="936">
        <f t="shared" si="80"/>
        <v>3.0775215243505331E-6</v>
      </c>
      <c r="BM122" s="936">
        <f t="shared" si="80"/>
        <v>3.0335180968619473E-6</v>
      </c>
      <c r="BN122" s="936">
        <f t="shared" si="80"/>
        <v>2.9865686586675746E-6</v>
      </c>
      <c r="BO122" s="936">
        <f t="shared" si="80"/>
        <v>2.9466992546477851E-6</v>
      </c>
      <c r="BP122" s="936">
        <f t="shared" si="80"/>
        <v>2.9055983659327532E-6</v>
      </c>
      <c r="BQ122" s="936">
        <f t="shared" si="80"/>
        <v>2.8634610279153609E-6</v>
      </c>
      <c r="BR122" s="441"/>
    </row>
    <row r="123" spans="2:70" ht="14.25" customHeight="1" x14ac:dyDescent="0.3">
      <c r="B123" s="439"/>
      <c r="C123" s="440">
        <v>0.09</v>
      </c>
      <c r="D123" s="945" t="s">
        <v>106</v>
      </c>
      <c r="E123" s="785"/>
      <c r="F123" s="933" t="s">
        <v>143</v>
      </c>
      <c r="G123" s="934"/>
      <c r="H123" s="934"/>
      <c r="I123" s="934"/>
      <c r="J123" s="934"/>
      <c r="K123" s="934"/>
      <c r="L123" s="934"/>
      <c r="M123" s="934"/>
      <c r="N123" s="934"/>
      <c r="O123" s="934"/>
      <c r="P123" s="934"/>
      <c r="Q123" s="936">
        <f t="shared" ref="Q123:T123" si="81">(Q72-P72)*$C$123</f>
        <v>0.34925462999999995</v>
      </c>
      <c r="R123" s="936">
        <f t="shared" si="81"/>
        <v>1.9207041015838254E-3</v>
      </c>
      <c r="S123" s="936">
        <f t="shared" si="81"/>
        <v>4.2694431556945301E-4</v>
      </c>
      <c r="T123" s="936">
        <f t="shared" si="81"/>
        <v>4.0482671003459012E-3</v>
      </c>
      <c r="U123" s="936">
        <f>(U72-T72)*$C$123</f>
        <v>4.1643224919443696E-3</v>
      </c>
      <c r="V123" s="936">
        <f t="shared" ref="V123:BQ123" si="82">(V72-U72)*$C$123</f>
        <v>3.5986446170855001E-3</v>
      </c>
      <c r="W123" s="936">
        <f t="shared" si="82"/>
        <v>3.8486346472086552E-3</v>
      </c>
      <c r="X123" s="936">
        <f t="shared" si="82"/>
        <v>2.949878143131066E-3</v>
      </c>
      <c r="Y123" s="936">
        <f t="shared" si="82"/>
        <v>2.4544206112667053E-3</v>
      </c>
      <c r="Z123" s="936">
        <f t="shared" si="82"/>
        <v>3.2195074655037635E-3</v>
      </c>
      <c r="AA123" s="936">
        <f t="shared" si="82"/>
        <v>2.7519582017127317E-3</v>
      </c>
      <c r="AB123" s="936">
        <f t="shared" si="82"/>
        <v>1.6091039925750204E-3</v>
      </c>
      <c r="AC123" s="936">
        <f t="shared" si="82"/>
        <v>1.8776738860160158E-3</v>
      </c>
      <c r="AD123" s="936">
        <f t="shared" si="82"/>
        <v>2.7164384876933222E-3</v>
      </c>
      <c r="AE123" s="936">
        <f t="shared" si="82"/>
        <v>1.7649447317271338E-3</v>
      </c>
      <c r="AF123" s="936">
        <f t="shared" si="82"/>
        <v>2.2605274662878647E-3</v>
      </c>
      <c r="AG123" s="936">
        <f t="shared" si="82"/>
        <v>1.5826668216731309E-3</v>
      </c>
      <c r="AH123" s="936">
        <f t="shared" si="82"/>
        <v>1.6489281862883942E-3</v>
      </c>
      <c r="AI123" s="936">
        <f t="shared" si="82"/>
        <v>1.9798361416859846E-3</v>
      </c>
      <c r="AJ123" s="936">
        <f t="shared" si="82"/>
        <v>1.7723364749802162E-3</v>
      </c>
      <c r="AK123" s="936">
        <f t="shared" si="82"/>
        <v>2.0185068417065554E-3</v>
      </c>
      <c r="AL123" s="936">
        <f t="shared" si="82"/>
        <v>2.4894006926180446E-3</v>
      </c>
      <c r="AM123" s="936">
        <f t="shared" si="82"/>
        <v>2.3416203594160655E-3</v>
      </c>
      <c r="AN123" s="936">
        <f t="shared" si="82"/>
        <v>2.6148209511653061E-3</v>
      </c>
      <c r="AO123" s="936">
        <f t="shared" si="82"/>
        <v>2.7316592333412612E-3</v>
      </c>
      <c r="AP123" s="936">
        <f t="shared" si="82"/>
        <v>2.3144952225492596E-3</v>
      </c>
      <c r="AQ123" s="936">
        <f t="shared" si="82"/>
        <v>3.090770265929299E-3</v>
      </c>
      <c r="AR123" s="936">
        <f t="shared" si="82"/>
        <v>2.8305266192211851E-3</v>
      </c>
      <c r="AS123" s="936">
        <f t="shared" si="82"/>
        <v>3.5550936879881955E-3</v>
      </c>
      <c r="AT123" s="936">
        <f t="shared" si="82"/>
        <v>3.0774092896218882E-3</v>
      </c>
      <c r="AU123" s="936">
        <f t="shared" si="82"/>
        <v>3.0705649382820432E-3</v>
      </c>
      <c r="AV123" s="936">
        <f t="shared" si="82"/>
        <v>3.2047393341461915E-3</v>
      </c>
      <c r="AW123" s="936">
        <f t="shared" si="82"/>
        <v>3.1904454671924484E-3</v>
      </c>
      <c r="AX123" s="936">
        <f t="shared" si="82"/>
        <v>2.7657478920930243E-3</v>
      </c>
      <c r="AY123" s="936">
        <f t="shared" si="82"/>
        <v>2.8425484801448153E-3</v>
      </c>
      <c r="AZ123" s="936">
        <f t="shared" si="82"/>
        <v>2.9017149080580928E-3</v>
      </c>
      <c r="BA123" s="936">
        <f t="shared" si="82"/>
        <v>2.9795682374292019E-3</v>
      </c>
      <c r="BB123" s="936">
        <f t="shared" si="82"/>
        <v>3.0457254567619872E-3</v>
      </c>
      <c r="BC123" s="936">
        <f t="shared" si="82"/>
        <v>3.0835210681167077E-3</v>
      </c>
      <c r="BD123" s="936">
        <f t="shared" si="82"/>
        <v>3.1343481839519781E-3</v>
      </c>
      <c r="BE123" s="936">
        <f t="shared" si="82"/>
        <v>3.1695472233121613E-3</v>
      </c>
      <c r="BF123" s="936">
        <f t="shared" si="82"/>
        <v>3.1989933823529438E-3</v>
      </c>
      <c r="BG123" s="936">
        <f t="shared" si="82"/>
        <v>3.2598618072550065E-3</v>
      </c>
      <c r="BH123" s="936">
        <f t="shared" si="82"/>
        <v>3.2703346987601467E-3</v>
      </c>
      <c r="BI123" s="936">
        <f t="shared" si="82"/>
        <v>3.2998803378535245E-3</v>
      </c>
      <c r="BJ123" s="936">
        <f t="shared" si="82"/>
        <v>3.2804398362503658E-3</v>
      </c>
      <c r="BK123" s="936">
        <f t="shared" si="82"/>
        <v>3.2933134909354411E-3</v>
      </c>
      <c r="BL123" s="936">
        <f t="shared" si="82"/>
        <v>3.307572020688738E-3</v>
      </c>
      <c r="BM123" s="936">
        <f t="shared" si="82"/>
        <v>3.3133959130557411E-3</v>
      </c>
      <c r="BN123" s="936">
        <f t="shared" si="82"/>
        <v>3.3206412729667356E-3</v>
      </c>
      <c r="BO123" s="936">
        <f t="shared" si="82"/>
        <v>3.3582268849350959E-3</v>
      </c>
      <c r="BP123" s="936">
        <f t="shared" si="82"/>
        <v>3.3930487652623939E-3</v>
      </c>
      <c r="BQ123" s="936">
        <f t="shared" si="82"/>
        <v>3.4261492775097754E-3</v>
      </c>
      <c r="BR123" s="441"/>
    </row>
    <row r="124" spans="2:70" s="907" customFormat="1" ht="14.25" customHeight="1" x14ac:dyDescent="0.3">
      <c r="B124" s="908"/>
      <c r="C124" s="906">
        <v>0.19500000000000001</v>
      </c>
      <c r="D124" s="945" t="s">
        <v>102</v>
      </c>
      <c r="E124" s="785"/>
      <c r="F124" s="934" t="s">
        <v>143</v>
      </c>
      <c r="G124" s="934" t="s">
        <v>95</v>
      </c>
      <c r="H124" s="934" t="s">
        <v>95</v>
      </c>
      <c r="I124" s="934"/>
      <c r="J124" s="934"/>
      <c r="K124" s="934"/>
      <c r="L124" s="934"/>
      <c r="M124" s="934"/>
      <c r="N124" s="934"/>
      <c r="O124" s="934"/>
      <c r="P124" s="934"/>
      <c r="Q124" s="934">
        <f>((R77-Q77)*$C$124)*-1</f>
        <v>1.3216066499999691E-3</v>
      </c>
      <c r="R124" s="934">
        <f t="shared" ref="R124:T124" si="83">(R77-Q77)*$C$124</f>
        <v>-1.3216066499999691E-3</v>
      </c>
      <c r="S124" s="934">
        <f t="shared" si="83"/>
        <v>-1.3827449999999919E-3</v>
      </c>
      <c r="T124" s="934">
        <f t="shared" si="83"/>
        <v>-1.3827449999999919E-3</v>
      </c>
      <c r="U124" s="934">
        <f>(U77-T77)*$C$124</f>
        <v>-1.3827449999999919E-3</v>
      </c>
      <c r="V124" s="934">
        <f t="shared" ref="V124:BQ124" si="84">(V77-U77)*$C$124</f>
        <v>-1.3827449999999919E-3</v>
      </c>
      <c r="W124" s="934">
        <f t="shared" si="84"/>
        <v>-1.3827450000000786E-3</v>
      </c>
      <c r="X124" s="934">
        <f t="shared" si="84"/>
        <v>-1.3827449999999919E-3</v>
      </c>
      <c r="Y124" s="934">
        <f t="shared" si="84"/>
        <v>-1.3827449999999919E-3</v>
      </c>
      <c r="Z124" s="934">
        <f t="shared" si="84"/>
        <v>-1.3827449999999919E-3</v>
      </c>
      <c r="AA124" s="934">
        <f t="shared" si="84"/>
        <v>-1.3827449999999919E-3</v>
      </c>
      <c r="AB124" s="934">
        <f t="shared" si="84"/>
        <v>-1.3827449999999919E-3</v>
      </c>
      <c r="AC124" s="934">
        <f t="shared" si="84"/>
        <v>-1.3827449999999919E-3</v>
      </c>
      <c r="AD124" s="934">
        <f t="shared" si="84"/>
        <v>-1.3827449999999919E-3</v>
      </c>
      <c r="AE124" s="934">
        <f t="shared" si="84"/>
        <v>-1.3827449999999919E-3</v>
      </c>
      <c r="AF124" s="934">
        <f t="shared" si="84"/>
        <v>-1.3827449999999919E-3</v>
      </c>
      <c r="AG124" s="934">
        <f t="shared" si="84"/>
        <v>-1.3827449999999919E-3</v>
      </c>
      <c r="AH124" s="934">
        <f t="shared" si="84"/>
        <v>-1.3827450000000786E-3</v>
      </c>
      <c r="AI124" s="934">
        <f t="shared" si="84"/>
        <v>-1.3827449999999919E-3</v>
      </c>
      <c r="AJ124" s="934">
        <f t="shared" si="84"/>
        <v>-1.3827449999999919E-3</v>
      </c>
      <c r="AK124" s="934">
        <f t="shared" si="84"/>
        <v>-1.3827449999999919E-3</v>
      </c>
      <c r="AL124" s="934">
        <f t="shared" si="84"/>
        <v>-1.3827449999999919E-3</v>
      </c>
      <c r="AM124" s="934">
        <f t="shared" si="84"/>
        <v>-1.3827449999999919E-3</v>
      </c>
      <c r="AN124" s="934">
        <f t="shared" si="84"/>
        <v>-1.3827449999999919E-3</v>
      </c>
      <c r="AO124" s="934">
        <f t="shared" si="84"/>
        <v>-1.3827449999999919E-3</v>
      </c>
      <c r="AP124" s="934">
        <f t="shared" si="84"/>
        <v>-1.3827449999999919E-3</v>
      </c>
      <c r="AQ124" s="934">
        <f t="shared" si="84"/>
        <v>-1.3827449999999919E-3</v>
      </c>
      <c r="AR124" s="934">
        <f t="shared" si="84"/>
        <v>-1.3827449999999919E-3</v>
      </c>
      <c r="AS124" s="934">
        <f t="shared" si="84"/>
        <v>-1.3827450000000786E-3</v>
      </c>
      <c r="AT124" s="934">
        <f t="shared" si="84"/>
        <v>-1.3827449999999919E-3</v>
      </c>
      <c r="AU124" s="934">
        <f t="shared" si="84"/>
        <v>-1.3827449999999919E-3</v>
      </c>
      <c r="AV124" s="934">
        <f t="shared" si="84"/>
        <v>-1.3827449999999919E-3</v>
      </c>
      <c r="AW124" s="934">
        <f t="shared" si="84"/>
        <v>-1.3827449999999919E-3</v>
      </c>
      <c r="AX124" s="934">
        <f t="shared" si="84"/>
        <v>-1.3827449999999919E-3</v>
      </c>
      <c r="AY124" s="934">
        <f t="shared" si="84"/>
        <v>-1.3827449999999919E-3</v>
      </c>
      <c r="AZ124" s="934">
        <f t="shared" si="84"/>
        <v>-1.3827449999999919E-3</v>
      </c>
      <c r="BA124" s="934">
        <f t="shared" si="84"/>
        <v>-1.3827449999999919E-3</v>
      </c>
      <c r="BB124" s="934">
        <f t="shared" si="84"/>
        <v>-1.3827449999999919E-3</v>
      </c>
      <c r="BC124" s="934">
        <f t="shared" si="84"/>
        <v>-1.3827450000000786E-3</v>
      </c>
      <c r="BD124" s="934">
        <f t="shared" si="84"/>
        <v>-1.3827449999999919E-3</v>
      </c>
      <c r="BE124" s="934">
        <f t="shared" si="84"/>
        <v>-1.3827449999999919E-3</v>
      </c>
      <c r="BF124" s="934">
        <f t="shared" si="84"/>
        <v>-1.3827449999999919E-3</v>
      </c>
      <c r="BG124" s="934">
        <f t="shared" si="84"/>
        <v>-1.3827449999999919E-3</v>
      </c>
      <c r="BH124" s="934">
        <f t="shared" si="84"/>
        <v>-1.3827449999999919E-3</v>
      </c>
      <c r="BI124" s="934">
        <f t="shared" si="84"/>
        <v>-1.3827449999999919E-3</v>
      </c>
      <c r="BJ124" s="934">
        <f t="shared" si="84"/>
        <v>-1.3827449999999919E-3</v>
      </c>
      <c r="BK124" s="934">
        <f t="shared" si="84"/>
        <v>-1.3827449999999919E-3</v>
      </c>
      <c r="BL124" s="934">
        <f t="shared" si="84"/>
        <v>-1.3827449999999919E-3</v>
      </c>
      <c r="BM124" s="934">
        <f t="shared" si="84"/>
        <v>-1.3827449999999919E-3</v>
      </c>
      <c r="BN124" s="934">
        <f t="shared" si="84"/>
        <v>-1.3827450000000786E-3</v>
      </c>
      <c r="BO124" s="934">
        <f t="shared" si="84"/>
        <v>-1.3827449999999919E-3</v>
      </c>
      <c r="BP124" s="934">
        <f t="shared" si="84"/>
        <v>-1.3827449999999919E-3</v>
      </c>
      <c r="BQ124" s="934">
        <f t="shared" si="84"/>
        <v>-1.3827449999999919E-3</v>
      </c>
      <c r="BR124" s="441"/>
    </row>
    <row r="125" spans="2:70" ht="14.25" customHeight="1" x14ac:dyDescent="0.3">
      <c r="B125" s="439"/>
      <c r="C125" s="440">
        <v>0.13869999999999999</v>
      </c>
      <c r="D125" s="932" t="s">
        <v>103</v>
      </c>
      <c r="E125" s="784"/>
      <c r="F125" s="933" t="s">
        <v>143</v>
      </c>
      <c r="G125" s="934" t="s">
        <v>95</v>
      </c>
      <c r="H125" s="934" t="s">
        <v>95</v>
      </c>
      <c r="I125" s="934"/>
      <c r="J125" s="934"/>
      <c r="K125" s="934"/>
      <c r="L125" s="934"/>
      <c r="M125" s="934"/>
      <c r="N125" s="934"/>
      <c r="O125" s="934"/>
      <c r="P125" s="934"/>
      <c r="Q125" s="936">
        <f t="shared" ref="Q125:T125" si="85">(Q79-P79)*$C$125</f>
        <v>6.8240104568999996E-2</v>
      </c>
      <c r="R125" s="936">
        <f t="shared" si="85"/>
        <v>-9.417134430522069E-5</v>
      </c>
      <c r="S125" s="936">
        <f t="shared" si="85"/>
        <v>-9.4041387850082999E-5</v>
      </c>
      <c r="T125" s="936">
        <f t="shared" si="85"/>
        <v>-9.3911610734851637E-5</v>
      </c>
      <c r="U125" s="936">
        <f>(U79-T79)*$C$125</f>
        <v>-9.3782012712037197E-5</v>
      </c>
      <c r="V125" s="936">
        <f t="shared" ref="V125:BQ125" si="86">(V79-U79)*$C$125</f>
        <v>-9.3652593534489072E-5</v>
      </c>
      <c r="W125" s="936">
        <f t="shared" si="86"/>
        <v>-9.3523352955410767E-5</v>
      </c>
      <c r="X125" s="936">
        <f t="shared" si="86"/>
        <v>-9.339429072833692E-5</v>
      </c>
      <c r="Y125" s="936">
        <f t="shared" si="86"/>
        <v>-9.3265406607133199E-5</v>
      </c>
      <c r="Z125" s="936">
        <f t="shared" si="86"/>
        <v>-9.3136700346011786E-5</v>
      </c>
      <c r="AA125" s="936">
        <f t="shared" si="86"/>
        <v>-9.3008171699538987E-5</v>
      </c>
      <c r="AB125" s="936">
        <f t="shared" si="86"/>
        <v>-9.2879820422589135E-5</v>
      </c>
      <c r="AC125" s="936">
        <f t="shared" si="86"/>
        <v>-9.2751646270406094E-5</v>
      </c>
      <c r="AD125" s="936">
        <f t="shared" si="86"/>
        <v>-9.2623648998557123E-5</v>
      </c>
      <c r="AE125" s="936">
        <f t="shared" si="86"/>
        <v>-9.2495828362932841E-5</v>
      </c>
      <c r="AF125" s="936">
        <f t="shared" si="86"/>
        <v>-9.2368184119793461E-5</v>
      </c>
      <c r="AG125" s="936">
        <f t="shared" si="86"/>
        <v>-9.2240716025707162E-5</v>
      </c>
      <c r="AH125" s="936">
        <f t="shared" si="86"/>
        <v>-9.2113423837596263E-5</v>
      </c>
      <c r="AI125" s="936">
        <f t="shared" si="86"/>
        <v>-9.1986307312698817E-5</v>
      </c>
      <c r="AJ125" s="936">
        <f t="shared" si="86"/>
        <v>-9.1859366208607007E-5</v>
      </c>
      <c r="AK125" s="936">
        <f t="shared" si="86"/>
        <v>-9.1732600283236403E-5</v>
      </c>
      <c r="AL125" s="936">
        <f t="shared" si="86"/>
        <v>-9.160600929484906E-5</v>
      </c>
      <c r="AM125" s="936">
        <f t="shared" si="86"/>
        <v>-9.1479593002022672E-5</v>
      </c>
      <c r="AN125" s="936">
        <f t="shared" si="86"/>
        <v>-9.1353351163681444E-5</v>
      </c>
      <c r="AO125" s="936">
        <f t="shared" si="86"/>
        <v>-9.122728353907293E-5</v>
      </c>
      <c r="AP125" s="936">
        <f t="shared" si="86"/>
        <v>-9.1101389887791195E-5</v>
      </c>
      <c r="AQ125" s="936">
        <f t="shared" si="86"/>
        <v>-9.0975669969745916E-5</v>
      </c>
      <c r="AR125" s="936">
        <f t="shared" si="86"/>
        <v>-9.085012354518561E-5</v>
      </c>
      <c r="AS125" s="936">
        <f t="shared" si="86"/>
        <v>-9.0724750374689828E-5</v>
      </c>
      <c r="AT125" s="936">
        <f t="shared" si="86"/>
        <v>-9.0599550219176893E-5</v>
      </c>
      <c r="AU125" s="936">
        <f t="shared" si="86"/>
        <v>-9.0474522839873136E-5</v>
      </c>
      <c r="AV125" s="936">
        <f t="shared" si="86"/>
        <v>-9.0349667998351334E-5</v>
      </c>
      <c r="AW125" s="936">
        <f t="shared" si="86"/>
        <v>-9.0224985456515322E-5</v>
      </c>
      <c r="AX125" s="936">
        <f t="shared" si="86"/>
        <v>-9.0100474976584669E-5</v>
      </c>
      <c r="AY125" s="936">
        <f t="shared" si="86"/>
        <v>-8.997613632111765E-5</v>
      </c>
      <c r="AZ125" s="936">
        <f t="shared" si="86"/>
        <v>-8.9851969252995956E-5</v>
      </c>
      <c r="BA125" s="936">
        <f t="shared" si="86"/>
        <v>-8.9727973535424656E-5</v>
      </c>
      <c r="BB125" s="936">
        <f t="shared" si="86"/>
        <v>-8.9604148931947563E-5</v>
      </c>
      <c r="BC125" s="936">
        <f t="shared" si="86"/>
        <v>-8.948049520642417E-5</v>
      </c>
      <c r="BD125" s="936">
        <f t="shared" si="86"/>
        <v>-8.9357012123037388E-5</v>
      </c>
      <c r="BE125" s="936">
        <f t="shared" si="86"/>
        <v>-8.9233699446308846E-5</v>
      </c>
      <c r="BF125" s="936">
        <f t="shared" si="86"/>
        <v>-8.911055694106818E-5</v>
      </c>
      <c r="BG125" s="936">
        <f t="shared" si="86"/>
        <v>-8.8987584372491484E-5</v>
      </c>
      <c r="BH125" s="936">
        <f t="shared" si="86"/>
        <v>-8.8864781506055136E-5</v>
      </c>
      <c r="BI125" s="936">
        <f t="shared" si="86"/>
        <v>-8.8742148107581997E-5</v>
      </c>
      <c r="BJ125" s="936">
        <f t="shared" si="86"/>
        <v>-8.8619683943195169E-5</v>
      </c>
      <c r="BK125" s="936">
        <f t="shared" si="86"/>
        <v>-8.8497388779348887E-5</v>
      </c>
      <c r="BL125" s="936">
        <f t="shared" si="86"/>
        <v>-8.83752623828361E-5</v>
      </c>
      <c r="BM125" s="936">
        <f t="shared" si="86"/>
        <v>-8.8253304520742373E-5</v>
      </c>
      <c r="BN125" s="936">
        <f t="shared" si="86"/>
        <v>-8.8131514960507423E-5</v>
      </c>
      <c r="BO125" s="936">
        <f t="shared" si="86"/>
        <v>-8.8009893469863541E-5</v>
      </c>
      <c r="BP125" s="936">
        <f t="shared" si="86"/>
        <v>-8.7888439816874119E-5</v>
      </c>
      <c r="BQ125" s="936">
        <f t="shared" si="86"/>
        <v>-8.7767153769925899E-5</v>
      </c>
      <c r="BR125" s="441"/>
    </row>
    <row r="126" spans="2:70" ht="14.25" customHeight="1" x14ac:dyDescent="0.3">
      <c r="B126" s="439"/>
      <c r="C126" s="435"/>
      <c r="D126" s="932" t="s">
        <v>80</v>
      </c>
      <c r="E126" s="784"/>
      <c r="F126" s="933" t="s">
        <v>143</v>
      </c>
      <c r="G126" s="934" t="s">
        <v>95</v>
      </c>
      <c r="H126" s="934" t="s">
        <v>95</v>
      </c>
      <c r="I126" s="934"/>
      <c r="J126" s="934"/>
      <c r="K126" s="934"/>
      <c r="L126" s="934"/>
      <c r="M126" s="934"/>
      <c r="N126" s="934"/>
      <c r="O126" s="934"/>
      <c r="P126" s="934"/>
      <c r="Q126" s="940"/>
      <c r="R126" s="940"/>
      <c r="S126" s="940"/>
      <c r="T126" s="940"/>
      <c r="U126" s="936"/>
      <c r="V126" s="941"/>
      <c r="W126" s="941"/>
      <c r="X126" s="941"/>
      <c r="Y126" s="941"/>
      <c r="Z126" s="941"/>
      <c r="AA126" s="941"/>
      <c r="AB126" s="941"/>
      <c r="AC126" s="941"/>
      <c r="AD126" s="941"/>
      <c r="AE126" s="941"/>
      <c r="AF126" s="941"/>
      <c r="AG126" s="941"/>
      <c r="AH126" s="941"/>
      <c r="AI126" s="941"/>
      <c r="AJ126" s="941"/>
      <c r="AK126" s="941"/>
      <c r="AL126" s="941"/>
      <c r="AM126" s="941"/>
      <c r="AN126" s="941"/>
      <c r="AO126" s="941"/>
      <c r="AP126" s="941"/>
      <c r="AQ126" s="941"/>
      <c r="AR126" s="941"/>
      <c r="AS126" s="941"/>
      <c r="AT126" s="941"/>
      <c r="AU126" s="941"/>
      <c r="AV126" s="941"/>
      <c r="AW126" s="936"/>
      <c r="AX126" s="936"/>
      <c r="AY126" s="936"/>
      <c r="AZ126" s="936"/>
      <c r="BA126" s="936"/>
      <c r="BB126" s="936"/>
      <c r="BC126" s="936"/>
      <c r="BD126" s="936"/>
      <c r="BE126" s="936"/>
      <c r="BF126" s="936"/>
      <c r="BG126" s="936"/>
      <c r="BH126" s="936"/>
      <c r="BI126" s="936"/>
      <c r="BJ126" s="936"/>
      <c r="BK126" s="936"/>
      <c r="BL126" s="936"/>
      <c r="BM126" s="936"/>
      <c r="BN126" s="936"/>
      <c r="BO126" s="936"/>
      <c r="BP126" s="936"/>
      <c r="BQ126" s="936"/>
      <c r="BR126" s="441"/>
    </row>
    <row r="127" spans="2:70" ht="14.25" customHeight="1" x14ac:dyDescent="0.3">
      <c r="B127" s="439"/>
      <c r="C127" s="440">
        <v>5.2420000000000001E-2</v>
      </c>
      <c r="D127" s="932" t="s">
        <v>57</v>
      </c>
      <c r="E127" s="784"/>
      <c r="F127" s="933" t="s">
        <v>143</v>
      </c>
      <c r="G127" s="934" t="s">
        <v>95</v>
      </c>
      <c r="H127" s="934" t="s">
        <v>95</v>
      </c>
      <c r="I127" s="934"/>
      <c r="J127" s="934"/>
      <c r="K127" s="934"/>
      <c r="L127" s="934"/>
      <c r="M127" s="934"/>
      <c r="N127" s="934"/>
      <c r="O127" s="934"/>
      <c r="P127" s="934"/>
      <c r="Q127" s="936">
        <f t="shared" ref="Q127:T127" si="87">(Q84-P84)*$C$127</f>
        <v>5.6923087679999996E-3</v>
      </c>
      <c r="R127" s="936">
        <f t="shared" si="87"/>
        <v>7.1368478026711271E-5</v>
      </c>
      <c r="S127" s="936">
        <f t="shared" si="87"/>
        <v>7.2263274824186827E-5</v>
      </c>
      <c r="T127" s="936">
        <f t="shared" si="87"/>
        <v>7.3169290318360583E-5</v>
      </c>
      <c r="U127" s="936">
        <f>(U84-T84)*$C$127</f>
        <v>7.4009846738376574E-5</v>
      </c>
      <c r="V127" s="936">
        <f t="shared" ref="V127:BQ127" si="88">(V84-U84)*$C$127</f>
        <v>7.4936798104872259E-5</v>
      </c>
      <c r="W127" s="936">
        <f t="shared" si="88"/>
        <v>7.5875359262141779E-5</v>
      </c>
      <c r="X127" s="936">
        <f t="shared" si="88"/>
        <v>7.6825675619370342E-5</v>
      </c>
      <c r="Y127" s="936">
        <f t="shared" si="88"/>
        <v>7.7787894406947206E-5</v>
      </c>
      <c r="Z127" s="936">
        <f t="shared" si="88"/>
        <v>7.8762164699280732E-5</v>
      </c>
      <c r="AA127" s="936">
        <f t="shared" si="88"/>
        <v>7.9748637437891285E-5</v>
      </c>
      <c r="AB127" s="936">
        <f t="shared" si="88"/>
        <v>8.0747465454798068E-5</v>
      </c>
      <c r="AC127" s="936">
        <f t="shared" si="88"/>
        <v>8.175880349619403E-5</v>
      </c>
      <c r="AD127" s="936">
        <f t="shared" si="88"/>
        <v>8.2782808246423384E-5</v>
      </c>
      <c r="AE127" s="936">
        <f t="shared" si="88"/>
        <v>8.3819638352255934E-5</v>
      </c>
      <c r="AF127" s="936">
        <f t="shared" si="88"/>
        <v>8.4869454447464079E-5</v>
      </c>
      <c r="AG127" s="936">
        <f t="shared" si="88"/>
        <v>8.5932419177711113E-5</v>
      </c>
      <c r="AH127" s="936">
        <f t="shared" si="88"/>
        <v>8.7008697225746584E-5</v>
      </c>
      <c r="AI127" s="936">
        <f t="shared" si="88"/>
        <v>8.8098455336928911E-5</v>
      </c>
      <c r="AJ127" s="936">
        <f t="shared" si="88"/>
        <v>8.9201862345044943E-5</v>
      </c>
      <c r="AK127" s="936">
        <f t="shared" si="88"/>
        <v>9.0319089198480064E-5</v>
      </c>
      <c r="AL127" s="936">
        <f t="shared" si="88"/>
        <v>9.1450308986695361E-5</v>
      </c>
      <c r="AM127" s="936">
        <f t="shared" si="88"/>
        <v>9.2595696967045143E-5</v>
      </c>
      <c r="AN127" s="936">
        <f t="shared" si="88"/>
        <v>9.3755430591932145E-5</v>
      </c>
      <c r="AO127" s="936">
        <f t="shared" si="88"/>
        <v>9.492968953629724E-5</v>
      </c>
      <c r="AP127" s="936">
        <f t="shared" si="88"/>
        <v>9.6118655725455573E-5</v>
      </c>
      <c r="AQ127" s="936">
        <f t="shared" si="88"/>
        <v>9.7322513363283172E-5</v>
      </c>
      <c r="AR127" s="936">
        <f t="shared" si="88"/>
        <v>9.8541448960755783E-5</v>
      </c>
      <c r="AS127" s="936">
        <f t="shared" si="88"/>
        <v>9.9775651364844101E-5</v>
      </c>
      <c r="AT127" s="936">
        <f t="shared" si="88"/>
        <v>1.0102531178776842E-4</v>
      </c>
      <c r="AU127" s="936">
        <f t="shared" si="88"/>
        <v>1.0229062383662859E-4</v>
      </c>
      <c r="AV127" s="936">
        <f t="shared" si="88"/>
        <v>1.035717835433935E-4</v>
      </c>
      <c r="AW127" s="936">
        <f t="shared" si="88"/>
        <v>1.0486898939527583E-4</v>
      </c>
      <c r="AX127" s="936">
        <f t="shared" si="88"/>
        <v>1.0618244236548254E-4</v>
      </c>
      <c r="AY127" s="936">
        <f t="shared" si="88"/>
        <v>1.0751234594434625E-4</v>
      </c>
      <c r="AZ127" s="936">
        <f t="shared" si="88"/>
        <v>1.0885890617086131E-4</v>
      </c>
      <c r="BA127" s="936">
        <f t="shared" si="88"/>
        <v>1.1022233166459366E-4</v>
      </c>
      <c r="BB127" s="936">
        <f t="shared" si="88"/>
        <v>1.1160283365801121E-4</v>
      </c>
      <c r="BC127" s="936">
        <f t="shared" si="88"/>
        <v>1.1300062602920415E-4</v>
      </c>
      <c r="BD127" s="936">
        <f t="shared" si="88"/>
        <v>1.1441592533502434E-4</v>
      </c>
      <c r="BE127" s="936">
        <f t="shared" si="88"/>
        <v>1.1584895084463192E-4</v>
      </c>
      <c r="BF127" s="936">
        <f t="shared" si="88"/>
        <v>1.1729992457346697E-4</v>
      </c>
      <c r="BG127" s="936">
        <f t="shared" si="88"/>
        <v>1.1876907131765171E-4</v>
      </c>
      <c r="BH127" s="936">
        <f t="shared" si="88"/>
        <v>1.2025661868880739E-4</v>
      </c>
      <c r="BI127" s="936">
        <f t="shared" si="88"/>
        <v>1.2176279714932798E-4</v>
      </c>
      <c r="BJ127" s="936">
        <f t="shared" si="88"/>
        <v>1.2328784004807884E-4</v>
      </c>
      <c r="BK127" s="936">
        <f t="shared" si="88"/>
        <v>1.2483198365654779E-4</v>
      </c>
      <c r="BL127" s="936">
        <f t="shared" si="88"/>
        <v>1.2639546720545871E-4</v>
      </c>
      <c r="BM127" s="936">
        <f t="shared" si="88"/>
        <v>1.2797853292182348E-4</v>
      </c>
      <c r="BN127" s="936">
        <f t="shared" si="88"/>
        <v>1.2958142606648085E-4</v>
      </c>
      <c r="BO127" s="936">
        <f t="shared" si="88"/>
        <v>1.3120439497208374E-4</v>
      </c>
      <c r="BP127" s="936">
        <f t="shared" si="88"/>
        <v>1.3284769108158121E-4</v>
      </c>
      <c r="BQ127" s="936">
        <f t="shared" si="88"/>
        <v>1.3451156898716871E-4</v>
      </c>
      <c r="BR127" s="441"/>
    </row>
    <row r="128" spans="2:70" ht="14.25" customHeight="1" x14ac:dyDescent="0.3">
      <c r="B128" s="439"/>
      <c r="C128" s="438"/>
      <c r="D128" s="937" t="s">
        <v>95</v>
      </c>
      <c r="E128" s="923" t="s">
        <v>95</v>
      </c>
      <c r="F128" s="938" t="s">
        <v>24</v>
      </c>
      <c r="G128" s="939" t="s">
        <v>95</v>
      </c>
      <c r="H128" s="939" t="s">
        <v>95</v>
      </c>
      <c r="I128" s="939">
        <v>0.13102</v>
      </c>
      <c r="J128" s="939" t="s">
        <v>95</v>
      </c>
      <c r="K128" s="939">
        <v>0.13102</v>
      </c>
      <c r="L128" s="939" t="s">
        <v>95</v>
      </c>
      <c r="M128" s="939">
        <v>0.13102</v>
      </c>
      <c r="N128" s="939" t="s">
        <v>95</v>
      </c>
      <c r="O128" s="939">
        <v>0.1749</v>
      </c>
      <c r="P128" s="939" t="s">
        <v>95</v>
      </c>
      <c r="Q128" s="939">
        <v>0.10920000000000001</v>
      </c>
      <c r="R128" s="946">
        <f>SUM(U121:U127)</f>
        <v>7.0086128300340111E-2</v>
      </c>
      <c r="S128" s="946">
        <f t="shared" ref="S128:BQ128" si="89">SUM(S121:S127)</f>
        <v>6.7361174334071364E-2</v>
      </c>
      <c r="T128" s="946">
        <f t="shared" si="89"/>
        <v>7.0487657176721064E-2</v>
      </c>
      <c r="U128" s="946">
        <f t="shared" si="89"/>
        <v>7.0086128300340111E-2</v>
      </c>
      <c r="V128" s="946">
        <f t="shared" si="89"/>
        <v>6.9010669495678967E-2</v>
      </c>
      <c r="W128" s="946">
        <f t="shared" si="89"/>
        <v>6.8753796493101663E-2</v>
      </c>
      <c r="X128" s="946">
        <f t="shared" si="89"/>
        <v>6.735165400000051E-2</v>
      </c>
      <c r="Y128" s="946">
        <f t="shared" si="89"/>
        <v>6.6356454548800944E-2</v>
      </c>
      <c r="Z128" s="946">
        <f t="shared" si="89"/>
        <v>6.6628138051539734E-2</v>
      </c>
      <c r="AA128" s="946">
        <f t="shared" si="89"/>
        <v>6.5668563440525088E-2</v>
      </c>
      <c r="AB128" s="946">
        <f t="shared" si="89"/>
        <v>6.4036825193779179E-2</v>
      </c>
      <c r="AC128" s="946">
        <f t="shared" si="89"/>
        <v>6.3821882884642286E-2</v>
      </c>
      <c r="AD128" s="946">
        <f t="shared" si="89"/>
        <v>6.4182014899112141E-2</v>
      </c>
      <c r="AE128" s="946">
        <f t="shared" si="89"/>
        <v>6.2752632638931272E-2</v>
      </c>
      <c r="AF128" s="946">
        <f t="shared" si="89"/>
        <v>6.2776186101754033E-2</v>
      </c>
      <c r="AG128" s="946">
        <f t="shared" si="89"/>
        <v>6.1628041894371065E-2</v>
      </c>
      <c r="AH128" s="946">
        <f t="shared" si="89"/>
        <v>6.1228637384479541E-2</v>
      </c>
      <c r="AI128" s="946">
        <f t="shared" si="89"/>
        <v>6.1097818538649214E-2</v>
      </c>
      <c r="AJ128" s="946">
        <f t="shared" si="89"/>
        <v>6.0431192358051659E-2</v>
      </c>
      <c r="AK128" s="946">
        <f t="shared" si="89"/>
        <v>6.0222450492104548E-2</v>
      </c>
      <c r="AL128" s="946">
        <f t="shared" si="89"/>
        <v>6.0242120722628238E-2</v>
      </c>
      <c r="AM128" s="946">
        <f t="shared" si="89"/>
        <v>5.9645727926526504E-2</v>
      </c>
      <c r="AN128" s="946">
        <f t="shared" si="89"/>
        <v>5.9474259910099969E-2</v>
      </c>
      <c r="AO128" s="946">
        <f t="shared" si="89"/>
        <v>5.9149703880993464E-2</v>
      </c>
      <c r="AP128" s="946">
        <f t="shared" si="89"/>
        <v>5.8293685784224038E-2</v>
      </c>
      <c r="AQ128" s="946">
        <f t="shared" si="89"/>
        <v>5.8636278355453458E-2</v>
      </c>
      <c r="AR128" s="946">
        <f t="shared" si="89"/>
        <v>5.7944149560644899E-2</v>
      </c>
      <c r="AS128" s="946">
        <f t="shared" si="89"/>
        <v>5.8241634655319507E-2</v>
      </c>
      <c r="AT128" s="946">
        <f t="shared" si="89"/>
        <v>5.7338427002245305E-2</v>
      </c>
      <c r="AU128" s="946">
        <f t="shared" si="89"/>
        <v>5.6910087083290678E-2</v>
      </c>
      <c r="AV128" s="946">
        <f t="shared" si="89"/>
        <v>5.6626161508134626E-2</v>
      </c>
      <c r="AW128" s="946">
        <f t="shared" si="89"/>
        <v>5.6196868219959437E-2</v>
      </c>
      <c r="AX128" s="946">
        <f t="shared" si="89"/>
        <v>5.5360801269074993E-2</v>
      </c>
      <c r="AY128" s="946">
        <f t="shared" si="89"/>
        <v>5.5028551832893839E-2</v>
      </c>
      <c r="AZ128" s="946">
        <f t="shared" si="89"/>
        <v>5.4682166400152582E-2</v>
      </c>
      <c r="BA128" s="946">
        <f t="shared" si="89"/>
        <v>5.4357688231409983E-2</v>
      </c>
      <c r="BB128" s="946">
        <f t="shared" si="89"/>
        <v>5.4024520547259737E-2</v>
      </c>
      <c r="BC128" s="946">
        <f t="shared" si="89"/>
        <v>5.3666118389973115E-2</v>
      </c>
      <c r="BD128" s="946">
        <f t="shared" si="89"/>
        <v>5.3323581982263467E-2</v>
      </c>
      <c r="BE128" s="946">
        <f t="shared" si="89"/>
        <v>5.2968582219206778E-2</v>
      </c>
      <c r="BF128" s="946">
        <f t="shared" si="89"/>
        <v>5.2610823494988364E-2</v>
      </c>
      <c r="BG128" s="946">
        <f t="shared" si="89"/>
        <v>5.228744496750138E-2</v>
      </c>
      <c r="BH128" s="946">
        <f t="shared" si="89"/>
        <v>5.1916608601731647E-2</v>
      </c>
      <c r="BI128" s="946">
        <f t="shared" si="89"/>
        <v>5.156778322215648E-2</v>
      </c>
      <c r="BJ128" s="946">
        <f t="shared" si="89"/>
        <v>5.1172882431216857E-2</v>
      </c>
      <c r="BK128" s="946">
        <f t="shared" si="89"/>
        <v>5.0813181929718981E-2</v>
      </c>
      <c r="BL128" s="946">
        <f t="shared" si="89"/>
        <v>5.0457721548717582E-2</v>
      </c>
      <c r="BM128" s="946">
        <f t="shared" si="89"/>
        <v>5.0096668805542623E-2</v>
      </c>
      <c r="BN128" s="946">
        <f t="shared" si="89"/>
        <v>4.9739855129210503E-2</v>
      </c>
      <c r="BO128" s="946">
        <f t="shared" si="89"/>
        <v>4.94161882921101E-2</v>
      </c>
      <c r="BP128" s="946">
        <f t="shared" si="89"/>
        <v>4.9092535125742277E-2</v>
      </c>
      <c r="BQ128" s="946">
        <f t="shared" si="89"/>
        <v>4.876991747912205E-2</v>
      </c>
      <c r="BR128" s="441"/>
    </row>
    <row r="129" spans="2:70" ht="14.25" customHeight="1" x14ac:dyDescent="0.3">
      <c r="B129" s="439"/>
      <c r="C129" s="438"/>
      <c r="D129" s="937"/>
      <c r="E129" s="923"/>
      <c r="F129" s="923"/>
      <c r="G129" s="942"/>
      <c r="H129" s="942"/>
      <c r="I129" s="942"/>
      <c r="J129" s="942"/>
      <c r="K129" s="942"/>
      <c r="L129" s="942"/>
      <c r="M129" s="942"/>
      <c r="N129" s="942"/>
      <c r="O129" s="942"/>
      <c r="P129" s="942"/>
      <c r="Q129" s="942"/>
      <c r="R129" s="942"/>
      <c r="S129" s="942"/>
      <c r="T129" s="942"/>
      <c r="U129" s="942"/>
      <c r="V129" s="942"/>
      <c r="W129" s="942"/>
      <c r="X129" s="942"/>
      <c r="Y129" s="942"/>
      <c r="Z129" s="942"/>
      <c r="AA129" s="942"/>
      <c r="AB129" s="942"/>
      <c r="AC129" s="942"/>
      <c r="AD129" s="942"/>
      <c r="AE129" s="942"/>
      <c r="AF129" s="942"/>
      <c r="AG129" s="942"/>
      <c r="AH129" s="942"/>
      <c r="AI129" s="942"/>
      <c r="AJ129" s="942"/>
      <c r="AK129" s="942"/>
      <c r="AL129" s="942"/>
      <c r="AM129" s="942"/>
      <c r="AN129" s="942"/>
      <c r="AO129" s="942"/>
      <c r="AP129" s="942"/>
      <c r="AQ129" s="942"/>
      <c r="AR129" s="942"/>
      <c r="AS129" s="942"/>
      <c r="AT129" s="942"/>
      <c r="AU129" s="942"/>
      <c r="AV129" s="942"/>
      <c r="AW129" s="942"/>
      <c r="AX129" s="942"/>
      <c r="AY129" s="942"/>
      <c r="AZ129" s="942"/>
      <c r="BA129" s="942"/>
      <c r="BB129" s="942"/>
      <c r="BC129" s="942"/>
      <c r="BD129" s="942"/>
      <c r="BE129" s="942"/>
      <c r="BF129" s="942"/>
      <c r="BG129" s="942"/>
      <c r="BH129" s="942"/>
      <c r="BI129" s="942"/>
      <c r="BJ129" s="942"/>
      <c r="BK129" s="942"/>
      <c r="BL129" s="942"/>
      <c r="BM129" s="942"/>
      <c r="BN129" s="942"/>
      <c r="BO129" s="942"/>
      <c r="BP129" s="942"/>
      <c r="BQ129" s="942"/>
      <c r="BR129" s="441"/>
    </row>
    <row r="130" spans="2:70" ht="14.25" customHeight="1" x14ac:dyDescent="0.3">
      <c r="B130" s="652"/>
      <c r="C130" s="435"/>
      <c r="D130" s="443"/>
      <c r="E130" s="923"/>
      <c r="F130" s="931" t="s">
        <v>104</v>
      </c>
      <c r="G130" s="930"/>
      <c r="H130" s="930"/>
      <c r="I130" s="930"/>
      <c r="J130" s="930"/>
      <c r="K130" s="930"/>
      <c r="L130" s="930"/>
      <c r="M130" s="930"/>
      <c r="N130" s="930"/>
      <c r="O130" s="930"/>
      <c r="P130" s="930"/>
      <c r="Q130" s="930"/>
      <c r="R130" s="947"/>
      <c r="S130" s="947"/>
      <c r="T130" s="947"/>
      <c r="U130" s="947"/>
      <c r="V130" s="947"/>
      <c r="W130" s="947"/>
      <c r="X130" s="947"/>
      <c r="Y130" s="947"/>
      <c r="Z130" s="947"/>
      <c r="AA130" s="947"/>
      <c r="AB130" s="947"/>
      <c r="AC130" s="947"/>
      <c r="AD130" s="947"/>
      <c r="AE130" s="947"/>
      <c r="AF130" s="947"/>
      <c r="AG130" s="947"/>
      <c r="AH130" s="947"/>
      <c r="AI130" s="947"/>
      <c r="AJ130" s="941"/>
      <c r="AK130" s="941"/>
      <c r="AL130" s="941"/>
      <c r="AM130" s="941"/>
      <c r="AN130" s="941"/>
      <c r="AO130" s="941"/>
      <c r="AP130" s="941"/>
      <c r="AQ130" s="941"/>
      <c r="AR130" s="941"/>
      <c r="AS130" s="941"/>
      <c r="AT130" s="941"/>
      <c r="AU130" s="941"/>
      <c r="AV130" s="941"/>
      <c r="AW130" s="941"/>
      <c r="AX130" s="941"/>
      <c r="AY130" s="941"/>
      <c r="AZ130" s="941"/>
      <c r="BA130" s="941"/>
      <c r="BB130" s="941"/>
      <c r="BC130" s="941"/>
      <c r="BD130" s="941"/>
      <c r="BE130" s="941"/>
      <c r="BF130" s="941"/>
      <c r="BG130" s="941"/>
      <c r="BH130" s="941"/>
      <c r="BI130" s="941"/>
      <c r="BJ130" s="941"/>
      <c r="BK130" s="941"/>
      <c r="BL130" s="941"/>
      <c r="BM130" s="941"/>
      <c r="BN130" s="941"/>
      <c r="BO130" s="941"/>
      <c r="BP130" s="941"/>
      <c r="BQ130" s="941"/>
      <c r="BR130" s="441"/>
    </row>
    <row r="131" spans="2:70" ht="14.25" customHeight="1" x14ac:dyDescent="0.3">
      <c r="B131" s="783" t="s">
        <v>140</v>
      </c>
      <c r="C131" s="632">
        <v>2.1999999999999999E-2</v>
      </c>
      <c r="D131" s="932" t="s">
        <v>99</v>
      </c>
      <c r="E131" s="922"/>
      <c r="F131" s="933" t="s">
        <v>105</v>
      </c>
      <c r="G131" s="934" t="s">
        <v>95</v>
      </c>
      <c r="H131" s="934" t="s">
        <v>95</v>
      </c>
      <c r="I131" s="934">
        <v>0</v>
      </c>
      <c r="J131" s="934" t="s">
        <v>95</v>
      </c>
      <c r="K131" s="934">
        <v>0</v>
      </c>
      <c r="L131" s="934" t="s">
        <v>95</v>
      </c>
      <c r="M131" s="934">
        <v>0</v>
      </c>
      <c r="N131" s="934" t="s">
        <v>95</v>
      </c>
      <c r="O131" s="934">
        <v>0</v>
      </c>
      <c r="P131" s="934" t="s">
        <v>95</v>
      </c>
      <c r="Q131" s="934">
        <v>1.8E-3</v>
      </c>
      <c r="R131" s="934">
        <f>(R66)*$C$131</f>
        <v>2.0648660224500048E-3</v>
      </c>
      <c r="S131" s="934">
        <f>(S66)*$C$131</f>
        <v>2.1375823442966106E-3</v>
      </c>
      <c r="T131" s="934">
        <f t="shared" ref="T131:BQ131" si="90">(T66)*$C$131</f>
        <v>2.1213367184799415E-3</v>
      </c>
      <c r="U131" s="934">
        <f t="shared" si="90"/>
        <v>2.1052145594195118E-3</v>
      </c>
      <c r="V131" s="934">
        <f t="shared" si="90"/>
        <v>2.0892149287678984E-3</v>
      </c>
      <c r="W131" s="934">
        <f t="shared" si="90"/>
        <v>2.0733368953092818E-3</v>
      </c>
      <c r="X131" s="934">
        <f t="shared" si="90"/>
        <v>2.0575795349049315E-3</v>
      </c>
      <c r="Y131" s="934">
        <f t="shared" si="90"/>
        <v>2.0419419304396626E-3</v>
      </c>
      <c r="Z131" s="934">
        <f t="shared" si="90"/>
        <v>2.0264231717683004E-3</v>
      </c>
      <c r="AA131" s="934">
        <f t="shared" si="90"/>
        <v>2.011022355662881E-3</v>
      </c>
      <c r="AB131" s="934">
        <f t="shared" si="90"/>
        <v>1.9957385857598169E-3</v>
      </c>
      <c r="AC131" s="934">
        <f t="shared" si="90"/>
        <v>1.9805709725080759E-3</v>
      </c>
      <c r="AD131" s="934">
        <f t="shared" si="90"/>
        <v>1.9655186331170105E-3</v>
      </c>
      <c r="AE131" s="934">
        <f t="shared" si="90"/>
        <v>1.9505806915053191E-3</v>
      </c>
      <c r="AF131" s="934">
        <f t="shared" si="90"/>
        <v>1.9357562782498512E-3</v>
      </c>
      <c r="AG131" s="934">
        <f t="shared" si="90"/>
        <v>1.9210445305351555E-3</v>
      </c>
      <c r="AH131" s="934">
        <f t="shared" si="90"/>
        <v>1.9064445921031065E-3</v>
      </c>
      <c r="AI131" s="934">
        <f t="shared" si="90"/>
        <v>1.891955613203116E-3</v>
      </c>
      <c r="AJ131" s="934">
        <f t="shared" si="90"/>
        <v>1.8775767505427757E-3</v>
      </c>
      <c r="AK131" s="934">
        <f t="shared" si="90"/>
        <v>1.8633071672386555E-3</v>
      </c>
      <c r="AL131" s="934">
        <f t="shared" si="90"/>
        <v>1.8491460327676491E-3</v>
      </c>
      <c r="AM131" s="934">
        <f t="shared" si="90"/>
        <v>1.8350925229185932E-3</v>
      </c>
      <c r="AN131" s="934">
        <f t="shared" si="90"/>
        <v>1.8211458197444335E-3</v>
      </c>
      <c r="AO131" s="934">
        <f t="shared" si="90"/>
        <v>1.8073051115143526E-3</v>
      </c>
      <c r="AP131" s="934">
        <f t="shared" si="90"/>
        <v>1.7935695926668343E-3</v>
      </c>
      <c r="AQ131" s="934">
        <f t="shared" si="90"/>
        <v>1.7799384637625726E-3</v>
      </c>
      <c r="AR131" s="934">
        <f t="shared" si="90"/>
        <v>1.7664109314380063E-3</v>
      </c>
      <c r="AS131" s="934">
        <f t="shared" si="90"/>
        <v>1.7529862083590472E-3</v>
      </c>
      <c r="AT131" s="934">
        <f t="shared" si="90"/>
        <v>1.7396635131755147E-3</v>
      </c>
      <c r="AU131" s="934">
        <f t="shared" si="90"/>
        <v>1.7264420704754108E-3</v>
      </c>
      <c r="AV131" s="934">
        <f t="shared" si="90"/>
        <v>1.713321110739784E-3</v>
      </c>
      <c r="AW131" s="934">
        <f t="shared" si="90"/>
        <v>1.7002998702981777E-3</v>
      </c>
      <c r="AX131" s="934">
        <f t="shared" si="90"/>
        <v>1.6873775912838837E-3</v>
      </c>
      <c r="AY131" s="934">
        <f t="shared" si="90"/>
        <v>1.674553521590134E-3</v>
      </c>
      <c r="AZ131" s="934">
        <f t="shared" si="90"/>
        <v>1.6618269148260579E-3</v>
      </c>
      <c r="BA131" s="934">
        <f t="shared" si="90"/>
        <v>1.6491970302733811E-3</v>
      </c>
      <c r="BB131" s="934">
        <f t="shared" si="90"/>
        <v>1.6366631328432815E-3</v>
      </c>
      <c r="BC131" s="934">
        <f t="shared" si="90"/>
        <v>1.6242244930336758E-3</v>
      </c>
      <c r="BD131" s="934">
        <f t="shared" si="90"/>
        <v>1.6118803868866215E-3</v>
      </c>
      <c r="BE131" s="934">
        <f t="shared" si="90"/>
        <v>1.5996300959463063E-3</v>
      </c>
      <c r="BF131" s="934">
        <f t="shared" si="90"/>
        <v>1.5874729072171156E-3</v>
      </c>
      <c r="BG131" s="934">
        <f t="shared" si="90"/>
        <v>1.575408113122247E-3</v>
      </c>
      <c r="BH131" s="934">
        <f t="shared" si="90"/>
        <v>1.5634350114625199E-3</v>
      </c>
      <c r="BI131" s="934">
        <f t="shared" si="90"/>
        <v>1.5515529053754199E-3</v>
      </c>
      <c r="BJ131" s="934">
        <f t="shared" si="90"/>
        <v>1.5397611032945731E-3</v>
      </c>
      <c r="BK131" s="934">
        <f t="shared" si="90"/>
        <v>1.528058918909533E-3</v>
      </c>
      <c r="BL131" s="934">
        <f t="shared" si="90"/>
        <v>1.5164456711258011E-3</v>
      </c>
      <c r="BM131" s="934">
        <f t="shared" si="90"/>
        <v>1.5049206840252402E-3</v>
      </c>
      <c r="BN131" s="934">
        <f t="shared" si="90"/>
        <v>1.4934832868266417E-3</v>
      </c>
      <c r="BO131" s="934">
        <f t="shared" si="90"/>
        <v>1.4821328138467642E-3</v>
      </c>
      <c r="BP131" s="934">
        <f t="shared" si="90"/>
        <v>1.4708686044615255E-3</v>
      </c>
      <c r="BQ131" s="934">
        <f t="shared" si="90"/>
        <v>1.459690003067628E-3</v>
      </c>
      <c r="BR131" s="441"/>
    </row>
    <row r="132" spans="2:70" ht="14.25" customHeight="1" x14ac:dyDescent="0.3">
      <c r="B132" s="783"/>
      <c r="C132" s="447">
        <v>0.33</v>
      </c>
      <c r="D132" s="932" t="s">
        <v>101</v>
      </c>
      <c r="E132" s="784"/>
      <c r="F132" s="933" t="s">
        <v>105</v>
      </c>
      <c r="G132" s="934" t="s">
        <v>95</v>
      </c>
      <c r="H132" s="934" t="s">
        <v>95</v>
      </c>
      <c r="I132" s="934">
        <v>1.6299999999999999E-3</v>
      </c>
      <c r="J132" s="934" t="s">
        <v>95</v>
      </c>
      <c r="K132" s="934">
        <v>1.6299999999999999E-3</v>
      </c>
      <c r="L132" s="934" t="s">
        <v>95</v>
      </c>
      <c r="M132" s="934">
        <v>1.6299999999999999E-3</v>
      </c>
      <c r="N132" s="934" t="s">
        <v>95</v>
      </c>
      <c r="O132" s="934">
        <v>1.1E-4</v>
      </c>
      <c r="P132" s="934" t="s">
        <v>95</v>
      </c>
      <c r="Q132" s="934">
        <v>4.3699999999999998E-3</v>
      </c>
      <c r="R132" s="935">
        <f>(R70-Q70)*$C$132</f>
        <v>4.8733254576355249E-8</v>
      </c>
      <c r="S132" s="935">
        <f t="shared" ref="S132:T132" si="91">(S70-R70)*$C$132</f>
        <v>-3.1351728532055536E-5</v>
      </c>
      <c r="T132" s="935">
        <f t="shared" si="91"/>
        <v>1.7037202813862258E-5</v>
      </c>
      <c r="U132" s="935">
        <f>(U70-T70)*$C$132</f>
        <v>1.0865926793036801E-5</v>
      </c>
      <c r="V132" s="935">
        <f t="shared" ref="V132:BQ132" si="92">(V70-U70)*$C$132</f>
        <v>1.2479062162642635E-5</v>
      </c>
      <c r="W132" s="935">
        <f t="shared" si="92"/>
        <v>1.2080255488946535E-5</v>
      </c>
      <c r="X132" s="935">
        <f t="shared" si="92"/>
        <v>1.0875491609033118E-5</v>
      </c>
      <c r="Y132" s="935">
        <f t="shared" si="92"/>
        <v>9.2668090300226936E-6</v>
      </c>
      <c r="Z132" s="935">
        <f t="shared" si="92"/>
        <v>1.2834752520664712E-5</v>
      </c>
      <c r="AA132" s="935">
        <f t="shared" si="92"/>
        <v>1.1473654274827689E-5</v>
      </c>
      <c r="AB132" s="935">
        <f t="shared" si="92"/>
        <v>8.8550693142497311E-6</v>
      </c>
      <c r="AC132" s="935">
        <f t="shared" si="92"/>
        <v>9.6074688833922006E-6</v>
      </c>
      <c r="AD132" s="935">
        <f t="shared" si="92"/>
        <v>1.2779782677834196E-5</v>
      </c>
      <c r="AE132" s="935">
        <f t="shared" si="92"/>
        <v>9.9550948130625037E-6</v>
      </c>
      <c r="AF132" s="935">
        <f t="shared" si="92"/>
        <v>1.1671341585583057E-5</v>
      </c>
      <c r="AG132" s="935">
        <f t="shared" si="92"/>
        <v>9.5558274028270668E-6</v>
      </c>
      <c r="AH132" s="935">
        <f t="shared" si="92"/>
        <v>9.549205424435603E-6</v>
      </c>
      <c r="AI132" s="935">
        <f t="shared" si="92"/>
        <v>1.0316282806895755E-5</v>
      </c>
      <c r="AJ132" s="935">
        <f t="shared" si="92"/>
        <v>9.1687029107929979E-6</v>
      </c>
      <c r="AK132" s="935">
        <f t="shared" si="92"/>
        <v>9.4681366889297348E-6</v>
      </c>
      <c r="AL132" s="935">
        <f t="shared" si="92"/>
        <v>1.0191515572566258E-5</v>
      </c>
      <c r="AM132" s="935">
        <f t="shared" si="92"/>
        <v>9.1847052367610712E-6</v>
      </c>
      <c r="AN132" s="935">
        <f t="shared" si="92"/>
        <v>9.2317260755199477E-6</v>
      </c>
      <c r="AO132" s="935">
        <f t="shared" si="92"/>
        <v>9.0134262979353623E-6</v>
      </c>
      <c r="AP132" s="935">
        <f t="shared" si="92"/>
        <v>7.0780520772006923E-6</v>
      </c>
      <c r="AQ132" s="935">
        <f t="shared" si="92"/>
        <v>8.8695063288131436E-6</v>
      </c>
      <c r="AR132" s="935">
        <f t="shared" si="92"/>
        <v>7.5252353109205028E-6</v>
      </c>
      <c r="AS132" s="935">
        <f t="shared" si="92"/>
        <v>9.2556368555496434E-6</v>
      </c>
      <c r="AT132" s="935">
        <f t="shared" si="92"/>
        <v>7.4634017145357175E-6</v>
      </c>
      <c r="AU132" s="935">
        <f t="shared" si="92"/>
        <v>7.2580276038954062E-6</v>
      </c>
      <c r="AV132" s="935">
        <f t="shared" si="92"/>
        <v>7.3943365220190131E-6</v>
      </c>
      <c r="AW132" s="935">
        <f t="shared" si="92"/>
        <v>7.3173882835000929E-6</v>
      </c>
      <c r="AX132" s="935">
        <f t="shared" si="92"/>
        <v>8.1614022979467631E-6</v>
      </c>
      <c r="AY132" s="935">
        <f t="shared" si="92"/>
        <v>7.2895386922269824E-6</v>
      </c>
      <c r="AZ132" s="935">
        <f t="shared" si="92"/>
        <v>7.1657491388457675E-6</v>
      </c>
      <c r="BA132" s="935">
        <f t="shared" si="92"/>
        <v>7.2689065438859284E-6</v>
      </c>
      <c r="BB132" s="935">
        <f t="shared" si="92"/>
        <v>7.2087179431803982E-6</v>
      </c>
      <c r="BC132" s="935">
        <f t="shared" si="92"/>
        <v>7.2795395524158371E-6</v>
      </c>
      <c r="BD132" s="935">
        <f t="shared" si="92"/>
        <v>6.9282120019298345E-6</v>
      </c>
      <c r="BE132" s="935">
        <f t="shared" si="92"/>
        <v>6.8785298131493479E-6</v>
      </c>
      <c r="BF132" s="935">
        <f t="shared" si="92"/>
        <v>6.8267705095874378E-6</v>
      </c>
      <c r="BG132" s="935">
        <f t="shared" si="92"/>
        <v>6.7450934990179184E-6</v>
      </c>
      <c r="BH132" s="935">
        <f t="shared" si="92"/>
        <v>6.6375780953058243E-6</v>
      </c>
      <c r="BI132" s="935">
        <f t="shared" si="92"/>
        <v>6.5505262227695538E-6</v>
      </c>
      <c r="BJ132" s="935">
        <f t="shared" si="92"/>
        <v>6.472404793829573E-6</v>
      </c>
      <c r="BK132" s="935">
        <f t="shared" si="92"/>
        <v>6.3972994815372779E-6</v>
      </c>
      <c r="BL132" s="935">
        <f t="shared" si="92"/>
        <v>6.306056309835356E-6</v>
      </c>
      <c r="BM132" s="935">
        <f t="shared" si="92"/>
        <v>6.2158902169670577E-6</v>
      </c>
      <c r="BN132" s="935">
        <f t="shared" si="92"/>
        <v>6.1196875426311471E-6</v>
      </c>
      <c r="BO132" s="935">
        <f t="shared" si="92"/>
        <v>6.0379923522647933E-6</v>
      </c>
      <c r="BP132" s="935">
        <f t="shared" si="92"/>
        <v>5.9537737638420967E-6</v>
      </c>
      <c r="BQ132" s="935">
        <f t="shared" si="92"/>
        <v>5.8674314184899156E-6</v>
      </c>
      <c r="BR132" s="441"/>
    </row>
    <row r="133" spans="2:70" ht="14.25" customHeight="1" x14ac:dyDescent="0.3">
      <c r="B133" s="783"/>
      <c r="C133" s="440">
        <v>0.30940000000000001</v>
      </c>
      <c r="D133" s="932" t="s">
        <v>106</v>
      </c>
      <c r="E133" s="784"/>
      <c r="F133" s="933" t="s">
        <v>105</v>
      </c>
      <c r="G133" s="934" t="s">
        <v>95</v>
      </c>
      <c r="H133" s="934" t="s">
        <v>95</v>
      </c>
      <c r="I133" s="934">
        <v>6.6530000000000006E-2</v>
      </c>
      <c r="J133" s="934" t="s">
        <v>95</v>
      </c>
      <c r="K133" s="934">
        <v>6.6530000000000006E-2</v>
      </c>
      <c r="L133" s="934" t="s">
        <v>95</v>
      </c>
      <c r="M133" s="934">
        <v>6.6530000000000006E-2</v>
      </c>
      <c r="N133" s="934" t="s">
        <v>95</v>
      </c>
      <c r="O133" s="934">
        <v>2.1950000000000001E-2</v>
      </c>
      <c r="P133" s="934" t="s">
        <v>95</v>
      </c>
      <c r="Q133" s="934">
        <v>1.6049999999999998E-2</v>
      </c>
      <c r="R133" s="935">
        <f t="shared" ref="R133:T133" si="93">(R72-Q72)*$C$133</f>
        <v>6.6029538781115071E-3</v>
      </c>
      <c r="S133" s="935">
        <f t="shared" si="93"/>
        <v>1.4677396804132084E-3</v>
      </c>
      <c r="T133" s="935">
        <f t="shared" si="93"/>
        <v>1.3917042676078021E-2</v>
      </c>
      <c r="U133" s="935">
        <f>(U72-T72)*$C$133</f>
        <v>1.4316015322306535E-2</v>
      </c>
      <c r="V133" s="935">
        <f t="shared" ref="V133:BQ133" si="94">(V72-U72)*$C$133</f>
        <v>1.2371340494736153E-2</v>
      </c>
      <c r="W133" s="935">
        <f t="shared" si="94"/>
        <v>1.3230750664959533E-2</v>
      </c>
      <c r="X133" s="935">
        <f t="shared" si="94"/>
        <v>1.0141025527608354E-2</v>
      </c>
      <c r="Y133" s="935">
        <f t="shared" si="94"/>
        <v>8.4377526347324296E-3</v>
      </c>
      <c r="Z133" s="935">
        <f t="shared" si="94"/>
        <v>1.1067951220298494E-2</v>
      </c>
      <c r="AA133" s="935">
        <f t="shared" si="94"/>
        <v>9.4606207512213259E-3</v>
      </c>
      <c r="AB133" s="935">
        <f t="shared" si="94"/>
        <v>5.531741947807904E-3</v>
      </c>
      <c r="AC133" s="935">
        <f t="shared" si="94"/>
        <v>6.4550255592595038E-3</v>
      </c>
      <c r="AD133" s="935">
        <f t="shared" si="94"/>
        <v>9.338511867692377E-3</v>
      </c>
      <c r="AE133" s="935">
        <f t="shared" si="94"/>
        <v>6.0674877777375028E-3</v>
      </c>
      <c r="AF133" s="935">
        <f t="shared" si="94"/>
        <v>7.771191089660727E-3</v>
      </c>
      <c r="AG133" s="935">
        <f t="shared" si="94"/>
        <v>5.4408568291740749E-3</v>
      </c>
      <c r="AH133" s="935">
        <f t="shared" si="94"/>
        <v>5.6686486759736573E-3</v>
      </c>
      <c r="AI133" s="935">
        <f t="shared" si="94"/>
        <v>6.8062366915293731E-3</v>
      </c>
      <c r="AJ133" s="935">
        <f t="shared" si="94"/>
        <v>6.0928989484319877E-3</v>
      </c>
      <c r="AK133" s="935">
        <f t="shared" si="94"/>
        <v>6.9391779647112028E-3</v>
      </c>
      <c r="AL133" s="935">
        <f t="shared" si="94"/>
        <v>8.5580063810669228E-3</v>
      </c>
      <c r="AM133" s="935">
        <f t="shared" si="94"/>
        <v>8.0499704355925638E-3</v>
      </c>
      <c r="AN133" s="935">
        <f t="shared" si="94"/>
        <v>8.9891733587838425E-3</v>
      </c>
      <c r="AO133" s="935">
        <f t="shared" si="94"/>
        <v>9.3908374088420704E-3</v>
      </c>
      <c r="AP133" s="935">
        <f t="shared" si="94"/>
        <v>7.9567202428526777E-3</v>
      </c>
      <c r="AQ133" s="935">
        <f t="shared" si="94"/>
        <v>1.0625381336428057E-2</v>
      </c>
      <c r="AR133" s="935">
        <f t="shared" si="94"/>
        <v>9.7307215109670529E-3</v>
      </c>
      <c r="AS133" s="935">
        <f t="shared" si="94"/>
        <v>1.2221622078483863E-2</v>
      </c>
      <c r="AT133" s="935">
        <f t="shared" si="94"/>
        <v>1.0579449268989027E-2</v>
      </c>
      <c r="AU133" s="935">
        <f t="shared" si="94"/>
        <v>1.0555919910049602E-2</v>
      </c>
      <c r="AV133" s="935">
        <f t="shared" si="94"/>
        <v>1.101718166649813E-2</v>
      </c>
      <c r="AW133" s="935">
        <f t="shared" si="94"/>
        <v>1.096804252832604E-2</v>
      </c>
      <c r="AX133" s="935">
        <f t="shared" si="94"/>
        <v>9.5080266423731314E-3</v>
      </c>
      <c r="AY133" s="935">
        <f t="shared" si="94"/>
        <v>9.7720499972978429E-3</v>
      </c>
      <c r="AZ133" s="935">
        <f t="shared" si="94"/>
        <v>9.9754510283685989E-3</v>
      </c>
      <c r="BA133" s="935">
        <f t="shared" si="94"/>
        <v>1.0243093474006613E-2</v>
      </c>
      <c r="BB133" s="935">
        <f t="shared" si="94"/>
        <v>1.0470527292468432E-2</v>
      </c>
      <c r="BC133" s="935">
        <f t="shared" si="94"/>
        <v>1.0600460205281216E-2</v>
      </c>
      <c r="BD133" s="935">
        <f t="shared" si="94"/>
        <v>1.0775192534608246E-2</v>
      </c>
      <c r="BE133" s="935">
        <f t="shared" si="94"/>
        <v>1.0896199009919809E-2</v>
      </c>
      <c r="BF133" s="935">
        <f t="shared" si="94"/>
        <v>1.099742836111112E-2</v>
      </c>
      <c r="BG133" s="935">
        <f t="shared" si="94"/>
        <v>1.1206680479607769E-2</v>
      </c>
      <c r="BH133" s="935">
        <f t="shared" si="94"/>
        <v>1.1242683953293215E-2</v>
      </c>
      <c r="BI133" s="935">
        <f t="shared" si="94"/>
        <v>1.1344255294798673E-2</v>
      </c>
      <c r="BJ133" s="935">
        <f t="shared" si="94"/>
        <v>1.1277423170398482E-2</v>
      </c>
      <c r="BK133" s="935">
        <f t="shared" si="94"/>
        <v>1.1321679934393617E-2</v>
      </c>
      <c r="BL133" s="935">
        <f t="shared" si="94"/>
        <v>1.1370697591123285E-2</v>
      </c>
      <c r="BM133" s="935">
        <f t="shared" si="94"/>
        <v>1.1390718838882737E-2</v>
      </c>
      <c r="BN133" s="935">
        <f t="shared" si="94"/>
        <v>1.1415626776176756E-2</v>
      </c>
      <c r="BO133" s="935">
        <f t="shared" si="94"/>
        <v>1.1544837757765764E-2</v>
      </c>
      <c r="BP133" s="935">
        <f t="shared" si="94"/>
        <v>1.1664547644135386E-2</v>
      </c>
      <c r="BQ133" s="935">
        <f t="shared" si="94"/>
        <v>1.1778339849572496E-2</v>
      </c>
      <c r="BR133" s="441"/>
    </row>
    <row r="134" spans="2:70" s="907" customFormat="1" ht="14.25" customHeight="1" x14ac:dyDescent="0.3">
      <c r="B134" s="783"/>
      <c r="C134" s="906">
        <v>0.22944000000000001</v>
      </c>
      <c r="D134" s="932" t="s">
        <v>141</v>
      </c>
      <c r="E134" s="784"/>
      <c r="F134" s="934" t="s">
        <v>105</v>
      </c>
      <c r="G134" s="934"/>
      <c r="H134" s="934"/>
      <c r="I134" s="934"/>
      <c r="J134" s="934"/>
      <c r="K134" s="934"/>
      <c r="L134" s="934"/>
      <c r="M134" s="934"/>
      <c r="N134" s="934"/>
      <c r="O134" s="934"/>
      <c r="P134" s="934"/>
      <c r="Q134" s="934"/>
      <c r="R134" s="934">
        <f>(R75-Q75)*$C$135</f>
        <v>2.2342414554530747E-3</v>
      </c>
      <c r="S134" s="934">
        <f t="shared" ref="S134:T134" si="95">(S75-R75)*$C$135</f>
        <v>5.4017559920567556E-3</v>
      </c>
      <c r="T134" s="934">
        <f t="shared" si="95"/>
        <v>2.999304940343615E-3</v>
      </c>
      <c r="U134" s="934">
        <f>(U75-T75)*$C$135</f>
        <v>2.8830072488751626E-3</v>
      </c>
      <c r="V134" s="934">
        <f t="shared" ref="V134:BQ134" si="96">(V75-U75)*$C$135</f>
        <v>3.2098686668742878E-3</v>
      </c>
      <c r="W134" s="934">
        <f t="shared" si="96"/>
        <v>3.0073433089190323E-3</v>
      </c>
      <c r="X134" s="934">
        <f t="shared" si="96"/>
        <v>3.551988912264391E-3</v>
      </c>
      <c r="Y134" s="934">
        <f t="shared" si="96"/>
        <v>3.8351143083877517E-3</v>
      </c>
      <c r="Z134" s="934">
        <f t="shared" si="96"/>
        <v>3.2983482014514835E-3</v>
      </c>
      <c r="AA134" s="934">
        <f t="shared" si="96"/>
        <v>3.564121540290799E-3</v>
      </c>
      <c r="AB134" s="934">
        <f t="shared" si="96"/>
        <v>4.2693869945125574E-3</v>
      </c>
      <c r="AC134" s="934">
        <f t="shared" si="96"/>
        <v>4.0571609078900997E-3</v>
      </c>
      <c r="AD134" s="934">
        <f t="shared" si="96"/>
        <v>3.4742788323543191E-3</v>
      </c>
      <c r="AE134" s="934">
        <f t="shared" si="96"/>
        <v>4.0565583086279661E-3</v>
      </c>
      <c r="AF134" s="934">
        <f t="shared" si="96"/>
        <v>3.697884744916201E-3</v>
      </c>
      <c r="AG134" s="934">
        <f t="shared" si="96"/>
        <v>4.102990446825318E-3</v>
      </c>
      <c r="AH134" s="934">
        <f t="shared" si="96"/>
        <v>4.0244652742293836E-3</v>
      </c>
      <c r="AI134" s="934">
        <f t="shared" si="96"/>
        <v>3.7741416390994695E-3</v>
      </c>
      <c r="AJ134" s="934">
        <f t="shared" si="96"/>
        <v>3.8745585618423744E-3</v>
      </c>
      <c r="AK134" s="934">
        <f t="shared" si="96"/>
        <v>3.6801670588213565E-3</v>
      </c>
      <c r="AL134" s="934">
        <f t="shared" si="96"/>
        <v>3.3400183895760725E-3</v>
      </c>
      <c r="AM134" s="934">
        <f t="shared" si="96"/>
        <v>3.4026632413291786E-3</v>
      </c>
      <c r="AN134" s="934">
        <f t="shared" si="96"/>
        <v>3.1917670644395122E-3</v>
      </c>
      <c r="AO134" s="934">
        <f t="shared" si="96"/>
        <v>3.0828718425423714E-3</v>
      </c>
      <c r="AP134" s="934">
        <f t="shared" si="96"/>
        <v>3.3217438262989887E-3</v>
      </c>
      <c r="AQ134" s="934">
        <f t="shared" si="96"/>
        <v>2.7844952944440877E-3</v>
      </c>
      <c r="AR134" s="934">
        <f t="shared" si="96"/>
        <v>2.9218965737489865E-3</v>
      </c>
      <c r="AS134" s="934">
        <f t="shared" si="96"/>
        <v>2.4189017650513766E-3</v>
      </c>
      <c r="AT134" s="934">
        <f t="shared" si="96"/>
        <v>2.698217481746693E-3</v>
      </c>
      <c r="AU134" s="934">
        <f t="shared" si="96"/>
        <v>2.6715775460486942E-3</v>
      </c>
      <c r="AV134" s="934">
        <f t="shared" si="96"/>
        <v>2.5534192650117954E-3</v>
      </c>
      <c r="AW134" s="934">
        <f t="shared" si="96"/>
        <v>2.5319955456221547E-3</v>
      </c>
      <c r="AX134" s="934">
        <f t="shared" si="96"/>
        <v>2.7774997401386822E-3</v>
      </c>
      <c r="AY134" s="934">
        <f t="shared" si="96"/>
        <v>2.697658212617669E-3</v>
      </c>
      <c r="AZ134" s="934">
        <f t="shared" si="96"/>
        <v>2.6294652356407609E-3</v>
      </c>
      <c r="BA134" s="934">
        <f t="shared" si="96"/>
        <v>2.5493994704489081E-3</v>
      </c>
      <c r="BB134" s="934">
        <f t="shared" si="96"/>
        <v>2.4772739509176115E-3</v>
      </c>
      <c r="BC134" s="934">
        <f t="shared" si="96"/>
        <v>2.4238638787407005E-3</v>
      </c>
      <c r="BD134" s="934">
        <f t="shared" si="96"/>
        <v>2.362356524465033E-3</v>
      </c>
      <c r="BE134" s="934">
        <f t="shared" si="96"/>
        <v>2.3112469675670368E-3</v>
      </c>
      <c r="BF134" s="934">
        <f t="shared" si="96"/>
        <v>2.2641647636804469E-3</v>
      </c>
      <c r="BG134" s="934">
        <f t="shared" si="96"/>
        <v>2.1969455284871404E-3</v>
      </c>
      <c r="BH134" s="934">
        <f t="shared" si="96"/>
        <v>2.1627645710631002E-3</v>
      </c>
      <c r="BI134" s="934">
        <f t="shared" si="96"/>
        <v>2.1164537043995195E-3</v>
      </c>
      <c r="BJ134" s="934">
        <f t="shared" si="96"/>
        <v>2.1022475987958838E-3</v>
      </c>
      <c r="BK134" s="934">
        <f t="shared" si="96"/>
        <v>2.0672964066131461E-3</v>
      </c>
      <c r="BL134" s="934">
        <f t="shared" si="96"/>
        <v>2.0317018055449462E-3</v>
      </c>
      <c r="BM134" s="934">
        <f t="shared" si="96"/>
        <v>2.0018376328681505E-3</v>
      </c>
      <c r="BN134" s="934">
        <f t="shared" si="96"/>
        <v>1.9712928479704121E-3</v>
      </c>
      <c r="BO134" s="934">
        <f t="shared" si="96"/>
        <v>1.9212607303610923E-3</v>
      </c>
      <c r="BP134" s="934">
        <f t="shared" si="96"/>
        <v>1.8732559889853497E-3</v>
      </c>
      <c r="BQ134" s="934">
        <f t="shared" si="96"/>
        <v>1.8265950905455371E-3</v>
      </c>
      <c r="BR134" s="441"/>
    </row>
    <row r="135" spans="2:70" ht="14.25" customHeight="1" x14ac:dyDescent="0.3">
      <c r="B135" s="783"/>
      <c r="C135" s="440">
        <v>5.8500000000000003E-2</v>
      </c>
      <c r="D135" s="932" t="s">
        <v>103</v>
      </c>
      <c r="E135" s="784"/>
      <c r="F135" s="933" t="s">
        <v>105</v>
      </c>
      <c r="G135" s="934" t="s">
        <v>95</v>
      </c>
      <c r="H135" s="934" t="s">
        <v>95</v>
      </c>
      <c r="I135" s="934">
        <v>1.0000000000000001E-5</v>
      </c>
      <c r="J135" s="934" t="s">
        <v>95</v>
      </c>
      <c r="K135" s="934">
        <v>1.0000000000000001E-5</v>
      </c>
      <c r="L135" s="934" t="s">
        <v>95</v>
      </c>
      <c r="M135" s="934">
        <v>1.0000000000000001E-5</v>
      </c>
      <c r="N135" s="934" t="s">
        <v>95</v>
      </c>
      <c r="O135" s="934">
        <v>2.7399999999999998E-3</v>
      </c>
      <c r="P135" s="934" t="s">
        <v>95</v>
      </c>
      <c r="Q135" s="934">
        <v>7.1000000000000002E-4</v>
      </c>
      <c r="R135" s="935">
        <f t="shared" ref="R135:T135" si="97">(R79-Q79)*$C$135</f>
        <v>-3.9718988045100301E-5</v>
      </c>
      <c r="S135" s="935">
        <f t="shared" si="97"/>
        <v>-3.966417584159954E-5</v>
      </c>
      <c r="T135" s="935">
        <f t="shared" si="97"/>
        <v>-3.9609439278938873E-5</v>
      </c>
      <c r="U135" s="935">
        <f>(U79-T79)*$C$135</f>
        <v>-3.955477825273379E-5</v>
      </c>
      <c r="V135" s="935">
        <f t="shared" ref="V135:BQ135" si="98">(V79-U79)*$C$135</f>
        <v>-3.950019265874269E-5</v>
      </c>
      <c r="W135" s="935">
        <f t="shared" si="98"/>
        <v>-3.9445682392873327E-5</v>
      </c>
      <c r="X135" s="935">
        <f t="shared" si="98"/>
        <v>-3.9391247351173109E-5</v>
      </c>
      <c r="Y135" s="935">
        <f t="shared" si="98"/>
        <v>-3.9336887429829075E-5</v>
      </c>
      <c r="Z135" s="935">
        <f t="shared" si="98"/>
        <v>-3.9282602525174408E-5</v>
      </c>
      <c r="AA135" s="935">
        <f t="shared" si="98"/>
        <v>-3.9228392533691652E-5</v>
      </c>
      <c r="AB135" s="935">
        <f t="shared" si="98"/>
        <v>-3.917425735199326E-5</v>
      </c>
      <c r="AC135" s="935">
        <f t="shared" si="98"/>
        <v>-3.9120196876847566E-5</v>
      </c>
      <c r="AD135" s="935">
        <f t="shared" si="98"/>
        <v>-3.9066211005159283E-5</v>
      </c>
      <c r="AE135" s="935">
        <f t="shared" si="98"/>
        <v>-3.9012299633969517E-5</v>
      </c>
      <c r="AF135" s="935">
        <f t="shared" si="98"/>
        <v>-3.8958462660475261E-5</v>
      </c>
      <c r="AG135" s="935">
        <f t="shared" si="98"/>
        <v>-3.8904699982003383E-5</v>
      </c>
      <c r="AH135" s="935">
        <f t="shared" si="98"/>
        <v>-3.8851011496030152E-5</v>
      </c>
      <c r="AI135" s="935">
        <f t="shared" si="98"/>
        <v>-3.8797397100164974E-5</v>
      </c>
      <c r="AJ135" s="935">
        <f t="shared" si="98"/>
        <v>-3.8743856692166627E-5</v>
      </c>
      <c r="AK135" s="935">
        <f t="shared" si="98"/>
        <v>-3.8690390169930284E-5</v>
      </c>
      <c r="AL135" s="935">
        <f t="shared" si="98"/>
        <v>-3.863699743149726E-5</v>
      </c>
      <c r="AM135" s="935">
        <f t="shared" si="98"/>
        <v>-3.8583678375042012E-5</v>
      </c>
      <c r="AN135" s="935">
        <f t="shared" si="98"/>
        <v>-3.8530432898885113E-5</v>
      </c>
      <c r="AO135" s="935">
        <f t="shared" si="98"/>
        <v>-3.8477260901483541E-5</v>
      </c>
      <c r="AP135" s="935">
        <f t="shared" si="98"/>
        <v>-3.8424162281440412E-5</v>
      </c>
      <c r="AQ135" s="935">
        <f t="shared" si="98"/>
        <v>-3.8371136937491974E-5</v>
      </c>
      <c r="AR135" s="935">
        <f t="shared" si="98"/>
        <v>-3.8318184768517369E-5</v>
      </c>
      <c r="AS135" s="935">
        <f t="shared" si="98"/>
        <v>-3.8265305673535366E-5</v>
      </c>
      <c r="AT135" s="935">
        <f t="shared" si="98"/>
        <v>-3.8212499551707637E-5</v>
      </c>
      <c r="AU135" s="935">
        <f t="shared" si="98"/>
        <v>-3.8159766302325731E-5</v>
      </c>
      <c r="AV135" s="935">
        <f t="shared" si="98"/>
        <v>-3.8107105824827348E-5</v>
      </c>
      <c r="AW135" s="935">
        <f t="shared" si="98"/>
        <v>-3.8054518018789815E-5</v>
      </c>
      <c r="AX135" s="935">
        <f t="shared" si="98"/>
        <v>-3.8002002783923604E-5</v>
      </c>
      <c r="AY135" s="935">
        <f t="shared" si="98"/>
        <v>-3.7949560020082071E-5</v>
      </c>
      <c r="AZ135" s="935">
        <f t="shared" si="98"/>
        <v>-3.7897189627254972E-5</v>
      </c>
      <c r="BA135" s="935">
        <f t="shared" si="98"/>
        <v>-3.7844891505568443E-5</v>
      </c>
      <c r="BB135" s="935">
        <f t="shared" si="98"/>
        <v>-3.7792665555291509E-5</v>
      </c>
      <c r="BC135" s="935">
        <f t="shared" si="98"/>
        <v>-3.7740511676826351E-5</v>
      </c>
      <c r="BD135" s="935">
        <f t="shared" si="98"/>
        <v>-3.768842977071152E-5</v>
      </c>
      <c r="BE135" s="935">
        <f t="shared" si="98"/>
        <v>-3.7636419737628467E-5</v>
      </c>
      <c r="BF135" s="935">
        <f t="shared" si="98"/>
        <v>-3.7584481478388529E-5</v>
      </c>
      <c r="BG135" s="935">
        <f t="shared" si="98"/>
        <v>-3.7532614893949186E-5</v>
      </c>
      <c r="BH135" s="935">
        <f t="shared" si="98"/>
        <v>-3.7480819885394562E-5</v>
      </c>
      <c r="BI135" s="935">
        <f t="shared" si="98"/>
        <v>-3.7429096353954916E-5</v>
      </c>
      <c r="BJ135" s="935">
        <f t="shared" si="98"/>
        <v>-3.7377444200987155E-5</v>
      </c>
      <c r="BK135" s="935">
        <f t="shared" si="98"/>
        <v>-3.732586332798782E-5</v>
      </c>
      <c r="BL135" s="935">
        <f t="shared" si="98"/>
        <v>-3.7274353636596341E-5</v>
      </c>
      <c r="BM135" s="935">
        <f t="shared" si="98"/>
        <v>-3.7222915028575558E-5</v>
      </c>
      <c r="BN135" s="935">
        <f t="shared" si="98"/>
        <v>-3.7171547405837673E-5</v>
      </c>
      <c r="BO135" s="935">
        <f t="shared" si="98"/>
        <v>-3.7120250670418298E-5</v>
      </c>
      <c r="BP135" s="935">
        <f t="shared" si="98"/>
        <v>-3.7069024724492697E-5</v>
      </c>
      <c r="BQ135" s="935">
        <f t="shared" si="98"/>
        <v>-3.7017869470372505E-5</v>
      </c>
      <c r="BR135" s="441"/>
    </row>
    <row r="136" spans="2:70" ht="14.25" customHeight="1" x14ac:dyDescent="0.3">
      <c r="B136" s="783"/>
      <c r="C136" s="440">
        <v>0.44640000000000002</v>
      </c>
      <c r="D136" s="932" t="s">
        <v>57</v>
      </c>
      <c r="E136" s="784"/>
      <c r="F136" s="933" t="s">
        <v>105</v>
      </c>
      <c r="G136" s="934" t="s">
        <v>95</v>
      </c>
      <c r="H136" s="934" t="s">
        <v>95</v>
      </c>
      <c r="I136" s="934">
        <v>3.6900000000000001E-3</v>
      </c>
      <c r="J136" s="934" t="s">
        <v>95</v>
      </c>
      <c r="K136" s="934">
        <v>3.6900000000000001E-3</v>
      </c>
      <c r="L136" s="934" t="s">
        <v>95</v>
      </c>
      <c r="M136" s="934">
        <v>3.6900000000000001E-3</v>
      </c>
      <c r="N136" s="934" t="s">
        <v>95</v>
      </c>
      <c r="O136" s="934">
        <v>4.4400000000000004E-3</v>
      </c>
      <c r="P136" s="934" t="s">
        <v>95</v>
      </c>
      <c r="Q136" s="934">
        <v>3.3E-3</v>
      </c>
      <c r="R136" s="935">
        <f t="shared" ref="R136:T136" si="99">(R84-Q84)*$C$136</f>
        <v>6.0776208682037226E-4</v>
      </c>
      <c r="S136" s="935">
        <f t="shared" si="99"/>
        <v>6.1538202749937055E-4</v>
      </c>
      <c r="T136" s="935">
        <f t="shared" si="99"/>
        <v>6.2309750473323478E-4</v>
      </c>
      <c r="U136" s="935">
        <f>(U84-T84)*$C$136</f>
        <v>6.3025554338060476E-4</v>
      </c>
      <c r="V136" s="935">
        <f t="shared" ref="V136:BQ136" si="100">(V84-U84)*$C$136</f>
        <v>6.3814930702050707E-4</v>
      </c>
      <c r="W136" s="935">
        <f t="shared" si="100"/>
        <v>6.4614193770736535E-4</v>
      </c>
      <c r="X136" s="935">
        <f t="shared" si="100"/>
        <v>6.5423467372161242E-4</v>
      </c>
      <c r="Y136" s="935">
        <f t="shared" si="100"/>
        <v>6.6242876885275149E-4</v>
      </c>
      <c r="Z136" s="935">
        <f t="shared" si="100"/>
        <v>6.7072549259364583E-4</v>
      </c>
      <c r="AA136" s="935">
        <f t="shared" si="100"/>
        <v>6.7912613033717416E-4</v>
      </c>
      <c r="AB136" s="935">
        <f t="shared" si="100"/>
        <v>6.8763198357538842E-4</v>
      </c>
      <c r="AC136" s="935">
        <f t="shared" si="100"/>
        <v>6.962443701011259E-4</v>
      </c>
      <c r="AD136" s="935">
        <f t="shared" si="100"/>
        <v>7.0496462421219765E-4</v>
      </c>
      <c r="AE136" s="935">
        <f t="shared" si="100"/>
        <v>7.1379409691810474E-4</v>
      </c>
      <c r="AF136" s="935">
        <f t="shared" si="100"/>
        <v>7.2273415614933169E-4</v>
      </c>
      <c r="AG136" s="935">
        <f t="shared" si="100"/>
        <v>7.3178618696929118E-4</v>
      </c>
      <c r="AH136" s="935">
        <f t="shared" si="100"/>
        <v>7.4095159178888352E-4</v>
      </c>
      <c r="AI136" s="935">
        <f t="shared" si="100"/>
        <v>7.5023179058384326E-4</v>
      </c>
      <c r="AJ136" s="935">
        <f t="shared" si="100"/>
        <v>7.5962822111461396E-4</v>
      </c>
      <c r="AK136" s="935">
        <f t="shared" si="100"/>
        <v>7.6914233914920839E-4</v>
      </c>
      <c r="AL136" s="935">
        <f t="shared" si="100"/>
        <v>7.7877561868868394E-4</v>
      </c>
      <c r="AM136" s="935">
        <f t="shared" si="100"/>
        <v>7.8852955219551614E-4</v>
      </c>
      <c r="AN136" s="935">
        <f t="shared" si="100"/>
        <v>7.9840565082484754E-4</v>
      </c>
      <c r="AO136" s="935">
        <f t="shared" si="100"/>
        <v>8.0840544465858621E-4</v>
      </c>
      <c r="AP136" s="935">
        <f t="shared" si="100"/>
        <v>8.1853048294245267E-4</v>
      </c>
      <c r="AQ136" s="935">
        <f t="shared" si="100"/>
        <v>8.2878233432601318E-4</v>
      </c>
      <c r="AR136" s="935">
        <f t="shared" si="100"/>
        <v>8.3916258710571123E-4</v>
      </c>
      <c r="AS136" s="935">
        <f t="shared" si="100"/>
        <v>8.4967284947093488E-4</v>
      </c>
      <c r="AT136" s="935">
        <f t="shared" si="100"/>
        <v>8.6031474975314416E-4</v>
      </c>
      <c r="AU136" s="935">
        <f t="shared" si="100"/>
        <v>8.7108993667819553E-4</v>
      </c>
      <c r="AV136" s="935">
        <f t="shared" si="100"/>
        <v>8.8200007962172563E-4</v>
      </c>
      <c r="AW136" s="935">
        <f t="shared" si="100"/>
        <v>8.9304686886782013E-4</v>
      </c>
      <c r="AX136" s="935">
        <f t="shared" si="100"/>
        <v>9.0423201587087757E-4</v>
      </c>
      <c r="AY136" s="935">
        <f t="shared" si="100"/>
        <v>9.1555725352072048E-4</v>
      </c>
      <c r="AZ136" s="935">
        <f t="shared" si="100"/>
        <v>9.2702433641115016E-4</v>
      </c>
      <c r="BA136" s="935">
        <f t="shared" si="100"/>
        <v>9.3863504111168659E-4</v>
      </c>
      <c r="BB136" s="935">
        <f t="shared" si="100"/>
        <v>9.5039116644288831E-4</v>
      </c>
      <c r="BC136" s="935">
        <f t="shared" si="100"/>
        <v>9.6229453375499304E-4</v>
      </c>
      <c r="BD136" s="935">
        <f t="shared" si="100"/>
        <v>9.7434698721012708E-4</v>
      </c>
      <c r="BE136" s="935">
        <f t="shared" si="100"/>
        <v>9.8655039406798342E-4</v>
      </c>
      <c r="BF136" s="935">
        <f t="shared" si="100"/>
        <v>9.9890664497511751E-4</v>
      </c>
      <c r="BG136" s="935">
        <f t="shared" si="100"/>
        <v>1.0114176542579117E-3</v>
      </c>
      <c r="BH136" s="935">
        <f t="shared" si="100"/>
        <v>1.0240853602190693E-3</v>
      </c>
      <c r="BI136" s="935">
        <f t="shared" si="100"/>
        <v>1.0369117254380009E-3</v>
      </c>
      <c r="BJ136" s="935">
        <f t="shared" si="100"/>
        <v>1.0498987370748264E-3</v>
      </c>
      <c r="BK136" s="935">
        <f t="shared" si="100"/>
        <v>1.0630484071782321E-3</v>
      </c>
      <c r="BL136" s="935">
        <f t="shared" si="100"/>
        <v>1.0763627729972677E-3</v>
      </c>
      <c r="BM136" s="935">
        <f t="shared" si="100"/>
        <v>1.0898438972968716E-3</v>
      </c>
      <c r="BN136" s="935">
        <f t="shared" si="100"/>
        <v>1.1034938686775477E-3</v>
      </c>
      <c r="BO136" s="935">
        <f t="shared" si="100"/>
        <v>1.1173148018988591E-3</v>
      </c>
      <c r="BP136" s="935">
        <f t="shared" si="100"/>
        <v>1.1313088382071319E-3</v>
      </c>
      <c r="BQ136" s="935">
        <f t="shared" si="100"/>
        <v>1.1454781456671523E-3</v>
      </c>
      <c r="BR136" s="441"/>
    </row>
    <row r="137" spans="2:70" ht="14.25" customHeight="1" x14ac:dyDescent="0.3">
      <c r="B137" s="439" t="s">
        <v>95</v>
      </c>
      <c r="C137" s="435"/>
      <c r="D137" s="937" t="s">
        <v>95</v>
      </c>
      <c r="E137" s="923" t="s">
        <v>95</v>
      </c>
      <c r="F137" s="938" t="s">
        <v>24</v>
      </c>
      <c r="G137" s="939" t="s">
        <v>95</v>
      </c>
      <c r="H137" s="939" t="s">
        <v>95</v>
      </c>
      <c r="I137" s="939">
        <v>7.1859999999999993E-2</v>
      </c>
      <c r="J137" s="939" t="s">
        <v>95</v>
      </c>
      <c r="K137" s="939">
        <v>7.1859999999999993E-2</v>
      </c>
      <c r="L137" s="939" t="s">
        <v>95</v>
      </c>
      <c r="M137" s="939">
        <v>7.1859999999999993E-2</v>
      </c>
      <c r="N137" s="939" t="s">
        <v>95</v>
      </c>
      <c r="O137" s="939">
        <v>2.9239999999999999E-2</v>
      </c>
      <c r="P137" s="939" t="s">
        <v>95</v>
      </c>
      <c r="Q137" s="939">
        <v>2.623E-2</v>
      </c>
      <c r="R137" s="941">
        <f>SUM(R131:R136)</f>
        <v>1.1470153188044434E-2</v>
      </c>
      <c r="S137" s="941">
        <f>SUM(S131:S136)</f>
        <v>9.5514441398922897E-3</v>
      </c>
      <c r="T137" s="941">
        <f>SUM(T131:T136)</f>
        <v>1.9638209603169733E-2</v>
      </c>
      <c r="U137" s="941">
        <f>SUM(U132:U136)</f>
        <v>1.7800589263102604E-2</v>
      </c>
      <c r="V137" s="941">
        <f t="shared" ref="V137:BQ137" si="101">SUM(V131:V136)</f>
        <v>1.8281552266902746E-2</v>
      </c>
      <c r="W137" s="941">
        <f t="shared" si="101"/>
        <v>1.8930207379991286E-2</v>
      </c>
      <c r="X137" s="941">
        <f t="shared" si="101"/>
        <v>1.637631289275715E-2</v>
      </c>
      <c r="Y137" s="941">
        <f t="shared" si="101"/>
        <v>1.494716756401279E-2</v>
      </c>
      <c r="Z137" s="941">
        <f t="shared" si="101"/>
        <v>1.7037000236107415E-2</v>
      </c>
      <c r="AA137" s="941">
        <f t="shared" si="101"/>
        <v>1.5687136039253317E-2</v>
      </c>
      <c r="AB137" s="941">
        <f t="shared" si="101"/>
        <v>1.2454180323617923E-2</v>
      </c>
      <c r="AC137" s="941">
        <f t="shared" si="101"/>
        <v>1.3159489081765348E-2</v>
      </c>
      <c r="AD137" s="941">
        <f t="shared" si="101"/>
        <v>1.5456987529048581E-2</v>
      </c>
      <c r="AE137" s="941">
        <f t="shared" si="101"/>
        <v>1.2759363669967983E-2</v>
      </c>
      <c r="AF137" s="941">
        <f t="shared" si="101"/>
        <v>1.4100279147901219E-2</v>
      </c>
      <c r="AG137" s="941">
        <f t="shared" si="101"/>
        <v>1.2167329120924662E-2</v>
      </c>
      <c r="AH137" s="941">
        <f t="shared" si="101"/>
        <v>1.2311208328023437E-2</v>
      </c>
      <c r="AI137" s="941">
        <f t="shared" si="101"/>
        <v>1.3194084620122533E-2</v>
      </c>
      <c r="AJ137" s="941">
        <f t="shared" si="101"/>
        <v>1.2575087328150381E-2</v>
      </c>
      <c r="AK137" s="941">
        <f t="shared" si="101"/>
        <v>1.3222572276439424E-2</v>
      </c>
      <c r="AL137" s="941">
        <f t="shared" si="101"/>
        <v>1.4497500940240399E-2</v>
      </c>
      <c r="AM137" s="941">
        <f t="shared" si="101"/>
        <v>1.4046856778897571E-2</v>
      </c>
      <c r="AN137" s="941">
        <f t="shared" si="101"/>
        <v>1.477119318696927E-2</v>
      </c>
      <c r="AO137" s="941">
        <f t="shared" si="101"/>
        <v>1.5059955972953834E-2</v>
      </c>
      <c r="AP137" s="941">
        <f t="shared" si="101"/>
        <v>1.3859218034556713E-2</v>
      </c>
      <c r="AQ137" s="941">
        <f t="shared" si="101"/>
        <v>1.5989095798352053E-2</v>
      </c>
      <c r="AR137" s="941">
        <f t="shared" si="101"/>
        <v>1.522739865380216E-2</v>
      </c>
      <c r="AS137" s="941">
        <f t="shared" si="101"/>
        <v>1.7214173232547238E-2</v>
      </c>
      <c r="AT137" s="941">
        <f t="shared" si="101"/>
        <v>1.5846895915827205E-2</v>
      </c>
      <c r="AU137" s="941">
        <f t="shared" si="101"/>
        <v>1.5794127724553471E-2</v>
      </c>
      <c r="AV137" s="941">
        <f t="shared" si="101"/>
        <v>1.6135209352568628E-2</v>
      </c>
      <c r="AW137" s="941">
        <f t="shared" si="101"/>
        <v>1.6062647683378901E-2</v>
      </c>
      <c r="AX137" s="941">
        <f t="shared" si="101"/>
        <v>1.4847295389180597E-2</v>
      </c>
      <c r="AY137" s="941">
        <f t="shared" si="101"/>
        <v>1.5029158963698512E-2</v>
      </c>
      <c r="AZ137" s="941">
        <f t="shared" si="101"/>
        <v>1.5163036074758159E-2</v>
      </c>
      <c r="BA137" s="941">
        <f t="shared" si="101"/>
        <v>1.5349749030878908E-2</v>
      </c>
      <c r="BB137" s="941">
        <f t="shared" si="101"/>
        <v>1.5504271595060104E-2</v>
      </c>
      <c r="BC137" s="941">
        <f t="shared" si="101"/>
        <v>1.5580382138686174E-2</v>
      </c>
      <c r="BD137" s="941">
        <f t="shared" si="101"/>
        <v>1.5693016215401246E-2</v>
      </c>
      <c r="BE137" s="941">
        <f t="shared" si="101"/>
        <v>1.5762868577576656E-2</v>
      </c>
      <c r="BF137" s="941">
        <f t="shared" si="101"/>
        <v>1.5817214966015E-2</v>
      </c>
      <c r="BG137" s="941">
        <f t="shared" si="101"/>
        <v>1.5959664254080134E-2</v>
      </c>
      <c r="BH137" s="941">
        <f t="shared" si="101"/>
        <v>1.5962125654247816E-2</v>
      </c>
      <c r="BI137" s="941">
        <f t="shared" si="101"/>
        <v>1.6018295059880425E-2</v>
      </c>
      <c r="BJ137" s="941">
        <f t="shared" si="101"/>
        <v>1.5938425570156609E-2</v>
      </c>
      <c r="BK137" s="941">
        <f t="shared" si="101"/>
        <v>1.5949155103248076E-2</v>
      </c>
      <c r="BL137" s="941">
        <f t="shared" si="101"/>
        <v>1.5964239543464539E-2</v>
      </c>
      <c r="BM137" s="941">
        <f t="shared" si="101"/>
        <v>1.5956314028261389E-2</v>
      </c>
      <c r="BN137" s="941">
        <f t="shared" si="101"/>
        <v>1.5952844919788149E-2</v>
      </c>
      <c r="BO137" s="941">
        <f t="shared" si="101"/>
        <v>1.6034463845554327E-2</v>
      </c>
      <c r="BP137" s="941">
        <f t="shared" si="101"/>
        <v>1.6108865824828743E-2</v>
      </c>
      <c r="BQ137" s="941">
        <f t="shared" si="101"/>
        <v>1.617895265080093E-2</v>
      </c>
      <c r="BR137" s="441"/>
    </row>
    <row r="138" spans="2:70" ht="14.25" customHeight="1" x14ac:dyDescent="0.3">
      <c r="B138" s="439" t="s">
        <v>95</v>
      </c>
      <c r="C138" s="438"/>
      <c r="D138" s="937" t="s">
        <v>95</v>
      </c>
      <c r="E138" s="923" t="s">
        <v>95</v>
      </c>
      <c r="F138" s="923" t="s">
        <v>95</v>
      </c>
      <c r="G138" s="942" t="s">
        <v>95</v>
      </c>
      <c r="H138" s="942" t="s">
        <v>95</v>
      </c>
      <c r="I138" s="942" t="s">
        <v>95</v>
      </c>
      <c r="J138" s="942" t="s">
        <v>95</v>
      </c>
      <c r="K138" s="942" t="s">
        <v>95</v>
      </c>
      <c r="L138" s="942" t="s">
        <v>95</v>
      </c>
      <c r="M138" s="942" t="s">
        <v>95</v>
      </c>
      <c r="N138" s="942" t="s">
        <v>95</v>
      </c>
      <c r="O138" s="942" t="s">
        <v>95</v>
      </c>
      <c r="P138" s="942" t="s">
        <v>95</v>
      </c>
      <c r="Q138" s="942" t="s">
        <v>95</v>
      </c>
      <c r="R138" s="942" t="s">
        <v>95</v>
      </c>
      <c r="S138" s="942" t="s">
        <v>95</v>
      </c>
      <c r="T138" s="942" t="s">
        <v>95</v>
      </c>
      <c r="U138" s="942" t="s">
        <v>95</v>
      </c>
      <c r="V138" s="942" t="s">
        <v>95</v>
      </c>
      <c r="W138" s="942" t="s">
        <v>95</v>
      </c>
      <c r="X138" s="942" t="s">
        <v>95</v>
      </c>
      <c r="Y138" s="942" t="s">
        <v>95</v>
      </c>
      <c r="Z138" s="942" t="s">
        <v>95</v>
      </c>
      <c r="AA138" s="942" t="s">
        <v>95</v>
      </c>
      <c r="AB138" s="942" t="s">
        <v>95</v>
      </c>
      <c r="AC138" s="942" t="s">
        <v>95</v>
      </c>
      <c r="AD138" s="942" t="s">
        <v>95</v>
      </c>
      <c r="AE138" s="942" t="s">
        <v>95</v>
      </c>
      <c r="AF138" s="942" t="s">
        <v>95</v>
      </c>
      <c r="AG138" s="942" t="s">
        <v>95</v>
      </c>
      <c r="AH138" s="942" t="s">
        <v>95</v>
      </c>
      <c r="AI138" s="942" t="s">
        <v>95</v>
      </c>
      <c r="AJ138" s="942" t="s">
        <v>95</v>
      </c>
      <c r="AK138" s="942" t="s">
        <v>95</v>
      </c>
      <c r="AL138" s="942" t="s">
        <v>95</v>
      </c>
      <c r="AM138" s="942" t="s">
        <v>95</v>
      </c>
      <c r="AN138" s="942" t="s">
        <v>95</v>
      </c>
      <c r="AO138" s="942" t="s">
        <v>95</v>
      </c>
      <c r="AP138" s="942" t="s">
        <v>95</v>
      </c>
      <c r="AQ138" s="942" t="s">
        <v>95</v>
      </c>
      <c r="AR138" s="942" t="s">
        <v>95</v>
      </c>
      <c r="AS138" s="942" t="s">
        <v>95</v>
      </c>
      <c r="AT138" s="942" t="s">
        <v>95</v>
      </c>
      <c r="AU138" s="942" t="s">
        <v>95</v>
      </c>
      <c r="AV138" s="942" t="s">
        <v>95</v>
      </c>
      <c r="AW138" s="942" t="s">
        <v>95</v>
      </c>
      <c r="AX138" s="942" t="s">
        <v>95</v>
      </c>
      <c r="AY138" s="942"/>
      <c r="AZ138" s="942"/>
      <c r="BA138" s="942"/>
      <c r="BB138" s="942"/>
      <c r="BC138" s="942"/>
      <c r="BD138" s="942"/>
      <c r="BE138" s="942"/>
      <c r="BF138" s="942"/>
      <c r="BG138" s="942"/>
      <c r="BH138" s="942"/>
      <c r="BI138" s="942"/>
      <c r="BJ138" s="942"/>
      <c r="BK138" s="942"/>
      <c r="BL138" s="942"/>
      <c r="BM138" s="942"/>
      <c r="BN138" s="942"/>
      <c r="BO138" s="942"/>
      <c r="BP138" s="942"/>
      <c r="BQ138" s="942"/>
      <c r="BR138" s="441"/>
    </row>
    <row r="139" spans="2:70" ht="14.25" customHeight="1" x14ac:dyDescent="0.3">
      <c r="B139" s="652"/>
      <c r="C139" s="444"/>
      <c r="D139" s="443"/>
      <c r="E139" s="923"/>
      <c r="F139" s="931" t="s">
        <v>107</v>
      </c>
      <c r="G139" s="930"/>
      <c r="H139" s="930"/>
      <c r="I139" s="930"/>
      <c r="J139" s="930"/>
      <c r="K139" s="930"/>
      <c r="L139" s="930"/>
      <c r="M139" s="930"/>
      <c r="N139" s="930"/>
      <c r="O139" s="930"/>
      <c r="P139" s="930"/>
      <c r="Q139" s="930"/>
      <c r="R139" s="947"/>
      <c r="S139" s="947"/>
      <c r="T139" s="947"/>
      <c r="U139" s="947"/>
      <c r="V139" s="947"/>
      <c r="W139" s="947"/>
      <c r="X139" s="947"/>
      <c r="Y139" s="947"/>
      <c r="Z139" s="947"/>
      <c r="AA139" s="947"/>
      <c r="AB139" s="947"/>
      <c r="AC139" s="947"/>
      <c r="AD139" s="947"/>
      <c r="AE139" s="947"/>
      <c r="AF139" s="947"/>
      <c r="AG139" s="947"/>
      <c r="AH139" s="947"/>
      <c r="AI139" s="947"/>
      <c r="AJ139" s="947"/>
      <c r="AK139" s="947"/>
      <c r="AL139" s="947"/>
      <c r="AM139" s="947"/>
      <c r="AN139" s="947"/>
      <c r="AO139" s="947"/>
      <c r="AP139" s="947"/>
      <c r="AQ139" s="947"/>
      <c r="AR139" s="947"/>
      <c r="AS139" s="947"/>
      <c r="AT139" s="947"/>
      <c r="AU139" s="947"/>
      <c r="AV139" s="947"/>
      <c r="AW139" s="947"/>
      <c r="AX139" s="941"/>
      <c r="AY139" s="941"/>
      <c r="AZ139" s="941"/>
      <c r="BA139" s="941"/>
      <c r="BB139" s="941"/>
      <c r="BC139" s="941"/>
      <c r="BD139" s="941"/>
      <c r="BE139" s="941"/>
      <c r="BF139" s="941"/>
      <c r="BG139" s="941"/>
      <c r="BH139" s="941"/>
      <c r="BI139" s="941"/>
      <c r="BJ139" s="941"/>
      <c r="BK139" s="941"/>
      <c r="BL139" s="941"/>
      <c r="BM139" s="941"/>
      <c r="BN139" s="941"/>
      <c r="BO139" s="941"/>
      <c r="BP139" s="941"/>
      <c r="BQ139" s="941"/>
      <c r="BR139" s="441"/>
    </row>
    <row r="140" spans="2:70" ht="14.25" customHeight="1" x14ac:dyDescent="0.3">
      <c r="B140" s="783" t="s">
        <v>140</v>
      </c>
      <c r="C140" s="440">
        <v>1.2999999999999999E-2</v>
      </c>
      <c r="D140" s="932" t="s">
        <v>99</v>
      </c>
      <c r="E140" s="784"/>
      <c r="F140" s="933" t="s">
        <v>108</v>
      </c>
      <c r="G140" s="934" t="s">
        <v>95</v>
      </c>
      <c r="H140" s="934" t="s">
        <v>95</v>
      </c>
      <c r="I140" s="934">
        <v>9.2000000000000003E-4</v>
      </c>
      <c r="J140" s="934" t="s">
        <v>95</v>
      </c>
      <c r="K140" s="934">
        <v>9.2000000000000003E-4</v>
      </c>
      <c r="L140" s="934" t="s">
        <v>95</v>
      </c>
      <c r="M140" s="934">
        <v>9.2000000000000003E-4</v>
      </c>
      <c r="N140" s="934" t="s">
        <v>95</v>
      </c>
      <c r="O140" s="934">
        <v>1.1900000000000001E-3</v>
      </c>
      <c r="P140" s="934" t="s">
        <v>95</v>
      </c>
      <c r="Q140" s="934">
        <v>1.1100000000000001E-3</v>
      </c>
      <c r="R140" s="934">
        <f>(R66)*$C$140</f>
        <v>1.2201481041750027E-3</v>
      </c>
      <c r="S140" s="934">
        <f>(S66)*$C$140</f>
        <v>1.2631168398116335E-3</v>
      </c>
      <c r="T140" s="934">
        <f>(T66)*$C$140</f>
        <v>1.2535171518290563E-3</v>
      </c>
      <c r="U140" s="934">
        <f t="shared" ref="U140:BQ140" si="102">(U66)*$C$140</f>
        <v>1.2439904214751659E-3</v>
      </c>
      <c r="V140" s="934">
        <f t="shared" si="102"/>
        <v>1.2345360942719399E-3</v>
      </c>
      <c r="W140" s="934">
        <f t="shared" si="102"/>
        <v>1.2251536199554848E-3</v>
      </c>
      <c r="X140" s="934">
        <f t="shared" si="102"/>
        <v>1.215842452443823E-3</v>
      </c>
      <c r="Y140" s="934">
        <f t="shared" si="102"/>
        <v>1.2066020498052552E-3</v>
      </c>
      <c r="Z140" s="934">
        <f t="shared" si="102"/>
        <v>1.1974318742267228E-3</v>
      </c>
      <c r="AA140" s="934">
        <f t="shared" si="102"/>
        <v>1.1883313919826115E-3</v>
      </c>
      <c r="AB140" s="934">
        <f t="shared" si="102"/>
        <v>1.1793000734035281E-3</v>
      </c>
      <c r="AC140" s="934">
        <f t="shared" si="102"/>
        <v>1.1703373928456811E-3</v>
      </c>
      <c r="AD140" s="934">
        <f t="shared" si="102"/>
        <v>1.1614428286600518E-3</v>
      </c>
      <c r="AE140" s="934">
        <f t="shared" si="102"/>
        <v>1.152615863162234E-3</v>
      </c>
      <c r="AF140" s="934">
        <f t="shared" si="102"/>
        <v>1.1438559826021848E-3</v>
      </c>
      <c r="AG140" s="934">
        <f t="shared" si="102"/>
        <v>1.1351626771344101E-3</v>
      </c>
      <c r="AH140" s="934">
        <f t="shared" si="102"/>
        <v>1.1265354407881992E-3</v>
      </c>
      <c r="AI140" s="934">
        <f t="shared" si="102"/>
        <v>1.117973771438205E-3</v>
      </c>
      <c r="AJ140" s="934">
        <f t="shared" si="102"/>
        <v>1.1094771707752765E-3</v>
      </c>
      <c r="AK140" s="934">
        <f t="shared" si="102"/>
        <v>1.1010451442773873E-3</v>
      </c>
      <c r="AL140" s="934">
        <f t="shared" si="102"/>
        <v>1.0926772011808836E-3</v>
      </c>
      <c r="AM140" s="934">
        <f t="shared" si="102"/>
        <v>1.0843728544518961E-3</v>
      </c>
      <c r="AN140" s="934">
        <f t="shared" si="102"/>
        <v>1.0761316207580744E-3</v>
      </c>
      <c r="AO140" s="934">
        <f t="shared" si="102"/>
        <v>1.0679530204402994E-3</v>
      </c>
      <c r="AP140" s="934">
        <f t="shared" si="102"/>
        <v>1.0598365774849476E-3</v>
      </c>
      <c r="AQ140" s="934">
        <f t="shared" si="102"/>
        <v>1.0517818194960657E-3</v>
      </c>
      <c r="AR140" s="934">
        <f t="shared" si="102"/>
        <v>1.0437882776679127E-3</v>
      </c>
      <c r="AS140" s="934">
        <f t="shared" si="102"/>
        <v>1.0358554867576188E-3</v>
      </c>
      <c r="AT140" s="934">
        <f t="shared" si="102"/>
        <v>1.0279829850582587E-3</v>
      </c>
      <c r="AU140" s="934">
        <f t="shared" si="102"/>
        <v>1.0201703143718336E-3</v>
      </c>
      <c r="AV140" s="934">
        <f t="shared" si="102"/>
        <v>1.0124170199825996E-3</v>
      </c>
      <c r="AW140" s="934">
        <f t="shared" si="102"/>
        <v>1.0047226506307413E-3</v>
      </c>
      <c r="AX140" s="934">
        <f t="shared" si="102"/>
        <v>9.9708675848593129E-4</v>
      </c>
      <c r="AY140" s="934">
        <f t="shared" si="102"/>
        <v>9.8950889912144293E-4</v>
      </c>
      <c r="AZ140" s="934">
        <f t="shared" si="102"/>
        <v>9.8198863148812507E-4</v>
      </c>
      <c r="BA140" s="934">
        <f t="shared" si="102"/>
        <v>9.745255178888161E-4</v>
      </c>
      <c r="BB140" s="934">
        <f t="shared" si="102"/>
        <v>9.6711912395284821E-4</v>
      </c>
      <c r="BC140" s="934">
        <f t="shared" si="102"/>
        <v>9.597690186108085E-4</v>
      </c>
      <c r="BD140" s="934">
        <f t="shared" si="102"/>
        <v>9.5247477406936723E-4</v>
      </c>
      <c r="BE140" s="934">
        <f t="shared" si="102"/>
        <v>9.4523596578645374E-4</v>
      </c>
      <c r="BF140" s="934">
        <f t="shared" si="102"/>
        <v>9.3805217244647744E-4</v>
      </c>
      <c r="BG140" s="934">
        <f t="shared" si="102"/>
        <v>9.3092297593587317E-4</v>
      </c>
      <c r="BH140" s="934">
        <f t="shared" si="102"/>
        <v>9.2384796131876178E-4</v>
      </c>
      <c r="BI140" s="934">
        <f t="shared" si="102"/>
        <v>9.1682671681274819E-4</v>
      </c>
      <c r="BJ140" s="934">
        <f t="shared" si="102"/>
        <v>9.0985883376497507E-4</v>
      </c>
      <c r="BK140" s="934">
        <f t="shared" si="102"/>
        <v>9.029439066283604E-4</v>
      </c>
      <c r="BL140" s="934">
        <f t="shared" si="102"/>
        <v>8.9608153293797344E-4</v>
      </c>
      <c r="BM140" s="934">
        <f t="shared" si="102"/>
        <v>8.8927131328764189E-4</v>
      </c>
      <c r="BN140" s="934">
        <f t="shared" si="102"/>
        <v>8.8251285130665203E-4</v>
      </c>
      <c r="BO140" s="934">
        <f t="shared" si="102"/>
        <v>8.7580575363672422E-4</v>
      </c>
      <c r="BP140" s="934">
        <f t="shared" si="102"/>
        <v>8.6914962990908328E-4</v>
      </c>
      <c r="BQ140" s="934">
        <f t="shared" si="102"/>
        <v>8.6254409272178015E-4</v>
      </c>
      <c r="BR140" s="441"/>
    </row>
    <row r="141" spans="2:70" ht="14.25" customHeight="1" x14ac:dyDescent="0.3">
      <c r="B141" s="783"/>
      <c r="C141" s="440">
        <v>1.5E-3</v>
      </c>
      <c r="D141" s="932" t="s">
        <v>101</v>
      </c>
      <c r="E141" s="784"/>
      <c r="F141" s="933" t="s">
        <v>108</v>
      </c>
      <c r="G141" s="934" t="s">
        <v>95</v>
      </c>
      <c r="H141" s="934" t="s">
        <v>95</v>
      </c>
      <c r="I141" s="934">
        <v>0</v>
      </c>
      <c r="J141" s="934" t="s">
        <v>95</v>
      </c>
      <c r="K141" s="934">
        <v>0</v>
      </c>
      <c r="L141" s="934" t="s">
        <v>95</v>
      </c>
      <c r="M141" s="934">
        <v>0</v>
      </c>
      <c r="N141" s="934" t="s">
        <v>95</v>
      </c>
      <c r="O141" s="934">
        <v>1.1E-4</v>
      </c>
      <c r="P141" s="934" t="s">
        <v>95</v>
      </c>
      <c r="Q141" s="934">
        <v>2.0000000000000002E-5</v>
      </c>
      <c r="R141" s="935">
        <f t="shared" ref="R141:T141" si="103">(R70-Q70)*$C$141</f>
        <v>2.2151479352888748E-10</v>
      </c>
      <c r="S141" s="935">
        <f t="shared" si="103"/>
        <v>-1.4250785696388879E-7</v>
      </c>
      <c r="T141" s="935">
        <f t="shared" si="103"/>
        <v>7.7441830972101165E-8</v>
      </c>
      <c r="U141" s="935">
        <f>(U70-T70)*$C$141</f>
        <v>4.9390576331985457E-8</v>
      </c>
      <c r="V141" s="935">
        <f t="shared" ref="V141:BQ141" si="104">(V70-U70)*$C$141</f>
        <v>5.6723009830193797E-8</v>
      </c>
      <c r="W141" s="935">
        <f t="shared" si="104"/>
        <v>5.4910252222484249E-8</v>
      </c>
      <c r="X141" s="935">
        <f t="shared" si="104"/>
        <v>4.9434052768332351E-8</v>
      </c>
      <c r="Y141" s="935">
        <f t="shared" si="104"/>
        <v>4.212185922737588E-8</v>
      </c>
      <c r="Z141" s="935">
        <f t="shared" si="104"/>
        <v>5.8339784184839598E-8</v>
      </c>
      <c r="AA141" s="935">
        <f t="shared" si="104"/>
        <v>5.2152973976489491E-8</v>
      </c>
      <c r="AB141" s="935">
        <f t="shared" si="104"/>
        <v>4.0250315064771502E-8</v>
      </c>
      <c r="AC141" s="935">
        <f t="shared" si="104"/>
        <v>4.3670313106328189E-8</v>
      </c>
      <c r="AD141" s="935">
        <f t="shared" si="104"/>
        <v>5.8089921262882708E-8</v>
      </c>
      <c r="AE141" s="935">
        <f t="shared" si="104"/>
        <v>4.5250430968465929E-8</v>
      </c>
      <c r="AF141" s="935">
        <f t="shared" si="104"/>
        <v>5.3051552661741162E-8</v>
      </c>
      <c r="AG141" s="935">
        <f t="shared" si="104"/>
        <v>4.3435579103759393E-8</v>
      </c>
      <c r="AH141" s="935">
        <f t="shared" si="104"/>
        <v>4.3405479201980017E-8</v>
      </c>
      <c r="AI141" s="935">
        <f t="shared" si="104"/>
        <v>4.6892194576798887E-8</v>
      </c>
      <c r="AJ141" s="935">
        <f t="shared" si="104"/>
        <v>4.1675922321786351E-8</v>
      </c>
      <c r="AK141" s="935">
        <f t="shared" si="104"/>
        <v>4.3036984949680613E-8</v>
      </c>
      <c r="AL141" s="935">
        <f t="shared" si="104"/>
        <v>4.6325070784392077E-8</v>
      </c>
      <c r="AM141" s="935">
        <f t="shared" si="104"/>
        <v>4.1748660167095774E-8</v>
      </c>
      <c r="AN141" s="935">
        <f t="shared" si="104"/>
        <v>4.1962391252363399E-8</v>
      </c>
      <c r="AO141" s="935">
        <f t="shared" si="104"/>
        <v>4.0970119536069825E-8</v>
      </c>
      <c r="AP141" s="935">
        <f t="shared" si="104"/>
        <v>3.2172963987275872E-8</v>
      </c>
      <c r="AQ141" s="935">
        <f t="shared" si="104"/>
        <v>4.031593785824156E-8</v>
      </c>
      <c r="AR141" s="935">
        <f t="shared" si="104"/>
        <v>3.4205615049638647E-8</v>
      </c>
      <c r="AS141" s="935">
        <f t="shared" si="104"/>
        <v>4.2071076616134741E-8</v>
      </c>
      <c r="AT141" s="935">
        <f t="shared" si="104"/>
        <v>3.3924553247889619E-8</v>
      </c>
      <c r="AU141" s="935">
        <f t="shared" si="104"/>
        <v>3.2991034563160938E-8</v>
      </c>
      <c r="AV141" s="935">
        <f t="shared" si="104"/>
        <v>3.3610620554631874E-8</v>
      </c>
      <c r="AW141" s="935">
        <f t="shared" si="104"/>
        <v>3.3260855834091329E-8</v>
      </c>
      <c r="AX141" s="935">
        <f t="shared" si="104"/>
        <v>3.7097283172485288E-8</v>
      </c>
      <c r="AY141" s="935">
        <f t="shared" si="104"/>
        <v>3.3134266782849922E-8</v>
      </c>
      <c r="AZ141" s="935">
        <f t="shared" si="104"/>
        <v>3.2571586994753491E-8</v>
      </c>
      <c r="BA141" s="935">
        <f t="shared" si="104"/>
        <v>3.3040484290390581E-8</v>
      </c>
      <c r="BB141" s="935">
        <f t="shared" si="104"/>
        <v>3.2766899741729086E-8</v>
      </c>
      <c r="BC141" s="935">
        <f t="shared" si="104"/>
        <v>3.3088816147344717E-8</v>
      </c>
      <c r="BD141" s="935">
        <f t="shared" si="104"/>
        <v>3.1491872736044705E-8</v>
      </c>
      <c r="BE141" s="935">
        <f t="shared" si="104"/>
        <v>3.1266044605224308E-8</v>
      </c>
      <c r="BF141" s="935">
        <f t="shared" si="104"/>
        <v>3.1030775043579262E-8</v>
      </c>
      <c r="BG141" s="935">
        <f t="shared" si="104"/>
        <v>3.0659515904626898E-8</v>
      </c>
      <c r="BH141" s="935">
        <f t="shared" si="104"/>
        <v>3.017080952411738E-8</v>
      </c>
      <c r="BI141" s="935">
        <f t="shared" si="104"/>
        <v>2.9775119194407063E-8</v>
      </c>
      <c r="BJ141" s="935">
        <f t="shared" si="104"/>
        <v>2.942002179013442E-8</v>
      </c>
      <c r="BK141" s="935">
        <f t="shared" si="104"/>
        <v>2.9078634006987626E-8</v>
      </c>
      <c r="BL141" s="935">
        <f t="shared" si="104"/>
        <v>2.8663892317433438E-8</v>
      </c>
      <c r="BM141" s="935">
        <f t="shared" si="104"/>
        <v>2.8254046440759352E-8</v>
      </c>
      <c r="BN141" s="935">
        <f t="shared" si="104"/>
        <v>2.7816761557414304E-8</v>
      </c>
      <c r="BO141" s="935">
        <f t="shared" si="104"/>
        <v>2.7445419783021787E-8</v>
      </c>
      <c r="BP141" s="935">
        <f t="shared" si="104"/>
        <v>2.7062608017464075E-8</v>
      </c>
      <c r="BQ141" s="935">
        <f t="shared" si="104"/>
        <v>2.6670142811317799E-8</v>
      </c>
      <c r="BR141" s="441"/>
    </row>
    <row r="142" spans="2:70" ht="14.25" customHeight="1" x14ac:dyDescent="0.3">
      <c r="B142" s="783"/>
      <c r="C142" s="440">
        <v>0.1012</v>
      </c>
      <c r="D142" s="932" t="s">
        <v>106</v>
      </c>
      <c r="E142" s="784"/>
      <c r="F142" s="933" t="s">
        <v>108</v>
      </c>
      <c r="G142" s="934" t="s">
        <v>95</v>
      </c>
      <c r="H142" s="934" t="s">
        <v>95</v>
      </c>
      <c r="I142" s="934">
        <v>7.7400000000000004E-3</v>
      </c>
      <c r="J142" s="934" t="s">
        <v>95</v>
      </c>
      <c r="K142" s="934">
        <v>7.7400000000000004E-3</v>
      </c>
      <c r="L142" s="934" t="s">
        <v>95</v>
      </c>
      <c r="M142" s="934">
        <v>7.7400000000000004E-3</v>
      </c>
      <c r="N142" s="934" t="s">
        <v>95</v>
      </c>
      <c r="O142" s="934">
        <v>7.5300000000000002E-3</v>
      </c>
      <c r="P142" s="934" t="s">
        <v>95</v>
      </c>
      <c r="Q142" s="934">
        <v>8.3400000000000002E-3</v>
      </c>
      <c r="R142" s="935">
        <f t="shared" ref="R142:T142" si="105">(R72-Q72)*$C$142</f>
        <v>2.1597250564475905E-3</v>
      </c>
      <c r="S142" s="935">
        <f t="shared" si="105"/>
        <v>4.8007516372920717E-4</v>
      </c>
      <c r="T142" s="935">
        <f t="shared" si="105"/>
        <v>4.5520514506111687E-3</v>
      </c>
      <c r="U142" s="935">
        <f>(U72-T72)*$C$142</f>
        <v>4.6825492909418915E-3</v>
      </c>
      <c r="V142" s="935">
        <f t="shared" ref="V142:BQ142" si="106">(V72-U72)*$C$142</f>
        <v>4.0464759472116961E-3</v>
      </c>
      <c r="W142" s="935">
        <f t="shared" si="106"/>
        <v>4.3275758477501767E-3</v>
      </c>
      <c r="X142" s="935">
        <f t="shared" si="106"/>
        <v>3.3169740898318211E-3</v>
      </c>
      <c r="Y142" s="935">
        <f t="shared" si="106"/>
        <v>2.7598596206687845E-3</v>
      </c>
      <c r="Z142" s="935">
        <f t="shared" si="106"/>
        <v>3.6201572834331209E-3</v>
      </c>
      <c r="AA142" s="935">
        <f t="shared" si="106"/>
        <v>3.0944241112592051E-3</v>
      </c>
      <c r="AB142" s="935">
        <f t="shared" si="106"/>
        <v>1.8093480449843564E-3</v>
      </c>
      <c r="AC142" s="935">
        <f t="shared" si="106"/>
        <v>2.1113399696091198E-3</v>
      </c>
      <c r="AD142" s="935">
        <f t="shared" si="106"/>
        <v>3.0544841661618244E-3</v>
      </c>
      <c r="AE142" s="935">
        <f t="shared" si="106"/>
        <v>1.9845822983420658E-3</v>
      </c>
      <c r="AF142" s="935">
        <f t="shared" si="106"/>
        <v>2.5418375509814657E-3</v>
      </c>
      <c r="AG142" s="935">
        <f t="shared" si="106"/>
        <v>1.7796209150368985E-3</v>
      </c>
      <c r="AH142" s="935">
        <f t="shared" si="106"/>
        <v>1.8541281383598388E-3</v>
      </c>
      <c r="AI142" s="935">
        <f t="shared" si="106"/>
        <v>2.2262157504291291E-3</v>
      </c>
      <c r="AJ142" s="935">
        <f t="shared" si="106"/>
        <v>1.9928939029777541E-3</v>
      </c>
      <c r="AK142" s="935">
        <f t="shared" si="106"/>
        <v>2.2696988042300377E-3</v>
      </c>
      <c r="AL142" s="935">
        <f t="shared" si="106"/>
        <v>2.7991927788105124E-3</v>
      </c>
      <c r="AM142" s="935">
        <f t="shared" si="106"/>
        <v>2.6330220041433984E-3</v>
      </c>
      <c r="AN142" s="935">
        <f t="shared" si="106"/>
        <v>2.9402208917547667E-3</v>
      </c>
      <c r="AO142" s="935">
        <f t="shared" si="106"/>
        <v>3.0715990490459517E-3</v>
      </c>
      <c r="AP142" s="935">
        <f t="shared" si="106"/>
        <v>2.6025212946887231E-3</v>
      </c>
      <c r="AQ142" s="935">
        <f t="shared" si="106"/>
        <v>3.4753994545782783E-3</v>
      </c>
      <c r="AR142" s="935">
        <f t="shared" si="106"/>
        <v>3.1827699318353773E-3</v>
      </c>
      <c r="AS142" s="935">
        <f t="shared" si="106"/>
        <v>3.997505346937838E-3</v>
      </c>
      <c r="AT142" s="935">
        <f t="shared" si="106"/>
        <v>3.4603757789970569E-3</v>
      </c>
      <c r="AU142" s="935">
        <f t="shared" si="106"/>
        <v>3.4526796861571417E-3</v>
      </c>
      <c r="AV142" s="935">
        <f t="shared" si="106"/>
        <v>3.6035513401732732E-3</v>
      </c>
      <c r="AW142" s="935">
        <f t="shared" si="106"/>
        <v>3.587478680887509E-3</v>
      </c>
      <c r="AX142" s="935">
        <f t="shared" si="106"/>
        <v>3.109929851997934E-3</v>
      </c>
      <c r="AY142" s="935">
        <f t="shared" si="106"/>
        <v>3.1962878465628367E-3</v>
      </c>
      <c r="AZ142" s="935">
        <f t="shared" si="106"/>
        <v>3.2628172077275443E-3</v>
      </c>
      <c r="BA142" s="935">
        <f t="shared" si="106"/>
        <v>3.3503589514203916E-3</v>
      </c>
      <c r="BB142" s="935">
        <f t="shared" si="106"/>
        <v>3.4247490691590348E-3</v>
      </c>
      <c r="BC142" s="935">
        <f t="shared" si="106"/>
        <v>3.4672481343712316E-3</v>
      </c>
      <c r="BD142" s="935">
        <f t="shared" si="106"/>
        <v>3.5244004023993357E-3</v>
      </c>
      <c r="BE142" s="935">
        <f t="shared" si="106"/>
        <v>3.5639797666576745E-3</v>
      </c>
      <c r="BF142" s="935">
        <f t="shared" si="106"/>
        <v>3.59709033660131E-3</v>
      </c>
      <c r="BG142" s="935">
        <f t="shared" si="106"/>
        <v>3.6655334988245185E-3</v>
      </c>
      <c r="BH142" s="935">
        <f t="shared" si="106"/>
        <v>3.6773096834947427E-3</v>
      </c>
      <c r="BI142" s="935">
        <f t="shared" si="106"/>
        <v>3.7105321132308521E-3</v>
      </c>
      <c r="BJ142" s="935">
        <f t="shared" si="106"/>
        <v>3.6886723492059671E-3</v>
      </c>
      <c r="BK142" s="935">
        <f t="shared" si="106"/>
        <v>3.7031480586962959E-3</v>
      </c>
      <c r="BL142" s="935">
        <f t="shared" si="106"/>
        <v>3.7191809832633365E-3</v>
      </c>
      <c r="BM142" s="935">
        <f t="shared" si="106"/>
        <v>3.7257296266804555E-3</v>
      </c>
      <c r="BN142" s="935">
        <f t="shared" si="106"/>
        <v>3.7338766313803739E-3</v>
      </c>
      <c r="BO142" s="935">
        <f t="shared" si="106"/>
        <v>3.7761395639492414E-3</v>
      </c>
      <c r="BP142" s="935">
        <f t="shared" si="106"/>
        <v>3.8152948338283808E-3</v>
      </c>
      <c r="BQ142" s="935">
        <f t="shared" si="106"/>
        <v>3.8525145209332146E-3</v>
      </c>
      <c r="BR142" s="441"/>
    </row>
    <row r="143" spans="2:70" s="907" customFormat="1" ht="14.25" customHeight="1" x14ac:dyDescent="0.3">
      <c r="B143" s="783"/>
      <c r="C143" s="906">
        <v>5.1189999999999999E-2</v>
      </c>
      <c r="D143" s="932" t="s">
        <v>146</v>
      </c>
      <c r="E143" s="784"/>
      <c r="F143" s="933" t="s">
        <v>108</v>
      </c>
      <c r="G143" s="933"/>
      <c r="H143" s="933"/>
      <c r="I143" s="934"/>
      <c r="J143" s="934"/>
      <c r="K143" s="934"/>
      <c r="L143" s="934"/>
      <c r="M143" s="934"/>
      <c r="N143" s="934"/>
      <c r="O143" s="934"/>
      <c r="P143" s="934"/>
      <c r="Q143" s="934"/>
      <c r="R143" s="934">
        <f t="shared" ref="R143:T143" si="107">(R75-Q75)*$C$143</f>
        <v>1.9550567539255194E-3</v>
      </c>
      <c r="S143" s="934">
        <f t="shared" si="107"/>
        <v>4.7267673373228257E-3</v>
      </c>
      <c r="T143" s="934">
        <f t="shared" si="107"/>
        <v>2.6245199982254642E-3</v>
      </c>
      <c r="U143" s="934">
        <f>(U75-T75)*$C$143</f>
        <v>2.5227545482037531E-3</v>
      </c>
      <c r="V143" s="934">
        <f t="shared" ref="V143:BQ143" si="108">(V75-U75)*$C$143</f>
        <v>2.8087722573896545E-3</v>
      </c>
      <c r="W143" s="934">
        <f t="shared" si="108"/>
        <v>2.6315539142489786E-3</v>
      </c>
      <c r="X143" s="934">
        <f t="shared" si="108"/>
        <v>3.1081420926293022E-3</v>
      </c>
      <c r="Y143" s="934">
        <f t="shared" si="108"/>
        <v>3.3558889136131452E-3</v>
      </c>
      <c r="Z143" s="934">
        <f t="shared" si="108"/>
        <v>2.8861956313213921E-3</v>
      </c>
      <c r="AA143" s="934">
        <f t="shared" si="108"/>
        <v>3.1187586606407861E-3</v>
      </c>
      <c r="AB143" s="934">
        <f t="shared" si="108"/>
        <v>3.7358960726341503E-3</v>
      </c>
      <c r="AC143" s="934">
        <f t="shared" si="108"/>
        <v>3.5501891773486189E-3</v>
      </c>
      <c r="AD143" s="934">
        <f t="shared" si="108"/>
        <v>3.0401424517644028E-3</v>
      </c>
      <c r="AE143" s="934">
        <f t="shared" si="108"/>
        <v>3.5496618772421469E-3</v>
      </c>
      <c r="AF143" s="934">
        <f t="shared" si="108"/>
        <v>3.2358071810642789E-3</v>
      </c>
      <c r="AG143" s="934">
        <f t="shared" si="108"/>
        <v>3.5902919824442395E-3</v>
      </c>
      <c r="AH143" s="934">
        <f t="shared" si="108"/>
        <v>3.5215791006461901E-3</v>
      </c>
      <c r="AI143" s="934">
        <f t="shared" si="108"/>
        <v>3.3025352223162705E-3</v>
      </c>
      <c r="AJ143" s="934">
        <f t="shared" si="108"/>
        <v>3.3904043210377971E-3</v>
      </c>
      <c r="AK143" s="934">
        <f t="shared" si="108"/>
        <v>3.2203034485652174E-3</v>
      </c>
      <c r="AL143" s="934">
        <f t="shared" si="108"/>
        <v>2.9226588267076779E-3</v>
      </c>
      <c r="AM143" s="934">
        <f t="shared" si="108"/>
        <v>2.9774757491220624E-3</v>
      </c>
      <c r="AN143" s="934">
        <f t="shared" si="108"/>
        <v>2.7929325816864721E-3</v>
      </c>
      <c r="AO143" s="934">
        <f t="shared" si="108"/>
        <v>2.6976446088845126E-3</v>
      </c>
      <c r="AP143" s="934">
        <f t="shared" si="108"/>
        <v>2.9066678028759865E-3</v>
      </c>
      <c r="AQ143" s="934">
        <f t="shared" si="108"/>
        <v>2.43655237816398E-3</v>
      </c>
      <c r="AR143" s="934">
        <f t="shared" si="108"/>
        <v>2.5567843694053096E-3</v>
      </c>
      <c r="AS143" s="934">
        <f t="shared" si="108"/>
        <v>2.1166424162902559E-3</v>
      </c>
      <c r="AT143" s="934">
        <f t="shared" si="108"/>
        <v>2.3610556049677473E-3</v>
      </c>
      <c r="AU143" s="934">
        <f t="shared" si="108"/>
        <v>2.3377445227732076E-3</v>
      </c>
      <c r="AV143" s="934">
        <f t="shared" si="108"/>
        <v>2.2343509773667313E-3</v>
      </c>
      <c r="AW143" s="934">
        <f t="shared" si="108"/>
        <v>2.215604307357232E-3</v>
      </c>
      <c r="AX143" s="934">
        <f t="shared" si="108"/>
        <v>2.430430969191438E-3</v>
      </c>
      <c r="AY143" s="934">
        <f t="shared" si="108"/>
        <v>2.3605662205794611E-3</v>
      </c>
      <c r="AZ143" s="934">
        <f t="shared" si="108"/>
        <v>2.3008944514948809E-3</v>
      </c>
      <c r="BA143" s="934">
        <f t="shared" si="108"/>
        <v>2.2308334853381128E-3</v>
      </c>
      <c r="BB143" s="934">
        <f t="shared" si="108"/>
        <v>2.1677205734610687E-3</v>
      </c>
      <c r="BC143" s="934">
        <f t="shared" si="108"/>
        <v>2.1209844778245549E-3</v>
      </c>
      <c r="BD143" s="934">
        <f t="shared" si="108"/>
        <v>2.0671629143139323E-3</v>
      </c>
      <c r="BE143" s="934">
        <f t="shared" si="108"/>
        <v>2.0224398678590876E-3</v>
      </c>
      <c r="BF143" s="934">
        <f t="shared" si="108"/>
        <v>1.9812409273983261E-3</v>
      </c>
      <c r="BG143" s="934">
        <f t="shared" si="108"/>
        <v>1.9224212239872941E-3</v>
      </c>
      <c r="BH143" s="934">
        <f t="shared" si="108"/>
        <v>1.8925114255165828E-3</v>
      </c>
      <c r="BI143" s="934">
        <f t="shared" si="108"/>
        <v>1.8519874380890837E-3</v>
      </c>
      <c r="BJ143" s="934">
        <f t="shared" si="108"/>
        <v>1.8395564885873724E-3</v>
      </c>
      <c r="BK143" s="934">
        <f t="shared" si="108"/>
        <v>1.8089727017867854E-3</v>
      </c>
      <c r="BL143" s="934">
        <f t="shared" si="108"/>
        <v>1.7778259047153129E-3</v>
      </c>
      <c r="BM143" s="934">
        <f t="shared" si="108"/>
        <v>1.7516934773764209E-3</v>
      </c>
      <c r="BN143" s="934">
        <f t="shared" si="108"/>
        <v>1.7249654852582118E-3</v>
      </c>
      <c r="BO143" s="934">
        <f t="shared" si="108"/>
        <v>1.6811852442253728E-3</v>
      </c>
      <c r="BP143" s="934">
        <f t="shared" si="108"/>
        <v>1.6391790440369238E-3</v>
      </c>
      <c r="BQ143" s="934">
        <f t="shared" si="108"/>
        <v>1.5983487638465989E-3</v>
      </c>
      <c r="BR143" s="441"/>
    </row>
    <row r="144" spans="2:70" s="907" customFormat="1" ht="14.25" customHeight="1" x14ac:dyDescent="0.3">
      <c r="B144" s="783"/>
      <c r="C144" s="906">
        <v>8.8999999999999999E-3</v>
      </c>
      <c r="D144" s="932" t="s">
        <v>102</v>
      </c>
      <c r="E144" s="784"/>
      <c r="F144" s="933" t="s">
        <v>108</v>
      </c>
      <c r="G144" s="933" t="s">
        <v>95</v>
      </c>
      <c r="H144" s="933" t="s">
        <v>95</v>
      </c>
      <c r="I144" s="934">
        <v>4.2000000000000002E-4</v>
      </c>
      <c r="J144" s="934" t="s">
        <v>95</v>
      </c>
      <c r="K144" s="934">
        <v>4.2000000000000002E-4</v>
      </c>
      <c r="L144" s="934" t="s">
        <v>95</v>
      </c>
      <c r="M144" s="934">
        <v>4.2000000000000002E-4</v>
      </c>
      <c r="N144" s="934" t="s">
        <v>95</v>
      </c>
      <c r="O144" s="934">
        <v>8.8999999999999995E-4</v>
      </c>
      <c r="P144" s="934" t="s">
        <v>95</v>
      </c>
      <c r="Q144" s="934">
        <v>1.7000000000000001E-4</v>
      </c>
      <c r="R144" s="934">
        <f t="shared" ref="R144:T144" si="109">(R77-Q77)*$C$144</f>
        <v>-6.0319482999998588E-5</v>
      </c>
      <c r="S144" s="934">
        <f t="shared" si="109"/>
        <v>-6.3109899999999624E-5</v>
      </c>
      <c r="T144" s="934">
        <f t="shared" si="109"/>
        <v>-6.3109899999999624E-5</v>
      </c>
      <c r="U144" s="934">
        <f>(U77-T77)*$C$144</f>
        <v>-6.3109899999999624E-5</v>
      </c>
      <c r="V144" s="934">
        <f t="shared" ref="V144:BQ144" si="110">(V77-U77)*$C$144</f>
        <v>-6.3109899999999624E-5</v>
      </c>
      <c r="W144" s="934">
        <f t="shared" si="110"/>
        <v>-6.3109900000003582E-5</v>
      </c>
      <c r="X144" s="934">
        <f t="shared" si="110"/>
        <v>-6.3109899999999624E-5</v>
      </c>
      <c r="Y144" s="934">
        <f t="shared" si="110"/>
        <v>-6.3109899999999624E-5</v>
      </c>
      <c r="Z144" s="934">
        <f t="shared" si="110"/>
        <v>-6.3109899999999624E-5</v>
      </c>
      <c r="AA144" s="934">
        <f t="shared" si="110"/>
        <v>-6.3109899999999624E-5</v>
      </c>
      <c r="AB144" s="934">
        <f t="shared" si="110"/>
        <v>-6.3109899999999624E-5</v>
      </c>
      <c r="AC144" s="934">
        <f t="shared" si="110"/>
        <v>-6.3109899999999624E-5</v>
      </c>
      <c r="AD144" s="934">
        <f t="shared" si="110"/>
        <v>-6.3109899999999624E-5</v>
      </c>
      <c r="AE144" s="934">
        <f t="shared" si="110"/>
        <v>-6.3109899999999624E-5</v>
      </c>
      <c r="AF144" s="934">
        <f t="shared" si="110"/>
        <v>-6.3109899999999624E-5</v>
      </c>
      <c r="AG144" s="934">
        <f t="shared" si="110"/>
        <v>-6.3109899999999624E-5</v>
      </c>
      <c r="AH144" s="934">
        <f t="shared" si="110"/>
        <v>-6.3109900000003582E-5</v>
      </c>
      <c r="AI144" s="934">
        <f t="shared" si="110"/>
        <v>-6.3109899999999624E-5</v>
      </c>
      <c r="AJ144" s="934">
        <f t="shared" si="110"/>
        <v>-6.3109899999999624E-5</v>
      </c>
      <c r="AK144" s="934">
        <f t="shared" si="110"/>
        <v>-6.3109899999999624E-5</v>
      </c>
      <c r="AL144" s="934">
        <f t="shared" si="110"/>
        <v>-6.3109899999999624E-5</v>
      </c>
      <c r="AM144" s="934">
        <f t="shared" si="110"/>
        <v>-6.3109899999999624E-5</v>
      </c>
      <c r="AN144" s="934">
        <f t="shared" si="110"/>
        <v>-6.3109899999999624E-5</v>
      </c>
      <c r="AO144" s="934">
        <f t="shared" si="110"/>
        <v>-6.3109899999999624E-5</v>
      </c>
      <c r="AP144" s="934">
        <f t="shared" si="110"/>
        <v>-6.3109899999999624E-5</v>
      </c>
      <c r="AQ144" s="934">
        <f t="shared" si="110"/>
        <v>-6.3109899999999624E-5</v>
      </c>
      <c r="AR144" s="934">
        <f t="shared" si="110"/>
        <v>-6.3109899999999624E-5</v>
      </c>
      <c r="AS144" s="934">
        <f t="shared" si="110"/>
        <v>-6.3109900000003582E-5</v>
      </c>
      <c r="AT144" s="934">
        <f t="shared" si="110"/>
        <v>-6.3109899999999624E-5</v>
      </c>
      <c r="AU144" s="934">
        <f t="shared" si="110"/>
        <v>-6.3109899999999624E-5</v>
      </c>
      <c r="AV144" s="934">
        <f t="shared" si="110"/>
        <v>-6.3109899999999624E-5</v>
      </c>
      <c r="AW144" s="934">
        <f t="shared" si="110"/>
        <v>-6.3109899999999624E-5</v>
      </c>
      <c r="AX144" s="934">
        <f t="shared" si="110"/>
        <v>-6.3109899999999624E-5</v>
      </c>
      <c r="AY144" s="934">
        <f t="shared" si="110"/>
        <v>-6.3109899999999624E-5</v>
      </c>
      <c r="AZ144" s="934">
        <f t="shared" si="110"/>
        <v>-6.3109899999999624E-5</v>
      </c>
      <c r="BA144" s="934">
        <f t="shared" si="110"/>
        <v>-6.3109899999999624E-5</v>
      </c>
      <c r="BB144" s="934">
        <f t="shared" si="110"/>
        <v>-6.3109899999999624E-5</v>
      </c>
      <c r="BC144" s="934">
        <f t="shared" si="110"/>
        <v>-6.3109900000003582E-5</v>
      </c>
      <c r="BD144" s="934">
        <f t="shared" si="110"/>
        <v>-6.3109899999999624E-5</v>
      </c>
      <c r="BE144" s="934">
        <f t="shared" si="110"/>
        <v>-6.3109899999999624E-5</v>
      </c>
      <c r="BF144" s="934">
        <f t="shared" si="110"/>
        <v>-6.3109899999999624E-5</v>
      </c>
      <c r="BG144" s="934">
        <f t="shared" si="110"/>
        <v>-6.3109899999999624E-5</v>
      </c>
      <c r="BH144" s="934">
        <f t="shared" si="110"/>
        <v>-6.3109899999999624E-5</v>
      </c>
      <c r="BI144" s="934">
        <f t="shared" si="110"/>
        <v>-6.3109899999999624E-5</v>
      </c>
      <c r="BJ144" s="934">
        <f t="shared" si="110"/>
        <v>-6.3109899999999624E-5</v>
      </c>
      <c r="BK144" s="934">
        <f t="shared" si="110"/>
        <v>-6.3109899999999624E-5</v>
      </c>
      <c r="BL144" s="934">
        <f t="shared" si="110"/>
        <v>-6.3109899999999624E-5</v>
      </c>
      <c r="BM144" s="934">
        <f t="shared" si="110"/>
        <v>-6.3109899999999624E-5</v>
      </c>
      <c r="BN144" s="934">
        <f t="shared" si="110"/>
        <v>-6.3109900000003582E-5</v>
      </c>
      <c r="BO144" s="934">
        <f t="shared" si="110"/>
        <v>-6.3109899999999624E-5</v>
      </c>
      <c r="BP144" s="934">
        <f t="shared" si="110"/>
        <v>-6.3109899999999624E-5</v>
      </c>
      <c r="BQ144" s="934">
        <f t="shared" si="110"/>
        <v>-6.3109899999999624E-5</v>
      </c>
      <c r="BR144" s="441"/>
    </row>
    <row r="145" spans="2:70" ht="14.25" customHeight="1" x14ac:dyDescent="0.3">
      <c r="B145" s="783"/>
      <c r="C145" s="440">
        <v>0.2286</v>
      </c>
      <c r="D145" s="932" t="s">
        <v>57</v>
      </c>
      <c r="E145" s="784"/>
      <c r="F145" s="933" t="s">
        <v>108</v>
      </c>
      <c r="G145" s="934" t="s">
        <v>95</v>
      </c>
      <c r="H145" s="934" t="s">
        <v>95</v>
      </c>
      <c r="I145" s="934">
        <v>1.8500000000000001E-3</v>
      </c>
      <c r="J145" s="934" t="s">
        <v>95</v>
      </c>
      <c r="K145" s="934">
        <v>1.8500000000000001E-3</v>
      </c>
      <c r="L145" s="934" t="s">
        <v>95</v>
      </c>
      <c r="M145" s="934">
        <v>1.8500000000000001E-3</v>
      </c>
      <c r="N145" s="934" t="s">
        <v>95</v>
      </c>
      <c r="O145" s="934">
        <v>3.64E-3</v>
      </c>
      <c r="P145" s="934" t="s">
        <v>95</v>
      </c>
      <c r="Q145" s="934">
        <v>1.6900000000000001E-3</v>
      </c>
      <c r="R145" s="935">
        <f t="shared" ref="R145:T145" si="111">(R84-Q84)*$C$145</f>
        <v>3.1123300413785191E-4</v>
      </c>
      <c r="S145" s="935">
        <f t="shared" si="111"/>
        <v>3.1513515117911309E-4</v>
      </c>
      <c r="T145" s="935">
        <f t="shared" si="111"/>
        <v>3.1908622218193875E-4</v>
      </c>
      <c r="U145" s="935">
        <f>(U84-T84)*$C$145</f>
        <v>3.2275183068280968E-4</v>
      </c>
      <c r="V145" s="935">
        <f t="shared" ref="V145:BQ145" si="112">(V84-U84)*$C$145</f>
        <v>3.2679420157904994E-4</v>
      </c>
      <c r="W145" s="935">
        <f t="shared" si="112"/>
        <v>3.308872019711105E-4</v>
      </c>
      <c r="X145" s="935">
        <f t="shared" si="112"/>
        <v>3.3503146597840632E-4</v>
      </c>
      <c r="Y145" s="935">
        <f t="shared" si="112"/>
        <v>3.3922763566249773E-4</v>
      </c>
      <c r="Z145" s="935">
        <f t="shared" si="112"/>
        <v>3.4347636112658475E-4</v>
      </c>
      <c r="AA145" s="935">
        <f t="shared" si="112"/>
        <v>3.4777830061621414E-4</v>
      </c>
      <c r="AB145" s="935">
        <f t="shared" si="112"/>
        <v>3.5213412062126741E-4</v>
      </c>
      <c r="AC145" s="935">
        <f t="shared" si="112"/>
        <v>3.5654449597920555E-4</v>
      </c>
      <c r="AD145" s="935">
        <f t="shared" si="112"/>
        <v>3.6101010997963346E-4</v>
      </c>
      <c r="AE145" s="935">
        <f t="shared" si="112"/>
        <v>3.6553165447015845E-4</v>
      </c>
      <c r="AF145" s="935">
        <f t="shared" si="112"/>
        <v>3.7010982996356904E-4</v>
      </c>
      <c r="AG145" s="935">
        <f t="shared" si="112"/>
        <v>3.7474534574637088E-4</v>
      </c>
      <c r="AH145" s="935">
        <f t="shared" si="112"/>
        <v>3.7943891998866214E-4</v>
      </c>
      <c r="AI145" s="935">
        <f t="shared" si="112"/>
        <v>3.8419127985543584E-4</v>
      </c>
      <c r="AJ145" s="935">
        <f t="shared" si="112"/>
        <v>3.8900316161917726E-4</v>
      </c>
      <c r="AK145" s="935">
        <f t="shared" si="112"/>
        <v>3.9387531077398973E-4</v>
      </c>
      <c r="AL145" s="935">
        <f t="shared" si="112"/>
        <v>3.9880848215105986E-4</v>
      </c>
      <c r="AM145" s="935">
        <f t="shared" si="112"/>
        <v>4.0380344003560702E-4</v>
      </c>
      <c r="AN145" s="935">
        <f t="shared" si="112"/>
        <v>4.0886095828530499E-4</v>
      </c>
      <c r="AO145" s="935">
        <f t="shared" si="112"/>
        <v>4.1398182045016311E-4</v>
      </c>
      <c r="AP145" s="935">
        <f t="shared" si="112"/>
        <v>4.191668198939173E-4</v>
      </c>
      <c r="AQ145" s="935">
        <f t="shared" si="112"/>
        <v>4.2441675991695027E-4</v>
      </c>
      <c r="AR145" s="935">
        <f t="shared" si="112"/>
        <v>4.2973245388074722E-4</v>
      </c>
      <c r="AS145" s="935">
        <f t="shared" si="112"/>
        <v>4.3511472533390612E-4</v>
      </c>
      <c r="AT145" s="935">
        <f t="shared" si="112"/>
        <v>4.4056440813971496E-4</v>
      </c>
      <c r="AU145" s="935">
        <f t="shared" si="112"/>
        <v>4.460823466053662E-4</v>
      </c>
      <c r="AV145" s="935">
        <f t="shared" si="112"/>
        <v>4.5166939561273851E-4</v>
      </c>
      <c r="AW145" s="935">
        <f t="shared" si="112"/>
        <v>4.5732642075085948E-4</v>
      </c>
      <c r="AX145" s="935">
        <f t="shared" si="112"/>
        <v>4.6305429845000583E-4</v>
      </c>
      <c r="AY145" s="935">
        <f t="shared" si="112"/>
        <v>4.6885391611746567E-4</v>
      </c>
      <c r="AZ145" s="935">
        <f t="shared" si="112"/>
        <v>4.7472617227506479E-4</v>
      </c>
      <c r="BA145" s="935">
        <f t="shared" si="112"/>
        <v>4.8067197669832335E-4</v>
      </c>
      <c r="BB145" s="935">
        <f t="shared" si="112"/>
        <v>4.866922505574468E-4</v>
      </c>
      <c r="BC145" s="935">
        <f t="shared" si="112"/>
        <v>4.927879265600166E-4</v>
      </c>
      <c r="BD145" s="935">
        <f t="shared" si="112"/>
        <v>4.9895994909550866E-4</v>
      </c>
      <c r="BE145" s="935">
        <f t="shared" si="112"/>
        <v>5.0520927438158826E-4</v>
      </c>
      <c r="BF145" s="935">
        <f t="shared" si="112"/>
        <v>5.1153687061225768E-4</v>
      </c>
      <c r="BG145" s="935">
        <f t="shared" si="112"/>
        <v>5.1794371810788217E-4</v>
      </c>
      <c r="BH145" s="935">
        <f t="shared" si="112"/>
        <v>5.2443080946702335E-4</v>
      </c>
      <c r="BI145" s="935">
        <f t="shared" si="112"/>
        <v>5.3099914972026656E-4</v>
      </c>
      <c r="BJ145" s="935">
        <f t="shared" si="112"/>
        <v>5.3764975648589895E-4</v>
      </c>
      <c r="BK145" s="935">
        <f t="shared" si="112"/>
        <v>5.4438366012756238E-4</v>
      </c>
      <c r="BL145" s="935">
        <f t="shared" si="112"/>
        <v>5.5120190391392339E-4</v>
      </c>
      <c r="BM145" s="935">
        <f t="shared" si="112"/>
        <v>5.5810554418025276E-4</v>
      </c>
      <c r="BN145" s="935">
        <f t="shared" si="112"/>
        <v>5.6509565049213124E-4</v>
      </c>
      <c r="BO145" s="935">
        <f t="shared" si="112"/>
        <v>5.7217330581110922E-4</v>
      </c>
      <c r="BP145" s="935">
        <f t="shared" si="112"/>
        <v>5.7933960666252317E-4</v>
      </c>
      <c r="BQ145" s="935">
        <f t="shared" si="112"/>
        <v>5.8659566330535615E-4</v>
      </c>
      <c r="BR145" s="441"/>
    </row>
    <row r="146" spans="2:70" ht="14.25" customHeight="1" x14ac:dyDescent="0.3">
      <c r="B146" s="439" t="s">
        <v>95</v>
      </c>
      <c r="C146" s="438"/>
      <c r="D146" s="937" t="s">
        <v>95</v>
      </c>
      <c r="E146" s="923" t="s">
        <v>95</v>
      </c>
      <c r="F146" s="938" t="s">
        <v>24</v>
      </c>
      <c r="G146" s="939" t="s">
        <v>95</v>
      </c>
      <c r="H146" s="939" t="s">
        <v>95</v>
      </c>
      <c r="I146" s="939">
        <v>1.0919999999999999E-2</v>
      </c>
      <c r="J146" s="939" t="s">
        <v>95</v>
      </c>
      <c r="K146" s="939">
        <v>1.0919999999999999E-2</v>
      </c>
      <c r="L146" s="939" t="s">
        <v>95</v>
      </c>
      <c r="M146" s="939">
        <v>1.0919999999999999E-2</v>
      </c>
      <c r="N146" s="939" t="s">
        <v>95</v>
      </c>
      <c r="O146" s="939">
        <v>1.336E-2</v>
      </c>
      <c r="P146" s="939" t="s">
        <v>95</v>
      </c>
      <c r="Q146" s="939">
        <v>1.133E-2</v>
      </c>
      <c r="R146" s="941">
        <f>SUM(R140:R145)</f>
        <v>5.5858436572007583E-3</v>
      </c>
      <c r="S146" s="941">
        <f>SUM(S140:S145)</f>
        <v>6.7218420841858159E-3</v>
      </c>
      <c r="T146" s="941">
        <f>SUM(T140:T145)</f>
        <v>8.6861423646786007E-3</v>
      </c>
      <c r="U146" s="941">
        <f>SUM(U141:U145)</f>
        <v>7.464995160404787E-3</v>
      </c>
      <c r="V146" s="941">
        <f t="shared" ref="V146:BQ146" si="113">SUM(V140:V145)</f>
        <v>8.3535253234621708E-3</v>
      </c>
      <c r="W146" s="941">
        <f t="shared" si="113"/>
        <v>8.4521155941779686E-3</v>
      </c>
      <c r="X146" s="941">
        <f t="shared" si="113"/>
        <v>7.9129296349361219E-3</v>
      </c>
      <c r="Y146" s="941">
        <f t="shared" si="113"/>
        <v>7.5985104416089111E-3</v>
      </c>
      <c r="Z146" s="941">
        <f t="shared" si="113"/>
        <v>7.9842095898920058E-3</v>
      </c>
      <c r="AA146" s="941">
        <f t="shared" si="113"/>
        <v>7.686234717472794E-3</v>
      </c>
      <c r="AB146" s="941">
        <f t="shared" si="113"/>
        <v>7.0136086619583676E-3</v>
      </c>
      <c r="AC146" s="941">
        <f t="shared" si="113"/>
        <v>7.1253448060957332E-3</v>
      </c>
      <c r="AD146" s="941">
        <f t="shared" si="113"/>
        <v>7.5540277464871755E-3</v>
      </c>
      <c r="AE146" s="941">
        <f t="shared" si="113"/>
        <v>6.9893270436475743E-3</v>
      </c>
      <c r="AF146" s="941">
        <f t="shared" si="113"/>
        <v>7.2285536961641606E-3</v>
      </c>
      <c r="AG146" s="941">
        <f t="shared" si="113"/>
        <v>6.8167544559410232E-3</v>
      </c>
      <c r="AH146" s="941">
        <f t="shared" si="113"/>
        <v>6.8186151052620882E-3</v>
      </c>
      <c r="AI146" s="941">
        <f t="shared" si="113"/>
        <v>6.9678530162336182E-3</v>
      </c>
      <c r="AJ146" s="941">
        <f t="shared" si="113"/>
        <v>6.818710332332327E-3</v>
      </c>
      <c r="AK146" s="941">
        <f t="shared" si="113"/>
        <v>6.9218558448315834E-3</v>
      </c>
      <c r="AL146" s="941">
        <f t="shared" si="113"/>
        <v>7.1502737139209193E-3</v>
      </c>
      <c r="AM146" s="941">
        <f t="shared" si="113"/>
        <v>7.0356058964131316E-3</v>
      </c>
      <c r="AN146" s="941">
        <f t="shared" si="113"/>
        <v>7.1550781148758706E-3</v>
      </c>
      <c r="AO146" s="941">
        <f t="shared" si="113"/>
        <v>7.1881095689404631E-3</v>
      </c>
      <c r="AP146" s="941">
        <f t="shared" si="113"/>
        <v>6.9251147679075626E-3</v>
      </c>
      <c r="AQ146" s="941">
        <f t="shared" si="113"/>
        <v>7.3250808280931326E-3</v>
      </c>
      <c r="AR146" s="941">
        <f t="shared" si="113"/>
        <v>7.1499993384043972E-3</v>
      </c>
      <c r="AS146" s="941">
        <f t="shared" si="113"/>
        <v>7.5220501463962308E-3</v>
      </c>
      <c r="AT146" s="941">
        <f t="shared" si="113"/>
        <v>7.2269028017160255E-3</v>
      </c>
      <c r="AU146" s="941">
        <f t="shared" si="113"/>
        <v>7.1935999609421134E-3</v>
      </c>
      <c r="AV146" s="941">
        <f t="shared" si="113"/>
        <v>7.2389124437558985E-3</v>
      </c>
      <c r="AW146" s="941">
        <f t="shared" si="113"/>
        <v>7.2020554204821766E-3</v>
      </c>
      <c r="AX146" s="941">
        <f t="shared" si="113"/>
        <v>6.9374290754084826E-3</v>
      </c>
      <c r="AY146" s="941">
        <f t="shared" si="113"/>
        <v>6.9521401166479889E-3</v>
      </c>
      <c r="AZ146" s="941">
        <f t="shared" si="113"/>
        <v>6.9573491345726107E-3</v>
      </c>
      <c r="BA146" s="941">
        <f t="shared" si="113"/>
        <v>6.9733130718299353E-3</v>
      </c>
      <c r="BB146" s="941">
        <f t="shared" si="113"/>
        <v>6.9832038840301402E-3</v>
      </c>
      <c r="BC146" s="941">
        <f t="shared" si="113"/>
        <v>6.9777127461827558E-3</v>
      </c>
      <c r="BD146" s="941">
        <f t="shared" si="113"/>
        <v>6.979919631750881E-3</v>
      </c>
      <c r="BE146" s="941">
        <f t="shared" si="113"/>
        <v>6.9737862407294095E-3</v>
      </c>
      <c r="BF146" s="941">
        <f t="shared" si="113"/>
        <v>6.9648414378334156E-3</v>
      </c>
      <c r="BG146" s="941">
        <f t="shared" si="113"/>
        <v>6.9737421763714736E-3</v>
      </c>
      <c r="BH146" s="941">
        <f t="shared" si="113"/>
        <v>6.9550201506066358E-3</v>
      </c>
      <c r="BI146" s="941">
        <f t="shared" si="113"/>
        <v>6.947265292972145E-3</v>
      </c>
      <c r="BJ146" s="941">
        <f t="shared" si="113"/>
        <v>6.9126569480660038E-3</v>
      </c>
      <c r="BK146" s="941">
        <f t="shared" si="113"/>
        <v>6.8963675058730124E-3</v>
      </c>
      <c r="BL146" s="941">
        <f t="shared" si="113"/>
        <v>6.8812090887228634E-3</v>
      </c>
      <c r="BM146" s="941">
        <f t="shared" si="113"/>
        <v>6.8617183155712125E-3</v>
      </c>
      <c r="BN146" s="941">
        <f t="shared" si="113"/>
        <v>6.8433685351989232E-3</v>
      </c>
      <c r="BO146" s="941">
        <f t="shared" si="113"/>
        <v>6.8422214130422314E-3</v>
      </c>
      <c r="BP146" s="941">
        <f t="shared" si="113"/>
        <v>6.8398802770449291E-3</v>
      </c>
      <c r="BQ146" s="941">
        <f t="shared" si="113"/>
        <v>6.8369198109497625E-3</v>
      </c>
      <c r="BR146" s="441"/>
    </row>
    <row r="147" spans="2:70" ht="14.25" customHeight="1" x14ac:dyDescent="0.3">
      <c r="B147" s="439" t="s">
        <v>95</v>
      </c>
      <c r="C147" s="438"/>
      <c r="D147" s="937" t="s">
        <v>95</v>
      </c>
      <c r="E147" s="923" t="s">
        <v>95</v>
      </c>
      <c r="F147" s="923" t="s">
        <v>95</v>
      </c>
      <c r="G147" s="942" t="s">
        <v>95</v>
      </c>
      <c r="H147" s="942" t="s">
        <v>95</v>
      </c>
      <c r="I147" s="942" t="s">
        <v>95</v>
      </c>
      <c r="J147" s="942" t="s">
        <v>95</v>
      </c>
      <c r="K147" s="942" t="s">
        <v>95</v>
      </c>
      <c r="L147" s="942" t="s">
        <v>95</v>
      </c>
      <c r="M147" s="942" t="s">
        <v>95</v>
      </c>
      <c r="N147" s="942" t="s">
        <v>95</v>
      </c>
      <c r="O147" s="942" t="s">
        <v>95</v>
      </c>
      <c r="P147" s="942" t="s">
        <v>95</v>
      </c>
      <c r="Q147" s="942" t="s">
        <v>95</v>
      </c>
      <c r="R147" s="942" t="s">
        <v>95</v>
      </c>
      <c r="S147" s="942" t="s">
        <v>95</v>
      </c>
      <c r="T147" s="942" t="s">
        <v>95</v>
      </c>
      <c r="U147" s="942" t="s">
        <v>95</v>
      </c>
      <c r="V147" s="942" t="s">
        <v>95</v>
      </c>
      <c r="W147" s="942" t="s">
        <v>95</v>
      </c>
      <c r="X147" s="942" t="s">
        <v>95</v>
      </c>
      <c r="Y147" s="942" t="s">
        <v>95</v>
      </c>
      <c r="Z147" s="942" t="s">
        <v>95</v>
      </c>
      <c r="AA147" s="942" t="s">
        <v>95</v>
      </c>
      <c r="AB147" s="942" t="s">
        <v>95</v>
      </c>
      <c r="AC147" s="942" t="s">
        <v>95</v>
      </c>
      <c r="AD147" s="942" t="s">
        <v>95</v>
      </c>
      <c r="AE147" s="942" t="s">
        <v>95</v>
      </c>
      <c r="AF147" s="942" t="s">
        <v>95</v>
      </c>
      <c r="AG147" s="942" t="s">
        <v>95</v>
      </c>
      <c r="AH147" s="942" t="s">
        <v>95</v>
      </c>
      <c r="AI147" s="942" t="s">
        <v>95</v>
      </c>
      <c r="AJ147" s="942" t="s">
        <v>95</v>
      </c>
      <c r="AK147" s="942" t="s">
        <v>95</v>
      </c>
      <c r="AL147" s="942" t="s">
        <v>95</v>
      </c>
      <c r="AM147" s="942" t="s">
        <v>95</v>
      </c>
      <c r="AN147" s="942" t="s">
        <v>95</v>
      </c>
      <c r="AO147" s="942" t="s">
        <v>95</v>
      </c>
      <c r="AP147" s="942" t="s">
        <v>95</v>
      </c>
      <c r="AQ147" s="942" t="s">
        <v>95</v>
      </c>
      <c r="AR147" s="942" t="s">
        <v>95</v>
      </c>
      <c r="AS147" s="942" t="s">
        <v>95</v>
      </c>
      <c r="AT147" s="942" t="s">
        <v>95</v>
      </c>
      <c r="AU147" s="942" t="s">
        <v>95</v>
      </c>
      <c r="AV147" s="942" t="s">
        <v>95</v>
      </c>
      <c r="AW147" s="942" t="s">
        <v>95</v>
      </c>
      <c r="AX147" s="942" t="s">
        <v>95</v>
      </c>
      <c r="AY147" s="942"/>
      <c r="AZ147" s="942"/>
      <c r="BA147" s="942"/>
      <c r="BB147" s="942"/>
      <c r="BC147" s="942"/>
      <c r="BD147" s="942"/>
      <c r="BE147" s="942"/>
      <c r="BF147" s="942"/>
      <c r="BG147" s="942"/>
      <c r="BH147" s="942"/>
      <c r="BI147" s="942"/>
      <c r="BJ147" s="942"/>
      <c r="BK147" s="942"/>
      <c r="BL147" s="942"/>
      <c r="BM147" s="942"/>
      <c r="BN147" s="942"/>
      <c r="BO147" s="942"/>
      <c r="BP147" s="942"/>
      <c r="BQ147" s="942"/>
      <c r="BR147" s="441"/>
    </row>
    <row r="148" spans="2:70" ht="14.25" customHeight="1" x14ac:dyDescent="0.3">
      <c r="B148" s="652"/>
      <c r="C148" s="444"/>
      <c r="D148" s="443"/>
      <c r="E148" s="923"/>
      <c r="F148" s="931" t="s">
        <v>109</v>
      </c>
      <c r="G148" s="930"/>
      <c r="H148" s="930"/>
      <c r="I148" s="930"/>
      <c r="J148" s="930"/>
      <c r="K148" s="930"/>
      <c r="L148" s="930"/>
      <c r="M148" s="930"/>
      <c r="N148" s="930"/>
      <c r="O148" s="930"/>
      <c r="P148" s="930"/>
      <c r="Q148" s="930"/>
      <c r="R148" s="947"/>
      <c r="S148" s="947"/>
      <c r="T148" s="947"/>
      <c r="U148" s="947"/>
      <c r="V148" s="947"/>
      <c r="W148" s="947"/>
      <c r="X148" s="947"/>
      <c r="Y148" s="947"/>
      <c r="Z148" s="947"/>
      <c r="AA148" s="947"/>
      <c r="AB148" s="947"/>
      <c r="AC148" s="947"/>
      <c r="AD148" s="947"/>
      <c r="AE148" s="947"/>
      <c r="AF148" s="947"/>
      <c r="AG148" s="947"/>
      <c r="AH148" s="947"/>
      <c r="AI148" s="947"/>
      <c r="AJ148" s="947"/>
      <c r="AK148" s="947"/>
      <c r="AL148" s="947"/>
      <c r="AM148" s="947"/>
      <c r="AN148" s="941"/>
      <c r="AO148" s="941"/>
      <c r="AP148" s="941"/>
      <c r="AQ148" s="941"/>
      <c r="AR148" s="941"/>
      <c r="AS148" s="941"/>
      <c r="AT148" s="941"/>
      <c r="AU148" s="941"/>
      <c r="AV148" s="941"/>
      <c r="AW148" s="941"/>
      <c r="AX148" s="941"/>
      <c r="AY148" s="941"/>
      <c r="AZ148" s="941"/>
      <c r="BA148" s="941"/>
      <c r="BB148" s="941"/>
      <c r="BC148" s="941"/>
      <c r="BD148" s="941"/>
      <c r="BE148" s="941"/>
      <c r="BF148" s="941"/>
      <c r="BG148" s="941"/>
      <c r="BH148" s="941"/>
      <c r="BI148" s="941"/>
      <c r="BJ148" s="941"/>
      <c r="BK148" s="941"/>
      <c r="BL148" s="941"/>
      <c r="BM148" s="941"/>
      <c r="BN148" s="941"/>
      <c r="BO148" s="941"/>
      <c r="BP148" s="941"/>
      <c r="BQ148" s="941"/>
      <c r="BR148" s="441"/>
    </row>
    <row r="149" spans="2:70" ht="14.25" customHeight="1" x14ac:dyDescent="0.3">
      <c r="B149" s="783" t="s">
        <v>140</v>
      </c>
      <c r="C149" s="440">
        <v>7.0000000000000001E-3</v>
      </c>
      <c r="D149" s="932" t="s">
        <v>99</v>
      </c>
      <c r="E149" s="784"/>
      <c r="F149" s="933" t="s">
        <v>81</v>
      </c>
      <c r="G149" s="934" t="s">
        <v>95</v>
      </c>
      <c r="H149" s="934" t="s">
        <v>95</v>
      </c>
      <c r="I149" s="934">
        <v>0</v>
      </c>
      <c r="J149" s="934" t="s">
        <v>95</v>
      </c>
      <c r="K149" s="934">
        <v>6.6E-4</v>
      </c>
      <c r="L149" s="934"/>
      <c r="M149" s="934">
        <v>6.6E-4</v>
      </c>
      <c r="N149" s="934"/>
      <c r="O149" s="934">
        <v>3.5000000000000005E-4</v>
      </c>
      <c r="P149" s="934"/>
      <c r="Q149" s="934">
        <v>5.6000000000000017E-4</v>
      </c>
      <c r="R149" s="934">
        <f>(R66)*$C$149</f>
        <v>6.5700282532500155E-4</v>
      </c>
      <c r="S149" s="934">
        <f>(S66)*$C$149</f>
        <v>6.8013983682164894E-4</v>
      </c>
      <c r="T149" s="934">
        <f>(T66)*$C$149</f>
        <v>6.7497077406179968E-4</v>
      </c>
      <c r="U149" s="934">
        <f t="shared" ref="U149:BQ149" si="114">(U66)*$C$149</f>
        <v>6.6984099617893556E-4</v>
      </c>
      <c r="V149" s="934">
        <f t="shared" si="114"/>
        <v>6.647502046079677E-4</v>
      </c>
      <c r="W149" s="934">
        <f t="shared" si="114"/>
        <v>6.5969810305295344E-4</v>
      </c>
      <c r="X149" s="934">
        <f t="shared" si="114"/>
        <v>6.546843974697509E-4</v>
      </c>
      <c r="Y149" s="934">
        <f t="shared" si="114"/>
        <v>6.497087960489836E-4</v>
      </c>
      <c r="Z149" s="934">
        <f t="shared" si="114"/>
        <v>6.4477100919900466E-4</v>
      </c>
      <c r="AA149" s="934">
        <f t="shared" si="114"/>
        <v>6.3987074952909847E-4</v>
      </c>
      <c r="AB149" s="934">
        <f t="shared" si="114"/>
        <v>6.3500773183266905E-4</v>
      </c>
      <c r="AC149" s="934">
        <f t="shared" si="114"/>
        <v>6.3018167307075143E-4</v>
      </c>
      <c r="AD149" s="934">
        <f t="shared" si="114"/>
        <v>6.2539229235541245E-4</v>
      </c>
      <c r="AE149" s="934">
        <f t="shared" si="114"/>
        <v>6.2063931093351069E-4</v>
      </c>
      <c r="AF149" s="934">
        <f t="shared" si="114"/>
        <v>6.1592245217040721E-4</v>
      </c>
      <c r="AG149" s="934">
        <f t="shared" si="114"/>
        <v>6.1124144153391316E-4</v>
      </c>
      <c r="AH149" s="934">
        <f t="shared" si="114"/>
        <v>6.065960065782612E-4</v>
      </c>
      <c r="AI149" s="934">
        <f t="shared" si="114"/>
        <v>6.0198587692826425E-4</v>
      </c>
      <c r="AJ149" s="934">
        <f t="shared" si="114"/>
        <v>5.9741078426361048E-4</v>
      </c>
      <c r="AK149" s="934">
        <f t="shared" si="114"/>
        <v>5.9287046230320863E-4</v>
      </c>
      <c r="AL149" s="934">
        <f t="shared" si="114"/>
        <v>5.8836464678970661E-4</v>
      </c>
      <c r="AM149" s="934">
        <f t="shared" si="114"/>
        <v>5.8389307547409783E-4</v>
      </c>
      <c r="AN149" s="934">
        <f t="shared" si="114"/>
        <v>5.7945548810050163E-4</v>
      </c>
      <c r="AO149" s="934">
        <f t="shared" si="114"/>
        <v>5.7505162639093048E-4</v>
      </c>
      <c r="AP149" s="934">
        <f t="shared" si="114"/>
        <v>5.7068123403035648E-4</v>
      </c>
      <c r="AQ149" s="934">
        <f t="shared" si="114"/>
        <v>5.6634405665172767E-4</v>
      </c>
      <c r="AR149" s="934">
        <f t="shared" si="114"/>
        <v>5.620398418211838E-4</v>
      </c>
      <c r="AS149" s="934">
        <f t="shared" si="114"/>
        <v>5.5776833902333321E-4</v>
      </c>
      <c r="AT149" s="934">
        <f t="shared" si="114"/>
        <v>5.5352929964675465E-4</v>
      </c>
      <c r="AU149" s="934">
        <f t="shared" si="114"/>
        <v>5.4932247696944895E-4</v>
      </c>
      <c r="AV149" s="934">
        <f t="shared" si="114"/>
        <v>5.4514762614447682E-4</v>
      </c>
      <c r="AW149" s="934">
        <f t="shared" si="114"/>
        <v>5.4100450418578382E-4</v>
      </c>
      <c r="AX149" s="934">
        <f t="shared" si="114"/>
        <v>5.36892869953963E-4</v>
      </c>
      <c r="AY149" s="934">
        <f t="shared" si="114"/>
        <v>5.3281248414231545E-4</v>
      </c>
      <c r="AZ149" s="934">
        <f t="shared" si="114"/>
        <v>5.2876310926283665E-4</v>
      </c>
      <c r="BA149" s="934">
        <f t="shared" si="114"/>
        <v>5.247445096324395E-4</v>
      </c>
      <c r="BB149" s="934">
        <f t="shared" si="114"/>
        <v>5.2075645135922597E-4</v>
      </c>
      <c r="BC149" s="934">
        <f t="shared" si="114"/>
        <v>5.1679870232889692E-4</v>
      </c>
      <c r="BD149" s="934">
        <f t="shared" si="114"/>
        <v>5.1287103219119776E-4</v>
      </c>
      <c r="BE149" s="934">
        <f t="shared" si="114"/>
        <v>5.0897321234655204E-4</v>
      </c>
      <c r="BF149" s="934">
        <f t="shared" si="114"/>
        <v>5.0510501593271863E-4</v>
      </c>
      <c r="BG149" s="934">
        <f t="shared" si="114"/>
        <v>5.0126621781162409E-4</v>
      </c>
      <c r="BH149" s="934">
        <f t="shared" si="114"/>
        <v>4.974565945562564E-4</v>
      </c>
      <c r="BI149" s="934">
        <f t="shared" si="114"/>
        <v>4.936759244376336E-4</v>
      </c>
      <c r="BJ149" s="934">
        <f t="shared" si="114"/>
        <v>4.8992398741190969E-4</v>
      </c>
      <c r="BK149" s="934">
        <f t="shared" si="114"/>
        <v>4.8620056510757873E-4</v>
      </c>
      <c r="BL149" s="934">
        <f t="shared" si="114"/>
        <v>4.8250544081275494E-4</v>
      </c>
      <c r="BM149" s="934">
        <f t="shared" si="114"/>
        <v>4.7883839946257645E-4</v>
      </c>
      <c r="BN149" s="934">
        <f t="shared" si="114"/>
        <v>4.7519922762665878E-4</v>
      </c>
      <c r="BO149" s="934">
        <f t="shared" si="114"/>
        <v>4.7158771349669769E-4</v>
      </c>
      <c r="BP149" s="934">
        <f t="shared" si="114"/>
        <v>4.680036468741218E-4</v>
      </c>
      <c r="BQ149" s="934">
        <f t="shared" si="114"/>
        <v>4.644468191578817E-4</v>
      </c>
      <c r="BR149" s="441"/>
    </row>
    <row r="150" spans="2:70" ht="14.25" customHeight="1" x14ac:dyDescent="0.3">
      <c r="B150" s="783"/>
      <c r="C150" s="440">
        <v>1.35E-2</v>
      </c>
      <c r="D150" s="932" t="s">
        <v>101</v>
      </c>
      <c r="E150" s="784"/>
      <c r="F150" s="933" t="s">
        <v>81</v>
      </c>
      <c r="G150" s="934" t="s">
        <v>95</v>
      </c>
      <c r="H150" s="934" t="s">
        <v>95</v>
      </c>
      <c r="I150" s="934">
        <v>2.0000000000000002E-5</v>
      </c>
      <c r="J150" s="934" t="s">
        <v>95</v>
      </c>
      <c r="K150" s="934">
        <v>2.0000000000000002E-5</v>
      </c>
      <c r="L150" s="934" t="s">
        <v>95</v>
      </c>
      <c r="M150" s="934">
        <v>2.0000000000000002E-5</v>
      </c>
      <c r="N150" s="934" t="s">
        <v>95</v>
      </c>
      <c r="O150" s="934">
        <v>6.9999999999999994E-5</v>
      </c>
      <c r="P150" s="934" t="s">
        <v>95</v>
      </c>
      <c r="Q150" s="934">
        <v>1.8000000000000001E-4</v>
      </c>
      <c r="R150" s="948">
        <f t="shared" ref="R150:T150" si="115">(R70-Q70)*$C$150</f>
        <v>1.9936331417599874E-9</v>
      </c>
      <c r="S150" s="948">
        <f t="shared" si="115"/>
        <v>-1.2825707126749991E-6</v>
      </c>
      <c r="T150" s="948">
        <f t="shared" si="115"/>
        <v>6.969764787489105E-7</v>
      </c>
      <c r="U150" s="948">
        <f>(U70-T70)*$C$150</f>
        <v>4.4451518698786914E-7</v>
      </c>
      <c r="V150" s="948">
        <f t="shared" ref="V150:BQ150" si="116">(V70-U70)*$C$150</f>
        <v>5.105070884717441E-7</v>
      </c>
      <c r="W150" s="948">
        <f t="shared" si="116"/>
        <v>4.9419227000235823E-7</v>
      </c>
      <c r="X150" s="948">
        <f t="shared" si="116"/>
        <v>4.4490647491499114E-7</v>
      </c>
      <c r="Y150" s="948">
        <f t="shared" si="116"/>
        <v>3.790967330463829E-7</v>
      </c>
      <c r="Z150" s="948">
        <f t="shared" si="116"/>
        <v>5.2505805766355636E-7</v>
      </c>
      <c r="AA150" s="948">
        <f t="shared" si="116"/>
        <v>4.6937676578840541E-7</v>
      </c>
      <c r="AB150" s="948">
        <f t="shared" si="116"/>
        <v>3.622528355829435E-7</v>
      </c>
      <c r="AC150" s="948">
        <f t="shared" si="116"/>
        <v>3.9303281795695365E-7</v>
      </c>
      <c r="AD150" s="948">
        <f t="shared" si="116"/>
        <v>5.2280929136594431E-7</v>
      </c>
      <c r="AE150" s="948">
        <f t="shared" si="116"/>
        <v>4.0725387871619334E-7</v>
      </c>
      <c r="AF150" s="948">
        <f t="shared" si="116"/>
        <v>4.7746397395567048E-7</v>
      </c>
      <c r="AG150" s="948">
        <f t="shared" si="116"/>
        <v>3.9092021193383453E-7</v>
      </c>
      <c r="AH150" s="948">
        <f t="shared" si="116"/>
        <v>3.9064931281782012E-7</v>
      </c>
      <c r="AI150" s="948">
        <f t="shared" si="116"/>
        <v>4.2202975119118997E-7</v>
      </c>
      <c r="AJ150" s="948">
        <f t="shared" si="116"/>
        <v>3.7508330089607716E-7</v>
      </c>
      <c r="AK150" s="948">
        <f t="shared" si="116"/>
        <v>3.873328645471255E-7</v>
      </c>
      <c r="AL150" s="948">
        <f t="shared" si="116"/>
        <v>4.1692563705952865E-7</v>
      </c>
      <c r="AM150" s="948">
        <f t="shared" si="116"/>
        <v>3.7573794150386199E-7</v>
      </c>
      <c r="AN150" s="948">
        <f t="shared" si="116"/>
        <v>3.7766152127127058E-7</v>
      </c>
      <c r="AO150" s="948">
        <f t="shared" si="116"/>
        <v>3.6873107582462843E-7</v>
      </c>
      <c r="AP150" s="948">
        <f t="shared" si="116"/>
        <v>2.8955667588548286E-7</v>
      </c>
      <c r="AQ150" s="948">
        <f t="shared" si="116"/>
        <v>3.6284344072417402E-7</v>
      </c>
      <c r="AR150" s="948">
        <f t="shared" si="116"/>
        <v>3.0785053544674786E-7</v>
      </c>
      <c r="AS150" s="948">
        <f t="shared" si="116"/>
        <v>3.7863968954521265E-7</v>
      </c>
      <c r="AT150" s="948">
        <f t="shared" si="116"/>
        <v>3.0532097923100657E-7</v>
      </c>
      <c r="AU150" s="948">
        <f t="shared" si="116"/>
        <v>2.9691931106844844E-7</v>
      </c>
      <c r="AV150" s="948">
        <f t="shared" si="116"/>
        <v>3.0249558499168689E-7</v>
      </c>
      <c r="AW150" s="948">
        <f t="shared" si="116"/>
        <v>2.9934770250682197E-7</v>
      </c>
      <c r="AX150" s="948">
        <f t="shared" si="116"/>
        <v>3.3387554855236757E-7</v>
      </c>
      <c r="AY150" s="948">
        <f t="shared" si="116"/>
        <v>2.982084010456493E-7</v>
      </c>
      <c r="AZ150" s="948">
        <f t="shared" si="116"/>
        <v>2.9314428295278137E-7</v>
      </c>
      <c r="BA150" s="948">
        <f t="shared" si="116"/>
        <v>2.9736435861351522E-7</v>
      </c>
      <c r="BB150" s="948">
        <f t="shared" si="116"/>
        <v>2.9490209767556173E-7</v>
      </c>
      <c r="BC150" s="948">
        <f t="shared" si="116"/>
        <v>2.9779934532610243E-7</v>
      </c>
      <c r="BD150" s="948">
        <f t="shared" si="116"/>
        <v>2.8342685462440232E-7</v>
      </c>
      <c r="BE150" s="948">
        <f t="shared" si="116"/>
        <v>2.8139440144701876E-7</v>
      </c>
      <c r="BF150" s="948">
        <f t="shared" si="116"/>
        <v>2.7927697539221335E-7</v>
      </c>
      <c r="BG150" s="948">
        <f t="shared" si="116"/>
        <v>2.7593564314164211E-7</v>
      </c>
      <c r="BH150" s="948">
        <f t="shared" si="116"/>
        <v>2.7153728571705644E-7</v>
      </c>
      <c r="BI150" s="948">
        <f t="shared" si="116"/>
        <v>2.6797607274966359E-7</v>
      </c>
      <c r="BJ150" s="948">
        <f t="shared" si="116"/>
        <v>2.647801961112098E-7</v>
      </c>
      <c r="BK150" s="948">
        <f t="shared" si="116"/>
        <v>2.6170770606288862E-7</v>
      </c>
      <c r="BL150" s="948">
        <f t="shared" si="116"/>
        <v>2.5797503085690094E-7</v>
      </c>
      <c r="BM150" s="948">
        <f t="shared" si="116"/>
        <v>2.5428641796683417E-7</v>
      </c>
      <c r="BN150" s="948">
        <f t="shared" si="116"/>
        <v>2.5035085401672873E-7</v>
      </c>
      <c r="BO150" s="948">
        <f t="shared" si="116"/>
        <v>2.4700877804719604E-7</v>
      </c>
      <c r="BP150" s="948">
        <f t="shared" si="116"/>
        <v>2.4356347215717664E-7</v>
      </c>
      <c r="BQ150" s="948">
        <f t="shared" si="116"/>
        <v>2.4003128530186016E-7</v>
      </c>
      <c r="BR150" s="441"/>
    </row>
    <row r="151" spans="2:70" ht="14.25" customHeight="1" x14ac:dyDescent="0.3">
      <c r="B151" s="783"/>
      <c r="C151" s="440">
        <v>0.29187999999999997</v>
      </c>
      <c r="D151" s="932" t="s">
        <v>106</v>
      </c>
      <c r="E151" s="784"/>
      <c r="F151" s="933" t="s">
        <v>81</v>
      </c>
      <c r="G151" s="934" t="s">
        <v>95</v>
      </c>
      <c r="H151" s="934" t="s">
        <v>95</v>
      </c>
      <c r="I151" s="934">
        <v>9.6900000000000007E-3</v>
      </c>
      <c r="J151" s="934" t="s">
        <v>95</v>
      </c>
      <c r="K151" s="934">
        <v>9.6900000000000007E-3</v>
      </c>
      <c r="L151" s="934" t="s">
        <v>95</v>
      </c>
      <c r="M151" s="934">
        <v>9.6900000000000007E-3</v>
      </c>
      <c r="N151" s="934" t="s">
        <v>95</v>
      </c>
      <c r="O151" s="934">
        <v>2.32E-3</v>
      </c>
      <c r="P151" s="934" t="s">
        <v>95</v>
      </c>
      <c r="Q151" s="934">
        <v>1.422E-2</v>
      </c>
      <c r="R151" s="948">
        <f>(R72-Q72)*$C$151</f>
        <v>6.2290568130031884E-3</v>
      </c>
      <c r="S151" s="948">
        <f t="shared" ref="S151" si="117">(S72-R72)*$C$151</f>
        <v>1.3846278536490215E-3</v>
      </c>
      <c r="T151" s="948">
        <f>(T72-S72)*$C$151</f>
        <v>1.3128980013877351E-2</v>
      </c>
      <c r="U151" s="948">
        <f>(U72-T72)*$C$151</f>
        <v>1.3505360543874696E-2</v>
      </c>
      <c r="V151" s="948">
        <f t="shared" ref="V151:BQ151" si="118">(V72-U72)*$C$151</f>
        <v>1.1670804342610175E-2</v>
      </c>
      <c r="W151" s="948">
        <f t="shared" si="118"/>
        <v>1.248154978696958E-2</v>
      </c>
      <c r="X151" s="948">
        <f t="shared" si="118"/>
        <v>9.5667825824121717E-3</v>
      </c>
      <c r="Y151" s="948">
        <f t="shared" si="118"/>
        <v>7.9599587557391775E-3</v>
      </c>
      <c r="Z151" s="948">
        <f t="shared" si="118"/>
        <v>1.0441220433680428E-2</v>
      </c>
      <c r="AA151" s="948">
        <f t="shared" si="118"/>
        <v>8.9249062212879132E-3</v>
      </c>
      <c r="AB151" s="948">
        <f t="shared" si="118"/>
        <v>5.2185030372532996E-3</v>
      </c>
      <c r="AC151" s="948">
        <f t="shared" si="118"/>
        <v>6.0895050427817185E-3</v>
      </c>
      <c r="AD151" s="948">
        <f t="shared" si="118"/>
        <v>8.8097118420880759E-3</v>
      </c>
      <c r="AE151" s="948">
        <f t="shared" si="118"/>
        <v>5.7239118699612861E-3</v>
      </c>
      <c r="AF151" s="948">
        <f t="shared" si="118"/>
        <v>7.3311417428900214E-3</v>
      </c>
      <c r="AG151" s="948">
        <f t="shared" si="118"/>
        <v>5.1327643545550378E-3</v>
      </c>
      <c r="AH151" s="948">
        <f t="shared" si="118"/>
        <v>5.3476573223761826E-3</v>
      </c>
      <c r="AI151" s="948">
        <f t="shared" si="118"/>
        <v>6.4208285892811672E-3</v>
      </c>
      <c r="AJ151" s="948">
        <f t="shared" si="118"/>
        <v>5.7478841146358381E-3</v>
      </c>
      <c r="AK151" s="948">
        <f t="shared" si="118"/>
        <v>6.5462419661923262E-3</v>
      </c>
      <c r="AL151" s="948">
        <f t="shared" si="118"/>
        <v>8.073403046237276E-3</v>
      </c>
      <c r="AM151" s="948">
        <f t="shared" si="118"/>
        <v>7.5941350056262348E-3</v>
      </c>
      <c r="AN151" s="948">
        <f t="shared" si="118"/>
        <v>8.4801548802903286E-3</v>
      </c>
      <c r="AO151" s="948">
        <f t="shared" si="118"/>
        <v>8.8590744114183037E-3</v>
      </c>
      <c r="AP151" s="948">
        <f t="shared" si="118"/>
        <v>7.506165172863088E-3</v>
      </c>
      <c r="AQ151" s="948">
        <f t="shared" si="118"/>
        <v>1.0023711391327152E-2</v>
      </c>
      <c r="AR151" s="948">
        <f t="shared" si="118"/>
        <v>9.1797123290919946E-3</v>
      </c>
      <c r="AS151" s="948">
        <f t="shared" si="118"/>
        <v>1.1529563840555493E-2</v>
      </c>
      <c r="AT151" s="948">
        <f t="shared" si="118"/>
        <v>9.9803802606092968E-3</v>
      </c>
      <c r="AU151" s="948">
        <f t="shared" si="118"/>
        <v>9.9581832687306963E-3</v>
      </c>
      <c r="AV151" s="948">
        <f t="shared" si="118"/>
        <v>1.0393325742784338E-2</v>
      </c>
      <c r="AW151" s="948">
        <f t="shared" si="118"/>
        <v>1.034696914404591E-2</v>
      </c>
      <c r="AX151" s="948">
        <f t="shared" si="118"/>
        <v>8.9696277193790207E-3</v>
      </c>
      <c r="AY151" s="948">
        <f t="shared" si="118"/>
        <v>9.2187005598296512E-3</v>
      </c>
      <c r="AZ151" s="948">
        <f t="shared" si="118"/>
        <v>9.4105838595999556E-3</v>
      </c>
      <c r="BA151" s="948">
        <f t="shared" si="118"/>
        <v>9.6630708571203931E-3</v>
      </c>
      <c r="BB151" s="948">
        <f t="shared" si="118"/>
        <v>9.8776260702187636E-3</v>
      </c>
      <c r="BC151" s="948">
        <f t="shared" si="118"/>
        <v>1.0000201437354497E-2</v>
      </c>
      <c r="BD151" s="948">
        <f t="shared" si="118"/>
        <v>1.0165039421465592E-2</v>
      </c>
      <c r="BE151" s="948">
        <f t="shared" si="118"/>
        <v>1.027919381711504E-2</v>
      </c>
      <c r="BF151" s="948">
        <f t="shared" si="118"/>
        <v>1.0374690982679746E-2</v>
      </c>
      <c r="BG151" s="948">
        <f t="shared" si="118"/>
        <v>1.0572094047795459E-2</v>
      </c>
      <c r="BH151" s="948">
        <f t="shared" si="118"/>
        <v>1.0606058798601239E-2</v>
      </c>
      <c r="BI151" s="948">
        <f t="shared" si="118"/>
        <v>1.0701878589029852E-2</v>
      </c>
      <c r="BJ151" s="948">
        <f t="shared" si="118"/>
        <v>1.0638830882275076E-2</v>
      </c>
      <c r="BK151" s="948">
        <f t="shared" si="118"/>
        <v>1.0680581574824849E-2</v>
      </c>
      <c r="BL151" s="948">
        <f t="shared" si="118"/>
        <v>1.0726823571095875E-2</v>
      </c>
      <c r="BM151" s="948">
        <f t="shared" si="118"/>
        <v>1.0745711101141218E-2</v>
      </c>
      <c r="BN151" s="948">
        <f t="shared" si="118"/>
        <v>1.0769208608372563E-2</v>
      </c>
      <c r="BO151" s="948">
        <f t="shared" si="118"/>
        <v>1.0891102924165064E-2</v>
      </c>
      <c r="BP151" s="948">
        <f t="shared" si="118"/>
        <v>1.1004034151164306E-2</v>
      </c>
      <c r="BQ151" s="948">
        <f t="shared" si="118"/>
        <v>1.1111382790217257E-2</v>
      </c>
      <c r="BR151" s="441"/>
    </row>
    <row r="152" spans="2:70" s="907" customFormat="1" ht="14.25" customHeight="1" x14ac:dyDescent="0.3">
      <c r="B152" s="783"/>
      <c r="C152" s="906">
        <v>0.15187999999999999</v>
      </c>
      <c r="D152" s="932" t="s">
        <v>146</v>
      </c>
      <c r="E152" s="784"/>
      <c r="F152" s="934" t="s">
        <v>81</v>
      </c>
      <c r="G152" s="934"/>
      <c r="H152" s="934"/>
      <c r="I152" s="934"/>
      <c r="J152" s="934"/>
      <c r="K152" s="934"/>
      <c r="L152" s="934"/>
      <c r="M152" s="934"/>
      <c r="N152" s="934"/>
      <c r="O152" s="934"/>
      <c r="P152" s="934"/>
      <c r="Q152" s="934"/>
      <c r="R152" s="934">
        <f t="shared" ref="R152:T152" si="119">(R75-Q75)*$C$152</f>
        <v>5.8006255086190247E-3</v>
      </c>
      <c r="S152" s="934">
        <f t="shared" si="119"/>
        <v>1.4024251283309058E-2</v>
      </c>
      <c r="T152" s="934">
        <f t="shared" si="119"/>
        <v>7.786913407510909E-3</v>
      </c>
      <c r="U152" s="934">
        <f>(U75-T75)*$C$152</f>
        <v>7.4849767685326429E-3</v>
      </c>
      <c r="V152" s="934">
        <f t="shared" ref="V152:BQ152" si="120">(V75-U75)*$C$152</f>
        <v>8.3335872329037049E-3</v>
      </c>
      <c r="W152" s="934">
        <f t="shared" si="120"/>
        <v>7.8077829360448303E-3</v>
      </c>
      <c r="X152" s="934">
        <f t="shared" si="120"/>
        <v>9.2218132648669345E-3</v>
      </c>
      <c r="Y152" s="934">
        <f t="shared" si="120"/>
        <v>9.956874549708233E-3</v>
      </c>
      <c r="Z152" s="934">
        <f t="shared" si="120"/>
        <v>8.5633012792555776E-3</v>
      </c>
      <c r="AA152" s="934">
        <f t="shared" si="120"/>
        <v>9.2533124707584007E-3</v>
      </c>
      <c r="AB152" s="934">
        <f t="shared" si="120"/>
        <v>1.1084350371394309E-2</v>
      </c>
      <c r="AC152" s="934">
        <f t="shared" si="120"/>
        <v>1.0533360661373475E-2</v>
      </c>
      <c r="AD152" s="934">
        <f t="shared" si="120"/>
        <v>9.0200593001363051E-3</v>
      </c>
      <c r="AE152" s="934">
        <f t="shared" si="120"/>
        <v>1.0531796169477187E-2</v>
      </c>
      <c r="AF152" s="934">
        <f t="shared" si="120"/>
        <v>9.6005937616730347E-3</v>
      </c>
      <c r="AG152" s="934">
        <f t="shared" si="120"/>
        <v>1.0652345112202208E-2</v>
      </c>
      <c r="AH152" s="934">
        <f t="shared" si="120"/>
        <v>1.0448474971794165E-2</v>
      </c>
      <c r="AI152" s="934">
        <f t="shared" si="120"/>
        <v>9.7985749084859367E-3</v>
      </c>
      <c r="AJ152" s="934">
        <f t="shared" si="120"/>
        <v>1.0059281271326834E-2</v>
      </c>
      <c r="AK152" s="934">
        <f t="shared" si="120"/>
        <v>9.554594408440812E-3</v>
      </c>
      <c r="AL152" s="934">
        <f t="shared" si="120"/>
        <v>8.6714870599797246E-3</v>
      </c>
      <c r="AM152" s="934">
        <f t="shared" si="120"/>
        <v>8.8341280870611206E-3</v>
      </c>
      <c r="AN152" s="934">
        <f t="shared" si="120"/>
        <v>8.2865911409756073E-3</v>
      </c>
      <c r="AO152" s="934">
        <f t="shared" si="120"/>
        <v>8.0038730845356457E-3</v>
      </c>
      <c r="AP152" s="934">
        <f t="shared" si="120"/>
        <v>8.6240419203126549E-3</v>
      </c>
      <c r="AQ152" s="934">
        <f t="shared" si="120"/>
        <v>7.229216159319111E-3</v>
      </c>
      <c r="AR152" s="934">
        <f t="shared" si="120"/>
        <v>7.585942762752069E-3</v>
      </c>
      <c r="AS152" s="934">
        <f t="shared" si="120"/>
        <v>6.2800478645470602E-3</v>
      </c>
      <c r="AT152" s="934">
        <f t="shared" si="120"/>
        <v>7.0052183098750029E-3</v>
      </c>
      <c r="AU152" s="934">
        <f t="shared" si="120"/>
        <v>6.9360546614337711E-3</v>
      </c>
      <c r="AV152" s="934">
        <f t="shared" si="120"/>
        <v>6.6292874866665198E-3</v>
      </c>
      <c r="AW152" s="934">
        <f t="shared" si="120"/>
        <v>6.5736663840870561E-3</v>
      </c>
      <c r="AX152" s="934">
        <f t="shared" si="120"/>
        <v>7.2110540261925296E-3</v>
      </c>
      <c r="AY152" s="934">
        <f t="shared" si="120"/>
        <v>7.0037663133738718E-3</v>
      </c>
      <c r="AZ152" s="934">
        <f t="shared" si="120"/>
        <v>6.8267210254550209E-3</v>
      </c>
      <c r="BA152" s="934">
        <f t="shared" si="120"/>
        <v>6.6188511379791475E-3</v>
      </c>
      <c r="BB152" s="934">
        <f t="shared" si="120"/>
        <v>6.4315960284678075E-3</v>
      </c>
      <c r="BC152" s="934">
        <f t="shared" si="120"/>
        <v>6.2929306991989327E-3</v>
      </c>
      <c r="BD152" s="934">
        <f t="shared" si="120"/>
        <v>6.1332428877905838E-3</v>
      </c>
      <c r="BE152" s="934">
        <f t="shared" si="120"/>
        <v>6.0005502467364363E-3</v>
      </c>
      <c r="BF152" s="934">
        <f t="shared" si="120"/>
        <v>5.8783135779108759E-3</v>
      </c>
      <c r="BG152" s="934">
        <f t="shared" si="120"/>
        <v>5.7037963566944757E-3</v>
      </c>
      <c r="BH152" s="934">
        <f t="shared" si="120"/>
        <v>5.6150544111634804E-3</v>
      </c>
      <c r="BI152" s="934">
        <f t="shared" si="120"/>
        <v>5.4948203183623756E-3</v>
      </c>
      <c r="BJ152" s="934">
        <f t="shared" si="120"/>
        <v>5.4579378684635688E-3</v>
      </c>
      <c r="BK152" s="934">
        <f t="shared" si="120"/>
        <v>5.3671962091693098E-3</v>
      </c>
      <c r="BL152" s="934">
        <f t="shared" si="120"/>
        <v>5.2747841064301948E-3</v>
      </c>
      <c r="BM152" s="934">
        <f t="shared" si="120"/>
        <v>5.1972495671797382E-3</v>
      </c>
      <c r="BN152" s="934">
        <f t="shared" si="120"/>
        <v>5.1179479957221569E-3</v>
      </c>
      <c r="BO152" s="934">
        <f t="shared" si="120"/>
        <v>4.9880526449101311E-3</v>
      </c>
      <c r="BP152" s="934">
        <f t="shared" si="120"/>
        <v>4.8634208479845275E-3</v>
      </c>
      <c r="BQ152" s="934">
        <f t="shared" si="120"/>
        <v>4.7422779889240369E-3</v>
      </c>
      <c r="BR152" s="441"/>
    </row>
    <row r="153" spans="2:70" s="907" customFormat="1" ht="14.25" customHeight="1" x14ac:dyDescent="0.3">
      <c r="B153" s="783"/>
      <c r="C153" s="906">
        <v>1.47E-2</v>
      </c>
      <c r="D153" s="932" t="s">
        <v>102</v>
      </c>
      <c r="E153" s="784"/>
      <c r="F153" s="934" t="s">
        <v>81</v>
      </c>
      <c r="G153" s="934" t="s">
        <v>95</v>
      </c>
      <c r="H153" s="934" t="s">
        <v>95</v>
      </c>
      <c r="I153" s="934">
        <v>6.0999999999999997E-4</v>
      </c>
      <c r="J153" s="934" t="s">
        <v>95</v>
      </c>
      <c r="K153" s="934">
        <v>6.0999999999999997E-4</v>
      </c>
      <c r="L153" s="934" t="s">
        <v>95</v>
      </c>
      <c r="M153" s="934">
        <v>6.0999999999999997E-4</v>
      </c>
      <c r="N153" s="934" t="s">
        <v>95</v>
      </c>
      <c r="O153" s="934">
        <v>3.5E-4</v>
      </c>
      <c r="P153" s="934" t="s">
        <v>95</v>
      </c>
      <c r="Q153" s="934">
        <v>2.7999999999999998E-4</v>
      </c>
      <c r="R153" s="934">
        <f t="shared" ref="R153:T153" si="121">(R77-Q77)*$C$153</f>
        <v>-9.9628808999997664E-5</v>
      </c>
      <c r="S153" s="934">
        <f t="shared" si="121"/>
        <v>-1.0423769999999938E-4</v>
      </c>
      <c r="T153" s="934">
        <f t="shared" si="121"/>
        <v>-1.0423769999999938E-4</v>
      </c>
      <c r="U153" s="934">
        <f>(U77-T77)*$C$153</f>
        <v>-1.0423769999999938E-4</v>
      </c>
      <c r="V153" s="934">
        <f t="shared" ref="V153:BQ153" si="122">(V77-U77)*$C$153</f>
        <v>-1.0423769999999938E-4</v>
      </c>
      <c r="W153" s="934">
        <f t="shared" si="122"/>
        <v>-1.0423770000000592E-4</v>
      </c>
      <c r="X153" s="934">
        <f t="shared" si="122"/>
        <v>-1.0423769999999938E-4</v>
      </c>
      <c r="Y153" s="934">
        <f t="shared" si="122"/>
        <v>-1.0423769999999938E-4</v>
      </c>
      <c r="Z153" s="934">
        <f t="shared" si="122"/>
        <v>-1.0423769999999938E-4</v>
      </c>
      <c r="AA153" s="934">
        <f t="shared" si="122"/>
        <v>-1.0423769999999938E-4</v>
      </c>
      <c r="AB153" s="934">
        <f t="shared" si="122"/>
        <v>-1.0423769999999938E-4</v>
      </c>
      <c r="AC153" s="934">
        <f t="shared" si="122"/>
        <v>-1.0423769999999938E-4</v>
      </c>
      <c r="AD153" s="934">
        <f t="shared" si="122"/>
        <v>-1.0423769999999938E-4</v>
      </c>
      <c r="AE153" s="934">
        <f t="shared" si="122"/>
        <v>-1.0423769999999938E-4</v>
      </c>
      <c r="AF153" s="934">
        <f t="shared" si="122"/>
        <v>-1.0423769999999938E-4</v>
      </c>
      <c r="AG153" s="934">
        <f t="shared" si="122"/>
        <v>-1.0423769999999938E-4</v>
      </c>
      <c r="AH153" s="934">
        <f t="shared" si="122"/>
        <v>-1.0423770000000592E-4</v>
      </c>
      <c r="AI153" s="934">
        <f t="shared" si="122"/>
        <v>-1.0423769999999938E-4</v>
      </c>
      <c r="AJ153" s="934">
        <f t="shared" si="122"/>
        <v>-1.0423769999999938E-4</v>
      </c>
      <c r="AK153" s="934">
        <f t="shared" si="122"/>
        <v>-1.0423769999999938E-4</v>
      </c>
      <c r="AL153" s="934">
        <f t="shared" si="122"/>
        <v>-1.0423769999999938E-4</v>
      </c>
      <c r="AM153" s="934">
        <f t="shared" si="122"/>
        <v>-1.0423769999999938E-4</v>
      </c>
      <c r="AN153" s="934">
        <f t="shared" si="122"/>
        <v>-1.0423769999999938E-4</v>
      </c>
      <c r="AO153" s="934">
        <f t="shared" si="122"/>
        <v>-1.0423769999999938E-4</v>
      </c>
      <c r="AP153" s="934">
        <f t="shared" si="122"/>
        <v>-1.0423769999999938E-4</v>
      </c>
      <c r="AQ153" s="934">
        <f t="shared" si="122"/>
        <v>-1.0423769999999938E-4</v>
      </c>
      <c r="AR153" s="934">
        <f t="shared" si="122"/>
        <v>-1.0423769999999938E-4</v>
      </c>
      <c r="AS153" s="934">
        <f t="shared" si="122"/>
        <v>-1.0423770000000592E-4</v>
      </c>
      <c r="AT153" s="934">
        <f t="shared" si="122"/>
        <v>-1.0423769999999938E-4</v>
      </c>
      <c r="AU153" s="934">
        <f t="shared" si="122"/>
        <v>-1.0423769999999938E-4</v>
      </c>
      <c r="AV153" s="934">
        <f t="shared" si="122"/>
        <v>-1.0423769999999938E-4</v>
      </c>
      <c r="AW153" s="934">
        <f t="shared" si="122"/>
        <v>-1.0423769999999938E-4</v>
      </c>
      <c r="AX153" s="934">
        <f t="shared" si="122"/>
        <v>-1.0423769999999938E-4</v>
      </c>
      <c r="AY153" s="934">
        <f t="shared" si="122"/>
        <v>-1.0423769999999938E-4</v>
      </c>
      <c r="AZ153" s="934">
        <f t="shared" si="122"/>
        <v>-1.0423769999999938E-4</v>
      </c>
      <c r="BA153" s="934">
        <f t="shared" si="122"/>
        <v>-1.0423769999999938E-4</v>
      </c>
      <c r="BB153" s="934">
        <f t="shared" si="122"/>
        <v>-1.0423769999999938E-4</v>
      </c>
      <c r="BC153" s="934">
        <f t="shared" si="122"/>
        <v>-1.0423770000000592E-4</v>
      </c>
      <c r="BD153" s="934">
        <f t="shared" si="122"/>
        <v>-1.0423769999999938E-4</v>
      </c>
      <c r="BE153" s="934">
        <f t="shared" si="122"/>
        <v>-1.0423769999999938E-4</v>
      </c>
      <c r="BF153" s="934">
        <f t="shared" si="122"/>
        <v>-1.0423769999999938E-4</v>
      </c>
      <c r="BG153" s="934">
        <f t="shared" si="122"/>
        <v>-1.0423769999999938E-4</v>
      </c>
      <c r="BH153" s="934">
        <f t="shared" si="122"/>
        <v>-1.0423769999999938E-4</v>
      </c>
      <c r="BI153" s="934">
        <f t="shared" si="122"/>
        <v>-1.0423769999999938E-4</v>
      </c>
      <c r="BJ153" s="934">
        <f t="shared" si="122"/>
        <v>-1.0423769999999938E-4</v>
      </c>
      <c r="BK153" s="934">
        <f t="shared" si="122"/>
        <v>-1.0423769999999938E-4</v>
      </c>
      <c r="BL153" s="934">
        <f t="shared" si="122"/>
        <v>-1.0423769999999938E-4</v>
      </c>
      <c r="BM153" s="934">
        <f t="shared" si="122"/>
        <v>-1.0423769999999938E-4</v>
      </c>
      <c r="BN153" s="934">
        <f t="shared" si="122"/>
        <v>-1.0423770000000592E-4</v>
      </c>
      <c r="BO153" s="934">
        <f t="shared" si="122"/>
        <v>-1.0423769999999938E-4</v>
      </c>
      <c r="BP153" s="934">
        <f t="shared" si="122"/>
        <v>-1.0423769999999938E-4</v>
      </c>
      <c r="BQ153" s="934">
        <f t="shared" si="122"/>
        <v>-1.0423769999999938E-4</v>
      </c>
      <c r="BR153" s="441"/>
    </row>
    <row r="154" spans="2:70" ht="14.25" customHeight="1" x14ac:dyDescent="0.3">
      <c r="B154" s="783"/>
      <c r="C154" s="440">
        <v>3.6299999999999999E-2</v>
      </c>
      <c r="D154" s="932" t="s">
        <v>103</v>
      </c>
      <c r="E154" s="784"/>
      <c r="F154" s="933" t="s">
        <v>81</v>
      </c>
      <c r="G154" s="934" t="s">
        <v>95</v>
      </c>
      <c r="H154" s="934" t="s">
        <v>95</v>
      </c>
      <c r="I154" s="934">
        <v>2.7999999999999998E-4</v>
      </c>
      <c r="J154" s="934" t="s">
        <v>95</v>
      </c>
      <c r="K154" s="934">
        <v>2.7999999999999998E-4</v>
      </c>
      <c r="L154" s="934" t="s">
        <v>95</v>
      </c>
      <c r="M154" s="934">
        <v>2.7999999999999998E-4</v>
      </c>
      <c r="N154" s="934" t="s">
        <v>95</v>
      </c>
      <c r="O154" s="934">
        <v>2.5000000000000001E-4</v>
      </c>
      <c r="P154" s="934" t="s">
        <v>95</v>
      </c>
      <c r="Q154" s="934">
        <v>4.4000000000000002E-4</v>
      </c>
      <c r="R154" s="948">
        <f t="shared" ref="R154:T154" si="123">(R79-Q79)*$C$154</f>
        <v>-2.4646141299780183E-5</v>
      </c>
      <c r="S154" s="948">
        <f t="shared" si="123"/>
        <v>-2.4612129624787403E-5</v>
      </c>
      <c r="T154" s="948">
        <f t="shared" si="123"/>
        <v>-2.4578164885905657E-5</v>
      </c>
      <c r="U154" s="948">
        <f>(U79-T79)*$C$154</f>
        <v>-2.4544247018363017E-5</v>
      </c>
      <c r="V154" s="948">
        <f t="shared" ref="V154:BQ154" si="124">(V79-U79)*$C$154</f>
        <v>-2.4510375957476231E-5</v>
      </c>
      <c r="W154" s="948">
        <f t="shared" si="124"/>
        <v>-2.4476551638654729E-5</v>
      </c>
      <c r="X154" s="948">
        <f t="shared" si="124"/>
        <v>-2.4442773997394596E-5</v>
      </c>
      <c r="Y154" s="948">
        <f t="shared" si="124"/>
        <v>-2.4409042969278553E-5</v>
      </c>
      <c r="Z154" s="948">
        <f t="shared" si="124"/>
        <v>-2.4375358489980014E-5</v>
      </c>
      <c r="AA154" s="948">
        <f t="shared" si="124"/>
        <v>-2.4341720495265073E-5</v>
      </c>
      <c r="AB154" s="948">
        <f t="shared" si="124"/>
        <v>-2.430812892098043E-5</v>
      </c>
      <c r="AC154" s="948">
        <f t="shared" si="124"/>
        <v>-2.4274583703069513E-5</v>
      </c>
      <c r="AD154" s="948">
        <f t="shared" si="124"/>
        <v>-2.4241084777560372E-5</v>
      </c>
      <c r="AE154" s="948">
        <f t="shared" si="124"/>
        <v>-2.4207632080565697E-5</v>
      </c>
      <c r="AF154" s="948">
        <f t="shared" si="124"/>
        <v>-2.4174225548294901E-5</v>
      </c>
      <c r="AG154" s="948">
        <f t="shared" si="124"/>
        <v>-2.4140865117037997E-5</v>
      </c>
      <c r="AH154" s="948">
        <f t="shared" si="124"/>
        <v>-2.4107550723177685E-5</v>
      </c>
      <c r="AI154" s="948">
        <f t="shared" si="124"/>
        <v>-2.4074282303179291E-5</v>
      </c>
      <c r="AJ154" s="948">
        <f t="shared" si="124"/>
        <v>-2.4041059793600825E-5</v>
      </c>
      <c r="AK154" s="948">
        <f t="shared" si="124"/>
        <v>-2.4007883131084943E-5</v>
      </c>
      <c r="AL154" s="948">
        <f t="shared" si="124"/>
        <v>-2.3974752252364967E-5</v>
      </c>
      <c r="AM154" s="948">
        <f t="shared" si="124"/>
        <v>-2.3941667094256835E-5</v>
      </c>
      <c r="AN154" s="948">
        <f t="shared" si="124"/>
        <v>-2.3908627593667169E-5</v>
      </c>
      <c r="AO154" s="948">
        <f t="shared" si="124"/>
        <v>-2.387563368758722E-5</v>
      </c>
      <c r="AP154" s="948">
        <f t="shared" si="124"/>
        <v>-2.3842685313098919E-5</v>
      </c>
      <c r="AQ154" s="948">
        <f t="shared" si="124"/>
        <v>-2.3809782407366812E-5</v>
      </c>
      <c r="AR154" s="948">
        <f t="shared" si="124"/>
        <v>-2.3776924907644109E-5</v>
      </c>
      <c r="AS154" s="948">
        <f t="shared" si="124"/>
        <v>-2.3744112751270663E-5</v>
      </c>
      <c r="AT154" s="948">
        <f t="shared" si="124"/>
        <v>-2.3711345875674995E-5</v>
      </c>
      <c r="AU154" s="948">
        <f t="shared" si="124"/>
        <v>-2.3678624218366222E-5</v>
      </c>
      <c r="AV154" s="948">
        <f t="shared" si="124"/>
        <v>-2.3645947716944149E-5</v>
      </c>
      <c r="AW154" s="948">
        <f t="shared" si="124"/>
        <v>-2.3613316309095218E-5</v>
      </c>
      <c r="AX154" s="948">
        <f t="shared" si="124"/>
        <v>-2.3580729932588488E-5</v>
      </c>
      <c r="AY154" s="948">
        <f t="shared" si="124"/>
        <v>-2.3548188525281692E-5</v>
      </c>
      <c r="AZ154" s="948">
        <f t="shared" si="124"/>
        <v>-2.3515692025117184E-5</v>
      </c>
      <c r="BA154" s="948">
        <f t="shared" si="124"/>
        <v>-2.3483240370121955E-5</v>
      </c>
      <c r="BB154" s="948">
        <f t="shared" si="124"/>
        <v>-2.3450833498411655E-5</v>
      </c>
      <c r="BC154" s="948">
        <f t="shared" si="124"/>
        <v>-2.3418471348184555E-5</v>
      </c>
      <c r="BD154" s="948">
        <f t="shared" si="124"/>
        <v>-2.3386153857723558E-5</v>
      </c>
      <c r="BE154" s="948">
        <f t="shared" si="124"/>
        <v>-2.3353880965400224E-5</v>
      </c>
      <c r="BF154" s="948">
        <f t="shared" si="124"/>
        <v>-2.3321652609666725E-5</v>
      </c>
      <c r="BG154" s="948">
        <f t="shared" si="124"/>
        <v>-2.3289468729065903E-5</v>
      </c>
      <c r="BH154" s="948">
        <f t="shared" si="124"/>
        <v>-2.3257329262219189E-5</v>
      </c>
      <c r="BI154" s="948">
        <f t="shared" si="124"/>
        <v>-2.322523414783869E-5</v>
      </c>
      <c r="BJ154" s="948">
        <f t="shared" si="124"/>
        <v>-2.3193183324715105E-5</v>
      </c>
      <c r="BK154" s="948">
        <f t="shared" si="124"/>
        <v>-2.3161176731725775E-5</v>
      </c>
      <c r="BL154" s="948">
        <f t="shared" si="124"/>
        <v>-2.3129214307836703E-5</v>
      </c>
      <c r="BM154" s="948">
        <f t="shared" si="124"/>
        <v>-2.309729599209047E-5</v>
      </c>
      <c r="BN154" s="948">
        <f t="shared" si="124"/>
        <v>-2.3065421723622346E-5</v>
      </c>
      <c r="BO154" s="948">
        <f t="shared" si="124"/>
        <v>-2.3033591441644173E-5</v>
      </c>
      <c r="BP154" s="948">
        <f t="shared" si="124"/>
        <v>-2.3001805085454441E-5</v>
      </c>
      <c r="BQ154" s="948">
        <f t="shared" si="124"/>
        <v>-2.2970062594436269E-5</v>
      </c>
      <c r="BR154" s="441"/>
    </row>
    <row r="155" spans="2:70" ht="14.25" customHeight="1" x14ac:dyDescent="0.3">
      <c r="B155" s="783"/>
      <c r="C155" s="440">
        <v>0.10150000000000001</v>
      </c>
      <c r="D155" s="932" t="s">
        <v>57</v>
      </c>
      <c r="E155" s="784"/>
      <c r="F155" s="933" t="s">
        <v>81</v>
      </c>
      <c r="G155" s="934" t="s">
        <v>95</v>
      </c>
      <c r="H155" s="934" t="s">
        <v>95</v>
      </c>
      <c r="I155" s="934">
        <v>2.2000000000000001E-4</v>
      </c>
      <c r="J155" s="934" t="s">
        <v>95</v>
      </c>
      <c r="K155" s="934">
        <v>2.2000000000000001E-4</v>
      </c>
      <c r="L155" s="934" t="s">
        <v>95</v>
      </c>
      <c r="M155" s="934">
        <v>2.2000000000000001E-4</v>
      </c>
      <c r="N155" s="934" t="s">
        <v>95</v>
      </c>
      <c r="O155" s="934">
        <v>1.2E-4</v>
      </c>
      <c r="P155" s="934" t="s">
        <v>95</v>
      </c>
      <c r="Q155" s="934">
        <v>7.5000000000000002E-4</v>
      </c>
      <c r="R155" s="948">
        <f t="shared" ref="R155:T155" si="125">(R84-Q84)*$C$155</f>
        <v>1.3818963219594039E-4</v>
      </c>
      <c r="S155" s="948">
        <f t="shared" si="125"/>
        <v>1.3992221279387571E-4</v>
      </c>
      <c r="T155" s="948">
        <f t="shared" si="125"/>
        <v>1.4167651597317052E-4</v>
      </c>
      <c r="U155" s="948">
        <f>(U84-T84)*$C$155</f>
        <v>1.4330407180360974E-4</v>
      </c>
      <c r="V155" s="948">
        <f t="shared" ref="V155:BQ155" si="126">(V84-U84)*$C$155</f>
        <v>1.4509891277460007E-4</v>
      </c>
      <c r="W155" s="948">
        <f t="shared" si="126"/>
        <v>1.4691623359609676E-4</v>
      </c>
      <c r="X155" s="948">
        <f t="shared" si="126"/>
        <v>1.4875631582155838E-4</v>
      </c>
      <c r="Y155" s="948">
        <f t="shared" si="126"/>
        <v>1.5061944453081155E-4</v>
      </c>
      <c r="Z155" s="948">
        <f t="shared" si="126"/>
        <v>1.5250590837422728E-4</v>
      </c>
      <c r="AA155" s="948">
        <f t="shared" si="126"/>
        <v>1.5441599961743543E-4</v>
      </c>
      <c r="AB155" s="948">
        <f t="shared" si="126"/>
        <v>1.5635001418660825E-4</v>
      </c>
      <c r="AC155" s="948">
        <f t="shared" si="126"/>
        <v>1.5830825171430171E-4</v>
      </c>
      <c r="AD155" s="948">
        <f t="shared" si="126"/>
        <v>1.6029101558588275E-4</v>
      </c>
      <c r="AE155" s="948">
        <f t="shared" si="126"/>
        <v>1.6229861298653144E-4</v>
      </c>
      <c r="AF155" s="948">
        <f t="shared" si="126"/>
        <v>1.6433135494882877E-4</v>
      </c>
      <c r="AG155" s="948">
        <f t="shared" si="126"/>
        <v>1.6638955640094772E-4</v>
      </c>
      <c r="AH155" s="948">
        <f t="shared" si="126"/>
        <v>1.6847353621543836E-4</v>
      </c>
      <c r="AI155" s="948">
        <f t="shared" si="126"/>
        <v>1.7058361725864717E-4</v>
      </c>
      <c r="AJ155" s="948">
        <f t="shared" si="126"/>
        <v>1.7272012644071083E-4</v>
      </c>
      <c r="AK155" s="948">
        <f t="shared" si="126"/>
        <v>1.7488339476622906E-4</v>
      </c>
      <c r="AL155" s="948">
        <f t="shared" si="126"/>
        <v>1.7707375738553184E-4</v>
      </c>
      <c r="AM155" s="948">
        <f t="shared" si="126"/>
        <v>1.7929155364660593E-4</v>
      </c>
      <c r="AN155" s="948">
        <f t="shared" si="126"/>
        <v>1.815371271476748E-4</v>
      </c>
      <c r="AO155" s="948">
        <f t="shared" si="126"/>
        <v>1.8381082579042675E-4</v>
      </c>
      <c r="AP155" s="948">
        <f t="shared" si="126"/>
        <v>1.8611300183391343E-4</v>
      </c>
      <c r="AQ155" s="948">
        <f t="shared" si="126"/>
        <v>1.8844401194912711E-4</v>
      </c>
      <c r="AR155" s="948">
        <f t="shared" si="126"/>
        <v>1.9080421727426006E-4</v>
      </c>
      <c r="AS155" s="948">
        <f t="shared" si="126"/>
        <v>1.9319398347065388E-4</v>
      </c>
      <c r="AT155" s="948">
        <f t="shared" si="126"/>
        <v>1.9561368077944475E-4</v>
      </c>
      <c r="AU155" s="948">
        <f t="shared" si="126"/>
        <v>1.9806368407893559E-4</v>
      </c>
      <c r="AV155" s="948">
        <f t="shared" si="126"/>
        <v>2.0054437294266388E-4</v>
      </c>
      <c r="AW155" s="948">
        <f t="shared" si="126"/>
        <v>2.0305613169821629E-4</v>
      </c>
      <c r="AX155" s="948">
        <f t="shared" si="126"/>
        <v>2.0559934948676989E-4</v>
      </c>
      <c r="AY155" s="948">
        <f t="shared" si="126"/>
        <v>2.0817442032337169E-4</v>
      </c>
      <c r="AZ155" s="948">
        <f t="shared" si="126"/>
        <v>2.1078174315800123E-4</v>
      </c>
      <c r="BA155" s="948">
        <f t="shared" si="126"/>
        <v>2.1342172193735705E-4</v>
      </c>
      <c r="BB155" s="948">
        <f t="shared" si="126"/>
        <v>2.160947656674578E-4</v>
      </c>
      <c r="BC155" s="948">
        <f t="shared" si="126"/>
        <v>2.1880128847699776E-4</v>
      </c>
      <c r="BD155" s="948">
        <f t="shared" si="126"/>
        <v>2.2154170968151412E-4</v>
      </c>
      <c r="BE155" s="948">
        <f t="shared" si="126"/>
        <v>2.2431645384834301E-4</v>
      </c>
      <c r="BF155" s="948">
        <f t="shared" si="126"/>
        <v>2.2712595086239788E-4</v>
      </c>
      <c r="BG155" s="948">
        <f t="shared" si="126"/>
        <v>2.2997063599278233E-4</v>
      </c>
      <c r="BH155" s="948">
        <f t="shared" si="126"/>
        <v>2.3285094996020508E-4</v>
      </c>
      <c r="BI155" s="948">
        <f t="shared" si="126"/>
        <v>2.3576733900528024E-4</v>
      </c>
      <c r="BJ155" s="948">
        <f t="shared" si="126"/>
        <v>2.3872025495764982E-4</v>
      </c>
      <c r="BK155" s="948">
        <f t="shared" si="126"/>
        <v>2.4171015530598247E-4</v>
      </c>
      <c r="BL155" s="948">
        <f t="shared" si="126"/>
        <v>2.4473750326886801E-4</v>
      </c>
      <c r="BM155" s="948">
        <f t="shared" si="126"/>
        <v>2.478027678665602E-4</v>
      </c>
      <c r="BN155" s="948">
        <f t="shared" si="126"/>
        <v>2.5090642399366284E-4</v>
      </c>
      <c r="BO155" s="948">
        <f t="shared" si="126"/>
        <v>2.5404895249268411E-4</v>
      </c>
      <c r="BP155" s="948">
        <f t="shared" si="126"/>
        <v>2.5723084022854814E-4</v>
      </c>
      <c r="BQ155" s="948">
        <f t="shared" si="126"/>
        <v>2.6045258016401426E-4</v>
      </c>
      <c r="BR155" s="441"/>
    </row>
    <row r="156" spans="2:70" ht="14.25" customHeight="1" x14ac:dyDescent="0.3">
      <c r="B156" s="439" t="s">
        <v>95</v>
      </c>
      <c r="C156" s="438"/>
      <c r="D156" s="937" t="s">
        <v>95</v>
      </c>
      <c r="E156" s="923" t="s">
        <v>95</v>
      </c>
      <c r="F156" s="938" t="s">
        <v>24</v>
      </c>
      <c r="G156" s="939" t="s">
        <v>95</v>
      </c>
      <c r="H156" s="939" t="s">
        <v>95</v>
      </c>
      <c r="I156" s="939">
        <v>1.15E-2</v>
      </c>
      <c r="J156" s="939" t="s">
        <v>95</v>
      </c>
      <c r="K156" s="939">
        <v>1.15E-2</v>
      </c>
      <c r="L156" s="939" t="s">
        <v>95</v>
      </c>
      <c r="M156" s="939">
        <v>1.15E-2</v>
      </c>
      <c r="N156" s="939" t="s">
        <v>95</v>
      </c>
      <c r="O156" s="939">
        <v>3.46E-3</v>
      </c>
      <c r="P156" s="939" t="s">
        <v>95</v>
      </c>
      <c r="Q156" s="939">
        <v>1.6420000000000001E-2</v>
      </c>
      <c r="R156" s="946">
        <f t="shared" ref="R156:BQ156" si="127">SUM(R149:R155)</f>
        <v>1.2700601822476518E-2</v>
      </c>
      <c r="S156" s="946">
        <f t="shared" si="127"/>
        <v>1.6098808786236145E-2</v>
      </c>
      <c r="T156" s="946">
        <f t="shared" si="127"/>
        <v>2.1604421823016078E-2</v>
      </c>
      <c r="U156" s="946">
        <f t="shared" si="127"/>
        <v>2.167514494855851E-2</v>
      </c>
      <c r="V156" s="946">
        <f t="shared" si="127"/>
        <v>2.0686003124027443E-2</v>
      </c>
      <c r="W156" s="946">
        <f t="shared" si="127"/>
        <v>2.0967727000294804E-2</v>
      </c>
      <c r="X156" s="946">
        <f t="shared" si="127"/>
        <v>1.9463800993047939E-2</v>
      </c>
      <c r="Y156" s="946">
        <f t="shared" si="127"/>
        <v>1.8588893899790977E-2</v>
      </c>
      <c r="Z156" s="946">
        <f t="shared" si="127"/>
        <v>1.9673710630076922E-2</v>
      </c>
      <c r="AA156" s="946">
        <f t="shared" si="127"/>
        <v>1.8844395397463371E-2</v>
      </c>
      <c r="AB156" s="946">
        <f t="shared" si="127"/>
        <v>1.6966027578581493E-2</v>
      </c>
      <c r="AC156" s="946">
        <f t="shared" si="127"/>
        <v>1.7283236378055136E-2</v>
      </c>
      <c r="AD156" s="946">
        <f t="shared" si="127"/>
        <v>1.8487498474679481E-2</v>
      </c>
      <c r="AE156" s="946">
        <f t="shared" si="127"/>
        <v>1.6910607885156664E-2</v>
      </c>
      <c r="AF156" s="946">
        <f t="shared" si="127"/>
        <v>1.7584054850107955E-2</v>
      </c>
      <c r="AG156" s="946">
        <f t="shared" si="127"/>
        <v>1.6434752819787003E-2</v>
      </c>
      <c r="AH156" s="946">
        <f t="shared" si="127"/>
        <v>1.6443247235553682E-2</v>
      </c>
      <c r="AI156" s="946">
        <f t="shared" si="127"/>
        <v>1.6864083039402025E-2</v>
      </c>
      <c r="AJ156" s="946">
        <f t="shared" si="127"/>
        <v>1.6449392620174291E-2</v>
      </c>
      <c r="AK156" s="946">
        <f t="shared" si="127"/>
        <v>1.6740731981436038E-2</v>
      </c>
      <c r="AL156" s="946">
        <f t="shared" si="127"/>
        <v>1.7382532983776938E-2</v>
      </c>
      <c r="AM156" s="946">
        <f t="shared" si="127"/>
        <v>1.7063644092655306E-2</v>
      </c>
      <c r="AN156" s="946">
        <f t="shared" si="127"/>
        <v>1.7399969970441714E-2</v>
      </c>
      <c r="AO156" s="946">
        <f t="shared" si="127"/>
        <v>1.7494065345523543E-2</v>
      </c>
      <c r="AP156" s="946">
        <f t="shared" si="127"/>
        <v>1.6759210500402803E-2</v>
      </c>
      <c r="AQ156" s="946">
        <f t="shared" si="127"/>
        <v>1.7880030980280476E-2</v>
      </c>
      <c r="AR156" s="946">
        <f t="shared" si="127"/>
        <v>1.7390792376567311E-2</v>
      </c>
      <c r="AS156" s="946">
        <f t="shared" si="127"/>
        <v>1.8432970854534811E-2</v>
      </c>
      <c r="AT156" s="946">
        <f t="shared" si="127"/>
        <v>1.7607097826014058E-2</v>
      </c>
      <c r="AU156" s="946">
        <f t="shared" si="127"/>
        <v>1.751400468630555E-2</v>
      </c>
      <c r="AV156" s="946">
        <f t="shared" si="127"/>
        <v>1.7640724076406045E-2</v>
      </c>
      <c r="AW156" s="946">
        <f t="shared" si="127"/>
        <v>1.7537144495410377E-2</v>
      </c>
      <c r="AX156" s="946">
        <f t="shared" si="127"/>
        <v>1.6795689410628249E-2</v>
      </c>
      <c r="AY156" s="946">
        <f t="shared" si="127"/>
        <v>1.6835966097544976E-2</v>
      </c>
      <c r="AZ156" s="946">
        <f t="shared" si="127"/>
        <v>1.6849389489733652E-2</v>
      </c>
      <c r="BA156" s="946">
        <f t="shared" si="127"/>
        <v>1.6892664650657828E-2</v>
      </c>
      <c r="BB156" s="946">
        <f t="shared" si="127"/>
        <v>1.6918679684312522E-2</v>
      </c>
      <c r="BC156" s="946">
        <f t="shared" si="127"/>
        <v>1.6901373755356459E-2</v>
      </c>
      <c r="BD156" s="946">
        <f t="shared" si="127"/>
        <v>1.690535462412579E-2</v>
      </c>
      <c r="BE156" s="946">
        <f t="shared" si="127"/>
        <v>1.6885723543482417E-2</v>
      </c>
      <c r="BF156" s="946">
        <f t="shared" si="127"/>
        <v>1.6857955451751463E-2</v>
      </c>
      <c r="BG156" s="946">
        <f t="shared" si="127"/>
        <v>1.6879876025208417E-2</v>
      </c>
      <c r="BH156" s="946">
        <f t="shared" si="127"/>
        <v>1.6824197262304677E-2</v>
      </c>
      <c r="BI156" s="946">
        <f t="shared" si="127"/>
        <v>1.6798947212760054E-2</v>
      </c>
      <c r="BJ156" s="946">
        <f t="shared" si="127"/>
        <v>1.6698246889979604E-2</v>
      </c>
      <c r="BK156" s="946">
        <f t="shared" si="127"/>
        <v>1.6648551335382056E-2</v>
      </c>
      <c r="BL156" s="946">
        <f t="shared" si="127"/>
        <v>1.6601741682330716E-2</v>
      </c>
      <c r="BM156" s="946">
        <f t="shared" si="127"/>
        <v>1.654252112607597E-2</v>
      </c>
      <c r="BN156" s="946">
        <f t="shared" si="127"/>
        <v>1.6486209484845426E-2</v>
      </c>
      <c r="BO156" s="946">
        <f t="shared" si="127"/>
        <v>1.6477767952400982E-2</v>
      </c>
      <c r="BP156" s="946">
        <f t="shared" si="127"/>
        <v>1.6465693544638206E-2</v>
      </c>
      <c r="BQ156" s="946">
        <f t="shared" si="127"/>
        <v>1.6451592447154058E-2</v>
      </c>
      <c r="BR156" s="441"/>
    </row>
    <row r="157" spans="2:70" ht="14.25" customHeight="1" x14ac:dyDescent="0.3">
      <c r="B157" s="439"/>
      <c r="C157" s="438"/>
      <c r="D157" s="937"/>
      <c r="E157" s="923"/>
      <c r="F157" s="923"/>
      <c r="G157" s="942"/>
      <c r="H157" s="942"/>
      <c r="I157" s="942"/>
      <c r="J157" s="942"/>
      <c r="K157" s="942"/>
      <c r="L157" s="942"/>
      <c r="M157" s="942"/>
      <c r="N157" s="942"/>
      <c r="O157" s="942"/>
      <c r="P157" s="942"/>
      <c r="Q157" s="942"/>
      <c r="R157" s="942"/>
      <c r="S157" s="942"/>
      <c r="T157" s="942"/>
      <c r="U157" s="942"/>
      <c r="V157" s="942"/>
      <c r="W157" s="942"/>
      <c r="X157" s="942"/>
      <c r="Y157" s="942"/>
      <c r="Z157" s="942"/>
      <c r="AA157" s="942"/>
      <c r="AB157" s="942"/>
      <c r="AC157" s="942"/>
      <c r="AD157" s="942"/>
      <c r="AE157" s="942"/>
      <c r="AF157" s="942"/>
      <c r="AG157" s="942"/>
      <c r="AH157" s="942"/>
      <c r="AI157" s="942"/>
      <c r="AJ157" s="942"/>
      <c r="AK157" s="942"/>
      <c r="AL157" s="942"/>
      <c r="AM157" s="942"/>
      <c r="AN157" s="942"/>
      <c r="AO157" s="942"/>
      <c r="AP157" s="942"/>
      <c r="AQ157" s="942"/>
      <c r="AR157" s="942"/>
      <c r="AS157" s="942"/>
      <c r="AT157" s="942"/>
      <c r="AU157" s="942"/>
      <c r="AV157" s="942"/>
      <c r="AW157" s="942"/>
      <c r="AX157" s="942"/>
      <c r="AY157" s="942"/>
      <c r="AZ157" s="942"/>
      <c r="BA157" s="942"/>
      <c r="BB157" s="942"/>
      <c r="BC157" s="942"/>
      <c r="BD157" s="942"/>
      <c r="BE157" s="942"/>
      <c r="BF157" s="942"/>
      <c r="BG157" s="942"/>
      <c r="BH157" s="942"/>
      <c r="BI157" s="942"/>
      <c r="BJ157" s="942"/>
      <c r="BK157" s="942"/>
      <c r="BL157" s="942"/>
      <c r="BM157" s="942"/>
      <c r="BN157" s="942"/>
      <c r="BO157" s="942"/>
      <c r="BP157" s="942"/>
      <c r="BQ157" s="942"/>
      <c r="BR157" s="441"/>
    </row>
    <row r="158" spans="2:70" ht="14.25" customHeight="1" x14ac:dyDescent="0.3">
      <c r="B158" s="439"/>
      <c r="C158" s="438"/>
      <c r="D158" s="937"/>
      <c r="E158" s="923"/>
      <c r="F158" s="931" t="s">
        <v>148</v>
      </c>
      <c r="G158" s="939"/>
      <c r="H158" s="939"/>
      <c r="I158" s="939"/>
      <c r="J158" s="939"/>
      <c r="K158" s="939"/>
      <c r="L158" s="939"/>
      <c r="M158" s="939"/>
      <c r="N158" s="939"/>
      <c r="O158" s="939"/>
      <c r="P158" s="939"/>
      <c r="Q158" s="939"/>
      <c r="R158" s="946"/>
      <c r="S158" s="946"/>
      <c r="T158" s="946"/>
      <c r="U158" s="946"/>
      <c r="V158" s="946"/>
      <c r="W158" s="946"/>
      <c r="X158" s="946"/>
      <c r="Y158" s="946"/>
      <c r="Z158" s="946"/>
      <c r="AA158" s="946"/>
      <c r="AB158" s="946"/>
      <c r="AC158" s="946"/>
      <c r="AD158" s="946"/>
      <c r="AE158" s="946"/>
      <c r="AF158" s="946"/>
      <c r="AG158" s="946"/>
      <c r="AH158" s="946"/>
      <c r="AI158" s="946"/>
      <c r="AJ158" s="946"/>
      <c r="AK158" s="946"/>
      <c r="AL158" s="946"/>
      <c r="AM158" s="946"/>
      <c r="AN158" s="946"/>
      <c r="AO158" s="946"/>
      <c r="AP158" s="946"/>
      <c r="AQ158" s="946"/>
      <c r="AR158" s="946"/>
      <c r="AS158" s="946"/>
      <c r="AT158" s="946"/>
      <c r="AU158" s="946"/>
      <c r="AV158" s="946"/>
      <c r="AW158" s="941"/>
      <c r="AX158" s="941"/>
      <c r="AY158" s="941"/>
      <c r="AZ158" s="941"/>
      <c r="BA158" s="941"/>
      <c r="BB158" s="941"/>
      <c r="BC158" s="941"/>
      <c r="BD158" s="941"/>
      <c r="BE158" s="941"/>
      <c r="BF158" s="941"/>
      <c r="BG158" s="941"/>
      <c r="BH158" s="941"/>
      <c r="BI158" s="941"/>
      <c r="BJ158" s="941"/>
      <c r="BK158" s="941"/>
      <c r="BL158" s="941"/>
      <c r="BM158" s="941"/>
      <c r="BN158" s="941"/>
      <c r="BO158" s="941"/>
      <c r="BP158" s="941"/>
      <c r="BQ158" s="941"/>
      <c r="BR158" s="441"/>
    </row>
    <row r="159" spans="2:70" ht="14.25" customHeight="1" x14ac:dyDescent="0.3">
      <c r="B159" s="783" t="s">
        <v>140</v>
      </c>
      <c r="C159" s="440">
        <v>1E-3</v>
      </c>
      <c r="D159" s="932" t="s">
        <v>101</v>
      </c>
      <c r="E159" s="784"/>
      <c r="F159" s="933" t="s">
        <v>149</v>
      </c>
      <c r="G159" s="934" t="s">
        <v>95</v>
      </c>
      <c r="H159" s="934" t="s">
        <v>95</v>
      </c>
      <c r="I159" s="934"/>
      <c r="J159" s="934"/>
      <c r="K159" s="934"/>
      <c r="L159" s="934"/>
      <c r="M159" s="934"/>
      <c r="N159" s="934"/>
      <c r="O159" s="934"/>
      <c r="P159" s="934"/>
      <c r="Q159" s="934">
        <v>9.7016000000000005E-2</v>
      </c>
      <c r="R159" s="934">
        <f>(R70-Q70)*$C$159</f>
        <v>1.4767652901925832E-10</v>
      </c>
      <c r="S159" s="934">
        <f>(S70-R70)*$C$159</f>
        <v>-9.5005237975925867E-8</v>
      </c>
      <c r="T159" s="934">
        <f t="shared" ref="T159" si="128">(T70-S70)*$C$159</f>
        <v>5.1627887314734115E-8</v>
      </c>
      <c r="U159" s="934">
        <f>(U70-T70)*$C$159</f>
        <v>3.2927050887990309E-8</v>
      </c>
      <c r="V159" s="934">
        <f t="shared" ref="V159:BQ159" si="129">(V70-U70)*$C$159</f>
        <v>3.781533988679586E-8</v>
      </c>
      <c r="W159" s="934">
        <f t="shared" si="129"/>
        <v>3.6606834814989497E-8</v>
      </c>
      <c r="X159" s="934">
        <f t="shared" si="129"/>
        <v>3.2956035178888232E-8</v>
      </c>
      <c r="Y159" s="934">
        <f t="shared" si="129"/>
        <v>2.8081239484917255E-8</v>
      </c>
      <c r="Z159" s="934">
        <f t="shared" si="129"/>
        <v>3.8893189456559732E-8</v>
      </c>
      <c r="AA159" s="934">
        <f t="shared" si="129"/>
        <v>3.4768649317659665E-8</v>
      </c>
      <c r="AB159" s="934">
        <f t="shared" si="129"/>
        <v>2.6833543376514335E-8</v>
      </c>
      <c r="AC159" s="934">
        <f t="shared" si="129"/>
        <v>2.9113542070885456E-8</v>
      </c>
      <c r="AD159" s="934">
        <f t="shared" si="129"/>
        <v>3.8726614175255136E-8</v>
      </c>
      <c r="AE159" s="934">
        <f t="shared" si="129"/>
        <v>3.0166953978977284E-8</v>
      </c>
      <c r="AF159" s="934">
        <f t="shared" si="129"/>
        <v>3.5367701774494108E-8</v>
      </c>
      <c r="AG159" s="934">
        <f t="shared" si="129"/>
        <v>2.8957052735839596E-8</v>
      </c>
      <c r="AH159" s="934">
        <f t="shared" si="129"/>
        <v>2.8936986134653342E-8</v>
      </c>
      <c r="AI159" s="934">
        <f t="shared" si="129"/>
        <v>3.1261463051199254E-8</v>
      </c>
      <c r="AJ159" s="934">
        <f t="shared" si="129"/>
        <v>2.7783948214524235E-8</v>
      </c>
      <c r="AK159" s="934">
        <f t="shared" si="129"/>
        <v>2.8691323299787075E-8</v>
      </c>
      <c r="AL159" s="934">
        <f t="shared" si="129"/>
        <v>3.0883380522928053E-8</v>
      </c>
      <c r="AM159" s="934">
        <f t="shared" si="129"/>
        <v>2.7832440111397183E-8</v>
      </c>
      <c r="AN159" s="934">
        <f t="shared" si="129"/>
        <v>2.7974927501575596E-8</v>
      </c>
      <c r="AO159" s="934">
        <f t="shared" si="129"/>
        <v>2.7313413024046551E-8</v>
      </c>
      <c r="AP159" s="934">
        <f t="shared" si="129"/>
        <v>2.1448642658183915E-8</v>
      </c>
      <c r="AQ159" s="934">
        <f t="shared" si="129"/>
        <v>2.6877291905494374E-8</v>
      </c>
      <c r="AR159" s="934">
        <f t="shared" si="129"/>
        <v>2.2803743366425766E-8</v>
      </c>
      <c r="AS159" s="934">
        <f t="shared" si="129"/>
        <v>2.8047384410756494E-8</v>
      </c>
      <c r="AT159" s="934">
        <f t="shared" si="129"/>
        <v>2.2616368831926416E-8</v>
      </c>
      <c r="AU159" s="934">
        <f t="shared" si="129"/>
        <v>2.1994023042107291E-8</v>
      </c>
      <c r="AV159" s="934">
        <f t="shared" si="129"/>
        <v>2.2407080369754583E-8</v>
      </c>
      <c r="AW159" s="941">
        <f t="shared" si="129"/>
        <v>2.2173903889394219E-8</v>
      </c>
      <c r="AX159" s="941">
        <f t="shared" si="129"/>
        <v>2.4731522114990191E-8</v>
      </c>
      <c r="AY159" s="941">
        <f t="shared" si="129"/>
        <v>2.2089511188566615E-8</v>
      </c>
      <c r="AZ159" s="941">
        <f t="shared" si="129"/>
        <v>2.1714391329835659E-8</v>
      </c>
      <c r="BA159" s="941">
        <f t="shared" si="129"/>
        <v>2.2026989526927056E-8</v>
      </c>
      <c r="BB159" s="941">
        <f t="shared" si="129"/>
        <v>2.184459982781939E-8</v>
      </c>
      <c r="BC159" s="941">
        <f t="shared" si="129"/>
        <v>2.2059210764896477E-8</v>
      </c>
      <c r="BD159" s="941">
        <f t="shared" si="129"/>
        <v>2.0994581824029801E-8</v>
      </c>
      <c r="BE159" s="941">
        <f t="shared" si="129"/>
        <v>2.0844029736816207E-8</v>
      </c>
      <c r="BF159" s="941">
        <f t="shared" si="129"/>
        <v>2.0687183362386176E-8</v>
      </c>
      <c r="BG159" s="941">
        <f t="shared" si="129"/>
        <v>2.0439677269751267E-8</v>
      </c>
      <c r="BH159" s="941">
        <f t="shared" si="129"/>
        <v>2.0113873016078254E-8</v>
      </c>
      <c r="BI159" s="941">
        <f t="shared" si="129"/>
        <v>1.9850079462938043E-8</v>
      </c>
      <c r="BJ159" s="941">
        <f t="shared" si="129"/>
        <v>1.9613347860089616E-8</v>
      </c>
      <c r="BK159" s="941">
        <f t="shared" si="129"/>
        <v>1.9385756004658417E-8</v>
      </c>
      <c r="BL159" s="941">
        <f t="shared" si="129"/>
        <v>1.9109261544955627E-8</v>
      </c>
      <c r="BM159" s="941">
        <f t="shared" si="129"/>
        <v>1.8836030960506233E-8</v>
      </c>
      <c r="BN159" s="941">
        <f t="shared" si="129"/>
        <v>1.8544507704942869E-8</v>
      </c>
      <c r="BO159" s="941">
        <f t="shared" si="129"/>
        <v>1.8296946522014525E-8</v>
      </c>
      <c r="BP159" s="941">
        <f t="shared" si="129"/>
        <v>1.8041738678309384E-8</v>
      </c>
      <c r="BQ159" s="941">
        <f t="shared" si="129"/>
        <v>1.7780095207545199E-8</v>
      </c>
      <c r="BR159" s="441"/>
    </row>
    <row r="160" spans="2:70" ht="14.25" customHeight="1" x14ac:dyDescent="0.3">
      <c r="B160" s="783"/>
      <c r="C160" s="440">
        <v>9.8290000000000002E-2</v>
      </c>
      <c r="D160" s="932" t="s">
        <v>106</v>
      </c>
      <c r="E160" s="784"/>
      <c r="F160" s="933" t="s">
        <v>149</v>
      </c>
      <c r="G160" s="934" t="s">
        <v>95</v>
      </c>
      <c r="H160" s="934" t="s">
        <v>95</v>
      </c>
      <c r="I160" s="934"/>
      <c r="J160" s="934"/>
      <c r="K160" s="934"/>
      <c r="L160" s="934"/>
      <c r="M160" s="934"/>
      <c r="N160" s="934"/>
      <c r="O160" s="934"/>
      <c r="P160" s="934"/>
      <c r="Q160" s="934">
        <v>4.7886075E-3</v>
      </c>
      <c r="R160" s="948">
        <f t="shared" ref="R160:T160" si="130">(R72-Q72)*$C$160</f>
        <v>2.0976222904963804E-3</v>
      </c>
      <c r="S160" s="948">
        <f t="shared" si="130"/>
        <v>4.6627063085912819E-4</v>
      </c>
      <c r="T160" s="948">
        <f t="shared" si="130"/>
        <v>4.4211574810333184E-3</v>
      </c>
      <c r="U160" s="948">
        <f>(U72-T72)*$C$160</f>
        <v>4.5479028637023574E-3</v>
      </c>
      <c r="V160" s="948">
        <f t="shared" ref="V160:BQ160" si="131">(V72-U72)*$C$160</f>
        <v>3.9301197712592649E-3</v>
      </c>
      <c r="W160" s="948">
        <f t="shared" si="131"/>
        <v>4.2031366608237634E-3</v>
      </c>
      <c r="X160" s="948">
        <f t="shared" si="131"/>
        <v>3.2215946965372501E-3</v>
      </c>
      <c r="Y160" s="948">
        <f t="shared" si="131"/>
        <v>2.6805000209044944E-3</v>
      </c>
      <c r="Z160" s="948">
        <f t="shared" si="131"/>
        <v>3.5160598753818328E-3</v>
      </c>
      <c r="AA160" s="948">
        <f t="shared" si="131"/>
        <v>3.005444129403827E-3</v>
      </c>
      <c r="AB160" s="948">
        <f t="shared" si="131"/>
        <v>1.7573203492244308E-3</v>
      </c>
      <c r="AC160" s="948">
        <f t="shared" si="131"/>
        <v>2.050628513961269E-3</v>
      </c>
      <c r="AD160" s="948">
        <f t="shared" si="131"/>
        <v>2.9666526550597406E-3</v>
      </c>
      <c r="AE160" s="948">
        <f t="shared" si="131"/>
        <v>1.9275157520162222E-3</v>
      </c>
      <c r="AF160" s="948">
        <f t="shared" si="131"/>
        <v>2.4687471629048249E-3</v>
      </c>
      <c r="AG160" s="948">
        <f t="shared" si="131"/>
        <v>1.7284480211361339E-3</v>
      </c>
      <c r="AH160" s="948">
        <f t="shared" si="131"/>
        <v>1.8008127936698475E-3</v>
      </c>
      <c r="AI160" s="948">
        <f t="shared" si="131"/>
        <v>2.1622010485146158E-3</v>
      </c>
      <c r="AJ160" s="948">
        <f t="shared" si="131"/>
        <v>1.9355883569533939E-3</v>
      </c>
      <c r="AK160" s="948">
        <f t="shared" si="131"/>
        <v>2.2044337496815261E-3</v>
      </c>
      <c r="AL160" s="948">
        <f t="shared" si="131"/>
        <v>2.7187021564158624E-3</v>
      </c>
      <c r="AM160" s="948">
        <f t="shared" si="131"/>
        <v>2.5573096125222788E-3</v>
      </c>
      <c r="AN160" s="948">
        <f t="shared" si="131"/>
        <v>2.8556750143337553E-3</v>
      </c>
      <c r="AO160" s="948">
        <f t="shared" si="131"/>
        <v>2.9832754005012512E-3</v>
      </c>
      <c r="AP160" s="948">
        <f t="shared" si="131"/>
        <v>2.5276859491596307E-3</v>
      </c>
      <c r="AQ160" s="948">
        <f t="shared" si="131"/>
        <v>3.3754645493132311E-3</v>
      </c>
      <c r="AR160" s="948">
        <f t="shared" si="131"/>
        <v>3.0912495711472258E-3</v>
      </c>
      <c r="AS160" s="948">
        <f t="shared" si="131"/>
        <v>3.8825573176928863E-3</v>
      </c>
      <c r="AT160" s="948">
        <f t="shared" si="131"/>
        <v>3.3608728786326159E-3</v>
      </c>
      <c r="AU160" s="948">
        <f t="shared" si="131"/>
        <v>3.3533980864860228E-3</v>
      </c>
      <c r="AV160" s="948">
        <f t="shared" si="131"/>
        <v>3.4999314350358797E-3</v>
      </c>
      <c r="AW160" s="948">
        <f t="shared" si="131"/>
        <v>3.4843209441149533E-3</v>
      </c>
      <c r="AX160" s="948">
        <f t="shared" si="131"/>
        <v>3.0205040034869267E-3</v>
      </c>
      <c r="AY160" s="948">
        <f t="shared" si="131"/>
        <v>3.1043787790381544E-3</v>
      </c>
      <c r="AZ160" s="948">
        <f t="shared" si="131"/>
        <v>3.1689950923669994E-3</v>
      </c>
      <c r="BA160" s="948">
        <f t="shared" si="131"/>
        <v>3.2540195784101808E-3</v>
      </c>
      <c r="BB160" s="948">
        <f t="shared" si="131"/>
        <v>3.3262706127237304E-3</v>
      </c>
      <c r="BC160" s="948">
        <f t="shared" si="131"/>
        <v>3.3675476198354584E-3</v>
      </c>
      <c r="BD160" s="948">
        <f t="shared" si="131"/>
        <v>3.4230564777848883E-3</v>
      </c>
      <c r="BE160" s="948">
        <f t="shared" si="131"/>
        <v>3.4614977397705816E-3</v>
      </c>
      <c r="BF160" s="948">
        <f t="shared" si="131"/>
        <v>3.4936562172385652E-3</v>
      </c>
      <c r="BG160" s="948">
        <f t="shared" si="131"/>
        <v>3.5601313003899402E-3</v>
      </c>
      <c r="BH160" s="948">
        <f t="shared" si="131"/>
        <v>3.5715688615681647E-3</v>
      </c>
      <c r="BI160" s="948">
        <f t="shared" si="131"/>
        <v>3.6038359823069217E-3</v>
      </c>
      <c r="BJ160" s="948">
        <f t="shared" si="131"/>
        <v>3.5826047945005388E-3</v>
      </c>
      <c r="BK160" s="948">
        <f t="shared" si="131"/>
        <v>3.596664255822717E-3</v>
      </c>
      <c r="BL160" s="948">
        <f t="shared" si="131"/>
        <v>3.6122361545944011E-3</v>
      </c>
      <c r="BM160" s="948">
        <f t="shared" si="131"/>
        <v>3.6185964921583201E-3</v>
      </c>
      <c r="BN160" s="948">
        <f t="shared" si="131"/>
        <v>3.626509230221116E-3</v>
      </c>
      <c r="BO160" s="948">
        <f t="shared" si="131"/>
        <v>3.6675568946696732E-3</v>
      </c>
      <c r="BP160" s="948">
        <f t="shared" si="131"/>
        <v>3.7055862570848971E-3</v>
      </c>
      <c r="BQ160" s="948">
        <f t="shared" si="131"/>
        <v>3.7417356942937318E-3</v>
      </c>
      <c r="BR160" s="441"/>
    </row>
    <row r="161" spans="2:70" s="907" customFormat="1" ht="14.25" customHeight="1" x14ac:dyDescent="0.3">
      <c r="B161" s="783"/>
      <c r="C161" s="906">
        <v>5.8290000000000002E-2</v>
      </c>
      <c r="D161" s="932" t="s">
        <v>146</v>
      </c>
      <c r="E161" s="784"/>
      <c r="F161" s="934" t="s">
        <v>149</v>
      </c>
      <c r="G161" s="934"/>
      <c r="H161" s="934"/>
      <c r="I161" s="934"/>
      <c r="J161" s="934"/>
      <c r="K161" s="934"/>
      <c r="L161" s="934"/>
      <c r="M161" s="934"/>
      <c r="N161" s="934"/>
      <c r="O161" s="934"/>
      <c r="P161" s="934"/>
      <c r="Q161" s="934"/>
      <c r="R161" s="934">
        <f t="shared" ref="R161:T161" si="132">(R75-Q75)*$C$161</f>
        <v>2.2262211015104229E-3</v>
      </c>
      <c r="S161" s="934">
        <f t="shared" si="132"/>
        <v>5.3823650731109106E-3</v>
      </c>
      <c r="T161" s="934">
        <f t="shared" si="132"/>
        <v>2.9885382046603301E-3</v>
      </c>
      <c r="U161" s="934">
        <f>(U75-T75)*$C$161</f>
        <v>2.8726579920843286E-3</v>
      </c>
      <c r="V161" s="934">
        <f t="shared" ref="V161:BQ161" si="133">(V75-U75)*$C$161</f>
        <v>3.1983460614034569E-3</v>
      </c>
      <c r="W161" s="934">
        <f t="shared" si="133"/>
        <v>2.9965477175536818E-3</v>
      </c>
      <c r="X161" s="934">
        <f t="shared" si="133"/>
        <v>3.5392381828357497E-3</v>
      </c>
      <c r="Y161" s="934">
        <f t="shared" si="133"/>
        <v>3.8213472313832824E-3</v>
      </c>
      <c r="Z161" s="934">
        <f t="shared" si="133"/>
        <v>3.2865079771385807E-3</v>
      </c>
      <c r="AA161" s="934">
        <f t="shared" si="133"/>
        <v>3.5513272578384732E-3</v>
      </c>
      <c r="AB161" s="934">
        <f t="shared" si="133"/>
        <v>4.2540609899168712E-3</v>
      </c>
      <c r="AC161" s="934">
        <f t="shared" si="133"/>
        <v>4.0425967405284431E-3</v>
      </c>
      <c r="AD161" s="934">
        <f t="shared" si="133"/>
        <v>3.4618070621868931E-3</v>
      </c>
      <c r="AE161" s="934">
        <f t="shared" si="133"/>
        <v>4.0419963044431477E-3</v>
      </c>
      <c r="AF161" s="934">
        <f t="shared" si="133"/>
        <v>3.6846102868575274E-3</v>
      </c>
      <c r="AG161" s="934">
        <f t="shared" si="133"/>
        <v>4.0882617631700473E-3</v>
      </c>
      <c r="AH161" s="934">
        <f t="shared" si="133"/>
        <v>4.0100184758090733E-3</v>
      </c>
      <c r="AI161" s="934">
        <f t="shared" si="133"/>
        <v>3.7605934383437276E-3</v>
      </c>
      <c r="AJ161" s="934">
        <f t="shared" si="133"/>
        <v>3.8606498900819147E-3</v>
      </c>
      <c r="AK161" s="934">
        <f t="shared" si="133"/>
        <v>3.666956202712767E-3</v>
      </c>
      <c r="AL161" s="934">
        <f t="shared" si="133"/>
        <v>3.3280285799724661E-3</v>
      </c>
      <c r="AM161" s="934">
        <f t="shared" si="133"/>
        <v>3.390448552770561E-3</v>
      </c>
      <c r="AN161" s="934">
        <f t="shared" si="133"/>
        <v>3.1803094390799856E-3</v>
      </c>
      <c r="AO161" s="934">
        <f t="shared" si="133"/>
        <v>3.0718051231076039E-3</v>
      </c>
      <c r="AP161" s="934">
        <f t="shared" si="133"/>
        <v>3.3098196176917613E-3</v>
      </c>
      <c r="AQ161" s="934">
        <f t="shared" si="133"/>
        <v>2.7744996703101855E-3</v>
      </c>
      <c r="AR161" s="934">
        <f t="shared" si="133"/>
        <v>2.9114077142534771E-3</v>
      </c>
      <c r="AS161" s="934">
        <f t="shared" si="133"/>
        <v>2.410218527946064E-3</v>
      </c>
      <c r="AT161" s="934">
        <f t="shared" si="133"/>
        <v>2.6885315728378588E-3</v>
      </c>
      <c r="AU161" s="934">
        <f t="shared" si="133"/>
        <v>2.6619872676782626E-3</v>
      </c>
      <c r="AV161" s="934">
        <f t="shared" si="133"/>
        <v>2.5442531445732911E-3</v>
      </c>
      <c r="AW161" s="934">
        <f t="shared" si="133"/>
        <v>2.5229063308429981E-3</v>
      </c>
      <c r="AX161" s="934">
        <f t="shared" si="133"/>
        <v>2.7675292282510048E-3</v>
      </c>
      <c r="AY161" s="934">
        <f t="shared" si="133"/>
        <v>2.6879743113416054E-3</v>
      </c>
      <c r="AZ161" s="934">
        <f t="shared" si="133"/>
        <v>2.620026129666666E-3</v>
      </c>
      <c r="BA161" s="934">
        <f t="shared" si="133"/>
        <v>2.5402477800421683E-3</v>
      </c>
      <c r="BB161" s="934">
        <f t="shared" si="133"/>
        <v>2.4683811726322661E-3</v>
      </c>
      <c r="BC161" s="934">
        <f t="shared" si="133"/>
        <v>2.4151628289195803E-3</v>
      </c>
      <c r="BD161" s="934">
        <f t="shared" si="133"/>
        <v>2.3538762702746455E-3</v>
      </c>
      <c r="BE161" s="934">
        <f t="shared" si="133"/>
        <v>2.302950183580899E-3</v>
      </c>
      <c r="BF161" s="934">
        <f t="shared" si="133"/>
        <v>2.2560369927339019E-3</v>
      </c>
      <c r="BG161" s="934">
        <f t="shared" si="133"/>
        <v>2.1890590573592377E-3</v>
      </c>
      <c r="BH161" s="934">
        <f t="shared" si="133"/>
        <v>2.1550008008080017E-3</v>
      </c>
      <c r="BI161" s="934">
        <f t="shared" si="133"/>
        <v>2.1088561782811625E-3</v>
      </c>
      <c r="BJ161" s="934">
        <f t="shared" si="133"/>
        <v>2.0947010689540526E-3</v>
      </c>
      <c r="BK161" s="934">
        <f t="shared" si="133"/>
        <v>2.0598753425894066E-3</v>
      </c>
      <c r="BL161" s="934">
        <f t="shared" si="133"/>
        <v>2.0244085170122209E-3</v>
      </c>
      <c r="BM161" s="934">
        <f t="shared" si="133"/>
        <v>1.9946515490578544E-3</v>
      </c>
      <c r="BN161" s="934">
        <f t="shared" si="133"/>
        <v>1.9642164121059032E-3</v>
      </c>
      <c r="BO161" s="934">
        <f t="shared" si="133"/>
        <v>1.9143638969700526E-3</v>
      </c>
      <c r="BP161" s="934">
        <f t="shared" si="133"/>
        <v>1.8665314803069405E-3</v>
      </c>
      <c r="BQ161" s="934">
        <f t="shared" si="133"/>
        <v>1.8200380825281941E-3</v>
      </c>
      <c r="BR161" s="441"/>
    </row>
    <row r="162" spans="2:70" s="907" customFormat="1" ht="14.25" customHeight="1" x14ac:dyDescent="0.3">
      <c r="B162" s="783"/>
      <c r="C162" s="906">
        <v>0.1454</v>
      </c>
      <c r="D162" s="932" t="s">
        <v>102</v>
      </c>
      <c r="E162" s="784"/>
      <c r="F162" s="934" t="s">
        <v>149</v>
      </c>
      <c r="G162" s="934" t="s">
        <v>95</v>
      </c>
      <c r="H162" s="934" t="s">
        <v>95</v>
      </c>
      <c r="I162" s="934"/>
      <c r="J162" s="934"/>
      <c r="K162" s="934"/>
      <c r="L162" s="934"/>
      <c r="M162" s="934"/>
      <c r="N162" s="934"/>
      <c r="O162" s="934"/>
      <c r="P162" s="934"/>
      <c r="Q162" s="934">
        <v>2.76903E-3</v>
      </c>
      <c r="R162" s="934">
        <f t="shared" ref="R162:T162" si="134">(R77-Q77)*$C$162</f>
        <v>-9.8544413799997693E-4</v>
      </c>
      <c r="S162" s="934">
        <f t="shared" si="134"/>
        <v>-1.031031399999994E-3</v>
      </c>
      <c r="T162" s="934">
        <f t="shared" si="134"/>
        <v>-1.031031399999994E-3</v>
      </c>
      <c r="U162" s="934">
        <f>(U77-T77)*$C$162</f>
        <v>-1.031031399999994E-3</v>
      </c>
      <c r="V162" s="934">
        <f t="shared" ref="V162:BQ162" si="135">(V77-U77)*$C$162</f>
        <v>-1.031031399999994E-3</v>
      </c>
      <c r="W162" s="934">
        <f t="shared" si="135"/>
        <v>-1.0310314000000586E-3</v>
      </c>
      <c r="X162" s="934">
        <f t="shared" si="135"/>
        <v>-1.031031399999994E-3</v>
      </c>
      <c r="Y162" s="934">
        <f t="shared" si="135"/>
        <v>-1.031031399999994E-3</v>
      </c>
      <c r="Z162" s="934">
        <f t="shared" si="135"/>
        <v>-1.031031399999994E-3</v>
      </c>
      <c r="AA162" s="934">
        <f t="shared" si="135"/>
        <v>-1.031031399999994E-3</v>
      </c>
      <c r="AB162" s="934">
        <f t="shared" si="135"/>
        <v>-1.031031399999994E-3</v>
      </c>
      <c r="AC162" s="934">
        <f t="shared" si="135"/>
        <v>-1.031031399999994E-3</v>
      </c>
      <c r="AD162" s="934">
        <f t="shared" si="135"/>
        <v>-1.031031399999994E-3</v>
      </c>
      <c r="AE162" s="934">
        <f t="shared" si="135"/>
        <v>-1.031031399999994E-3</v>
      </c>
      <c r="AF162" s="934">
        <f t="shared" si="135"/>
        <v>-1.031031399999994E-3</v>
      </c>
      <c r="AG162" s="934">
        <f t="shared" si="135"/>
        <v>-1.031031399999994E-3</v>
      </c>
      <c r="AH162" s="934">
        <f t="shared" si="135"/>
        <v>-1.0310314000000586E-3</v>
      </c>
      <c r="AI162" s="934">
        <f t="shared" si="135"/>
        <v>-1.031031399999994E-3</v>
      </c>
      <c r="AJ162" s="934">
        <f t="shared" si="135"/>
        <v>-1.031031399999994E-3</v>
      </c>
      <c r="AK162" s="934">
        <f t="shared" si="135"/>
        <v>-1.031031399999994E-3</v>
      </c>
      <c r="AL162" s="934">
        <f t="shared" si="135"/>
        <v>-1.031031399999994E-3</v>
      </c>
      <c r="AM162" s="934">
        <f t="shared" si="135"/>
        <v>-1.031031399999994E-3</v>
      </c>
      <c r="AN162" s="934">
        <f t="shared" si="135"/>
        <v>-1.031031399999994E-3</v>
      </c>
      <c r="AO162" s="934">
        <f t="shared" si="135"/>
        <v>-1.031031399999994E-3</v>
      </c>
      <c r="AP162" s="934">
        <f t="shared" si="135"/>
        <v>-1.031031399999994E-3</v>
      </c>
      <c r="AQ162" s="934">
        <f t="shared" si="135"/>
        <v>-1.031031399999994E-3</v>
      </c>
      <c r="AR162" s="934">
        <f t="shared" si="135"/>
        <v>-1.031031399999994E-3</v>
      </c>
      <c r="AS162" s="934">
        <f t="shared" si="135"/>
        <v>-1.0310314000000586E-3</v>
      </c>
      <c r="AT162" s="934">
        <f t="shared" si="135"/>
        <v>-1.031031399999994E-3</v>
      </c>
      <c r="AU162" s="934">
        <f t="shared" si="135"/>
        <v>-1.031031399999994E-3</v>
      </c>
      <c r="AV162" s="934">
        <f t="shared" si="135"/>
        <v>-1.031031399999994E-3</v>
      </c>
      <c r="AW162" s="934">
        <f t="shared" si="135"/>
        <v>-1.031031399999994E-3</v>
      </c>
      <c r="AX162" s="934">
        <f t="shared" si="135"/>
        <v>-1.031031399999994E-3</v>
      </c>
      <c r="AY162" s="934">
        <f t="shared" si="135"/>
        <v>-1.031031399999994E-3</v>
      </c>
      <c r="AZ162" s="934">
        <f t="shared" si="135"/>
        <v>-1.031031399999994E-3</v>
      </c>
      <c r="BA162" s="934">
        <f t="shared" si="135"/>
        <v>-1.031031399999994E-3</v>
      </c>
      <c r="BB162" s="934">
        <f t="shared" si="135"/>
        <v>-1.031031399999994E-3</v>
      </c>
      <c r="BC162" s="934">
        <f t="shared" si="135"/>
        <v>-1.0310314000000586E-3</v>
      </c>
      <c r="BD162" s="934">
        <f t="shared" si="135"/>
        <v>-1.031031399999994E-3</v>
      </c>
      <c r="BE162" s="934">
        <f t="shared" si="135"/>
        <v>-1.031031399999994E-3</v>
      </c>
      <c r="BF162" s="934">
        <f t="shared" si="135"/>
        <v>-1.031031399999994E-3</v>
      </c>
      <c r="BG162" s="934">
        <f t="shared" si="135"/>
        <v>-1.031031399999994E-3</v>
      </c>
      <c r="BH162" s="934">
        <f t="shared" si="135"/>
        <v>-1.031031399999994E-3</v>
      </c>
      <c r="BI162" s="934">
        <f t="shared" si="135"/>
        <v>-1.031031399999994E-3</v>
      </c>
      <c r="BJ162" s="934">
        <f t="shared" si="135"/>
        <v>-1.031031399999994E-3</v>
      </c>
      <c r="BK162" s="934">
        <f t="shared" si="135"/>
        <v>-1.031031399999994E-3</v>
      </c>
      <c r="BL162" s="934">
        <f t="shared" si="135"/>
        <v>-1.031031399999994E-3</v>
      </c>
      <c r="BM162" s="934">
        <f t="shared" si="135"/>
        <v>-1.031031399999994E-3</v>
      </c>
      <c r="BN162" s="934">
        <f t="shared" si="135"/>
        <v>-1.0310314000000586E-3</v>
      </c>
      <c r="BO162" s="934">
        <f t="shared" si="135"/>
        <v>-1.031031399999994E-3</v>
      </c>
      <c r="BP162" s="934">
        <f t="shared" si="135"/>
        <v>-1.031031399999994E-3</v>
      </c>
      <c r="BQ162" s="934">
        <f t="shared" si="135"/>
        <v>-1.031031399999994E-3</v>
      </c>
      <c r="BR162" s="441"/>
    </row>
    <row r="163" spans="2:70" ht="14.25" customHeight="1" x14ac:dyDescent="0.3">
      <c r="B163" s="783"/>
      <c r="C163" s="440">
        <v>3.3999999999999998E-3</v>
      </c>
      <c r="D163" s="932" t="s">
        <v>103</v>
      </c>
      <c r="E163" s="784"/>
      <c r="F163" s="933" t="s">
        <v>149</v>
      </c>
      <c r="G163" s="934" t="s">
        <v>95</v>
      </c>
      <c r="H163" s="934" t="s">
        <v>95</v>
      </c>
      <c r="I163" s="934"/>
      <c r="J163" s="934"/>
      <c r="K163" s="934"/>
      <c r="L163" s="934"/>
      <c r="M163" s="934"/>
      <c r="N163" s="934"/>
      <c r="O163" s="934"/>
      <c r="P163" s="934"/>
      <c r="Q163" s="934">
        <v>4.0815000000000001E-5</v>
      </c>
      <c r="R163" s="948">
        <f t="shared" ref="R163:T163" si="136">(R79-Q79)*$C$163</f>
        <v>-2.308454006040017E-6</v>
      </c>
      <c r="S163" s="948">
        <f t="shared" si="136"/>
        <v>-2.3052683395117678E-6</v>
      </c>
      <c r="T163" s="948">
        <f t="shared" si="136"/>
        <v>-2.3020870692032845E-6</v>
      </c>
      <c r="U163" s="948">
        <f>(U79-T79)*$C$163</f>
        <v>-2.2989101890477758E-6</v>
      </c>
      <c r="V163" s="948">
        <f t="shared" ref="V163:BQ163" si="137">(V79-U79)*$C$163</f>
        <v>-2.2957376929867542E-6</v>
      </c>
      <c r="W163" s="948">
        <f t="shared" si="137"/>
        <v>-2.2925695749704154E-6</v>
      </c>
      <c r="X163" s="948">
        <f t="shared" si="137"/>
        <v>-2.2894058289570693E-6</v>
      </c>
      <c r="Y163" s="948">
        <f t="shared" si="137"/>
        <v>-2.2862464489131428E-6</v>
      </c>
      <c r="Z163" s="948">
        <f t="shared" si="137"/>
        <v>-2.2830914288135549E-6</v>
      </c>
      <c r="AA163" s="948">
        <f t="shared" si="137"/>
        <v>-2.2799407626419076E-6</v>
      </c>
      <c r="AB163" s="948">
        <f t="shared" si="137"/>
        <v>-2.2767944443893515E-6</v>
      </c>
      <c r="AC163" s="948">
        <f t="shared" si="137"/>
        <v>-2.2736524680560976E-6</v>
      </c>
      <c r="AD163" s="948">
        <f t="shared" si="137"/>
        <v>-2.2705148276502827E-6</v>
      </c>
      <c r="AE163" s="948">
        <f t="shared" si="137"/>
        <v>-2.2673815171879717E-6</v>
      </c>
      <c r="AF163" s="948">
        <f t="shared" si="137"/>
        <v>-2.2642525306942884E-6</v>
      </c>
      <c r="AG163" s="948">
        <f t="shared" si="137"/>
        <v>-2.2611278622019059E-6</v>
      </c>
      <c r="AH163" s="948">
        <f t="shared" si="137"/>
        <v>-2.2580075057521795E-6</v>
      </c>
      <c r="AI163" s="948">
        <f t="shared" si="137"/>
        <v>-2.2548914553942034E-6</v>
      </c>
      <c r="AJ163" s="948">
        <f t="shared" si="137"/>
        <v>-2.2517797051857524E-6</v>
      </c>
      <c r="AK163" s="948">
        <f t="shared" si="137"/>
        <v>-2.2486722491925291E-6</v>
      </c>
      <c r="AL163" s="948">
        <f t="shared" si="137"/>
        <v>-2.2455690814887297E-6</v>
      </c>
      <c r="AM163" s="948">
        <f t="shared" si="137"/>
        <v>-2.2424701961562873E-6</v>
      </c>
      <c r="AN163" s="948">
        <f t="shared" si="137"/>
        <v>-2.2393755872856303E-6</v>
      </c>
      <c r="AO163" s="948">
        <f t="shared" si="137"/>
        <v>-2.2362852489751115E-6</v>
      </c>
      <c r="AP163" s="948">
        <f t="shared" si="137"/>
        <v>-2.2331991753315792E-6</v>
      </c>
      <c r="AQ163" s="948">
        <f t="shared" si="137"/>
        <v>-2.2301173604696187E-6</v>
      </c>
      <c r="AR163" s="948">
        <f t="shared" si="137"/>
        <v>-2.2270397985121201E-6</v>
      </c>
      <c r="AS163" s="948">
        <f t="shared" si="137"/>
        <v>-2.2239664835900896E-6</v>
      </c>
      <c r="AT163" s="948">
        <f t="shared" si="137"/>
        <v>-2.2208974098428368E-6</v>
      </c>
      <c r="AU163" s="948">
        <f t="shared" si="137"/>
        <v>-2.217832571417222E-6</v>
      </c>
      <c r="AV163" s="948">
        <f t="shared" si="137"/>
        <v>-2.2147719624685978E-6</v>
      </c>
      <c r="AW163" s="948">
        <f t="shared" si="137"/>
        <v>-2.2117155771604336E-6</v>
      </c>
      <c r="AX163" s="948">
        <f t="shared" si="137"/>
        <v>-2.2086634096639356E-6</v>
      </c>
      <c r="AY163" s="948">
        <f t="shared" si="137"/>
        <v>-2.2056154541586159E-6</v>
      </c>
      <c r="AZ163" s="948">
        <f t="shared" si="137"/>
        <v>-2.2025717048319127E-6</v>
      </c>
      <c r="BA163" s="948">
        <f t="shared" si="137"/>
        <v>-2.1995321558791911E-6</v>
      </c>
      <c r="BB163" s="948">
        <f t="shared" si="137"/>
        <v>-2.196496801504122E-6</v>
      </c>
      <c r="BC163" s="948">
        <f t="shared" si="137"/>
        <v>-2.1934656359181124E-6</v>
      </c>
      <c r="BD163" s="948">
        <f t="shared" si="137"/>
        <v>-2.1904386533404985E-6</v>
      </c>
      <c r="BE163" s="948">
        <f t="shared" si="137"/>
        <v>-2.1874158479989191E-6</v>
      </c>
      <c r="BF163" s="948">
        <f t="shared" si="137"/>
        <v>-2.184397214128564E-6</v>
      </c>
      <c r="BG163" s="948">
        <f t="shared" si="137"/>
        <v>-2.181382745973115E-6</v>
      </c>
      <c r="BH163" s="948">
        <f t="shared" si="137"/>
        <v>-2.1783724377836156E-6</v>
      </c>
      <c r="BI163" s="948">
        <f t="shared" si="137"/>
        <v>-2.1753662838196019E-6</v>
      </c>
      <c r="BJ163" s="948">
        <f t="shared" si="137"/>
        <v>-2.1723642783479713E-6</v>
      </c>
      <c r="BK163" s="948">
        <f t="shared" si="137"/>
        <v>-2.1693664156437363E-6</v>
      </c>
      <c r="BL163" s="948">
        <f t="shared" si="137"/>
        <v>-2.1663726899902146E-6</v>
      </c>
      <c r="BM163" s="948">
        <f t="shared" si="137"/>
        <v>-2.1633830956778954E-6</v>
      </c>
      <c r="BN163" s="948">
        <f t="shared" si="137"/>
        <v>-2.1603976270059496E-6</v>
      </c>
      <c r="BO163" s="948">
        <f t="shared" si="137"/>
        <v>-2.1574162782807214E-6</v>
      </c>
      <c r="BP163" s="948">
        <f t="shared" si="137"/>
        <v>-2.1544390438166693E-6</v>
      </c>
      <c r="BQ163" s="948">
        <f t="shared" si="137"/>
        <v>-2.1514659179361793E-6</v>
      </c>
      <c r="BR163" s="441"/>
    </row>
    <row r="164" spans="2:70" ht="14.25" customHeight="1" x14ac:dyDescent="0.3">
      <c r="B164" s="783"/>
      <c r="C164" s="440">
        <v>1.3899999999999999E-2</v>
      </c>
      <c r="D164" s="932" t="s">
        <v>57</v>
      </c>
      <c r="E164" s="784"/>
      <c r="F164" s="933" t="s">
        <v>149</v>
      </c>
      <c r="G164" s="934" t="s">
        <v>95</v>
      </c>
      <c r="H164" s="934" t="s">
        <v>95</v>
      </c>
      <c r="I164" s="934"/>
      <c r="J164" s="934"/>
      <c r="K164" s="934"/>
      <c r="L164" s="934"/>
      <c r="M164" s="934"/>
      <c r="N164" s="934"/>
      <c r="O164" s="934"/>
      <c r="P164" s="934"/>
      <c r="Q164" s="934">
        <v>1.0251000000000001E-4</v>
      </c>
      <c r="R164" s="948">
        <f t="shared" ref="R164:T164" si="138">(R84-Q84)*$C$164</f>
        <v>1.8924491502695281E-5</v>
      </c>
      <c r="S164" s="948">
        <f t="shared" si="138"/>
        <v>1.9161761160934698E-5</v>
      </c>
      <c r="T164" s="948">
        <f t="shared" si="138"/>
        <v>1.9402005635734682E-5</v>
      </c>
      <c r="U164" s="948">
        <f>(U84-T84)*$C$164</f>
        <v>1.9624892591824384E-5</v>
      </c>
      <c r="V164" s="948">
        <f t="shared" ref="V164:BQ164" si="139">(V84-U84)*$C$164</f>
        <v>1.9870688547457543E-5</v>
      </c>
      <c r="W164" s="948">
        <f t="shared" si="139"/>
        <v>2.0119563024490093E-5</v>
      </c>
      <c r="X164" s="948">
        <f t="shared" si="139"/>
        <v>2.0371554580489271E-5</v>
      </c>
      <c r="Y164" s="948">
        <f t="shared" si="139"/>
        <v>2.0626702255943649E-5</v>
      </c>
      <c r="Z164" s="948">
        <f t="shared" si="139"/>
        <v>2.0885045580312895E-5</v>
      </c>
      <c r="AA164" s="948">
        <f t="shared" si="139"/>
        <v>2.1146624578151253E-5</v>
      </c>
      <c r="AB164" s="948">
        <f t="shared" si="139"/>
        <v>2.141147977530891E-5</v>
      </c>
      <c r="AC164" s="948">
        <f t="shared" si="139"/>
        <v>2.1679652205209785E-5</v>
      </c>
      <c r="AD164" s="948">
        <f t="shared" si="139"/>
        <v>2.1951183415209555E-5</v>
      </c>
      <c r="AE164" s="948">
        <f t="shared" si="139"/>
        <v>2.2226115473032381E-5</v>
      </c>
      <c r="AF164" s="948">
        <f t="shared" si="139"/>
        <v>2.2504490973287877E-5</v>
      </c>
      <c r="AG164" s="948">
        <f t="shared" si="139"/>
        <v>2.2786353044070668E-5</v>
      </c>
      <c r="AH164" s="948">
        <f t="shared" si="139"/>
        <v>2.3071745353641308E-5</v>
      </c>
      <c r="AI164" s="948">
        <f t="shared" si="139"/>
        <v>2.3360712117194043E-5</v>
      </c>
      <c r="AJ164" s="948">
        <f t="shared" si="139"/>
        <v>2.3653298103703254E-5</v>
      </c>
      <c r="AK164" s="948">
        <f t="shared" si="139"/>
        <v>2.3949548642862892E-5</v>
      </c>
      <c r="AL164" s="948">
        <f t="shared" si="139"/>
        <v>2.4249509632107316E-5</v>
      </c>
      <c r="AM164" s="948">
        <f t="shared" si="139"/>
        <v>2.4553227543722386E-5</v>
      </c>
      <c r="AN164" s="948">
        <f t="shared" si="139"/>
        <v>2.48607494320461E-5</v>
      </c>
      <c r="AO164" s="948">
        <f t="shared" si="139"/>
        <v>2.5172122940757949E-5</v>
      </c>
      <c r="AP164" s="948">
        <f t="shared" si="139"/>
        <v>2.5487396310260062E-5</v>
      </c>
      <c r="AQ164" s="948">
        <f t="shared" si="139"/>
        <v>2.5806618385151394E-5</v>
      </c>
      <c r="AR164" s="948">
        <f t="shared" si="139"/>
        <v>2.6129838621795217E-5</v>
      </c>
      <c r="AS164" s="948">
        <f t="shared" si="139"/>
        <v>2.6457107095981169E-5</v>
      </c>
      <c r="AT164" s="948">
        <f t="shared" si="139"/>
        <v>2.6788474510682579E-5</v>
      </c>
      <c r="AU164" s="948">
        <f t="shared" si="139"/>
        <v>2.7123992203913341E-5</v>
      </c>
      <c r="AV164" s="948">
        <f t="shared" si="139"/>
        <v>2.7463712156680074E-5</v>
      </c>
      <c r="AW164" s="948">
        <f t="shared" si="139"/>
        <v>2.780768700103651E-5</v>
      </c>
      <c r="AX164" s="948">
        <f t="shared" si="139"/>
        <v>2.815597002823745E-5</v>
      </c>
      <c r="AY164" s="948">
        <f t="shared" si="139"/>
        <v>2.8508615196993756E-5</v>
      </c>
      <c r="AZ164" s="948">
        <f t="shared" si="139"/>
        <v>2.8865677141834645E-5</v>
      </c>
      <c r="BA164" s="948">
        <f t="shared" si="139"/>
        <v>2.9227211181569092E-5</v>
      </c>
      <c r="BB164" s="948">
        <f t="shared" si="139"/>
        <v>2.9593273327858749E-5</v>
      </c>
      <c r="BC164" s="948">
        <f t="shared" si="139"/>
        <v>2.996392029389427E-5</v>
      </c>
      <c r="BD164" s="948">
        <f t="shared" si="139"/>
        <v>3.0339209503182718E-5</v>
      </c>
      <c r="BE164" s="948">
        <f t="shared" si="139"/>
        <v>3.0719199098443029E-5</v>
      </c>
      <c r="BF164" s="948">
        <f t="shared" si="139"/>
        <v>3.1103947950614093E-5</v>
      </c>
      <c r="BG164" s="948">
        <f t="shared" si="139"/>
        <v>3.1493515667977081E-5</v>
      </c>
      <c r="BH164" s="948">
        <f t="shared" si="139"/>
        <v>3.1887962605387688E-5</v>
      </c>
      <c r="BI164" s="948">
        <f t="shared" si="139"/>
        <v>3.228734987362951E-5</v>
      </c>
      <c r="BJ164" s="948">
        <f t="shared" si="139"/>
        <v>3.2691739348880122E-5</v>
      </c>
      <c r="BK164" s="948">
        <f t="shared" si="139"/>
        <v>3.3101193682297102E-5</v>
      </c>
      <c r="BL164" s="948">
        <f t="shared" si="139"/>
        <v>3.3515776309726748E-5</v>
      </c>
      <c r="BM164" s="948">
        <f t="shared" si="139"/>
        <v>3.3935551461528927E-5</v>
      </c>
      <c r="BN164" s="948">
        <f t="shared" si="139"/>
        <v>3.4360584172531166E-5</v>
      </c>
      <c r="BO164" s="948">
        <f t="shared" si="139"/>
        <v>3.4790940292101564E-5</v>
      </c>
      <c r="BP164" s="948">
        <f t="shared" si="139"/>
        <v>3.5226686494352891E-5</v>
      </c>
      <c r="BQ164" s="948">
        <f t="shared" si="139"/>
        <v>3.5667890288470911E-5</v>
      </c>
      <c r="BR164" s="441"/>
    </row>
    <row r="165" spans="2:70" ht="14.25" customHeight="1" x14ac:dyDescent="0.3">
      <c r="B165" s="439" t="s">
        <v>95</v>
      </c>
      <c r="C165" s="438"/>
      <c r="D165" s="937" t="s">
        <v>95</v>
      </c>
      <c r="E165" s="923" t="s">
        <v>95</v>
      </c>
      <c r="F165" s="938" t="s">
        <v>24</v>
      </c>
      <c r="G165" s="939" t="s">
        <v>95</v>
      </c>
      <c r="H165" s="939" t="s">
        <v>95</v>
      </c>
      <c r="I165" s="939">
        <v>1.15E-2</v>
      </c>
      <c r="J165" s="939" t="s">
        <v>95</v>
      </c>
      <c r="K165" s="939">
        <v>1.15E-2</v>
      </c>
      <c r="L165" s="939" t="s">
        <v>95</v>
      </c>
      <c r="M165" s="939">
        <v>1.15E-2</v>
      </c>
      <c r="N165" s="939" t="s">
        <v>95</v>
      </c>
      <c r="O165" s="939">
        <v>3.46E-3</v>
      </c>
      <c r="P165" s="939" t="s">
        <v>95</v>
      </c>
      <c r="Q165" s="949">
        <f t="shared" ref="Q165:BQ165" si="140">SUM(Q160:Q164)</f>
        <v>7.7009625000000002E-3</v>
      </c>
      <c r="R165" s="949">
        <f t="shared" si="140"/>
        <v>3.3550152915034809E-3</v>
      </c>
      <c r="S165" s="949">
        <f t="shared" si="140"/>
        <v>4.8344607967914684E-3</v>
      </c>
      <c r="T165" s="949">
        <f t="shared" si="140"/>
        <v>6.395764204260186E-3</v>
      </c>
      <c r="U165" s="949">
        <f t="shared" si="140"/>
        <v>6.4068554381894686E-3</v>
      </c>
      <c r="V165" s="949">
        <f t="shared" si="140"/>
        <v>6.1150093835171991E-3</v>
      </c>
      <c r="W165" s="949">
        <f t="shared" si="140"/>
        <v>6.1864799718269053E-3</v>
      </c>
      <c r="X165" s="949">
        <f t="shared" si="140"/>
        <v>5.7478836281245373E-3</v>
      </c>
      <c r="Y165" s="949">
        <f t="shared" si="140"/>
        <v>5.4891563080948138E-3</v>
      </c>
      <c r="Z165" s="949">
        <f t="shared" si="140"/>
        <v>5.7901384066719186E-3</v>
      </c>
      <c r="AA165" s="949">
        <f t="shared" si="140"/>
        <v>5.5446066710578149E-3</v>
      </c>
      <c r="AB165" s="949">
        <f t="shared" si="140"/>
        <v>4.9994846244722268E-3</v>
      </c>
      <c r="AC165" s="949">
        <f t="shared" si="140"/>
        <v>5.0815998542268724E-3</v>
      </c>
      <c r="AD165" s="949">
        <f t="shared" si="140"/>
        <v>5.4171089858341985E-3</v>
      </c>
      <c r="AE165" s="949">
        <f t="shared" si="140"/>
        <v>4.9584393904152204E-3</v>
      </c>
      <c r="AF165" s="949">
        <f t="shared" si="140"/>
        <v>5.1425662882049515E-3</v>
      </c>
      <c r="AG165" s="949">
        <f t="shared" si="140"/>
        <v>4.8062036094880566E-3</v>
      </c>
      <c r="AH165" s="949">
        <f t="shared" si="140"/>
        <v>4.800613607326751E-3</v>
      </c>
      <c r="AI165" s="949">
        <f t="shared" si="140"/>
        <v>4.9128689075201501E-3</v>
      </c>
      <c r="AJ165" s="949">
        <f t="shared" si="140"/>
        <v>4.786608365433832E-3</v>
      </c>
      <c r="AK165" s="949">
        <f t="shared" si="140"/>
        <v>4.8620594287879688E-3</v>
      </c>
      <c r="AL165" s="949">
        <f t="shared" si="140"/>
        <v>5.0377032769389528E-3</v>
      </c>
      <c r="AM165" s="949">
        <f t="shared" si="140"/>
        <v>4.9390375226404113E-3</v>
      </c>
      <c r="AN165" s="949">
        <f t="shared" si="140"/>
        <v>5.0275744272585072E-3</v>
      </c>
      <c r="AO165" s="949">
        <f t="shared" si="140"/>
        <v>5.0469849613006441E-3</v>
      </c>
      <c r="AP165" s="949">
        <f t="shared" si="140"/>
        <v>4.8297283639863265E-3</v>
      </c>
      <c r="AQ165" s="949">
        <f t="shared" si="140"/>
        <v>5.1425093206481044E-3</v>
      </c>
      <c r="AR165" s="949">
        <f t="shared" si="140"/>
        <v>4.9955286842239916E-3</v>
      </c>
      <c r="AS165" s="949">
        <f t="shared" si="140"/>
        <v>5.2859775862512818E-3</v>
      </c>
      <c r="AT165" s="949">
        <f t="shared" si="140"/>
        <v>5.042940628571321E-3</v>
      </c>
      <c r="AU165" s="949">
        <f t="shared" si="140"/>
        <v>5.0092601137967877E-3</v>
      </c>
      <c r="AV165" s="949">
        <f t="shared" si="140"/>
        <v>5.0384021198033885E-3</v>
      </c>
      <c r="AW165" s="949">
        <f t="shared" si="140"/>
        <v>5.0017918463818329E-3</v>
      </c>
      <c r="AX165" s="949">
        <f t="shared" si="140"/>
        <v>4.782949138356511E-3</v>
      </c>
      <c r="AY165" s="949">
        <f t="shared" si="140"/>
        <v>4.7876246901226004E-3</v>
      </c>
      <c r="AZ165" s="949">
        <f t="shared" si="140"/>
        <v>4.7846529274706744E-3</v>
      </c>
      <c r="BA165" s="949">
        <f t="shared" si="140"/>
        <v>4.7902636374780455E-3</v>
      </c>
      <c r="BB165" s="949">
        <f t="shared" si="140"/>
        <v>4.7910171618823581E-3</v>
      </c>
      <c r="BC165" s="949">
        <f t="shared" si="140"/>
        <v>4.7794495034129553E-3</v>
      </c>
      <c r="BD165" s="949">
        <f t="shared" si="140"/>
        <v>4.7740501189093825E-3</v>
      </c>
      <c r="BE165" s="949">
        <f t="shared" si="140"/>
        <v>4.7619483066019307E-3</v>
      </c>
      <c r="BF165" s="949">
        <f t="shared" si="140"/>
        <v>4.7475813607089582E-3</v>
      </c>
      <c r="BG165" s="949">
        <f t="shared" si="140"/>
        <v>4.7474710906711872E-3</v>
      </c>
      <c r="BH165" s="949">
        <f t="shared" si="140"/>
        <v>4.7252478525437762E-3</v>
      </c>
      <c r="BI165" s="949">
        <f t="shared" si="140"/>
        <v>4.7117727441779011E-3</v>
      </c>
      <c r="BJ165" s="949">
        <f t="shared" si="140"/>
        <v>4.6767938385251298E-3</v>
      </c>
      <c r="BK165" s="949">
        <f t="shared" si="140"/>
        <v>4.6564400256787833E-3</v>
      </c>
      <c r="BL165" s="949">
        <f t="shared" si="140"/>
        <v>4.636962675226365E-3</v>
      </c>
      <c r="BM165" s="949">
        <f t="shared" si="140"/>
        <v>4.613988809582031E-3</v>
      </c>
      <c r="BN165" s="949">
        <f t="shared" si="140"/>
        <v>4.5918944288724853E-3</v>
      </c>
      <c r="BO165" s="949">
        <f t="shared" si="140"/>
        <v>4.5835229156535526E-3</v>
      </c>
      <c r="BP165" s="949">
        <f t="shared" si="140"/>
        <v>4.5741585848423794E-3</v>
      </c>
      <c r="BQ165" s="949">
        <f t="shared" si="140"/>
        <v>4.5642588011924673E-3</v>
      </c>
      <c r="BR165" s="441"/>
    </row>
    <row r="166" spans="2:70" ht="14.25" customHeight="1" x14ac:dyDescent="0.3">
      <c r="B166" s="439" t="s">
        <v>95</v>
      </c>
      <c r="C166" s="438"/>
      <c r="D166" s="937" t="s">
        <v>95</v>
      </c>
      <c r="E166" s="923" t="s">
        <v>95</v>
      </c>
      <c r="F166" s="923" t="s">
        <v>95</v>
      </c>
      <c r="G166" s="942" t="s">
        <v>95</v>
      </c>
      <c r="H166" s="942" t="s">
        <v>95</v>
      </c>
      <c r="I166" s="942" t="s">
        <v>95</v>
      </c>
      <c r="J166" s="942" t="s">
        <v>95</v>
      </c>
      <c r="K166" s="942" t="s">
        <v>95</v>
      </c>
      <c r="L166" s="942" t="s">
        <v>95</v>
      </c>
      <c r="M166" s="942" t="s">
        <v>95</v>
      </c>
      <c r="N166" s="942" t="s">
        <v>95</v>
      </c>
      <c r="O166" s="942" t="s">
        <v>95</v>
      </c>
      <c r="P166" s="942" t="s">
        <v>95</v>
      </c>
      <c r="Q166" s="942" t="s">
        <v>95</v>
      </c>
      <c r="R166" s="942" t="s">
        <v>95</v>
      </c>
      <c r="S166" s="942" t="s">
        <v>95</v>
      </c>
      <c r="T166" s="942" t="s">
        <v>95</v>
      </c>
      <c r="U166" s="942" t="s">
        <v>95</v>
      </c>
      <c r="V166" s="942" t="s">
        <v>95</v>
      </c>
      <c r="W166" s="942" t="s">
        <v>95</v>
      </c>
      <c r="X166" s="942" t="s">
        <v>95</v>
      </c>
      <c r="Y166" s="942" t="s">
        <v>95</v>
      </c>
      <c r="Z166" s="942" t="s">
        <v>95</v>
      </c>
      <c r="AA166" s="942" t="s">
        <v>95</v>
      </c>
      <c r="AB166" s="942" t="s">
        <v>95</v>
      </c>
      <c r="AC166" s="942" t="s">
        <v>95</v>
      </c>
      <c r="AD166" s="942" t="s">
        <v>95</v>
      </c>
      <c r="AE166" s="942" t="s">
        <v>95</v>
      </c>
      <c r="AF166" s="942" t="s">
        <v>95</v>
      </c>
      <c r="AG166" s="942" t="s">
        <v>95</v>
      </c>
      <c r="AH166" s="942" t="s">
        <v>95</v>
      </c>
      <c r="AI166" s="942" t="s">
        <v>95</v>
      </c>
      <c r="AJ166" s="942" t="s">
        <v>95</v>
      </c>
      <c r="AK166" s="942" t="s">
        <v>95</v>
      </c>
      <c r="AL166" s="942" t="s">
        <v>95</v>
      </c>
      <c r="AM166" s="942" t="s">
        <v>95</v>
      </c>
      <c r="AN166" s="942" t="s">
        <v>95</v>
      </c>
      <c r="AO166" s="942" t="s">
        <v>95</v>
      </c>
      <c r="AP166" s="942" t="s">
        <v>95</v>
      </c>
      <c r="AQ166" s="942" t="s">
        <v>95</v>
      </c>
      <c r="AR166" s="942" t="s">
        <v>95</v>
      </c>
      <c r="AS166" s="942" t="s">
        <v>95</v>
      </c>
      <c r="AT166" s="942" t="s">
        <v>95</v>
      </c>
      <c r="AU166" s="942" t="s">
        <v>95</v>
      </c>
      <c r="AV166" s="942" t="s">
        <v>95</v>
      </c>
      <c r="AW166" s="942" t="s">
        <v>95</v>
      </c>
      <c r="AX166" s="942" t="s">
        <v>95</v>
      </c>
      <c r="AY166" s="942"/>
      <c r="AZ166" s="942"/>
      <c r="BA166" s="942"/>
      <c r="BB166" s="942"/>
      <c r="BC166" s="942"/>
      <c r="BD166" s="942"/>
      <c r="BE166" s="942"/>
      <c r="BF166" s="942"/>
      <c r="BG166" s="942"/>
      <c r="BH166" s="942"/>
      <c r="BI166" s="942"/>
      <c r="BJ166" s="942"/>
      <c r="BK166" s="942"/>
      <c r="BL166" s="942"/>
      <c r="BM166" s="942"/>
      <c r="BN166" s="942"/>
      <c r="BO166" s="942"/>
      <c r="BP166" s="942"/>
      <c r="BQ166" s="942"/>
      <c r="BR166" s="441"/>
    </row>
    <row r="167" spans="2:70" ht="14.25" customHeight="1" x14ac:dyDescent="0.3">
      <c r="B167" s="652"/>
      <c r="C167" s="444"/>
      <c r="D167" s="443"/>
      <c r="E167" s="923"/>
      <c r="F167" s="931" t="s">
        <v>110</v>
      </c>
      <c r="G167" s="930"/>
      <c r="H167" s="930"/>
      <c r="I167" s="930"/>
      <c r="J167" s="930"/>
      <c r="K167" s="930"/>
      <c r="L167" s="930"/>
      <c r="M167" s="930"/>
      <c r="N167" s="930"/>
      <c r="O167" s="930"/>
      <c r="P167" s="930"/>
      <c r="Q167" s="930"/>
      <c r="R167" s="947"/>
      <c r="S167" s="947"/>
      <c r="T167" s="947"/>
      <c r="U167" s="947"/>
      <c r="V167" s="947"/>
      <c r="W167" s="947"/>
      <c r="X167" s="947"/>
      <c r="Y167" s="947"/>
      <c r="Z167" s="947"/>
      <c r="AA167" s="947"/>
      <c r="AB167" s="947"/>
      <c r="AC167" s="947"/>
      <c r="AD167" s="947"/>
      <c r="AE167" s="947"/>
      <c r="AF167" s="947"/>
      <c r="AG167" s="947"/>
      <c r="AH167" s="947"/>
      <c r="AI167" s="947"/>
      <c r="AJ167" s="947"/>
      <c r="AK167" s="947"/>
      <c r="AL167" s="947"/>
      <c r="AM167" s="947"/>
      <c r="AN167" s="947"/>
      <c r="AO167" s="947"/>
      <c r="AP167" s="947"/>
      <c r="AQ167" s="947"/>
      <c r="AR167" s="947"/>
      <c r="AS167" s="947"/>
      <c r="AT167" s="947"/>
      <c r="AU167" s="947"/>
      <c r="AV167" s="947"/>
      <c r="AW167" s="941"/>
      <c r="AX167" s="941"/>
      <c r="AY167" s="941"/>
      <c r="AZ167" s="941"/>
      <c r="BA167" s="941"/>
      <c r="BB167" s="941"/>
      <c r="BC167" s="941"/>
      <c r="BD167" s="941"/>
      <c r="BE167" s="941"/>
      <c r="BF167" s="941"/>
      <c r="BG167" s="941"/>
      <c r="BH167" s="941"/>
      <c r="BI167" s="941"/>
      <c r="BJ167" s="941"/>
      <c r="BK167" s="941"/>
      <c r="BL167" s="941"/>
      <c r="BM167" s="941"/>
      <c r="BN167" s="941"/>
      <c r="BO167" s="941"/>
      <c r="BP167" s="941"/>
      <c r="BQ167" s="941"/>
      <c r="BR167" s="441"/>
    </row>
    <row r="168" spans="2:70" ht="14.25" customHeight="1" x14ac:dyDescent="0.3">
      <c r="B168" s="783" t="s">
        <v>140</v>
      </c>
      <c r="C168" s="440">
        <v>0.02</v>
      </c>
      <c r="D168" s="932" t="s">
        <v>99</v>
      </c>
      <c r="E168" s="784"/>
      <c r="F168" s="933" t="s">
        <v>82</v>
      </c>
      <c r="G168" s="934" t="s">
        <v>95</v>
      </c>
      <c r="H168" s="934" t="s">
        <v>95</v>
      </c>
      <c r="I168" s="934">
        <v>0</v>
      </c>
      <c r="J168" s="934" t="s">
        <v>95</v>
      </c>
      <c r="K168" s="934">
        <v>8.0000000000000015E-4</v>
      </c>
      <c r="L168" s="934"/>
      <c r="M168" s="934">
        <v>8.0000000000000015E-4</v>
      </c>
      <c r="N168" s="934"/>
      <c r="O168" s="934">
        <v>2.0500000000000002E-3</v>
      </c>
      <c r="P168" s="934"/>
      <c r="Q168" s="934">
        <v>1.6100000000000001E-3</v>
      </c>
      <c r="R168" s="948">
        <f>(R66)*$C$168</f>
        <v>1.8771509295000045E-3</v>
      </c>
      <c r="S168" s="948">
        <f t="shared" ref="S168:BQ168" si="141">(S66)*$C$168</f>
        <v>1.9432566766332826E-3</v>
      </c>
      <c r="T168" s="948">
        <f t="shared" si="141"/>
        <v>1.9284879258908562E-3</v>
      </c>
      <c r="U168" s="948">
        <f t="shared" si="141"/>
        <v>1.9138314176541016E-3</v>
      </c>
      <c r="V168" s="948">
        <f t="shared" si="141"/>
        <v>1.8992862988799076E-3</v>
      </c>
      <c r="W168" s="948">
        <f t="shared" si="141"/>
        <v>1.8848517230084384E-3</v>
      </c>
      <c r="X168" s="948">
        <f t="shared" si="141"/>
        <v>1.8705268499135742E-3</v>
      </c>
      <c r="Y168" s="948">
        <f t="shared" si="141"/>
        <v>1.8563108458542388E-3</v>
      </c>
      <c r="Z168" s="948">
        <f t="shared" si="141"/>
        <v>1.8422028834257276E-3</v>
      </c>
      <c r="AA168" s="948">
        <f t="shared" si="141"/>
        <v>1.82820214151171E-3</v>
      </c>
      <c r="AB168" s="948">
        <f t="shared" si="141"/>
        <v>1.8143078052361972E-3</v>
      </c>
      <c r="AC168" s="948">
        <f t="shared" si="141"/>
        <v>1.8005190659164327E-3</v>
      </c>
      <c r="AD168" s="948">
        <f t="shared" si="141"/>
        <v>1.7868351210154642E-3</v>
      </c>
      <c r="AE168" s="948">
        <f t="shared" si="141"/>
        <v>1.7732551740957448E-3</v>
      </c>
      <c r="AF168" s="948">
        <f t="shared" si="141"/>
        <v>1.7597784347725921E-3</v>
      </c>
      <c r="AG168" s="948">
        <f t="shared" si="141"/>
        <v>1.7464041186683232E-3</v>
      </c>
      <c r="AH168" s="948">
        <f t="shared" si="141"/>
        <v>1.7331314473664605E-3</v>
      </c>
      <c r="AI168" s="948">
        <f t="shared" si="141"/>
        <v>1.7199596483664693E-3</v>
      </c>
      <c r="AJ168" s="948">
        <f t="shared" si="141"/>
        <v>1.7068879550388872E-3</v>
      </c>
      <c r="AK168" s="948">
        <f t="shared" si="141"/>
        <v>1.6939156065805961E-3</v>
      </c>
      <c r="AL168" s="948">
        <f t="shared" si="141"/>
        <v>1.6810418479705903E-3</v>
      </c>
      <c r="AM168" s="948">
        <f t="shared" si="141"/>
        <v>1.668265929925994E-3</v>
      </c>
      <c r="AN168" s="948">
        <f t="shared" si="141"/>
        <v>1.655587108858576E-3</v>
      </c>
      <c r="AO168" s="948">
        <f t="shared" si="141"/>
        <v>1.6430046468312298E-3</v>
      </c>
      <c r="AP168" s="948">
        <f t="shared" si="141"/>
        <v>1.6305178115153041E-3</v>
      </c>
      <c r="AQ168" s="948">
        <f t="shared" si="141"/>
        <v>1.6181258761477934E-3</v>
      </c>
      <c r="AR168" s="948">
        <f t="shared" si="141"/>
        <v>1.6058281194890967E-3</v>
      </c>
      <c r="AS168" s="948">
        <f t="shared" si="141"/>
        <v>1.593623825780952E-3</v>
      </c>
      <c r="AT168" s="948">
        <f t="shared" si="141"/>
        <v>1.5815122847050134E-3</v>
      </c>
      <c r="AU168" s="948">
        <f t="shared" si="141"/>
        <v>1.5694927913412827E-3</v>
      </c>
      <c r="AV168" s="948">
        <f t="shared" si="141"/>
        <v>1.5575646461270765E-3</v>
      </c>
      <c r="AW168" s="948">
        <f t="shared" si="141"/>
        <v>1.5457271548165253E-3</v>
      </c>
      <c r="AX168" s="948">
        <f t="shared" si="141"/>
        <v>1.5339796284398943E-3</v>
      </c>
      <c r="AY168" s="948">
        <f t="shared" si="141"/>
        <v>1.5223213832637583E-3</v>
      </c>
      <c r="AZ168" s="948">
        <f t="shared" si="141"/>
        <v>1.5107517407509619E-3</v>
      </c>
      <c r="BA168" s="948">
        <f t="shared" si="141"/>
        <v>1.4992700275212557E-3</v>
      </c>
      <c r="BB168" s="948">
        <f t="shared" si="141"/>
        <v>1.4878755753120743E-3</v>
      </c>
      <c r="BC168" s="948">
        <f t="shared" si="141"/>
        <v>1.4765677209397055E-3</v>
      </c>
      <c r="BD168" s="948">
        <f t="shared" si="141"/>
        <v>1.4653458062605651E-3</v>
      </c>
      <c r="BE168" s="948">
        <f t="shared" si="141"/>
        <v>1.4542091781330059E-3</v>
      </c>
      <c r="BF168" s="948">
        <f t="shared" si="141"/>
        <v>1.4431571883791962E-3</v>
      </c>
      <c r="BG168" s="948">
        <f t="shared" si="141"/>
        <v>1.4321891937474974E-3</v>
      </c>
      <c r="BH168" s="948">
        <f t="shared" si="141"/>
        <v>1.4213045558750181E-3</v>
      </c>
      <c r="BI168" s="948">
        <f t="shared" si="141"/>
        <v>1.4105026412503819E-3</v>
      </c>
      <c r="BJ168" s="948">
        <f t="shared" si="141"/>
        <v>1.3997828211768848E-3</v>
      </c>
      <c r="BK168" s="948">
        <f t="shared" si="141"/>
        <v>1.3891444717359391E-3</v>
      </c>
      <c r="BL168" s="948">
        <f t="shared" si="141"/>
        <v>1.3785869737507285E-3</v>
      </c>
      <c r="BM168" s="948">
        <f t="shared" si="141"/>
        <v>1.3681097127502184E-3</v>
      </c>
      <c r="BN168" s="948">
        <f t="shared" si="141"/>
        <v>1.3577120789333109E-3</v>
      </c>
      <c r="BO168" s="948">
        <f t="shared" si="141"/>
        <v>1.3473934671334221E-3</v>
      </c>
      <c r="BP168" s="948">
        <f t="shared" si="141"/>
        <v>1.3371532767832051E-3</v>
      </c>
      <c r="BQ168" s="948">
        <f t="shared" si="141"/>
        <v>1.326990911879662E-3</v>
      </c>
      <c r="BR168" s="441"/>
    </row>
    <row r="169" spans="2:70" ht="14.25" customHeight="1" x14ac:dyDescent="0.3">
      <c r="B169" s="783"/>
      <c r="C169" s="440">
        <v>1.35E-2</v>
      </c>
      <c r="D169" s="932" t="s">
        <v>101</v>
      </c>
      <c r="E169" s="784"/>
      <c r="F169" s="933" t="s">
        <v>82</v>
      </c>
      <c r="G169" s="934" t="s">
        <v>95</v>
      </c>
      <c r="H169" s="934" t="s">
        <v>95</v>
      </c>
      <c r="I169" s="934">
        <v>3.0000000000000001E-5</v>
      </c>
      <c r="J169" s="934" t="s">
        <v>95</v>
      </c>
      <c r="K169" s="934">
        <v>3.0000000000000001E-5</v>
      </c>
      <c r="L169" s="934" t="s">
        <v>95</v>
      </c>
      <c r="M169" s="934">
        <v>3.0000000000000001E-5</v>
      </c>
      <c r="N169" s="934" t="s">
        <v>95</v>
      </c>
      <c r="O169" s="934">
        <v>1.8000000000000001E-4</v>
      </c>
      <c r="P169" s="934" t="s">
        <v>95</v>
      </c>
      <c r="Q169" s="934">
        <v>1.8000000000000001E-4</v>
      </c>
      <c r="R169" s="948">
        <f t="shared" ref="R169:T169" si="142">(R70-Q70)*$C$169</f>
        <v>1.9936331417599874E-9</v>
      </c>
      <c r="S169" s="948">
        <f t="shared" si="142"/>
        <v>-1.2825707126749991E-6</v>
      </c>
      <c r="T169" s="948">
        <f t="shared" si="142"/>
        <v>6.969764787489105E-7</v>
      </c>
      <c r="U169" s="948">
        <f>(U70-T70)*$C$169</f>
        <v>4.4451518698786914E-7</v>
      </c>
      <c r="V169" s="948">
        <f t="shared" ref="V169:BQ169" si="143">(V70-U70)*$C$169</f>
        <v>5.105070884717441E-7</v>
      </c>
      <c r="W169" s="948">
        <f t="shared" si="143"/>
        <v>4.9419227000235823E-7</v>
      </c>
      <c r="X169" s="948">
        <f t="shared" si="143"/>
        <v>4.4490647491499114E-7</v>
      </c>
      <c r="Y169" s="948">
        <f t="shared" si="143"/>
        <v>3.790967330463829E-7</v>
      </c>
      <c r="Z169" s="948">
        <f t="shared" si="143"/>
        <v>5.2505805766355636E-7</v>
      </c>
      <c r="AA169" s="948">
        <f t="shared" si="143"/>
        <v>4.6937676578840541E-7</v>
      </c>
      <c r="AB169" s="948">
        <f t="shared" si="143"/>
        <v>3.622528355829435E-7</v>
      </c>
      <c r="AC169" s="948">
        <f t="shared" si="143"/>
        <v>3.9303281795695365E-7</v>
      </c>
      <c r="AD169" s="948">
        <f t="shared" si="143"/>
        <v>5.2280929136594431E-7</v>
      </c>
      <c r="AE169" s="948">
        <f t="shared" si="143"/>
        <v>4.0725387871619334E-7</v>
      </c>
      <c r="AF169" s="948">
        <f t="shared" si="143"/>
        <v>4.7746397395567048E-7</v>
      </c>
      <c r="AG169" s="948">
        <f t="shared" si="143"/>
        <v>3.9092021193383453E-7</v>
      </c>
      <c r="AH169" s="948">
        <f t="shared" si="143"/>
        <v>3.9064931281782012E-7</v>
      </c>
      <c r="AI169" s="948">
        <f t="shared" si="143"/>
        <v>4.2202975119118997E-7</v>
      </c>
      <c r="AJ169" s="948">
        <f t="shared" si="143"/>
        <v>3.7508330089607716E-7</v>
      </c>
      <c r="AK169" s="948">
        <f t="shared" si="143"/>
        <v>3.873328645471255E-7</v>
      </c>
      <c r="AL169" s="948">
        <f t="shared" si="143"/>
        <v>4.1692563705952865E-7</v>
      </c>
      <c r="AM169" s="948">
        <f t="shared" si="143"/>
        <v>3.7573794150386199E-7</v>
      </c>
      <c r="AN169" s="948">
        <f t="shared" si="143"/>
        <v>3.7766152127127058E-7</v>
      </c>
      <c r="AO169" s="948">
        <f t="shared" si="143"/>
        <v>3.6873107582462843E-7</v>
      </c>
      <c r="AP169" s="948">
        <f t="shared" si="143"/>
        <v>2.8955667588548286E-7</v>
      </c>
      <c r="AQ169" s="948">
        <f t="shared" si="143"/>
        <v>3.6284344072417402E-7</v>
      </c>
      <c r="AR169" s="948">
        <f t="shared" si="143"/>
        <v>3.0785053544674786E-7</v>
      </c>
      <c r="AS169" s="948">
        <f t="shared" si="143"/>
        <v>3.7863968954521265E-7</v>
      </c>
      <c r="AT169" s="948">
        <f t="shared" si="143"/>
        <v>3.0532097923100657E-7</v>
      </c>
      <c r="AU169" s="948">
        <f t="shared" si="143"/>
        <v>2.9691931106844844E-7</v>
      </c>
      <c r="AV169" s="948">
        <f t="shared" si="143"/>
        <v>3.0249558499168689E-7</v>
      </c>
      <c r="AW169" s="948">
        <f t="shared" si="143"/>
        <v>2.9934770250682197E-7</v>
      </c>
      <c r="AX169" s="948">
        <f t="shared" si="143"/>
        <v>3.3387554855236757E-7</v>
      </c>
      <c r="AY169" s="948">
        <f t="shared" si="143"/>
        <v>2.982084010456493E-7</v>
      </c>
      <c r="AZ169" s="948">
        <f t="shared" si="143"/>
        <v>2.9314428295278137E-7</v>
      </c>
      <c r="BA169" s="948">
        <f t="shared" si="143"/>
        <v>2.9736435861351522E-7</v>
      </c>
      <c r="BB169" s="948">
        <f t="shared" si="143"/>
        <v>2.9490209767556173E-7</v>
      </c>
      <c r="BC169" s="948">
        <f t="shared" si="143"/>
        <v>2.9779934532610243E-7</v>
      </c>
      <c r="BD169" s="948">
        <f t="shared" si="143"/>
        <v>2.8342685462440232E-7</v>
      </c>
      <c r="BE169" s="948">
        <f t="shared" si="143"/>
        <v>2.8139440144701876E-7</v>
      </c>
      <c r="BF169" s="948">
        <f t="shared" si="143"/>
        <v>2.7927697539221335E-7</v>
      </c>
      <c r="BG169" s="948">
        <f t="shared" si="143"/>
        <v>2.7593564314164211E-7</v>
      </c>
      <c r="BH169" s="948">
        <f t="shared" si="143"/>
        <v>2.7153728571705644E-7</v>
      </c>
      <c r="BI169" s="948">
        <f t="shared" si="143"/>
        <v>2.6797607274966359E-7</v>
      </c>
      <c r="BJ169" s="948">
        <f t="shared" si="143"/>
        <v>2.647801961112098E-7</v>
      </c>
      <c r="BK169" s="948">
        <f t="shared" si="143"/>
        <v>2.6170770606288862E-7</v>
      </c>
      <c r="BL169" s="948">
        <f t="shared" si="143"/>
        <v>2.5797503085690094E-7</v>
      </c>
      <c r="BM169" s="948">
        <f t="shared" si="143"/>
        <v>2.5428641796683417E-7</v>
      </c>
      <c r="BN169" s="948">
        <f t="shared" si="143"/>
        <v>2.5035085401672873E-7</v>
      </c>
      <c r="BO169" s="948">
        <f t="shared" si="143"/>
        <v>2.4700877804719604E-7</v>
      </c>
      <c r="BP169" s="948">
        <f t="shared" si="143"/>
        <v>2.4356347215717664E-7</v>
      </c>
      <c r="BQ169" s="948">
        <f t="shared" si="143"/>
        <v>2.4003128530186016E-7</v>
      </c>
      <c r="BR169" s="441"/>
    </row>
    <row r="170" spans="2:70" ht="14.25" customHeight="1" x14ac:dyDescent="0.3">
      <c r="B170" s="783"/>
      <c r="C170" s="440">
        <v>0.10920000000000001</v>
      </c>
      <c r="D170" s="932" t="s">
        <v>106</v>
      </c>
      <c r="E170" s="784"/>
      <c r="F170" s="933" t="s">
        <v>82</v>
      </c>
      <c r="G170" s="934" t="s">
        <v>95</v>
      </c>
      <c r="H170" s="934" t="s">
        <v>95</v>
      </c>
      <c r="I170" s="934">
        <v>3.3800000000000002E-3</v>
      </c>
      <c r="J170" s="934" t="s">
        <v>95</v>
      </c>
      <c r="K170" s="934">
        <v>3.3800000000000002E-3</v>
      </c>
      <c r="L170" s="934" t="s">
        <v>95</v>
      </c>
      <c r="M170" s="934">
        <v>3.3800000000000002E-3</v>
      </c>
      <c r="N170" s="934" t="s">
        <v>95</v>
      </c>
      <c r="O170" s="934">
        <v>2.14E-3</v>
      </c>
      <c r="P170" s="934" t="s">
        <v>95</v>
      </c>
      <c r="Q170" s="934">
        <v>5.3200000000000001E-3</v>
      </c>
      <c r="R170" s="948">
        <f t="shared" ref="R170:T170" si="144">(R72-Q72)*$C$170</f>
        <v>2.3304543099217086E-3</v>
      </c>
      <c r="S170" s="948">
        <f t="shared" si="144"/>
        <v>5.1802576955760305E-4</v>
      </c>
      <c r="T170" s="948">
        <f t="shared" si="144"/>
        <v>4.9118974150863604E-3</v>
      </c>
      <c r="U170" s="948">
        <f>(U72-T72)*$C$170</f>
        <v>5.0527112902258361E-3</v>
      </c>
      <c r="V170" s="948">
        <f t="shared" ref="V170:BQ170" si="145">(V72-U72)*$C$170</f>
        <v>4.3663554687304075E-3</v>
      </c>
      <c r="W170" s="948">
        <f t="shared" si="145"/>
        <v>4.6696767052798356E-3</v>
      </c>
      <c r="X170" s="948">
        <f t="shared" si="145"/>
        <v>3.5791854803323602E-3</v>
      </c>
      <c r="Y170" s="948">
        <f t="shared" si="145"/>
        <v>2.9780303416702693E-3</v>
      </c>
      <c r="Z170" s="948">
        <f t="shared" si="145"/>
        <v>3.9063357248112331E-3</v>
      </c>
      <c r="AA170" s="948">
        <f t="shared" si="145"/>
        <v>3.3390426180781151E-3</v>
      </c>
      <c r="AB170" s="948">
        <f t="shared" si="145"/>
        <v>1.9523795109910251E-3</v>
      </c>
      <c r="AC170" s="948">
        <f t="shared" si="145"/>
        <v>2.2782443150327659E-3</v>
      </c>
      <c r="AD170" s="948">
        <f t="shared" si="145"/>
        <v>3.295945365067898E-3</v>
      </c>
      <c r="AE170" s="948">
        <f t="shared" si="145"/>
        <v>2.1414662744955893E-3</v>
      </c>
      <c r="AF170" s="948">
        <f t="shared" si="145"/>
        <v>2.7427733257626096E-3</v>
      </c>
      <c r="AG170" s="948">
        <f t="shared" si="145"/>
        <v>1.9203024102967324E-3</v>
      </c>
      <c r="AH170" s="948">
        <f t="shared" si="145"/>
        <v>2.0006995326965851E-3</v>
      </c>
      <c r="AI170" s="948">
        <f t="shared" si="145"/>
        <v>2.4022011852456613E-3</v>
      </c>
      <c r="AJ170" s="948">
        <f t="shared" si="145"/>
        <v>2.1504349229759957E-3</v>
      </c>
      <c r="AK170" s="948">
        <f t="shared" si="145"/>
        <v>2.4491216346039543E-3</v>
      </c>
      <c r="AL170" s="948">
        <f t="shared" si="145"/>
        <v>3.020472840376561E-3</v>
      </c>
      <c r="AM170" s="948">
        <f t="shared" si="145"/>
        <v>2.8411660360914931E-3</v>
      </c>
      <c r="AN170" s="948">
        <f t="shared" si="145"/>
        <v>3.1726494207472387E-3</v>
      </c>
      <c r="AO170" s="948">
        <f t="shared" si="145"/>
        <v>3.3144132031207307E-3</v>
      </c>
      <c r="AP170" s="948">
        <f t="shared" si="145"/>
        <v>2.8082542033597687E-3</v>
      </c>
      <c r="AQ170" s="948">
        <f t="shared" si="145"/>
        <v>3.7501345893275499E-3</v>
      </c>
      <c r="AR170" s="948">
        <f t="shared" si="145"/>
        <v>3.4343722979883716E-3</v>
      </c>
      <c r="AS170" s="948">
        <f t="shared" si="145"/>
        <v>4.3135136747590105E-3</v>
      </c>
      <c r="AT170" s="948">
        <f t="shared" si="145"/>
        <v>3.7339232714078915E-3</v>
      </c>
      <c r="AU170" s="948">
        <f t="shared" si="145"/>
        <v>3.7256187917822127E-3</v>
      </c>
      <c r="AV170" s="948">
        <f t="shared" si="145"/>
        <v>3.8884170587640461E-3</v>
      </c>
      <c r="AW170" s="948">
        <f t="shared" si="145"/>
        <v>3.8710738335268379E-3</v>
      </c>
      <c r="AX170" s="948">
        <f t="shared" si="145"/>
        <v>3.3557741090728698E-3</v>
      </c>
      <c r="AY170" s="948">
        <f t="shared" si="145"/>
        <v>3.4489588225757096E-3</v>
      </c>
      <c r="AZ170" s="948">
        <f t="shared" si="145"/>
        <v>3.520747421777153E-3</v>
      </c>
      <c r="BA170" s="948">
        <f t="shared" si="145"/>
        <v>3.6152094614140986E-3</v>
      </c>
      <c r="BB170" s="948">
        <f t="shared" si="145"/>
        <v>3.6954802208712116E-3</v>
      </c>
      <c r="BC170" s="948">
        <f t="shared" si="145"/>
        <v>3.7413388959816061E-3</v>
      </c>
      <c r="BD170" s="948">
        <f t="shared" si="145"/>
        <v>3.8030091298617338E-3</v>
      </c>
      <c r="BE170" s="948">
        <f t="shared" si="145"/>
        <v>3.8457172976187558E-3</v>
      </c>
      <c r="BF170" s="948">
        <f t="shared" si="145"/>
        <v>3.8814453039215718E-3</v>
      </c>
      <c r="BG170" s="948">
        <f t="shared" si="145"/>
        <v>3.9552989928027414E-3</v>
      </c>
      <c r="BH170" s="948">
        <f t="shared" si="145"/>
        <v>3.9680061011623117E-3</v>
      </c>
      <c r="BI170" s="948">
        <f t="shared" si="145"/>
        <v>4.0038548099289436E-3</v>
      </c>
      <c r="BJ170" s="948">
        <f t="shared" si="145"/>
        <v>3.9802670013171114E-3</v>
      </c>
      <c r="BK170" s="948">
        <f t="shared" si="145"/>
        <v>3.9958870356683355E-3</v>
      </c>
      <c r="BL170" s="948">
        <f t="shared" si="145"/>
        <v>4.013187385102336E-3</v>
      </c>
      <c r="BM170" s="948">
        <f t="shared" si="145"/>
        <v>4.0202537078409661E-3</v>
      </c>
      <c r="BN170" s="948">
        <f t="shared" si="145"/>
        <v>4.0290447445329725E-3</v>
      </c>
      <c r="BO170" s="948">
        <f t="shared" si="145"/>
        <v>4.0746486203879165E-3</v>
      </c>
      <c r="BP170" s="948">
        <f t="shared" si="145"/>
        <v>4.1168991685183714E-3</v>
      </c>
      <c r="BQ170" s="948">
        <f t="shared" si="145"/>
        <v>4.157061123378528E-3</v>
      </c>
      <c r="BR170" s="441"/>
    </row>
    <row r="171" spans="2:70" s="907" customFormat="1" ht="14.25" customHeight="1" x14ac:dyDescent="0.3">
      <c r="B171" s="783"/>
      <c r="C171" s="906">
        <v>0.10920000000000001</v>
      </c>
      <c r="D171" s="932" t="s">
        <v>146</v>
      </c>
      <c r="E171" s="784"/>
      <c r="F171" s="934" t="s">
        <v>82</v>
      </c>
      <c r="G171" s="934"/>
      <c r="H171" s="934"/>
      <c r="I171" s="934"/>
      <c r="J171" s="934"/>
      <c r="K171" s="934"/>
      <c r="L171" s="934"/>
      <c r="M171" s="934"/>
      <c r="N171" s="934"/>
      <c r="O171" s="934"/>
      <c r="P171" s="934"/>
      <c r="Q171" s="934"/>
      <c r="R171" s="934">
        <f t="shared" ref="R171:T171" si="146">(R75-Q75)*$C$171</f>
        <v>4.1705840501790733E-3</v>
      </c>
      <c r="S171" s="934">
        <f t="shared" si="146"/>
        <v>1.0083277851839276E-2</v>
      </c>
      <c r="T171" s="934">
        <f t="shared" si="146"/>
        <v>5.5987025553080813E-3</v>
      </c>
      <c r="U171" s="934">
        <f>(U75-T75)*$C$171</f>
        <v>5.3816135312336364E-3</v>
      </c>
      <c r="V171" s="934">
        <f t="shared" ref="V171" si="147">(V75-U75)*$C$171</f>
        <v>5.991754844832004E-3</v>
      </c>
      <c r="W171" s="934">
        <f t="shared" ref="W171" si="148">(W75-V75)*$C$171</f>
        <v>5.6137075099821935E-3</v>
      </c>
      <c r="X171" s="934">
        <f t="shared" ref="X171" si="149">(X75-W75)*$C$171</f>
        <v>6.6303793028935302E-3</v>
      </c>
      <c r="Y171" s="934">
        <f t="shared" ref="Y171" si="150">(Y75-X75)*$C$171</f>
        <v>7.1588800423238027E-3</v>
      </c>
      <c r="Z171" s="934">
        <f t="shared" ref="Z171" si="151">(Z75-Y75)*$C$171</f>
        <v>6.1569166427094361E-3</v>
      </c>
      <c r="AA171" s="934">
        <f t="shared" ref="AA171" si="152">(AA75-Z75)*$C$171</f>
        <v>6.6530268752094919E-3</v>
      </c>
      <c r="AB171" s="934">
        <f t="shared" ref="AB171" si="153">(AB75-AA75)*$C$171</f>
        <v>7.9695223897567734E-3</v>
      </c>
      <c r="AC171" s="934">
        <f t="shared" ref="AC171" si="154">(AC75-AB75)*$C$171</f>
        <v>7.5733670280615194E-3</v>
      </c>
      <c r="AD171" s="934">
        <f t="shared" ref="AD171" si="155">(AD75-AC75)*$C$171</f>
        <v>6.4853204870613957E-3</v>
      </c>
      <c r="AE171" s="934">
        <f t="shared" ref="AE171" si="156">(AE75-AD75)*$C$171</f>
        <v>7.5722421761055371E-3</v>
      </c>
      <c r="AF171" s="934">
        <f t="shared" ref="AF171" si="157">(AF75-AE75)*$C$171</f>
        <v>6.9027181905102417E-3</v>
      </c>
      <c r="AG171" s="934">
        <f t="shared" ref="AG171" si="158">(AG75-AF75)*$C$171</f>
        <v>7.6589155007405936E-3</v>
      </c>
      <c r="AH171" s="934">
        <f t="shared" ref="AH171" si="159">(AH75-AG75)*$C$171</f>
        <v>7.5123351785615156E-3</v>
      </c>
      <c r="AI171" s="934">
        <f t="shared" ref="AI171" si="160">(AI75-AH75)*$C$171</f>
        <v>7.0450643929856763E-3</v>
      </c>
      <c r="AJ171" s="934">
        <f t="shared" ref="AJ171" si="161">(AJ75-AI75)*$C$171</f>
        <v>7.2325093154390991E-3</v>
      </c>
      <c r="AK171" s="934">
        <f t="shared" ref="AK171" si="162">(AK75-AJ75)*$C$171</f>
        <v>6.8696451764665321E-3</v>
      </c>
      <c r="AL171" s="934">
        <f t="shared" ref="AL171" si="163">(AL75-AK75)*$C$171</f>
        <v>6.2347009938753355E-3</v>
      </c>
      <c r="AM171" s="934">
        <f t="shared" ref="AM171" si="164">(AM75-AL75)*$C$171</f>
        <v>6.3516380504811338E-3</v>
      </c>
      <c r="AN171" s="934">
        <f t="shared" ref="AN171" si="165">(AN75-AM75)*$C$171</f>
        <v>5.9579651869537563E-3</v>
      </c>
      <c r="AO171" s="934">
        <f t="shared" ref="AO171" si="166">(AO75-AN75)*$C$171</f>
        <v>5.7546941060790937E-3</v>
      </c>
      <c r="AP171" s="934">
        <f t="shared" ref="AP171" si="167">(AP75-AO75)*$C$171</f>
        <v>6.2005884757581117E-3</v>
      </c>
      <c r="AQ171" s="934">
        <f t="shared" ref="AQ171" si="168">(AQ75-AP75)*$C$171</f>
        <v>5.1977245496289638E-3</v>
      </c>
      <c r="AR171" s="934">
        <f t="shared" ref="AR171" si="169">(AR75-AQ75)*$C$171</f>
        <v>5.4542069376647745E-3</v>
      </c>
      <c r="AS171" s="934">
        <f t="shared" ref="AS171" si="170">(AS75-AR75)*$C$171</f>
        <v>4.5152832947625695E-3</v>
      </c>
      <c r="AT171" s="934">
        <f t="shared" ref="AT171" si="171">(AT75-AS75)*$C$171</f>
        <v>5.036672632593827E-3</v>
      </c>
      <c r="AU171" s="934">
        <f t="shared" ref="AU171" si="172">(AU75-AT75)*$C$171</f>
        <v>4.9869447526242287E-3</v>
      </c>
      <c r="AV171" s="934">
        <f t="shared" ref="AV171" si="173">(AV75-AU75)*$C$171</f>
        <v>4.7663826280220176E-3</v>
      </c>
      <c r="AW171" s="934">
        <f t="shared" ref="AW171" si="174">(AW75-AV75)*$C$171</f>
        <v>4.7263916851613547E-3</v>
      </c>
      <c r="AX171" s="934">
        <f t="shared" ref="AX171" si="175">(AX75-AW75)*$C$171</f>
        <v>5.1846661815922067E-3</v>
      </c>
      <c r="AY171" s="934">
        <f t="shared" ref="AY171" si="176">(AY75-AX75)*$C$171</f>
        <v>5.035628663552982E-3</v>
      </c>
      <c r="AZ171" s="934">
        <f t="shared" ref="AZ171" si="177">(AZ75-AY75)*$C$171</f>
        <v>4.9083351065294205E-3</v>
      </c>
      <c r="BA171" s="934">
        <f t="shared" ref="BA171" si="178">(BA75-AZ75)*$C$171</f>
        <v>4.7588790115046286E-3</v>
      </c>
      <c r="BB171" s="934">
        <f t="shared" ref="BB171" si="179">(BB75-BA75)*$C$171</f>
        <v>4.6242447083795412E-3</v>
      </c>
      <c r="BC171" s="934">
        <f t="shared" ref="BC171" si="180">(BC75-BB75)*$C$171</f>
        <v>4.5245459069826414E-3</v>
      </c>
      <c r="BD171" s="934">
        <f t="shared" ref="BD171" si="181">(BD75-BC75)*$C$171</f>
        <v>4.4097321790013948E-3</v>
      </c>
      <c r="BE171" s="934">
        <f t="shared" ref="BE171" si="182">(BE75-BD75)*$C$171</f>
        <v>4.314327672791802E-3</v>
      </c>
      <c r="BF171" s="934">
        <f t="shared" ref="BF171" si="183">(BF75-BE75)*$C$171</f>
        <v>4.2264408922035009E-3</v>
      </c>
      <c r="BG171" s="934">
        <f t="shared" ref="BG171" si="184">(BG75-BF75)*$C$171</f>
        <v>4.1009649865093286E-3</v>
      </c>
      <c r="BH171" s="934">
        <f t="shared" ref="BH171" si="185">(BH75-BG75)*$C$171</f>
        <v>4.03716053265112E-3</v>
      </c>
      <c r="BI171" s="934">
        <f t="shared" ref="BI171" si="186">(BI75-BH75)*$C$171</f>
        <v>3.9507135815457697E-3</v>
      </c>
      <c r="BJ171" s="934">
        <f t="shared" ref="BJ171" si="187">(BJ75-BI75)*$C$171</f>
        <v>3.9241955177523168E-3</v>
      </c>
      <c r="BK171" s="934">
        <f t="shared" ref="BK171" si="188">(BK75-BJ75)*$C$171</f>
        <v>3.8589532923445397E-3</v>
      </c>
      <c r="BL171" s="934">
        <f t="shared" ref="BL171" si="189">(BL75-BK75)*$C$171</f>
        <v>3.7925100370172333E-3</v>
      </c>
      <c r="BM171" s="934">
        <f t="shared" ref="BM171" si="190">(BM75-BL75)*$C$171</f>
        <v>3.736763581353881E-3</v>
      </c>
      <c r="BN171" s="934">
        <f t="shared" ref="BN171" si="191">(BN75-BM75)*$C$171</f>
        <v>3.6797466495447693E-3</v>
      </c>
      <c r="BO171" s="934">
        <f t="shared" ref="BO171" si="192">(BO75-BN75)*$C$171</f>
        <v>3.5863533633407056E-3</v>
      </c>
      <c r="BP171" s="934">
        <f t="shared" ref="BP171" si="193">(BP75-BO75)*$C$171</f>
        <v>3.4967445127726524E-3</v>
      </c>
      <c r="BQ171" s="934">
        <f t="shared" ref="BQ171" si="194">(BQ75-BP75)*$C$171</f>
        <v>3.4096441690183361E-3</v>
      </c>
      <c r="BR171" s="441"/>
    </row>
    <row r="172" spans="2:70" s="907" customFormat="1" ht="14.25" customHeight="1" x14ac:dyDescent="0.3">
      <c r="B172" s="783"/>
      <c r="C172" s="906">
        <v>5.0900000000000001E-2</v>
      </c>
      <c r="D172" s="932" t="s">
        <v>102</v>
      </c>
      <c r="E172" s="784"/>
      <c r="F172" s="934" t="s">
        <v>82</v>
      </c>
      <c r="G172" s="934" t="s">
        <v>95</v>
      </c>
      <c r="H172" s="934" t="s">
        <v>95</v>
      </c>
      <c r="I172" s="934">
        <v>1.16E-3</v>
      </c>
      <c r="J172" s="934" t="s">
        <v>95</v>
      </c>
      <c r="K172" s="934">
        <v>1.16E-3</v>
      </c>
      <c r="L172" s="934" t="s">
        <v>95</v>
      </c>
      <c r="M172" s="934">
        <v>1.16E-3</v>
      </c>
      <c r="N172" s="934" t="s">
        <v>95</v>
      </c>
      <c r="O172" s="934">
        <v>2.4199999999999998E-3</v>
      </c>
      <c r="P172" s="934" t="s">
        <v>95</v>
      </c>
      <c r="Q172" s="934">
        <v>9.7000000000000005E-4</v>
      </c>
      <c r="R172" s="934">
        <f t="shared" ref="R172:T172" si="195">(R77-Q77)*$C$172</f>
        <v>-3.4497322299999195E-4</v>
      </c>
      <c r="S172" s="934">
        <f t="shared" si="195"/>
        <v>-3.6093189999999791E-4</v>
      </c>
      <c r="T172" s="934">
        <f t="shared" si="195"/>
        <v>-3.6093189999999791E-4</v>
      </c>
      <c r="U172" s="934">
        <f>(U77-T77)*$C$172</f>
        <v>-3.6093189999999791E-4</v>
      </c>
      <c r="V172" s="934">
        <f t="shared" ref="V172:BQ172" si="196">(V77-U77)*$C$172</f>
        <v>-3.6093189999999791E-4</v>
      </c>
      <c r="W172" s="934">
        <f t="shared" si="196"/>
        <v>-3.6093190000002052E-4</v>
      </c>
      <c r="X172" s="934">
        <f t="shared" si="196"/>
        <v>-3.6093189999999791E-4</v>
      </c>
      <c r="Y172" s="934">
        <f t="shared" si="196"/>
        <v>-3.6093189999999791E-4</v>
      </c>
      <c r="Z172" s="934">
        <f t="shared" si="196"/>
        <v>-3.6093189999999791E-4</v>
      </c>
      <c r="AA172" s="934">
        <f t="shared" si="196"/>
        <v>-3.6093189999999791E-4</v>
      </c>
      <c r="AB172" s="934">
        <f t="shared" si="196"/>
        <v>-3.6093189999999791E-4</v>
      </c>
      <c r="AC172" s="934">
        <f t="shared" si="196"/>
        <v>-3.6093189999999791E-4</v>
      </c>
      <c r="AD172" s="934">
        <f t="shared" si="196"/>
        <v>-3.6093189999999791E-4</v>
      </c>
      <c r="AE172" s="934">
        <f t="shared" si="196"/>
        <v>-3.6093189999999791E-4</v>
      </c>
      <c r="AF172" s="934">
        <f t="shared" si="196"/>
        <v>-3.6093189999999791E-4</v>
      </c>
      <c r="AG172" s="934">
        <f t="shared" si="196"/>
        <v>-3.6093189999999791E-4</v>
      </c>
      <c r="AH172" s="934">
        <f t="shared" si="196"/>
        <v>-3.6093190000002052E-4</v>
      </c>
      <c r="AI172" s="934">
        <f t="shared" si="196"/>
        <v>-3.6093189999999791E-4</v>
      </c>
      <c r="AJ172" s="934">
        <f t="shared" si="196"/>
        <v>-3.6093189999999791E-4</v>
      </c>
      <c r="AK172" s="934">
        <f t="shared" si="196"/>
        <v>-3.6093189999999791E-4</v>
      </c>
      <c r="AL172" s="934">
        <f t="shared" si="196"/>
        <v>-3.6093189999999791E-4</v>
      </c>
      <c r="AM172" s="934">
        <f t="shared" si="196"/>
        <v>-3.6093189999999791E-4</v>
      </c>
      <c r="AN172" s="934">
        <f t="shared" si="196"/>
        <v>-3.6093189999999791E-4</v>
      </c>
      <c r="AO172" s="934">
        <f t="shared" si="196"/>
        <v>-3.6093189999999791E-4</v>
      </c>
      <c r="AP172" s="934">
        <f t="shared" si="196"/>
        <v>-3.6093189999999791E-4</v>
      </c>
      <c r="AQ172" s="934">
        <f t="shared" si="196"/>
        <v>-3.6093189999999791E-4</v>
      </c>
      <c r="AR172" s="934">
        <f t="shared" si="196"/>
        <v>-3.6093189999999791E-4</v>
      </c>
      <c r="AS172" s="934">
        <f t="shared" si="196"/>
        <v>-3.6093190000002052E-4</v>
      </c>
      <c r="AT172" s="934">
        <f t="shared" si="196"/>
        <v>-3.6093189999999791E-4</v>
      </c>
      <c r="AU172" s="934">
        <f t="shared" si="196"/>
        <v>-3.6093189999999791E-4</v>
      </c>
      <c r="AV172" s="934">
        <f t="shared" si="196"/>
        <v>-3.6093189999999791E-4</v>
      </c>
      <c r="AW172" s="934">
        <f t="shared" si="196"/>
        <v>-3.6093189999999791E-4</v>
      </c>
      <c r="AX172" s="934">
        <f t="shared" si="196"/>
        <v>-3.6093189999999791E-4</v>
      </c>
      <c r="AY172" s="934">
        <f t="shared" si="196"/>
        <v>-3.6093189999999791E-4</v>
      </c>
      <c r="AZ172" s="934">
        <f t="shared" si="196"/>
        <v>-3.6093189999999791E-4</v>
      </c>
      <c r="BA172" s="934">
        <f t="shared" si="196"/>
        <v>-3.6093189999999791E-4</v>
      </c>
      <c r="BB172" s="934">
        <f t="shared" si="196"/>
        <v>-3.6093189999999791E-4</v>
      </c>
      <c r="BC172" s="934">
        <f t="shared" si="196"/>
        <v>-3.6093190000002052E-4</v>
      </c>
      <c r="BD172" s="934">
        <f t="shared" si="196"/>
        <v>-3.6093189999999791E-4</v>
      </c>
      <c r="BE172" s="934">
        <f t="shared" si="196"/>
        <v>-3.6093189999999791E-4</v>
      </c>
      <c r="BF172" s="934">
        <f t="shared" si="196"/>
        <v>-3.6093189999999791E-4</v>
      </c>
      <c r="BG172" s="934">
        <f t="shared" si="196"/>
        <v>-3.6093189999999791E-4</v>
      </c>
      <c r="BH172" s="934">
        <f t="shared" si="196"/>
        <v>-3.6093189999999791E-4</v>
      </c>
      <c r="BI172" s="934">
        <f t="shared" si="196"/>
        <v>-3.6093189999999791E-4</v>
      </c>
      <c r="BJ172" s="934">
        <f t="shared" si="196"/>
        <v>-3.6093189999999791E-4</v>
      </c>
      <c r="BK172" s="934">
        <f t="shared" si="196"/>
        <v>-3.6093189999999791E-4</v>
      </c>
      <c r="BL172" s="934">
        <f t="shared" si="196"/>
        <v>-3.6093189999999791E-4</v>
      </c>
      <c r="BM172" s="934">
        <f t="shared" si="196"/>
        <v>-3.6093189999999791E-4</v>
      </c>
      <c r="BN172" s="934">
        <f t="shared" si="196"/>
        <v>-3.6093190000002052E-4</v>
      </c>
      <c r="BO172" s="934">
        <f t="shared" si="196"/>
        <v>-3.6093189999999791E-4</v>
      </c>
      <c r="BP172" s="934">
        <f t="shared" si="196"/>
        <v>-3.6093189999999791E-4</v>
      </c>
      <c r="BQ172" s="934">
        <f t="shared" si="196"/>
        <v>-3.6093189999999791E-4</v>
      </c>
      <c r="BR172" s="441"/>
    </row>
    <row r="173" spans="2:70" ht="14.25" customHeight="1" x14ac:dyDescent="0.3">
      <c r="B173" s="783"/>
      <c r="C173" s="440">
        <v>0.34710000000000002</v>
      </c>
      <c r="D173" s="932" t="s">
        <v>103</v>
      </c>
      <c r="E173" s="784"/>
      <c r="F173" s="933" t="s">
        <v>82</v>
      </c>
      <c r="G173" s="934" t="s">
        <v>95</v>
      </c>
      <c r="H173" s="934" t="s">
        <v>95</v>
      </c>
      <c r="I173" s="934">
        <v>1.8E-3</v>
      </c>
      <c r="J173" s="934" t="s">
        <v>95</v>
      </c>
      <c r="K173" s="934">
        <v>1.8E-3</v>
      </c>
      <c r="L173" s="934" t="s">
        <v>95</v>
      </c>
      <c r="M173" s="934">
        <v>1.8E-3</v>
      </c>
      <c r="N173" s="934" t="s">
        <v>95</v>
      </c>
      <c r="O173" s="934">
        <v>1.0300000000000001E-3</v>
      </c>
      <c r="P173" s="934" t="s">
        <v>95</v>
      </c>
      <c r="Q173" s="934">
        <v>4.2100000000000002E-3</v>
      </c>
      <c r="R173" s="948">
        <f t="shared" ref="R173:T173" si="197">(R79-Q79)*$C$173</f>
        <v>-2.3566599573426175E-4</v>
      </c>
      <c r="S173" s="948">
        <f t="shared" si="197"/>
        <v>-2.3534077666015725E-4</v>
      </c>
      <c r="T173" s="948">
        <f t="shared" si="197"/>
        <v>-2.3501600638837063E-4</v>
      </c>
      <c r="U173" s="948">
        <f>(U79-T79)*$C$173</f>
        <v>-2.3469168429955385E-4</v>
      </c>
      <c r="V173" s="948">
        <f t="shared" ref="V173:BQ173" si="198">(V79-U79)*$C$173</f>
        <v>-2.3436780977520663E-4</v>
      </c>
      <c r="W173" s="948">
        <f t="shared" si="198"/>
        <v>-2.3404438219771508E-4</v>
      </c>
      <c r="X173" s="948">
        <f t="shared" si="198"/>
        <v>-2.3372140095029379E-4</v>
      </c>
      <c r="Y173" s="948">
        <f t="shared" si="198"/>
        <v>-2.3339886541698585E-4</v>
      </c>
      <c r="Z173" s="948">
        <f t="shared" si="198"/>
        <v>-2.3307677498270147E-4</v>
      </c>
      <c r="AA173" s="948">
        <f t="shared" si="198"/>
        <v>-2.3275512903323713E-4</v>
      </c>
      <c r="AB173" s="948">
        <f t="shared" si="198"/>
        <v>-2.3243392695516E-4</v>
      </c>
      <c r="AC173" s="948">
        <f t="shared" si="198"/>
        <v>-2.3211316813596223E-4</v>
      </c>
      <c r="AD173" s="948">
        <f t="shared" si="198"/>
        <v>-2.3179285196394506E-4</v>
      </c>
      <c r="AE173" s="948">
        <f t="shared" si="198"/>
        <v>-2.3147297782821915E-4</v>
      </c>
      <c r="AF173" s="948">
        <f t="shared" si="198"/>
        <v>-2.3115354511881988E-4</v>
      </c>
      <c r="AG173" s="948">
        <f t="shared" si="198"/>
        <v>-2.3083455322655343E-4</v>
      </c>
      <c r="AH173" s="948">
        <f t="shared" si="198"/>
        <v>-2.3051600154311224E-4</v>
      </c>
      <c r="AI173" s="948">
        <f t="shared" si="198"/>
        <v>-2.3019788946097885E-4</v>
      </c>
      <c r="AJ173" s="948">
        <f t="shared" si="198"/>
        <v>-2.2988021637352198E-4</v>
      </c>
      <c r="AK173" s="948">
        <f t="shared" si="198"/>
        <v>-2.2956298167491971E-4</v>
      </c>
      <c r="AL173" s="948">
        <f t="shared" si="198"/>
        <v>-2.2924618476021709E-4</v>
      </c>
      <c r="AM173" s="948">
        <f t="shared" si="198"/>
        <v>-2.2892982502524927E-4</v>
      </c>
      <c r="AN173" s="948">
        <f t="shared" si="198"/>
        <v>-2.2861390186671831E-4</v>
      </c>
      <c r="AO173" s="948">
        <f t="shared" si="198"/>
        <v>-2.2829841468213568E-4</v>
      </c>
      <c r="AP173" s="948">
        <f t="shared" si="198"/>
        <v>-2.2798336286987978E-4</v>
      </c>
      <c r="AQ173" s="948">
        <f t="shared" si="198"/>
        <v>-2.2766874582911905E-4</v>
      </c>
      <c r="AR173" s="948">
        <f t="shared" si="198"/>
        <v>-2.2735456295986973E-4</v>
      </c>
      <c r="AS173" s="948">
        <f t="shared" si="198"/>
        <v>-2.2704081366297651E-4</v>
      </c>
      <c r="AT173" s="948">
        <f t="shared" si="198"/>
        <v>-2.2672749734013197E-4</v>
      </c>
      <c r="AU173" s="948">
        <f t="shared" si="198"/>
        <v>-2.2641461339379935E-4</v>
      </c>
      <c r="AV173" s="948">
        <f t="shared" si="198"/>
        <v>-2.2610216122730895E-4</v>
      </c>
      <c r="AW173" s="948">
        <f t="shared" si="198"/>
        <v>-2.2579014024481957E-4</v>
      </c>
      <c r="AX173" s="948">
        <f t="shared" si="198"/>
        <v>-2.2547854985128002E-4</v>
      </c>
      <c r="AY173" s="948">
        <f t="shared" si="198"/>
        <v>-2.2516738945248696E-4</v>
      </c>
      <c r="AZ173" s="948">
        <f t="shared" si="198"/>
        <v>-2.2485665845504616E-4</v>
      </c>
      <c r="BA173" s="948">
        <f t="shared" si="198"/>
        <v>-2.2454635626637277E-4</v>
      </c>
      <c r="BB173" s="948">
        <f t="shared" si="198"/>
        <v>-2.2423648229472965E-4</v>
      </c>
      <c r="BC173" s="948">
        <f t="shared" si="198"/>
        <v>-2.2392703594916968E-4</v>
      </c>
      <c r="BD173" s="948">
        <f t="shared" si="198"/>
        <v>-2.2361801663955502E-4</v>
      </c>
      <c r="BE173" s="948">
        <f t="shared" si="198"/>
        <v>-2.2330942377659556E-4</v>
      </c>
      <c r="BF173" s="948">
        <f t="shared" si="198"/>
        <v>-2.2300125677177194E-4</v>
      </c>
      <c r="BG173" s="948">
        <f t="shared" si="198"/>
        <v>-2.2269351503743183E-4</v>
      </c>
      <c r="BH173" s="948">
        <f t="shared" si="198"/>
        <v>-2.223861979866744E-4</v>
      </c>
      <c r="BI173" s="948">
        <f t="shared" si="198"/>
        <v>-2.2207930503346585E-4</v>
      </c>
      <c r="BJ173" s="948">
        <f t="shared" si="198"/>
        <v>-2.2177283559252379E-4</v>
      </c>
      <c r="BK173" s="948">
        <f t="shared" si="198"/>
        <v>-2.2146678907939441E-4</v>
      </c>
      <c r="BL173" s="948">
        <f t="shared" si="198"/>
        <v>-2.2116116491047164E-4</v>
      </c>
      <c r="BM173" s="948">
        <f t="shared" si="198"/>
        <v>-2.2085596250288162E-4</v>
      </c>
      <c r="BN173" s="948">
        <f t="shared" si="198"/>
        <v>-2.2055118127463683E-4</v>
      </c>
      <c r="BO173" s="948">
        <f t="shared" si="198"/>
        <v>-2.202468206444819E-4</v>
      </c>
      <c r="BP173" s="948">
        <f t="shared" si="198"/>
        <v>-2.1994288003199E-4</v>
      </c>
      <c r="BQ173" s="948">
        <f t="shared" si="198"/>
        <v>-2.1963935885754352E-4</v>
      </c>
      <c r="BR173" s="441"/>
    </row>
    <row r="174" spans="2:70" ht="14.25" customHeight="1" x14ac:dyDescent="0.3">
      <c r="B174" s="439" t="s">
        <v>95</v>
      </c>
      <c r="C174" s="438"/>
      <c r="D174" s="937" t="s">
        <v>95</v>
      </c>
      <c r="E174" s="923" t="s">
        <v>95</v>
      </c>
      <c r="F174" s="938" t="s">
        <v>24</v>
      </c>
      <c r="G174" s="939" t="s">
        <v>95</v>
      </c>
      <c r="H174" s="939" t="s">
        <v>95</v>
      </c>
      <c r="I174" s="939">
        <v>7.1799999999999998E-3</v>
      </c>
      <c r="J174" s="939" t="s">
        <v>95</v>
      </c>
      <c r="K174" s="939">
        <v>7.1799999999999998E-3</v>
      </c>
      <c r="L174" s="939" t="s">
        <v>95</v>
      </c>
      <c r="M174" s="939">
        <v>7.1799999999999998E-3</v>
      </c>
      <c r="N174" s="939" t="s">
        <v>95</v>
      </c>
      <c r="O174" s="939">
        <v>7.7999999999999996E-3</v>
      </c>
      <c r="P174" s="939" t="s">
        <v>95</v>
      </c>
      <c r="Q174" s="939">
        <v>1.2279999999999999E-2</v>
      </c>
      <c r="R174" s="946">
        <f t="shared" ref="R174:BQ174" si="199">SUM(R168:R173)</f>
        <v>7.7975520644996757E-3</v>
      </c>
      <c r="S174" s="946">
        <f t="shared" si="199"/>
        <v>1.1947005050657331E-2</v>
      </c>
      <c r="T174" s="946">
        <f t="shared" si="199"/>
        <v>1.1843836966375679E-2</v>
      </c>
      <c r="U174" s="946">
        <f t="shared" si="199"/>
        <v>1.1752977170001009E-2</v>
      </c>
      <c r="V174" s="946">
        <f t="shared" si="199"/>
        <v>1.1662607409755586E-2</v>
      </c>
      <c r="W174" s="946">
        <f t="shared" si="199"/>
        <v>1.1573753848342734E-2</v>
      </c>
      <c r="X174" s="946">
        <f t="shared" si="199"/>
        <v>1.1485883238664089E-2</v>
      </c>
      <c r="Y174" s="946">
        <f t="shared" si="199"/>
        <v>1.1399269561164374E-2</v>
      </c>
      <c r="Z174" s="946">
        <f t="shared" si="199"/>
        <v>1.131197163402136E-2</v>
      </c>
      <c r="AA174" s="946">
        <f t="shared" si="199"/>
        <v>1.1227053982531871E-2</v>
      </c>
      <c r="AB174" s="946">
        <f t="shared" si="199"/>
        <v>1.114320613186442E-2</v>
      </c>
      <c r="AC174" s="946">
        <f t="shared" si="199"/>
        <v>1.1059478373692715E-2</v>
      </c>
      <c r="AD174" s="946">
        <f t="shared" si="199"/>
        <v>1.0975899030472179E-2</v>
      </c>
      <c r="AE174" s="946">
        <f t="shared" si="199"/>
        <v>1.089496600074737E-2</v>
      </c>
      <c r="AF174" s="946">
        <f t="shared" si="199"/>
        <v>1.081366196990058E-2</v>
      </c>
      <c r="AG174" s="946">
        <f t="shared" si="199"/>
        <v>1.073424649669103E-2</v>
      </c>
      <c r="AH174" s="946">
        <f t="shared" si="199"/>
        <v>1.0655108906394244E-2</v>
      </c>
      <c r="AI174" s="946">
        <f t="shared" si="199"/>
        <v>1.057651746688802E-2</v>
      </c>
      <c r="AJ174" s="946">
        <f t="shared" si="199"/>
        <v>1.0499395160381357E-2</v>
      </c>
      <c r="AK174" s="946">
        <f t="shared" si="199"/>
        <v>1.0422574868840712E-2</v>
      </c>
      <c r="AL174" s="946">
        <f t="shared" si="199"/>
        <v>1.0346454523099331E-2</v>
      </c>
      <c r="AM174" s="946">
        <f t="shared" si="199"/>
        <v>1.0271584029414879E-2</v>
      </c>
      <c r="AN174" s="946">
        <f t="shared" si="199"/>
        <v>1.0197033576214126E-2</v>
      </c>
      <c r="AO174" s="946">
        <f t="shared" si="199"/>
        <v>1.0123250372424744E-2</v>
      </c>
      <c r="AP174" s="946">
        <f t="shared" si="199"/>
        <v>1.0050734784439193E-2</v>
      </c>
      <c r="AQ174" s="946">
        <f t="shared" si="199"/>
        <v>9.9777472127159129E-3</v>
      </c>
      <c r="AR174" s="946">
        <f t="shared" si="199"/>
        <v>9.9064287427178196E-3</v>
      </c>
      <c r="AS174" s="946">
        <f t="shared" si="199"/>
        <v>9.8348267213290794E-3</v>
      </c>
      <c r="AT174" s="946">
        <f t="shared" si="199"/>
        <v>9.7647541123458328E-3</v>
      </c>
      <c r="AU174" s="946">
        <f t="shared" si="199"/>
        <v>9.6950067416649958E-3</v>
      </c>
      <c r="AV174" s="946">
        <f t="shared" si="199"/>
        <v>9.6256327672708253E-3</v>
      </c>
      <c r="AW174" s="946">
        <f t="shared" si="199"/>
        <v>9.5567699809624065E-3</v>
      </c>
      <c r="AX174" s="946">
        <f t="shared" si="199"/>
        <v>9.4883433448022438E-3</v>
      </c>
      <c r="AY174" s="946">
        <f t="shared" si="199"/>
        <v>9.4211077883410085E-3</v>
      </c>
      <c r="AZ174" s="946">
        <f t="shared" si="199"/>
        <v>9.3543388548854439E-3</v>
      </c>
      <c r="BA174" s="946">
        <f t="shared" si="199"/>
        <v>9.2881776085322245E-3</v>
      </c>
      <c r="BB174" s="946">
        <f t="shared" si="199"/>
        <v>9.222727024365775E-3</v>
      </c>
      <c r="BC174" s="946">
        <f t="shared" si="199"/>
        <v>9.1578913873000892E-3</v>
      </c>
      <c r="BD174" s="946">
        <f t="shared" si="199"/>
        <v>9.0938206253387659E-3</v>
      </c>
      <c r="BE174" s="946">
        <f t="shared" si="199"/>
        <v>9.0302942191684173E-3</v>
      </c>
      <c r="BF174" s="946">
        <f t="shared" si="199"/>
        <v>8.9673895047078893E-3</v>
      </c>
      <c r="BG174" s="946">
        <f t="shared" si="199"/>
        <v>8.9051036936652773E-3</v>
      </c>
      <c r="BH174" s="946">
        <f t="shared" si="199"/>
        <v>8.8434246289874948E-3</v>
      </c>
      <c r="BI174" s="946">
        <f t="shared" si="199"/>
        <v>8.7823278037643809E-3</v>
      </c>
      <c r="BJ174" s="946">
        <f t="shared" si="199"/>
        <v>8.7218053848499028E-3</v>
      </c>
      <c r="BK174" s="946">
        <f t="shared" si="199"/>
        <v>8.6618478183754857E-3</v>
      </c>
      <c r="BL174" s="946">
        <f t="shared" si="199"/>
        <v>8.602449305990684E-3</v>
      </c>
      <c r="BM174" s="946">
        <f t="shared" si="199"/>
        <v>8.5435934258601513E-3</v>
      </c>
      <c r="BN174" s="946">
        <f t="shared" si="199"/>
        <v>8.4852707425904124E-3</v>
      </c>
      <c r="BO174" s="946">
        <f t="shared" si="199"/>
        <v>8.4274637389956109E-3</v>
      </c>
      <c r="BP174" s="946">
        <f t="shared" si="199"/>
        <v>8.3701657415143974E-3</v>
      </c>
      <c r="BQ174" s="946">
        <f t="shared" si="199"/>
        <v>8.3133649767042871E-3</v>
      </c>
      <c r="BR174" s="441"/>
    </row>
    <row r="175" spans="2:70" ht="14.25" customHeight="1" x14ac:dyDescent="0.3">
      <c r="B175" s="436"/>
      <c r="C175" s="435"/>
      <c r="D175" s="950" t="s">
        <v>95</v>
      </c>
      <c r="E175" s="951" t="s">
        <v>95</v>
      </c>
      <c r="F175" s="951" t="s">
        <v>95</v>
      </c>
      <c r="G175" s="952" t="s">
        <v>95</v>
      </c>
      <c r="H175" s="952" t="s">
        <v>95</v>
      </c>
      <c r="I175" s="952" t="s">
        <v>95</v>
      </c>
      <c r="J175" s="952" t="s">
        <v>95</v>
      </c>
      <c r="K175" s="952" t="s">
        <v>95</v>
      </c>
      <c r="L175" s="952" t="s">
        <v>95</v>
      </c>
      <c r="M175" s="952" t="s">
        <v>95</v>
      </c>
      <c r="N175" s="952" t="s">
        <v>95</v>
      </c>
      <c r="O175" s="952" t="s">
        <v>95</v>
      </c>
      <c r="P175" s="952" t="s">
        <v>95</v>
      </c>
      <c r="Q175" s="952" t="s">
        <v>95</v>
      </c>
      <c r="R175" s="952" t="s">
        <v>95</v>
      </c>
      <c r="S175" s="952" t="s">
        <v>95</v>
      </c>
      <c r="T175" s="952" t="s">
        <v>95</v>
      </c>
      <c r="U175" s="952" t="s">
        <v>95</v>
      </c>
      <c r="V175" s="952" t="s">
        <v>95</v>
      </c>
      <c r="W175" s="952" t="s">
        <v>95</v>
      </c>
      <c r="X175" s="952" t="s">
        <v>95</v>
      </c>
      <c r="Y175" s="952" t="s">
        <v>95</v>
      </c>
      <c r="Z175" s="952" t="s">
        <v>95</v>
      </c>
      <c r="AA175" s="952" t="s">
        <v>95</v>
      </c>
      <c r="AB175" s="952" t="s">
        <v>95</v>
      </c>
      <c r="AC175" s="952" t="s">
        <v>95</v>
      </c>
      <c r="AD175" s="952" t="s">
        <v>95</v>
      </c>
      <c r="AE175" s="952" t="s">
        <v>95</v>
      </c>
      <c r="AF175" s="952" t="s">
        <v>95</v>
      </c>
      <c r="AG175" s="952" t="s">
        <v>95</v>
      </c>
      <c r="AH175" s="952" t="s">
        <v>95</v>
      </c>
      <c r="AI175" s="952" t="s">
        <v>95</v>
      </c>
      <c r="AJ175" s="952" t="s">
        <v>95</v>
      </c>
      <c r="AK175" s="952" t="s">
        <v>95</v>
      </c>
      <c r="AL175" s="952" t="s">
        <v>95</v>
      </c>
      <c r="AM175" s="952" t="s">
        <v>95</v>
      </c>
      <c r="AN175" s="952" t="s">
        <v>95</v>
      </c>
      <c r="AO175" s="952" t="s">
        <v>95</v>
      </c>
      <c r="AP175" s="952" t="s">
        <v>95</v>
      </c>
      <c r="AQ175" s="952" t="s">
        <v>95</v>
      </c>
      <c r="AR175" s="952" t="s">
        <v>95</v>
      </c>
      <c r="AS175" s="952" t="s">
        <v>95</v>
      </c>
      <c r="AT175" s="952" t="s">
        <v>95</v>
      </c>
      <c r="AU175" s="952" t="s">
        <v>95</v>
      </c>
      <c r="AV175" s="952" t="s">
        <v>95</v>
      </c>
      <c r="AW175" s="952" t="s">
        <v>95</v>
      </c>
      <c r="AX175" s="952" t="s">
        <v>95</v>
      </c>
      <c r="AY175" s="952"/>
      <c r="AZ175" s="952"/>
      <c r="BA175" s="952"/>
      <c r="BB175" s="952"/>
      <c r="BC175" s="952"/>
      <c r="BD175" s="952"/>
      <c r="BE175" s="952"/>
      <c r="BF175" s="952"/>
      <c r="BG175" s="952"/>
      <c r="BH175" s="952"/>
      <c r="BI175" s="952"/>
      <c r="BJ175" s="952"/>
      <c r="BK175" s="952"/>
      <c r="BL175" s="952"/>
      <c r="BM175" s="952"/>
      <c r="BN175" s="952"/>
      <c r="BO175" s="952"/>
      <c r="BP175" s="952"/>
      <c r="BQ175" s="952"/>
      <c r="BR175" s="461"/>
    </row>
    <row r="176" spans="2:70" ht="14.25" customHeight="1" x14ac:dyDescent="0.3">
      <c r="B176" s="436"/>
      <c r="C176" s="435"/>
      <c r="D176" s="435"/>
      <c r="E176" s="435"/>
      <c r="F176" s="435"/>
      <c r="G176" s="635"/>
      <c r="H176" s="635"/>
      <c r="I176" s="635"/>
      <c r="J176" s="635"/>
      <c r="K176" s="635"/>
      <c r="L176" s="635"/>
      <c r="M176" s="635"/>
      <c r="N176" s="635"/>
      <c r="O176" s="635"/>
      <c r="P176" s="635"/>
      <c r="X176" s="635"/>
      <c r="Y176" s="635"/>
      <c r="Z176" s="635"/>
      <c r="AA176" s="635"/>
      <c r="AB176" s="635"/>
      <c r="AC176" s="635"/>
      <c r="AD176" s="635"/>
      <c r="AE176" s="635"/>
      <c r="AF176" s="635"/>
      <c r="AG176" s="635"/>
      <c r="AH176" s="635"/>
      <c r="AI176" s="635"/>
      <c r="AJ176" s="635"/>
      <c r="AK176" s="635"/>
      <c r="AL176" s="635"/>
      <c r="AM176" s="635"/>
      <c r="AN176" s="635"/>
      <c r="AO176" s="635"/>
      <c r="AP176" s="635"/>
      <c r="AQ176" s="635"/>
      <c r="AR176" s="635"/>
      <c r="AS176" s="635"/>
      <c r="AT176" s="635"/>
      <c r="AU176" s="635"/>
      <c r="AV176" s="635"/>
      <c r="AW176" s="635"/>
      <c r="AX176" s="635"/>
      <c r="AY176" s="890"/>
      <c r="AZ176" s="890"/>
      <c r="BA176" s="890"/>
      <c r="BB176" s="890"/>
      <c r="BC176" s="890"/>
      <c r="BD176" s="890"/>
      <c r="BE176" s="890"/>
      <c r="BF176" s="890"/>
      <c r="BG176" s="890"/>
      <c r="BH176" s="890"/>
      <c r="BI176" s="890"/>
    </row>
    <row r="177" spans="2:61" ht="14.25" customHeight="1" x14ac:dyDescent="0.3">
      <c r="B177" s="436"/>
      <c r="C177" s="435"/>
      <c r="D177" s="435"/>
      <c r="E177" s="435"/>
      <c r="F177" s="435" t="s">
        <v>114</v>
      </c>
      <c r="G177" s="635"/>
      <c r="H177" s="635"/>
      <c r="I177" s="635"/>
      <c r="J177" s="635"/>
      <c r="K177" s="635"/>
      <c r="L177" s="635"/>
      <c r="M177" s="635"/>
      <c r="N177" s="635"/>
      <c r="O177" s="635"/>
      <c r="P177" s="635"/>
      <c r="Q177" s="884" t="s">
        <v>194</v>
      </c>
      <c r="X177" s="635"/>
      <c r="Y177" s="635"/>
      <c r="Z177" s="635"/>
      <c r="AA177" s="635"/>
      <c r="AB177" s="635"/>
      <c r="AC177" s="635"/>
      <c r="AD177" s="635"/>
      <c r="AE177" s="635"/>
      <c r="AF177" s="635"/>
      <c r="AG177" s="635"/>
      <c r="AH177" s="635"/>
      <c r="AI177" s="635"/>
      <c r="AJ177" s="635"/>
      <c r="AK177" s="635"/>
      <c r="AL177" s="635"/>
      <c r="AM177" s="635"/>
      <c r="AN177" s="635"/>
      <c r="AO177" s="635"/>
      <c r="AP177" s="635"/>
      <c r="AQ177" s="635"/>
      <c r="AR177" s="635"/>
      <c r="AS177" s="635"/>
      <c r="AT177" s="635"/>
      <c r="AU177" s="635"/>
      <c r="AV177" s="635"/>
      <c r="AW177" s="635"/>
      <c r="AX177" s="635"/>
      <c r="AY177" s="890"/>
      <c r="AZ177" s="890"/>
      <c r="BA177" s="890"/>
      <c r="BB177" s="890"/>
      <c r="BC177" s="890"/>
      <c r="BD177" s="890"/>
      <c r="BE177" s="890"/>
      <c r="BF177" s="890"/>
      <c r="BG177" s="890"/>
      <c r="BH177" s="890"/>
      <c r="BI177" s="890"/>
    </row>
    <row r="178" spans="2:61" ht="14.25" customHeight="1" x14ac:dyDescent="0.3">
      <c r="B178" s="436"/>
      <c r="C178" s="435">
        <v>1</v>
      </c>
      <c r="D178" s="435"/>
      <c r="E178" s="435"/>
      <c r="F178" s="435" t="s">
        <v>115</v>
      </c>
      <c r="G178" s="635"/>
      <c r="H178" s="635"/>
      <c r="I178" s="635"/>
      <c r="J178" s="635"/>
      <c r="K178" s="635"/>
      <c r="L178" s="635"/>
      <c r="M178" s="635"/>
      <c r="N178" s="635"/>
      <c r="O178" s="635"/>
      <c r="P178" s="635"/>
      <c r="X178" s="635"/>
      <c r="Y178" s="635"/>
      <c r="Z178" s="635"/>
      <c r="AA178" s="635"/>
      <c r="AB178" s="635"/>
      <c r="AC178" s="635"/>
      <c r="AD178" s="635"/>
      <c r="AE178" s="635"/>
      <c r="AF178" s="635"/>
      <c r="AG178" s="635"/>
      <c r="AH178" s="635"/>
      <c r="AI178" s="635"/>
      <c r="AJ178" s="635"/>
      <c r="AK178" s="635"/>
      <c r="AL178" s="635"/>
      <c r="AM178" s="635"/>
      <c r="AN178" s="635"/>
      <c r="AO178" s="635"/>
      <c r="AP178" s="635"/>
      <c r="AQ178" s="635"/>
      <c r="AR178" s="635"/>
      <c r="AS178" s="635"/>
      <c r="AT178" s="635"/>
      <c r="AU178" s="635"/>
      <c r="AV178" s="635"/>
      <c r="AW178" s="635"/>
      <c r="AX178" s="635"/>
      <c r="AY178" s="890"/>
      <c r="AZ178" s="890"/>
      <c r="BA178" s="890"/>
      <c r="BB178" s="890"/>
      <c r="BC178" s="890"/>
      <c r="BD178" s="890"/>
      <c r="BE178" s="890"/>
      <c r="BF178" s="890"/>
      <c r="BG178" s="890"/>
      <c r="BH178" s="890"/>
      <c r="BI178" s="890"/>
    </row>
    <row r="179" spans="2:61" ht="14.25" customHeight="1" x14ac:dyDescent="0.3">
      <c r="B179" s="436"/>
      <c r="C179" s="435">
        <v>2</v>
      </c>
      <c r="D179" s="435"/>
      <c r="E179" s="435"/>
      <c r="F179" s="435" t="s">
        <v>116</v>
      </c>
      <c r="G179" s="635"/>
      <c r="H179" s="635"/>
      <c r="I179" s="635"/>
      <c r="J179" s="635"/>
      <c r="K179" s="635"/>
      <c r="L179" s="635"/>
      <c r="M179" s="635"/>
      <c r="N179" s="635"/>
      <c r="O179" s="635"/>
      <c r="P179" s="635"/>
      <c r="Q179" s="891" t="s">
        <v>195</v>
      </c>
      <c r="R179" s="892"/>
      <c r="S179" s="892"/>
      <c r="T179" s="893"/>
      <c r="X179" s="635"/>
      <c r="Y179" s="635"/>
      <c r="Z179" s="635"/>
      <c r="AA179" s="635"/>
      <c r="AB179" s="635"/>
      <c r="AC179" s="635"/>
      <c r="AD179" s="635"/>
      <c r="AE179" s="635"/>
      <c r="AF179" s="635"/>
      <c r="AG179" s="635"/>
      <c r="AH179" s="635"/>
      <c r="AI179" s="635"/>
      <c r="AJ179" s="635"/>
      <c r="AK179" s="635"/>
      <c r="AL179" s="635"/>
      <c r="AM179" s="635"/>
      <c r="AN179" s="635"/>
      <c r="AO179" s="635"/>
      <c r="AP179" s="635"/>
      <c r="AQ179" s="635"/>
      <c r="AR179" s="635"/>
      <c r="AS179" s="635"/>
      <c r="AT179" s="635"/>
      <c r="AU179" s="635"/>
      <c r="AV179" s="635"/>
      <c r="AW179" s="635"/>
      <c r="AX179" s="635"/>
      <c r="AY179" s="890"/>
      <c r="AZ179" s="890"/>
      <c r="BA179" s="890"/>
      <c r="BB179" s="890"/>
      <c r="BC179" s="890"/>
      <c r="BD179" s="890"/>
      <c r="BE179" s="890"/>
      <c r="BF179" s="890"/>
      <c r="BG179" s="890"/>
      <c r="BH179" s="890"/>
      <c r="BI179" s="890"/>
    </row>
    <row r="180" spans="2:61" ht="14.25" customHeight="1" x14ac:dyDescent="0.3">
      <c r="B180" s="436"/>
      <c r="C180" s="435">
        <v>3</v>
      </c>
      <c r="D180" s="435"/>
      <c r="E180" s="435"/>
      <c r="F180" s="435" t="s">
        <v>117</v>
      </c>
      <c r="G180" s="635"/>
      <c r="H180" s="635"/>
      <c r="I180" s="635"/>
      <c r="J180" s="635"/>
      <c r="K180" s="635"/>
      <c r="L180" s="635"/>
      <c r="M180" s="635"/>
      <c r="N180" s="635"/>
      <c r="O180" s="635"/>
      <c r="P180" s="635"/>
      <c r="Q180" s="894" t="s">
        <v>196</v>
      </c>
      <c r="R180" s="895"/>
      <c r="S180" s="896" t="s">
        <v>197</v>
      </c>
      <c r="T180" s="897"/>
      <c r="X180" s="635"/>
      <c r="Y180" s="635"/>
      <c r="Z180" s="635"/>
      <c r="AA180" s="635"/>
      <c r="AB180" s="635"/>
      <c r="AC180" s="635"/>
      <c r="AD180" s="635"/>
      <c r="AE180" s="635"/>
      <c r="AF180" s="635"/>
      <c r="AG180" s="635"/>
      <c r="AH180" s="635"/>
      <c r="AI180" s="635"/>
      <c r="AJ180" s="635"/>
      <c r="AK180" s="635"/>
      <c r="AL180" s="635"/>
      <c r="AM180" s="635"/>
      <c r="AN180" s="635"/>
      <c r="AO180" s="635"/>
      <c r="AP180" s="635"/>
      <c r="AQ180" s="635"/>
      <c r="AR180" s="635"/>
      <c r="AS180" s="635"/>
      <c r="AT180" s="635"/>
      <c r="AU180" s="635"/>
      <c r="AV180" s="635"/>
      <c r="AW180" s="635"/>
      <c r="AX180" s="635"/>
      <c r="AY180" s="890"/>
      <c r="AZ180" s="890"/>
      <c r="BA180" s="890"/>
      <c r="BB180" s="890"/>
      <c r="BC180" s="890"/>
      <c r="BD180" s="890"/>
      <c r="BE180" s="890"/>
      <c r="BF180" s="890"/>
      <c r="BG180" s="890"/>
      <c r="BH180" s="890"/>
      <c r="BI180" s="890"/>
    </row>
    <row r="181" spans="2:61" ht="14.25" customHeight="1" x14ac:dyDescent="0.3">
      <c r="B181" s="436"/>
      <c r="C181" s="435">
        <v>4</v>
      </c>
      <c r="D181" s="435"/>
      <c r="E181" s="435"/>
      <c r="F181" s="435" t="s">
        <v>118</v>
      </c>
      <c r="G181" s="635"/>
      <c r="H181" s="635"/>
      <c r="I181" s="635"/>
      <c r="J181" s="635"/>
      <c r="K181" s="635"/>
      <c r="L181" s="635"/>
      <c r="M181" s="635"/>
      <c r="N181" s="635"/>
      <c r="O181" s="635"/>
      <c r="P181" s="635"/>
      <c r="Q181" s="898">
        <f>Q114+Q124+Q144+Q153+Q162+Q172</f>
        <v>2.0370636649999965E-2</v>
      </c>
      <c r="S181" s="899">
        <f>Q114/Q181</f>
        <v>0.72948137337671404</v>
      </c>
      <c r="T181" s="900" t="s">
        <v>71</v>
      </c>
      <c r="X181" s="635"/>
      <c r="Y181" s="635"/>
      <c r="Z181" s="635"/>
      <c r="AA181" s="635"/>
      <c r="AB181" s="635"/>
      <c r="AC181" s="635"/>
      <c r="AD181" s="635"/>
      <c r="AE181" s="635"/>
      <c r="AF181" s="635"/>
      <c r="AG181" s="635"/>
      <c r="AH181" s="635"/>
      <c r="AI181" s="635"/>
      <c r="AJ181" s="635"/>
      <c r="AK181" s="635"/>
      <c r="AL181" s="635"/>
      <c r="AM181" s="635"/>
      <c r="AN181" s="635"/>
      <c r="AO181" s="635"/>
      <c r="AP181" s="635"/>
      <c r="AQ181" s="635"/>
      <c r="AR181" s="635"/>
      <c r="AS181" s="635"/>
      <c r="AT181" s="635"/>
      <c r="AU181" s="635"/>
      <c r="AV181" s="635"/>
      <c r="AW181" s="635"/>
      <c r="AX181" s="635"/>
      <c r="AY181" s="890"/>
      <c r="AZ181" s="890"/>
      <c r="BA181" s="890"/>
      <c r="BB181" s="890"/>
      <c r="BC181" s="890"/>
      <c r="BD181" s="890"/>
      <c r="BE181" s="890"/>
      <c r="BF181" s="890"/>
      <c r="BG181" s="890"/>
      <c r="BH181" s="890"/>
      <c r="BI181" s="890"/>
    </row>
    <row r="182" spans="2:61" ht="14.25" customHeight="1" x14ac:dyDescent="0.3">
      <c r="B182" s="436"/>
      <c r="C182" s="435">
        <v>5</v>
      </c>
      <c r="D182" s="435"/>
      <c r="E182" s="435"/>
      <c r="F182" s="435" t="s">
        <v>119</v>
      </c>
      <c r="G182" s="635"/>
      <c r="H182" s="635"/>
      <c r="I182" s="635"/>
      <c r="J182" s="635"/>
      <c r="K182" s="635"/>
      <c r="L182" s="635"/>
      <c r="M182" s="635"/>
      <c r="N182" s="635"/>
      <c r="O182" s="635"/>
      <c r="P182" s="635"/>
      <c r="Q182" s="899"/>
      <c r="S182" s="899">
        <f>Q124/Q181</f>
        <v>6.4878023829460008E-2</v>
      </c>
      <c r="T182" s="901" t="s">
        <v>141</v>
      </c>
      <c r="V182" s="635"/>
      <c r="W182" s="635"/>
      <c r="X182" s="635"/>
      <c r="Y182" s="635"/>
      <c r="Z182" s="635"/>
      <c r="AA182" s="635"/>
      <c r="AB182" s="635"/>
      <c r="AC182" s="635"/>
      <c r="AD182" s="635"/>
      <c r="AE182" s="635"/>
      <c r="AF182" s="635"/>
      <c r="AG182" s="635"/>
      <c r="AH182" s="635"/>
      <c r="AI182" s="635"/>
      <c r="AJ182" s="635"/>
      <c r="AK182" s="635"/>
      <c r="AL182" s="635"/>
      <c r="AM182" s="635"/>
      <c r="AN182" s="635"/>
      <c r="AO182" s="635"/>
      <c r="AP182" s="635"/>
      <c r="AQ182" s="635"/>
      <c r="AR182" s="635"/>
      <c r="AS182" s="635"/>
      <c r="AT182" s="635"/>
      <c r="AU182" s="635"/>
      <c r="AV182" s="635"/>
      <c r="AW182" s="635"/>
      <c r="AX182" s="635"/>
      <c r="AY182" s="890"/>
      <c r="AZ182" s="890"/>
      <c r="BA182" s="890"/>
      <c r="BB182" s="890"/>
      <c r="BC182" s="890"/>
      <c r="BD182" s="890"/>
      <c r="BE182" s="890"/>
      <c r="BF182" s="890"/>
      <c r="BG182" s="890"/>
      <c r="BH182" s="890"/>
      <c r="BI182" s="890"/>
    </row>
    <row r="183" spans="2:61" ht="14.25" customHeight="1" x14ac:dyDescent="0.3">
      <c r="B183" s="436"/>
      <c r="C183" s="435">
        <v>6</v>
      </c>
      <c r="D183" s="435"/>
      <c r="E183" s="435"/>
      <c r="F183" s="435" t="s">
        <v>120</v>
      </c>
      <c r="G183" s="635"/>
      <c r="H183" s="635"/>
      <c r="I183" s="635"/>
      <c r="J183" s="635"/>
      <c r="K183" s="635"/>
      <c r="L183" s="635"/>
      <c r="M183" s="635"/>
      <c r="N183" s="635"/>
      <c r="O183" s="635"/>
      <c r="P183" s="635"/>
      <c r="Q183" s="899"/>
      <c r="S183" s="899">
        <f>Q144/Q181</f>
        <v>8.3453454558574287E-3</v>
      </c>
      <c r="T183" s="902" t="s">
        <v>77</v>
      </c>
      <c r="U183" s="635"/>
      <c r="V183" s="635"/>
      <c r="W183" s="635"/>
      <c r="X183" s="635"/>
      <c r="Y183" s="635"/>
      <c r="Z183" s="635"/>
      <c r="AA183" s="635"/>
      <c r="AB183" s="635"/>
      <c r="AC183" s="635"/>
      <c r="AD183" s="635"/>
      <c r="AE183" s="635"/>
      <c r="AF183" s="635"/>
      <c r="AG183" s="635"/>
      <c r="AH183" s="635"/>
      <c r="AI183" s="635"/>
      <c r="AJ183" s="635"/>
      <c r="AK183" s="635"/>
      <c r="AL183" s="635"/>
      <c r="AM183" s="635"/>
      <c r="AN183" s="635"/>
      <c r="AO183" s="635"/>
      <c r="AP183" s="635"/>
      <c r="AQ183" s="635"/>
      <c r="AR183" s="635"/>
      <c r="AS183" s="635"/>
      <c r="AT183" s="635"/>
      <c r="AU183" s="635"/>
      <c r="AV183" s="635"/>
      <c r="AW183" s="635"/>
      <c r="AX183" s="635"/>
      <c r="AY183" s="890"/>
      <c r="AZ183" s="890"/>
      <c r="BA183" s="890"/>
      <c r="BB183" s="890"/>
      <c r="BC183" s="890"/>
      <c r="BD183" s="890"/>
      <c r="BE183" s="890"/>
      <c r="BF183" s="890"/>
      <c r="BG183" s="890"/>
      <c r="BH183" s="890"/>
      <c r="BI183" s="890"/>
    </row>
    <row r="184" spans="2:61" ht="14.25" customHeight="1" x14ac:dyDescent="0.3">
      <c r="B184" s="436"/>
      <c r="C184" s="435">
        <v>7</v>
      </c>
      <c r="D184" s="435"/>
      <c r="E184" s="435"/>
      <c r="F184" s="435" t="s">
        <v>121</v>
      </c>
      <c r="G184" s="635"/>
      <c r="H184" s="635"/>
      <c r="I184" s="635"/>
      <c r="J184" s="635"/>
      <c r="K184" s="635"/>
      <c r="L184" s="635"/>
      <c r="M184" s="635"/>
      <c r="N184" s="635"/>
      <c r="O184" s="635"/>
      <c r="P184" s="635"/>
      <c r="Q184" s="899"/>
      <c r="S184" s="899">
        <f>Q153/Q181</f>
        <v>1.3745274868471057E-2</v>
      </c>
      <c r="T184" s="902" t="s">
        <v>198</v>
      </c>
      <c r="U184" s="635"/>
      <c r="V184" s="635"/>
      <c r="W184" s="635"/>
      <c r="X184" s="635"/>
      <c r="Y184" s="635"/>
      <c r="Z184" s="635"/>
      <c r="AA184" s="635"/>
      <c r="AB184" s="635"/>
      <c r="AC184" s="635"/>
      <c r="AD184" s="635"/>
      <c r="AE184" s="635"/>
      <c r="AF184" s="635"/>
      <c r="AG184" s="635"/>
      <c r="AH184" s="635"/>
      <c r="AI184" s="635"/>
      <c r="AJ184" s="635"/>
      <c r="AK184" s="635"/>
      <c r="AL184" s="635"/>
      <c r="AM184" s="635"/>
      <c r="AN184" s="635"/>
      <c r="AO184" s="635"/>
      <c r="AP184" s="635"/>
      <c r="AQ184" s="635"/>
      <c r="AR184" s="635"/>
      <c r="AS184" s="635"/>
      <c r="AT184" s="635"/>
      <c r="AU184" s="635"/>
      <c r="AV184" s="635"/>
      <c r="AW184" s="635"/>
      <c r="AX184" s="635"/>
      <c r="AY184" s="890"/>
      <c r="AZ184" s="890"/>
      <c r="BA184" s="890"/>
      <c r="BB184" s="890"/>
      <c r="BC184" s="890"/>
      <c r="BD184" s="890"/>
      <c r="BE184" s="890"/>
      <c r="BF184" s="890"/>
      <c r="BG184" s="890"/>
      <c r="BH184" s="890"/>
      <c r="BI184" s="890"/>
    </row>
    <row r="185" spans="2:61" ht="14.25" customHeight="1" x14ac:dyDescent="0.3">
      <c r="B185" s="436"/>
      <c r="C185" s="435">
        <v>8</v>
      </c>
      <c r="D185" s="435"/>
      <c r="E185" s="435"/>
      <c r="F185" s="435" t="s">
        <v>122</v>
      </c>
      <c r="G185" s="635"/>
      <c r="H185" s="635"/>
      <c r="I185" s="635"/>
      <c r="J185" s="635"/>
      <c r="K185" s="635"/>
      <c r="L185" s="635"/>
      <c r="M185" s="635"/>
      <c r="N185" s="635"/>
      <c r="O185" s="635"/>
      <c r="P185" s="635"/>
      <c r="Q185" s="899"/>
      <c r="S185" s="899">
        <f>Q162/Q181</f>
        <v>0.13593242310372292</v>
      </c>
      <c r="T185" s="902" t="s">
        <v>199</v>
      </c>
      <c r="U185" s="635"/>
      <c r="V185" s="635"/>
      <c r="W185" s="635"/>
      <c r="X185" s="635"/>
      <c r="Y185" s="635"/>
      <c r="Z185" s="635"/>
      <c r="AA185" s="635"/>
      <c r="AB185" s="635"/>
      <c r="AC185" s="635"/>
      <c r="AD185" s="635"/>
      <c r="AE185" s="635"/>
      <c r="AF185" s="635"/>
      <c r="AG185" s="635"/>
      <c r="AH185" s="635"/>
      <c r="AI185" s="635"/>
      <c r="AJ185" s="635"/>
      <c r="AK185" s="635"/>
      <c r="AL185" s="635"/>
      <c r="AM185" s="635"/>
      <c r="AN185" s="635"/>
      <c r="AO185" s="635"/>
      <c r="AP185" s="635"/>
      <c r="AQ185" s="635"/>
      <c r="AR185" s="635"/>
      <c r="AS185" s="635"/>
      <c r="AT185" s="635"/>
      <c r="AU185" s="635"/>
      <c r="AV185" s="635"/>
      <c r="AW185" s="635"/>
      <c r="AX185" s="635"/>
      <c r="AY185" s="890"/>
      <c r="AZ185" s="890"/>
      <c r="BA185" s="890"/>
      <c r="BB185" s="890"/>
      <c r="BC185" s="890"/>
      <c r="BD185" s="890"/>
      <c r="BE185" s="890"/>
      <c r="BF185" s="890"/>
      <c r="BG185" s="890"/>
      <c r="BH185" s="890"/>
      <c r="BI185" s="890"/>
    </row>
    <row r="186" spans="2:61" ht="14.25" customHeight="1" x14ac:dyDescent="0.3">
      <c r="B186" s="436"/>
      <c r="C186" s="435"/>
      <c r="D186" s="435"/>
      <c r="E186" s="435"/>
      <c r="F186" s="435"/>
      <c r="G186" s="635"/>
      <c r="H186" s="635"/>
      <c r="I186" s="635"/>
      <c r="J186" s="635"/>
      <c r="K186" s="635"/>
      <c r="L186" s="635"/>
      <c r="M186" s="635"/>
      <c r="N186" s="635"/>
      <c r="O186" s="635"/>
      <c r="P186" s="635"/>
      <c r="Q186" s="903"/>
      <c r="R186" s="904"/>
      <c r="S186" s="903">
        <f>Q172/Q181</f>
        <v>4.7617559365774741E-2</v>
      </c>
      <c r="T186" s="905" t="s">
        <v>57</v>
      </c>
      <c r="U186" s="635"/>
      <c r="V186" s="635"/>
      <c r="W186" s="635"/>
      <c r="X186" s="635"/>
      <c r="Y186" s="635"/>
      <c r="Z186" s="635"/>
      <c r="AA186" s="635"/>
      <c r="AB186" s="635"/>
      <c r="AC186" s="635"/>
      <c r="AD186" s="635"/>
      <c r="AE186" s="635"/>
      <c r="AF186" s="635"/>
      <c r="AG186" s="635"/>
      <c r="AH186" s="635"/>
      <c r="AI186" s="635"/>
      <c r="AJ186" s="635"/>
      <c r="AK186" s="635"/>
      <c r="AL186" s="635"/>
      <c r="AM186" s="635"/>
      <c r="AN186" s="635"/>
      <c r="AO186" s="635"/>
      <c r="AP186" s="635"/>
      <c r="AQ186" s="635"/>
      <c r="AR186" s="635"/>
      <c r="AS186" s="635"/>
      <c r="AT186" s="635"/>
      <c r="AU186" s="635"/>
      <c r="AV186" s="635"/>
      <c r="AW186" s="635"/>
      <c r="AX186" s="635"/>
      <c r="AY186" s="890"/>
      <c r="AZ186" s="890"/>
      <c r="BA186" s="890"/>
      <c r="BB186" s="890"/>
      <c r="BC186" s="890"/>
      <c r="BD186" s="890"/>
      <c r="BE186" s="890"/>
      <c r="BF186" s="890"/>
      <c r="BG186" s="890"/>
      <c r="BH186" s="890"/>
      <c r="BI186" s="890"/>
    </row>
    <row r="187" spans="2:61" ht="14.25" customHeight="1" x14ac:dyDescent="0.25">
      <c r="B187" s="652"/>
      <c r="C187" s="434"/>
      <c r="D187" s="434"/>
      <c r="E187" s="434"/>
      <c r="F187" s="433"/>
      <c r="G187" s="433"/>
      <c r="H187" s="433"/>
      <c r="I187" s="433"/>
      <c r="J187" s="433"/>
      <c r="K187" s="433"/>
      <c r="L187" s="433"/>
      <c r="M187" s="433"/>
      <c r="N187" s="433"/>
      <c r="O187" s="433"/>
      <c r="P187" s="433"/>
      <c r="S187" s="884">
        <f>SUM(S181:S186)</f>
        <v>1.0000000000000002</v>
      </c>
      <c r="T187" s="433"/>
      <c r="U187" s="433"/>
      <c r="V187" s="433"/>
      <c r="W187" s="433"/>
      <c r="X187" s="433"/>
      <c r="Y187" s="433"/>
      <c r="Z187" s="433"/>
      <c r="AA187" s="433"/>
      <c r="AB187" s="433"/>
      <c r="AC187" s="433"/>
      <c r="AD187" s="433"/>
      <c r="AE187" s="433"/>
      <c r="AF187" s="433"/>
      <c r="AG187" s="433"/>
      <c r="AH187" s="433"/>
      <c r="AI187" s="433"/>
      <c r="AJ187" s="433"/>
      <c r="AK187" s="433"/>
      <c r="AL187" s="433"/>
      <c r="AM187" s="433"/>
      <c r="AN187" s="433"/>
      <c r="AO187" s="433"/>
      <c r="AP187" s="433"/>
      <c r="AQ187" s="433"/>
      <c r="AR187" s="433"/>
      <c r="AS187" s="433"/>
      <c r="AT187" s="433"/>
      <c r="AU187" s="433"/>
      <c r="AV187" s="433"/>
      <c r="AW187" s="433"/>
      <c r="AX187" s="433"/>
    </row>
    <row r="188" spans="2:61" ht="14.25" customHeight="1" x14ac:dyDescent="0.25">
      <c r="B188" s="652"/>
      <c r="C188" s="434"/>
      <c r="D188" s="434"/>
      <c r="E188" s="434"/>
      <c r="F188" s="433"/>
      <c r="G188" s="433"/>
      <c r="H188" s="433"/>
      <c r="I188" s="433"/>
      <c r="J188" s="433"/>
      <c r="K188" s="433"/>
      <c r="L188" s="433"/>
      <c r="M188" s="433"/>
      <c r="N188" s="433"/>
      <c r="O188" s="433"/>
      <c r="P188" s="433"/>
      <c r="Q188" s="433"/>
      <c r="R188" s="433"/>
      <c r="S188" s="433"/>
      <c r="T188" s="433"/>
      <c r="U188" s="433"/>
      <c r="V188" s="433"/>
      <c r="W188" s="433"/>
      <c r="X188" s="433"/>
      <c r="Y188" s="433"/>
      <c r="Z188" s="433"/>
      <c r="AA188" s="433"/>
      <c r="AB188" s="433"/>
      <c r="AC188" s="433"/>
      <c r="AD188" s="433"/>
      <c r="AE188" s="433"/>
      <c r="AF188" s="433"/>
      <c r="AG188" s="433"/>
      <c r="AH188" s="433"/>
      <c r="AI188" s="433"/>
      <c r="AJ188" s="433"/>
      <c r="AK188" s="433"/>
      <c r="AL188" s="433"/>
      <c r="AM188" s="433"/>
      <c r="AN188" s="433"/>
      <c r="AO188" s="433"/>
      <c r="AP188" s="433"/>
      <c r="AQ188" s="433"/>
      <c r="AR188" s="433"/>
      <c r="AS188" s="433"/>
      <c r="AT188" s="433"/>
      <c r="AU188" s="433"/>
      <c r="AV188" s="433"/>
      <c r="AW188" s="433"/>
      <c r="AX188" s="433"/>
    </row>
    <row r="189" spans="2:61" ht="14.25" customHeight="1" x14ac:dyDescent="0.25">
      <c r="B189" s="652"/>
      <c r="C189" s="434"/>
      <c r="D189" s="434"/>
      <c r="E189" s="434"/>
      <c r="F189" s="433"/>
      <c r="G189" s="433"/>
      <c r="H189" s="433"/>
      <c r="I189" s="433"/>
      <c r="J189" s="433"/>
      <c r="K189" s="433"/>
      <c r="L189" s="433"/>
      <c r="M189" s="433"/>
      <c r="N189" s="433"/>
      <c r="O189" s="433"/>
      <c r="P189" s="433"/>
      <c r="Q189" s="433"/>
      <c r="R189" s="433"/>
      <c r="S189" s="433"/>
      <c r="T189" s="433"/>
      <c r="U189" s="433"/>
      <c r="V189" s="433"/>
      <c r="W189" s="433"/>
      <c r="X189" s="433"/>
      <c r="Y189" s="433"/>
      <c r="Z189" s="433"/>
      <c r="AA189" s="433"/>
      <c r="AB189" s="433"/>
      <c r="AC189" s="433"/>
      <c r="AD189" s="433"/>
      <c r="AE189" s="433"/>
      <c r="AF189" s="433"/>
      <c r="AG189" s="433"/>
      <c r="AH189" s="433"/>
      <c r="AI189" s="433"/>
      <c r="AJ189" s="433"/>
      <c r="AK189" s="433"/>
      <c r="AL189" s="433"/>
      <c r="AM189" s="433"/>
      <c r="AN189" s="433"/>
      <c r="AO189" s="433"/>
      <c r="AP189" s="433"/>
      <c r="AQ189" s="433"/>
      <c r="AR189" s="433"/>
      <c r="AS189" s="433"/>
      <c r="AT189" s="433"/>
      <c r="AU189" s="433"/>
      <c r="AV189" s="433"/>
      <c r="AW189" s="433"/>
      <c r="AX189" s="433"/>
    </row>
    <row r="190" spans="2:61" ht="14.25" customHeight="1" x14ac:dyDescent="0.25">
      <c r="B190" s="652"/>
      <c r="C190" s="434"/>
      <c r="D190" s="434"/>
      <c r="E190" s="434"/>
      <c r="F190" s="433"/>
      <c r="G190" s="433"/>
      <c r="H190" s="433"/>
      <c r="I190" s="433"/>
      <c r="J190" s="433"/>
      <c r="K190" s="433"/>
      <c r="L190" s="433"/>
      <c r="M190" s="433"/>
      <c r="N190" s="433"/>
      <c r="O190" s="433"/>
      <c r="P190" s="433"/>
      <c r="Q190" s="433"/>
      <c r="R190" s="433"/>
      <c r="S190" s="433"/>
      <c r="T190" s="433"/>
      <c r="U190" s="433"/>
      <c r="V190" s="433"/>
      <c r="W190" s="433"/>
      <c r="X190" s="433"/>
      <c r="Y190" s="433"/>
      <c r="Z190" s="433"/>
      <c r="AA190" s="433"/>
      <c r="AB190" s="433"/>
      <c r="AC190" s="433"/>
      <c r="AD190" s="433"/>
      <c r="AE190" s="433"/>
      <c r="AF190" s="433"/>
      <c r="AG190" s="433"/>
      <c r="AH190" s="433"/>
      <c r="AI190" s="433"/>
      <c r="AJ190" s="433"/>
      <c r="AK190" s="433"/>
      <c r="AL190" s="433"/>
      <c r="AM190" s="433"/>
      <c r="AN190" s="433"/>
      <c r="AO190" s="433"/>
      <c r="AP190" s="433"/>
      <c r="AQ190" s="433"/>
      <c r="AR190" s="433"/>
      <c r="AS190" s="433"/>
      <c r="AT190" s="433"/>
      <c r="AU190" s="433"/>
      <c r="AV190" s="433"/>
      <c r="AW190" s="433"/>
      <c r="AX190" s="433"/>
    </row>
    <row r="191" spans="2:61" ht="14.25" customHeight="1" x14ac:dyDescent="0.25">
      <c r="B191" s="652"/>
      <c r="C191" s="434"/>
      <c r="D191" s="434"/>
      <c r="E191" s="434"/>
      <c r="F191" s="433"/>
      <c r="G191" s="433"/>
      <c r="H191" s="433"/>
      <c r="I191" s="433"/>
      <c r="J191" s="433"/>
      <c r="K191" s="433"/>
      <c r="L191" s="433"/>
      <c r="M191" s="433"/>
      <c r="N191" s="433"/>
      <c r="O191" s="433"/>
      <c r="P191" s="433"/>
      <c r="Q191" s="433"/>
      <c r="R191" s="433"/>
      <c r="S191" s="433"/>
      <c r="T191" s="433"/>
      <c r="U191" s="433"/>
      <c r="V191" s="433"/>
      <c r="W191" s="433"/>
      <c r="X191" s="433"/>
      <c r="Y191" s="433"/>
      <c r="Z191" s="433"/>
      <c r="AA191" s="433"/>
      <c r="AB191" s="433"/>
      <c r="AC191" s="433"/>
      <c r="AD191" s="433"/>
      <c r="AE191" s="433"/>
      <c r="AF191" s="433"/>
      <c r="AG191" s="433"/>
      <c r="AH191" s="433"/>
      <c r="AI191" s="433"/>
      <c r="AJ191" s="433"/>
      <c r="AK191" s="433"/>
      <c r="AL191" s="433"/>
      <c r="AM191" s="433"/>
      <c r="AN191" s="433"/>
      <c r="AO191" s="433"/>
      <c r="AP191" s="433"/>
      <c r="AQ191" s="433"/>
      <c r="AR191" s="433"/>
      <c r="AS191" s="433"/>
      <c r="AT191" s="433"/>
      <c r="AU191" s="433"/>
      <c r="AV191" s="433"/>
      <c r="AW191" s="433"/>
      <c r="AX191" s="433"/>
    </row>
    <row r="192" spans="2:61" ht="14.25" customHeight="1" x14ac:dyDescent="0.25">
      <c r="B192" s="652"/>
      <c r="C192" s="434"/>
      <c r="D192" s="434"/>
      <c r="E192" s="434"/>
      <c r="F192" s="433"/>
      <c r="G192" s="433"/>
      <c r="H192" s="433"/>
      <c r="I192" s="433"/>
      <c r="J192" s="433"/>
      <c r="K192" s="433"/>
      <c r="L192" s="433"/>
      <c r="M192" s="433"/>
      <c r="N192" s="433"/>
      <c r="O192" s="433"/>
      <c r="P192" s="433"/>
      <c r="Q192" s="433"/>
      <c r="R192" s="433"/>
      <c r="S192" s="433"/>
      <c r="T192" s="433"/>
      <c r="U192" s="433"/>
      <c r="V192" s="433"/>
      <c r="W192" s="433"/>
      <c r="X192" s="433"/>
      <c r="Y192" s="433"/>
      <c r="Z192" s="433"/>
      <c r="AA192" s="433"/>
      <c r="AB192" s="433"/>
      <c r="AC192" s="433"/>
      <c r="AD192" s="433"/>
      <c r="AE192" s="433"/>
      <c r="AF192" s="433"/>
      <c r="AG192" s="433"/>
      <c r="AH192" s="433"/>
      <c r="AI192" s="433"/>
      <c r="AJ192" s="433"/>
      <c r="AK192" s="433"/>
      <c r="AL192" s="433"/>
      <c r="AM192" s="433"/>
      <c r="AN192" s="433"/>
      <c r="AO192" s="433"/>
      <c r="AP192" s="433"/>
      <c r="AQ192" s="433"/>
      <c r="AR192" s="433"/>
      <c r="AS192" s="433"/>
      <c r="AT192" s="433"/>
      <c r="AU192" s="433"/>
      <c r="AV192" s="433"/>
      <c r="AW192" s="433"/>
      <c r="AX192" s="433"/>
    </row>
    <row r="193" spans="2:50" ht="14.25" customHeight="1" x14ac:dyDescent="0.25">
      <c r="B193" s="652"/>
      <c r="C193" s="434"/>
      <c r="D193" s="434"/>
      <c r="E193" s="434"/>
      <c r="F193" s="433"/>
      <c r="G193" s="433"/>
      <c r="H193" s="433"/>
      <c r="I193" s="433"/>
      <c r="J193" s="433"/>
      <c r="K193" s="433"/>
      <c r="L193" s="433"/>
      <c r="M193" s="433"/>
      <c r="N193" s="433"/>
      <c r="O193" s="433"/>
      <c r="P193" s="433"/>
      <c r="Q193" s="433"/>
      <c r="R193" s="433"/>
      <c r="S193" s="433"/>
      <c r="T193" s="433"/>
      <c r="U193" s="433"/>
      <c r="V193" s="433"/>
      <c r="W193" s="433"/>
      <c r="X193" s="433"/>
      <c r="Y193" s="433"/>
      <c r="Z193" s="433"/>
      <c r="AA193" s="433"/>
      <c r="AB193" s="433"/>
      <c r="AC193" s="433"/>
      <c r="AD193" s="433"/>
      <c r="AE193" s="433"/>
      <c r="AF193" s="433"/>
      <c r="AG193" s="433"/>
      <c r="AH193" s="433"/>
      <c r="AI193" s="433"/>
      <c r="AJ193" s="433"/>
      <c r="AK193" s="433"/>
      <c r="AL193" s="433"/>
      <c r="AM193" s="433"/>
      <c r="AN193" s="433"/>
      <c r="AO193" s="433"/>
      <c r="AP193" s="433"/>
      <c r="AQ193" s="433"/>
      <c r="AR193" s="433"/>
      <c r="AS193" s="433"/>
      <c r="AT193" s="433"/>
      <c r="AU193" s="433"/>
      <c r="AV193" s="433"/>
      <c r="AW193" s="433"/>
      <c r="AX193" s="433"/>
    </row>
    <row r="194" spans="2:50" ht="14.25" customHeight="1" x14ac:dyDescent="0.25">
      <c r="B194" s="652"/>
      <c r="C194" s="434"/>
      <c r="D194" s="434"/>
      <c r="E194" s="434"/>
      <c r="F194" s="433"/>
      <c r="G194" s="433"/>
      <c r="H194" s="433"/>
      <c r="I194" s="433"/>
      <c r="J194" s="433"/>
      <c r="K194" s="433"/>
      <c r="L194" s="433"/>
      <c r="M194" s="433"/>
      <c r="N194" s="433"/>
      <c r="O194" s="433"/>
      <c r="P194" s="433"/>
      <c r="Q194" s="433"/>
      <c r="R194" s="433"/>
      <c r="S194" s="433"/>
      <c r="T194" s="433"/>
      <c r="U194" s="433"/>
      <c r="V194" s="433"/>
      <c r="W194" s="433"/>
      <c r="X194" s="433"/>
      <c r="Y194" s="433"/>
      <c r="Z194" s="433"/>
      <c r="AA194" s="433"/>
      <c r="AB194" s="433"/>
      <c r="AC194" s="433"/>
      <c r="AD194" s="433"/>
      <c r="AE194" s="433"/>
      <c r="AF194" s="433"/>
      <c r="AG194" s="433"/>
      <c r="AH194" s="433"/>
      <c r="AI194" s="433"/>
      <c r="AJ194" s="433"/>
      <c r="AK194" s="433"/>
      <c r="AL194" s="433"/>
      <c r="AM194" s="433"/>
      <c r="AN194" s="433"/>
      <c r="AO194" s="433"/>
      <c r="AP194" s="433"/>
      <c r="AQ194" s="433"/>
      <c r="AR194" s="433"/>
      <c r="AS194" s="433"/>
      <c r="AT194" s="433"/>
      <c r="AU194" s="433"/>
      <c r="AV194" s="433"/>
      <c r="AW194" s="433"/>
      <c r="AX194" s="433"/>
    </row>
    <row r="195" spans="2:50" ht="14.25" customHeight="1" x14ac:dyDescent="0.25">
      <c r="B195" s="652"/>
      <c r="C195" s="434"/>
      <c r="D195" s="434"/>
      <c r="E195" s="434"/>
      <c r="F195" s="433"/>
      <c r="G195" s="433"/>
      <c r="H195" s="433"/>
      <c r="I195" s="433"/>
      <c r="J195" s="433"/>
      <c r="K195" s="433"/>
      <c r="L195" s="433"/>
      <c r="M195" s="433"/>
      <c r="N195" s="433"/>
      <c r="O195" s="433"/>
      <c r="P195" s="433"/>
      <c r="Q195" s="433"/>
      <c r="R195" s="433"/>
      <c r="S195" s="433"/>
      <c r="T195" s="433"/>
      <c r="U195" s="433"/>
      <c r="V195" s="433"/>
      <c r="W195" s="433"/>
      <c r="X195" s="433"/>
      <c r="Y195" s="433"/>
      <c r="Z195" s="433"/>
      <c r="AA195" s="433"/>
      <c r="AB195" s="433"/>
      <c r="AC195" s="433"/>
      <c r="AD195" s="433"/>
      <c r="AE195" s="433"/>
      <c r="AF195" s="433"/>
      <c r="AG195" s="433"/>
      <c r="AH195" s="433"/>
      <c r="AI195" s="433"/>
      <c r="AJ195" s="433"/>
      <c r="AK195" s="433"/>
      <c r="AL195" s="433"/>
      <c r="AM195" s="433"/>
      <c r="AN195" s="433"/>
      <c r="AO195" s="433"/>
      <c r="AP195" s="433"/>
      <c r="AQ195" s="433"/>
      <c r="AR195" s="433"/>
      <c r="AS195" s="433"/>
      <c r="AT195" s="433"/>
      <c r="AU195" s="433"/>
      <c r="AV195" s="433"/>
      <c r="AW195" s="433"/>
      <c r="AX195" s="433"/>
    </row>
    <row r="196" spans="2:50" ht="14.25" customHeight="1" x14ac:dyDescent="0.25">
      <c r="B196" s="652"/>
      <c r="C196" s="434"/>
      <c r="D196" s="434"/>
      <c r="E196" s="434"/>
      <c r="F196" s="433"/>
      <c r="G196" s="433"/>
      <c r="H196" s="433"/>
      <c r="I196" s="433"/>
      <c r="J196" s="433"/>
      <c r="K196" s="433"/>
      <c r="L196" s="433"/>
      <c r="M196" s="433"/>
      <c r="N196" s="433"/>
      <c r="O196" s="433"/>
      <c r="P196" s="433"/>
      <c r="Q196" s="433"/>
      <c r="R196" s="433"/>
      <c r="S196" s="433"/>
      <c r="T196" s="433"/>
      <c r="U196" s="433"/>
      <c r="V196" s="433"/>
      <c r="W196" s="433"/>
      <c r="X196" s="433"/>
      <c r="Y196" s="433"/>
      <c r="Z196" s="433"/>
      <c r="AA196" s="433"/>
      <c r="AB196" s="433"/>
      <c r="AC196" s="433"/>
      <c r="AD196" s="433"/>
      <c r="AE196" s="433"/>
      <c r="AF196" s="433"/>
      <c r="AG196" s="433"/>
      <c r="AH196" s="433"/>
      <c r="AI196" s="433"/>
      <c r="AJ196" s="433"/>
      <c r="AK196" s="433"/>
      <c r="AL196" s="433"/>
      <c r="AM196" s="433"/>
      <c r="AN196" s="433"/>
      <c r="AO196" s="433"/>
      <c r="AP196" s="433"/>
      <c r="AQ196" s="433"/>
      <c r="AR196" s="433"/>
      <c r="AS196" s="433"/>
      <c r="AT196" s="433"/>
      <c r="AU196" s="433"/>
      <c r="AV196" s="433"/>
      <c r="AW196" s="433"/>
      <c r="AX196" s="433"/>
    </row>
    <row r="197" spans="2:50" ht="14.25" customHeight="1" x14ac:dyDescent="0.25">
      <c r="B197" s="652"/>
      <c r="C197" s="434"/>
      <c r="D197" s="434"/>
      <c r="E197" s="434"/>
      <c r="F197" s="433"/>
      <c r="G197" s="433"/>
      <c r="H197" s="433"/>
      <c r="I197" s="433"/>
      <c r="J197" s="433"/>
      <c r="K197" s="433"/>
      <c r="L197" s="433"/>
      <c r="M197" s="433"/>
      <c r="N197" s="433"/>
      <c r="O197" s="433"/>
      <c r="P197" s="433"/>
      <c r="Q197" s="433"/>
      <c r="R197" s="433"/>
      <c r="S197" s="433"/>
      <c r="T197" s="433"/>
      <c r="U197" s="433"/>
      <c r="V197" s="433"/>
      <c r="W197" s="433"/>
      <c r="X197" s="433"/>
      <c r="Y197" s="433"/>
      <c r="Z197" s="433"/>
      <c r="AA197" s="433"/>
      <c r="AB197" s="433"/>
      <c r="AC197" s="433"/>
      <c r="AD197" s="433"/>
      <c r="AE197" s="433"/>
      <c r="AF197" s="433"/>
      <c r="AG197" s="433"/>
      <c r="AH197" s="433"/>
      <c r="AI197" s="433"/>
      <c r="AJ197" s="433"/>
      <c r="AK197" s="433"/>
      <c r="AL197" s="433"/>
      <c r="AM197" s="433"/>
      <c r="AN197" s="433"/>
      <c r="AO197" s="433"/>
      <c r="AP197" s="433"/>
      <c r="AQ197" s="433"/>
      <c r="AR197" s="433"/>
      <c r="AS197" s="433"/>
      <c r="AT197" s="433"/>
      <c r="AU197" s="433"/>
      <c r="AV197" s="433"/>
      <c r="AW197" s="433"/>
      <c r="AX197" s="433"/>
    </row>
    <row r="198" spans="2:50" ht="14.25" customHeight="1" x14ac:dyDescent="0.25">
      <c r="B198" s="652"/>
      <c r="C198" s="434"/>
      <c r="D198" s="434"/>
      <c r="E198" s="434"/>
      <c r="F198" s="433"/>
      <c r="G198" s="433"/>
      <c r="H198" s="433"/>
      <c r="I198" s="433"/>
      <c r="J198" s="433"/>
      <c r="K198" s="433"/>
      <c r="L198" s="433"/>
      <c r="M198" s="433"/>
      <c r="N198" s="433"/>
      <c r="O198" s="433"/>
      <c r="P198" s="433"/>
      <c r="Q198" s="433"/>
      <c r="R198" s="433"/>
      <c r="S198" s="433"/>
      <c r="T198" s="433"/>
      <c r="U198" s="433"/>
      <c r="V198" s="433"/>
      <c r="W198" s="433"/>
      <c r="X198" s="433"/>
      <c r="Y198" s="433"/>
      <c r="Z198" s="433"/>
      <c r="AA198" s="433"/>
      <c r="AB198" s="433"/>
      <c r="AC198" s="433"/>
      <c r="AD198" s="433"/>
      <c r="AE198" s="433"/>
      <c r="AF198" s="433"/>
      <c r="AG198" s="433"/>
      <c r="AH198" s="433"/>
      <c r="AI198" s="433"/>
      <c r="AJ198" s="433"/>
      <c r="AK198" s="433"/>
      <c r="AL198" s="433"/>
      <c r="AM198" s="433"/>
      <c r="AN198" s="433"/>
      <c r="AO198" s="433"/>
      <c r="AP198" s="433"/>
      <c r="AQ198" s="433"/>
      <c r="AR198" s="433"/>
      <c r="AS198" s="433"/>
      <c r="AT198" s="433"/>
      <c r="AU198" s="433"/>
      <c r="AV198" s="433"/>
      <c r="AW198" s="433"/>
      <c r="AX198" s="433"/>
    </row>
    <row r="199" spans="2:50" ht="14.25" customHeight="1" x14ac:dyDescent="0.25">
      <c r="B199" s="652"/>
      <c r="C199" s="434"/>
      <c r="D199" s="434"/>
      <c r="E199" s="434"/>
      <c r="F199" s="433"/>
      <c r="G199" s="433"/>
      <c r="H199" s="433"/>
      <c r="I199" s="433"/>
      <c r="J199" s="433"/>
      <c r="K199" s="433"/>
      <c r="L199" s="433"/>
      <c r="M199" s="433"/>
      <c r="N199" s="433"/>
      <c r="O199" s="433"/>
      <c r="P199" s="433"/>
      <c r="Q199" s="433"/>
      <c r="R199" s="433"/>
      <c r="S199" s="433"/>
      <c r="T199" s="433"/>
      <c r="U199" s="433"/>
      <c r="V199" s="433"/>
      <c r="W199" s="433"/>
      <c r="X199" s="433"/>
      <c r="Y199" s="433"/>
      <c r="Z199" s="433"/>
      <c r="AA199" s="433"/>
      <c r="AB199" s="433"/>
      <c r="AC199" s="433"/>
      <c r="AD199" s="433"/>
      <c r="AE199" s="433"/>
      <c r="AF199" s="433"/>
      <c r="AG199" s="433"/>
      <c r="AH199" s="433"/>
      <c r="AI199" s="433"/>
      <c r="AJ199" s="433"/>
      <c r="AK199" s="433"/>
      <c r="AL199" s="433"/>
      <c r="AM199" s="433"/>
      <c r="AN199" s="433"/>
      <c r="AO199" s="433"/>
      <c r="AP199" s="433"/>
      <c r="AQ199" s="433"/>
      <c r="AR199" s="433"/>
      <c r="AS199" s="433"/>
      <c r="AT199" s="433"/>
      <c r="AU199" s="433"/>
      <c r="AV199" s="433"/>
      <c r="AW199" s="433"/>
      <c r="AX199" s="433"/>
    </row>
    <row r="200" spans="2:50" ht="14.25" customHeight="1" x14ac:dyDescent="0.25">
      <c r="B200" s="652"/>
      <c r="C200" s="434"/>
      <c r="D200" s="434"/>
      <c r="E200" s="434"/>
      <c r="F200" s="433"/>
      <c r="G200" s="433"/>
      <c r="H200" s="433"/>
      <c r="I200" s="433"/>
      <c r="J200" s="433"/>
      <c r="K200" s="433"/>
      <c r="L200" s="433"/>
      <c r="M200" s="433"/>
      <c r="N200" s="433"/>
      <c r="O200" s="433"/>
      <c r="P200" s="433"/>
      <c r="Q200" s="433"/>
      <c r="R200" s="433"/>
      <c r="S200" s="433"/>
      <c r="T200" s="433"/>
      <c r="U200" s="433"/>
      <c r="V200" s="433"/>
      <c r="W200" s="433"/>
      <c r="X200" s="433"/>
      <c r="Y200" s="433"/>
      <c r="Z200" s="433"/>
      <c r="AA200" s="433"/>
      <c r="AB200" s="433"/>
      <c r="AC200" s="433"/>
      <c r="AD200" s="433"/>
      <c r="AE200" s="433"/>
      <c r="AF200" s="433"/>
      <c r="AG200" s="433"/>
      <c r="AH200" s="433"/>
      <c r="AI200" s="433"/>
      <c r="AJ200" s="433"/>
      <c r="AK200" s="433"/>
      <c r="AL200" s="433"/>
      <c r="AM200" s="433"/>
      <c r="AN200" s="433"/>
      <c r="AO200" s="433"/>
      <c r="AP200" s="433"/>
      <c r="AQ200" s="433"/>
      <c r="AR200" s="433"/>
      <c r="AS200" s="433"/>
      <c r="AT200" s="433"/>
      <c r="AU200" s="433"/>
      <c r="AV200" s="433"/>
      <c r="AW200" s="433"/>
      <c r="AX200" s="433"/>
    </row>
    <row r="201" spans="2:50" ht="14.25" customHeight="1" x14ac:dyDescent="0.25">
      <c r="B201" s="652"/>
      <c r="C201" s="434"/>
      <c r="D201" s="434"/>
      <c r="E201" s="434"/>
      <c r="F201" s="433"/>
      <c r="G201" s="433"/>
      <c r="H201" s="433"/>
      <c r="I201" s="433"/>
      <c r="J201" s="433"/>
      <c r="K201" s="433"/>
      <c r="L201" s="433"/>
      <c r="M201" s="433"/>
      <c r="N201" s="433"/>
      <c r="O201" s="433"/>
      <c r="P201" s="433"/>
      <c r="Q201" s="433"/>
      <c r="R201" s="433"/>
      <c r="S201" s="433"/>
      <c r="T201" s="433"/>
      <c r="U201" s="433"/>
      <c r="V201" s="433"/>
      <c r="W201" s="433"/>
      <c r="X201" s="433"/>
      <c r="Y201" s="433"/>
      <c r="Z201" s="433"/>
      <c r="AA201" s="433"/>
      <c r="AB201" s="433"/>
      <c r="AC201" s="433"/>
      <c r="AD201" s="433"/>
      <c r="AE201" s="433"/>
      <c r="AF201" s="433"/>
      <c r="AG201" s="433"/>
      <c r="AH201" s="433"/>
      <c r="AI201" s="433"/>
      <c r="AJ201" s="433"/>
      <c r="AK201" s="433"/>
      <c r="AL201" s="433"/>
      <c r="AM201" s="433"/>
      <c r="AN201" s="433"/>
      <c r="AO201" s="433"/>
      <c r="AP201" s="433"/>
      <c r="AQ201" s="433"/>
      <c r="AR201" s="433"/>
      <c r="AS201" s="433"/>
      <c r="AT201" s="433"/>
      <c r="AU201" s="433"/>
      <c r="AV201" s="433"/>
      <c r="AW201" s="433"/>
      <c r="AX201" s="433"/>
    </row>
    <row r="202" spans="2:50" ht="14.25" customHeight="1" x14ac:dyDescent="0.25">
      <c r="B202" s="652"/>
      <c r="C202" s="434"/>
      <c r="D202" s="434"/>
      <c r="E202" s="434"/>
      <c r="F202" s="433"/>
      <c r="G202" s="433"/>
      <c r="H202" s="433"/>
      <c r="I202" s="433"/>
      <c r="J202" s="433"/>
      <c r="K202" s="433"/>
      <c r="L202" s="433"/>
      <c r="M202" s="433"/>
      <c r="N202" s="433"/>
      <c r="O202" s="433"/>
      <c r="P202" s="433"/>
      <c r="Q202" s="433"/>
      <c r="R202" s="433"/>
      <c r="S202" s="433"/>
      <c r="T202" s="433"/>
      <c r="U202" s="433"/>
      <c r="V202" s="433"/>
      <c r="W202" s="433"/>
      <c r="X202" s="433"/>
      <c r="Y202" s="433"/>
      <c r="Z202" s="433"/>
      <c r="AA202" s="433"/>
      <c r="AB202" s="433"/>
      <c r="AC202" s="433"/>
      <c r="AD202" s="433"/>
      <c r="AE202" s="433"/>
      <c r="AF202" s="433"/>
      <c r="AG202" s="433"/>
      <c r="AH202" s="433"/>
      <c r="AI202" s="433"/>
      <c r="AJ202" s="433"/>
      <c r="AK202" s="433"/>
      <c r="AL202" s="433"/>
      <c r="AM202" s="433"/>
      <c r="AN202" s="433"/>
      <c r="AO202" s="433"/>
      <c r="AP202" s="433"/>
      <c r="AQ202" s="433"/>
      <c r="AR202" s="433"/>
      <c r="AS202" s="433"/>
      <c r="AT202" s="433"/>
      <c r="AU202" s="433"/>
      <c r="AV202" s="433"/>
      <c r="AW202" s="433"/>
      <c r="AX202" s="433"/>
    </row>
    <row r="203" spans="2:50" ht="14.25" customHeight="1" x14ac:dyDescent="0.25">
      <c r="B203" s="652"/>
      <c r="C203" s="434"/>
      <c r="D203" s="434"/>
      <c r="E203" s="434"/>
      <c r="F203" s="433"/>
      <c r="G203" s="433"/>
      <c r="H203" s="433"/>
      <c r="I203" s="433"/>
      <c r="J203" s="433"/>
      <c r="K203" s="433"/>
      <c r="L203" s="433"/>
      <c r="M203" s="433"/>
      <c r="N203" s="433"/>
      <c r="O203" s="433"/>
      <c r="P203" s="433"/>
      <c r="Q203" s="433"/>
      <c r="R203" s="433"/>
      <c r="S203" s="433"/>
      <c r="T203" s="433"/>
      <c r="U203" s="433"/>
      <c r="V203" s="433"/>
      <c r="W203" s="433"/>
      <c r="X203" s="433"/>
      <c r="Y203" s="433"/>
      <c r="Z203" s="433"/>
      <c r="AA203" s="433"/>
      <c r="AB203" s="433"/>
      <c r="AC203" s="433"/>
      <c r="AD203" s="433"/>
      <c r="AE203" s="433"/>
      <c r="AF203" s="433"/>
      <c r="AG203" s="433"/>
      <c r="AH203" s="433"/>
      <c r="AI203" s="433"/>
      <c r="AJ203" s="433"/>
      <c r="AK203" s="433"/>
      <c r="AL203" s="433"/>
      <c r="AM203" s="433"/>
      <c r="AN203" s="433"/>
      <c r="AO203" s="433"/>
      <c r="AP203" s="433"/>
      <c r="AQ203" s="433"/>
      <c r="AR203" s="433"/>
      <c r="AS203" s="433"/>
      <c r="AT203" s="433"/>
      <c r="AU203" s="433"/>
      <c r="AV203" s="433"/>
      <c r="AW203" s="433"/>
      <c r="AX203" s="433"/>
    </row>
    <row r="204" spans="2:50" ht="14.25" customHeight="1" x14ac:dyDescent="0.25">
      <c r="B204" s="652"/>
      <c r="C204" s="434"/>
      <c r="D204" s="434"/>
      <c r="E204" s="434"/>
      <c r="F204" s="433"/>
      <c r="G204" s="433"/>
      <c r="H204" s="433"/>
      <c r="I204" s="433"/>
      <c r="J204" s="433"/>
      <c r="K204" s="433"/>
      <c r="L204" s="433"/>
      <c r="M204" s="433"/>
      <c r="N204" s="433"/>
      <c r="O204" s="433"/>
      <c r="P204" s="433"/>
      <c r="Q204" s="433"/>
      <c r="R204" s="433"/>
      <c r="S204" s="433"/>
      <c r="T204" s="433"/>
      <c r="U204" s="433"/>
      <c r="V204" s="433"/>
      <c r="W204" s="433"/>
      <c r="X204" s="433"/>
      <c r="Y204" s="433"/>
      <c r="Z204" s="433"/>
      <c r="AA204" s="433"/>
      <c r="AB204" s="433"/>
      <c r="AC204" s="433"/>
      <c r="AD204" s="433"/>
      <c r="AE204" s="433"/>
      <c r="AF204" s="433"/>
      <c r="AG204" s="433"/>
      <c r="AH204" s="433"/>
      <c r="AI204" s="433"/>
      <c r="AJ204" s="433"/>
      <c r="AK204" s="433"/>
      <c r="AL204" s="433"/>
      <c r="AM204" s="433"/>
      <c r="AN204" s="433"/>
      <c r="AO204" s="433"/>
      <c r="AP204" s="433"/>
      <c r="AQ204" s="433"/>
      <c r="AR204" s="433"/>
      <c r="AS204" s="433"/>
      <c r="AT204" s="433"/>
      <c r="AU204" s="433"/>
      <c r="AV204" s="433"/>
      <c r="AW204" s="433"/>
      <c r="AX204" s="433"/>
    </row>
    <row r="205" spans="2:50" ht="14.25" customHeight="1" x14ac:dyDescent="0.25">
      <c r="B205" s="652"/>
      <c r="C205" s="434"/>
      <c r="D205" s="434"/>
      <c r="E205" s="434"/>
      <c r="F205" s="433"/>
      <c r="G205" s="433"/>
      <c r="H205" s="433"/>
      <c r="I205" s="433"/>
      <c r="J205" s="433"/>
      <c r="K205" s="433"/>
      <c r="L205" s="433"/>
      <c r="M205" s="433"/>
      <c r="N205" s="433"/>
      <c r="O205" s="433"/>
      <c r="P205" s="433"/>
      <c r="Q205" s="433"/>
      <c r="R205" s="433"/>
      <c r="S205" s="433"/>
      <c r="T205" s="433"/>
      <c r="U205" s="433"/>
      <c r="V205" s="433"/>
      <c r="W205" s="433"/>
      <c r="X205" s="433"/>
      <c r="Y205" s="433"/>
      <c r="Z205" s="433"/>
      <c r="AA205" s="433"/>
      <c r="AB205" s="433"/>
      <c r="AC205" s="433"/>
      <c r="AD205" s="433"/>
      <c r="AE205" s="433"/>
      <c r="AF205" s="433"/>
      <c r="AG205" s="433"/>
      <c r="AH205" s="433"/>
      <c r="AI205" s="433"/>
      <c r="AJ205" s="433"/>
      <c r="AK205" s="433"/>
      <c r="AL205" s="433"/>
      <c r="AM205" s="433"/>
      <c r="AN205" s="433"/>
      <c r="AO205" s="433"/>
      <c r="AP205" s="433"/>
      <c r="AQ205" s="433"/>
      <c r="AR205" s="433"/>
      <c r="AS205" s="433"/>
      <c r="AT205" s="433"/>
      <c r="AU205" s="433"/>
      <c r="AV205" s="433"/>
      <c r="AW205" s="433"/>
      <c r="AX205" s="433"/>
    </row>
    <row r="206" spans="2:50" ht="14.25" customHeight="1" x14ac:dyDescent="0.25">
      <c r="B206" s="652"/>
      <c r="C206" s="434"/>
      <c r="D206" s="434"/>
      <c r="E206" s="434"/>
      <c r="F206" s="433"/>
      <c r="G206" s="433"/>
      <c r="H206" s="433"/>
      <c r="I206" s="433"/>
      <c r="J206" s="433"/>
      <c r="K206" s="433"/>
      <c r="L206" s="433"/>
      <c r="M206" s="433"/>
      <c r="N206" s="433"/>
      <c r="O206" s="433"/>
      <c r="P206" s="433"/>
      <c r="Q206" s="433"/>
      <c r="R206" s="433"/>
      <c r="S206" s="433"/>
      <c r="T206" s="433"/>
      <c r="U206" s="433"/>
      <c r="V206" s="433"/>
      <c r="W206" s="433"/>
      <c r="X206" s="433"/>
      <c r="Y206" s="433"/>
      <c r="Z206" s="433"/>
      <c r="AA206" s="433"/>
      <c r="AB206" s="433"/>
      <c r="AC206" s="433"/>
      <c r="AD206" s="433"/>
      <c r="AE206" s="433"/>
      <c r="AF206" s="433"/>
      <c r="AG206" s="433"/>
      <c r="AH206" s="433"/>
      <c r="AI206" s="433"/>
      <c r="AJ206" s="433"/>
      <c r="AK206" s="433"/>
      <c r="AL206" s="433"/>
      <c r="AM206" s="433"/>
      <c r="AN206" s="433"/>
      <c r="AO206" s="433"/>
      <c r="AP206" s="433"/>
      <c r="AQ206" s="433"/>
      <c r="AR206" s="433"/>
      <c r="AS206" s="433"/>
      <c r="AT206" s="433"/>
      <c r="AU206" s="433"/>
      <c r="AV206" s="433"/>
      <c r="AW206" s="433"/>
      <c r="AX206" s="433"/>
    </row>
    <row r="207" spans="2:50" ht="14.25" customHeight="1" x14ac:dyDescent="0.25">
      <c r="B207" s="652"/>
      <c r="C207" s="434"/>
      <c r="D207" s="434"/>
      <c r="E207" s="434"/>
      <c r="F207" s="433"/>
      <c r="G207" s="433"/>
      <c r="H207" s="433"/>
      <c r="I207" s="433"/>
      <c r="J207" s="433"/>
      <c r="K207" s="433"/>
      <c r="L207" s="433"/>
      <c r="M207" s="433"/>
      <c r="N207" s="433"/>
      <c r="O207" s="433"/>
      <c r="P207" s="433"/>
      <c r="Q207" s="433"/>
      <c r="R207" s="433"/>
      <c r="S207" s="433"/>
      <c r="T207" s="433"/>
      <c r="U207" s="433"/>
      <c r="V207" s="433"/>
      <c r="W207" s="433"/>
      <c r="X207" s="433"/>
      <c r="Y207" s="433"/>
      <c r="Z207" s="433"/>
      <c r="AA207" s="433"/>
      <c r="AB207" s="433"/>
      <c r="AC207" s="433"/>
      <c r="AD207" s="433"/>
      <c r="AE207" s="433"/>
      <c r="AF207" s="433"/>
      <c r="AG207" s="433"/>
      <c r="AH207" s="433"/>
      <c r="AI207" s="433"/>
      <c r="AJ207" s="433"/>
      <c r="AK207" s="433"/>
      <c r="AL207" s="433"/>
      <c r="AM207" s="433"/>
      <c r="AN207" s="433"/>
      <c r="AO207" s="433"/>
      <c r="AP207" s="433"/>
      <c r="AQ207" s="433"/>
      <c r="AR207" s="433"/>
      <c r="AS207" s="433"/>
      <c r="AT207" s="433"/>
      <c r="AU207" s="433"/>
      <c r="AV207" s="433"/>
      <c r="AW207" s="433"/>
      <c r="AX207" s="433"/>
    </row>
    <row r="208" spans="2:50" ht="14.25" customHeight="1" x14ac:dyDescent="0.25">
      <c r="B208" s="652"/>
      <c r="C208" s="434"/>
      <c r="D208" s="434"/>
      <c r="E208" s="434"/>
      <c r="F208" s="433"/>
      <c r="G208" s="433"/>
      <c r="H208" s="433"/>
      <c r="I208" s="433"/>
      <c r="J208" s="433"/>
      <c r="K208" s="433"/>
      <c r="L208" s="433"/>
      <c r="M208" s="433"/>
      <c r="N208" s="433"/>
      <c r="O208" s="433"/>
      <c r="P208" s="433"/>
      <c r="Q208" s="433"/>
      <c r="R208" s="433"/>
      <c r="S208" s="433"/>
      <c r="T208" s="433"/>
      <c r="U208" s="433"/>
      <c r="V208" s="433"/>
      <c r="W208" s="433"/>
      <c r="X208" s="433"/>
      <c r="Y208" s="433"/>
      <c r="Z208" s="433"/>
      <c r="AA208" s="433"/>
      <c r="AB208" s="433"/>
      <c r="AC208" s="433"/>
      <c r="AD208" s="433"/>
      <c r="AE208" s="433"/>
      <c r="AF208" s="433"/>
      <c r="AG208" s="433"/>
      <c r="AH208" s="433"/>
      <c r="AI208" s="433"/>
      <c r="AJ208" s="433"/>
      <c r="AK208" s="433"/>
      <c r="AL208" s="433"/>
      <c r="AM208" s="433"/>
      <c r="AN208" s="433"/>
      <c r="AO208" s="433"/>
      <c r="AP208" s="433"/>
      <c r="AQ208" s="433"/>
      <c r="AR208" s="433"/>
      <c r="AS208" s="433"/>
      <c r="AT208" s="433"/>
      <c r="AU208" s="433"/>
      <c r="AV208" s="433"/>
      <c r="AW208" s="433"/>
      <c r="AX208" s="433"/>
    </row>
    <row r="209" spans="2:50" ht="14.25" customHeight="1" x14ac:dyDescent="0.25">
      <c r="B209" s="652"/>
      <c r="C209" s="434"/>
      <c r="D209" s="434"/>
      <c r="E209" s="434"/>
      <c r="F209" s="433"/>
      <c r="G209" s="433"/>
      <c r="H209" s="433"/>
      <c r="I209" s="433"/>
      <c r="J209" s="433"/>
      <c r="K209" s="433"/>
      <c r="L209" s="433"/>
      <c r="M209" s="433"/>
      <c r="N209" s="433"/>
      <c r="O209" s="433"/>
      <c r="P209" s="433"/>
      <c r="Q209" s="433"/>
      <c r="R209" s="433"/>
      <c r="S209" s="433"/>
      <c r="T209" s="433"/>
      <c r="U209" s="433"/>
      <c r="V209" s="433"/>
      <c r="W209" s="433"/>
      <c r="X209" s="433"/>
      <c r="Y209" s="433"/>
      <c r="Z209" s="433"/>
      <c r="AA209" s="433"/>
      <c r="AB209" s="433"/>
      <c r="AC209" s="433"/>
      <c r="AD209" s="433"/>
      <c r="AE209" s="433"/>
      <c r="AF209" s="433"/>
      <c r="AG209" s="433"/>
      <c r="AH209" s="433"/>
      <c r="AI209" s="433"/>
      <c r="AJ209" s="433"/>
      <c r="AK209" s="433"/>
      <c r="AL209" s="433"/>
      <c r="AM209" s="433"/>
      <c r="AN209" s="433"/>
      <c r="AO209" s="433"/>
      <c r="AP209" s="433"/>
      <c r="AQ209" s="433"/>
      <c r="AR209" s="433"/>
      <c r="AS209" s="433"/>
      <c r="AT209" s="433"/>
      <c r="AU209" s="433"/>
      <c r="AV209" s="433"/>
      <c r="AW209" s="433"/>
      <c r="AX209" s="433"/>
    </row>
    <row r="210" spans="2:50" ht="14.25" customHeight="1" x14ac:dyDescent="0.25">
      <c r="B210" s="652"/>
      <c r="C210" s="434"/>
      <c r="D210" s="434"/>
      <c r="E210" s="434"/>
      <c r="F210" s="433"/>
      <c r="G210" s="433"/>
      <c r="H210" s="433"/>
      <c r="I210" s="433"/>
      <c r="J210" s="433"/>
      <c r="K210" s="433"/>
      <c r="L210" s="433"/>
      <c r="M210" s="433"/>
      <c r="N210" s="433"/>
      <c r="O210" s="433"/>
      <c r="P210" s="433"/>
      <c r="Q210" s="433"/>
      <c r="R210" s="433"/>
      <c r="S210" s="433"/>
      <c r="T210" s="433"/>
      <c r="U210" s="433"/>
      <c r="V210" s="433"/>
      <c r="W210" s="433"/>
      <c r="X210" s="433"/>
      <c r="Y210" s="433"/>
      <c r="Z210" s="433"/>
      <c r="AA210" s="433"/>
      <c r="AB210" s="433"/>
      <c r="AC210" s="433"/>
      <c r="AD210" s="433"/>
      <c r="AE210" s="433"/>
      <c r="AF210" s="433"/>
      <c r="AG210" s="433"/>
      <c r="AH210" s="433"/>
      <c r="AI210" s="433"/>
      <c r="AJ210" s="433"/>
      <c r="AK210" s="433"/>
      <c r="AL210" s="433"/>
      <c r="AM210" s="433"/>
      <c r="AN210" s="433"/>
      <c r="AO210" s="433"/>
      <c r="AP210" s="433"/>
      <c r="AQ210" s="433"/>
      <c r="AR210" s="433"/>
      <c r="AS210" s="433"/>
      <c r="AT210" s="433"/>
      <c r="AU210" s="433"/>
      <c r="AV210" s="433"/>
      <c r="AW210" s="433"/>
      <c r="AX210" s="433"/>
    </row>
    <row r="211" spans="2:50" ht="14.25" customHeight="1" x14ac:dyDescent="0.25">
      <c r="B211" s="652"/>
      <c r="C211" s="434"/>
      <c r="D211" s="434"/>
      <c r="E211" s="434"/>
      <c r="F211" s="433"/>
      <c r="G211" s="433"/>
      <c r="H211" s="433"/>
      <c r="I211" s="433"/>
      <c r="J211" s="433"/>
      <c r="K211" s="433"/>
      <c r="L211" s="433"/>
      <c r="M211" s="433"/>
      <c r="N211" s="433"/>
      <c r="O211" s="433"/>
      <c r="P211" s="433"/>
      <c r="Q211" s="433"/>
      <c r="R211" s="433"/>
      <c r="S211" s="433"/>
      <c r="T211" s="433"/>
      <c r="U211" s="433"/>
      <c r="V211" s="433"/>
      <c r="W211" s="433"/>
      <c r="X211" s="433"/>
      <c r="Y211" s="433"/>
      <c r="Z211" s="433"/>
      <c r="AA211" s="433"/>
      <c r="AB211" s="433"/>
      <c r="AC211" s="433"/>
      <c r="AD211" s="433"/>
      <c r="AE211" s="433"/>
      <c r="AF211" s="433"/>
      <c r="AG211" s="433"/>
      <c r="AH211" s="433"/>
      <c r="AI211" s="433"/>
      <c r="AJ211" s="433"/>
      <c r="AK211" s="433"/>
      <c r="AL211" s="433"/>
      <c r="AM211" s="433"/>
      <c r="AN211" s="433"/>
      <c r="AO211" s="433"/>
      <c r="AP211" s="433"/>
      <c r="AQ211" s="433"/>
      <c r="AR211" s="433"/>
      <c r="AS211" s="433"/>
      <c r="AT211" s="433"/>
      <c r="AU211" s="433"/>
      <c r="AV211" s="433"/>
      <c r="AW211" s="433"/>
      <c r="AX211" s="433"/>
    </row>
    <row r="212" spans="2:50" ht="14.25" customHeight="1" x14ac:dyDescent="0.25">
      <c r="B212" s="652"/>
      <c r="C212" s="434"/>
      <c r="D212" s="434"/>
      <c r="E212" s="434"/>
      <c r="F212" s="433"/>
      <c r="G212" s="433"/>
      <c r="H212" s="433"/>
      <c r="I212" s="433"/>
      <c r="J212" s="433"/>
      <c r="K212" s="433"/>
      <c r="L212" s="433"/>
      <c r="M212" s="433"/>
      <c r="N212" s="433"/>
      <c r="O212" s="433"/>
      <c r="P212" s="433"/>
      <c r="Q212" s="433"/>
      <c r="R212" s="433"/>
      <c r="S212" s="433"/>
      <c r="T212" s="433"/>
      <c r="U212" s="433"/>
      <c r="V212" s="433"/>
      <c r="W212" s="433"/>
      <c r="X212" s="433"/>
      <c r="Y212" s="433"/>
      <c r="Z212" s="433"/>
      <c r="AA212" s="433"/>
      <c r="AB212" s="433"/>
      <c r="AC212" s="433"/>
      <c r="AD212" s="433"/>
      <c r="AE212" s="433"/>
      <c r="AF212" s="433"/>
      <c r="AG212" s="433"/>
      <c r="AH212" s="433"/>
      <c r="AI212" s="433"/>
      <c r="AJ212" s="433"/>
      <c r="AK212" s="433"/>
      <c r="AL212" s="433"/>
      <c r="AM212" s="433"/>
      <c r="AN212" s="433"/>
      <c r="AO212" s="433"/>
      <c r="AP212" s="433"/>
      <c r="AQ212" s="433"/>
      <c r="AR212" s="433"/>
      <c r="AS212" s="433"/>
      <c r="AT212" s="433"/>
      <c r="AU212" s="433"/>
      <c r="AV212" s="433"/>
      <c r="AW212" s="433"/>
      <c r="AX212" s="433"/>
    </row>
    <row r="213" spans="2:50" ht="14.25" customHeight="1" x14ac:dyDescent="0.25">
      <c r="B213" s="652"/>
      <c r="C213" s="434"/>
      <c r="D213" s="434"/>
      <c r="E213" s="434"/>
      <c r="F213" s="433"/>
      <c r="G213" s="433"/>
      <c r="H213" s="433"/>
      <c r="I213" s="433"/>
      <c r="J213" s="433"/>
      <c r="K213" s="433"/>
      <c r="L213" s="433"/>
      <c r="M213" s="433"/>
      <c r="N213" s="433"/>
      <c r="O213" s="433"/>
      <c r="P213" s="433"/>
      <c r="Q213" s="433"/>
      <c r="R213" s="433"/>
      <c r="S213" s="433"/>
      <c r="T213" s="433"/>
      <c r="U213" s="433"/>
      <c r="V213" s="433"/>
      <c r="W213" s="433"/>
      <c r="X213" s="433"/>
      <c r="Y213" s="433"/>
      <c r="Z213" s="433"/>
      <c r="AA213" s="433"/>
      <c r="AB213" s="433"/>
      <c r="AC213" s="433"/>
      <c r="AD213" s="433"/>
      <c r="AE213" s="433"/>
      <c r="AF213" s="433"/>
      <c r="AG213" s="433"/>
      <c r="AH213" s="433"/>
      <c r="AI213" s="433"/>
      <c r="AJ213" s="433"/>
      <c r="AK213" s="433"/>
      <c r="AL213" s="433"/>
      <c r="AM213" s="433"/>
      <c r="AN213" s="433"/>
      <c r="AO213" s="433"/>
      <c r="AP213" s="433"/>
      <c r="AQ213" s="433"/>
      <c r="AR213" s="433"/>
      <c r="AS213" s="433"/>
      <c r="AT213" s="433"/>
      <c r="AU213" s="433"/>
      <c r="AV213" s="433"/>
      <c r="AW213" s="433"/>
      <c r="AX213" s="433"/>
    </row>
    <row r="214" spans="2:50" ht="14.25" customHeight="1" x14ac:dyDescent="0.25">
      <c r="B214" s="652"/>
      <c r="C214" s="434"/>
      <c r="D214" s="434"/>
      <c r="E214" s="434"/>
      <c r="F214" s="433"/>
      <c r="G214" s="433"/>
      <c r="H214" s="433"/>
      <c r="I214" s="433"/>
      <c r="J214" s="433"/>
      <c r="K214" s="433"/>
      <c r="L214" s="433"/>
      <c r="M214" s="433"/>
      <c r="N214" s="433"/>
      <c r="O214" s="433"/>
      <c r="P214" s="433"/>
      <c r="Q214" s="433"/>
      <c r="R214" s="433"/>
      <c r="S214" s="433"/>
      <c r="T214" s="433"/>
      <c r="U214" s="433"/>
      <c r="V214" s="433"/>
      <c r="W214" s="433"/>
      <c r="X214" s="433"/>
      <c r="Y214" s="433"/>
      <c r="Z214" s="433"/>
      <c r="AA214" s="433"/>
      <c r="AB214" s="433"/>
      <c r="AC214" s="433"/>
      <c r="AD214" s="433"/>
      <c r="AE214" s="433"/>
      <c r="AF214" s="433"/>
      <c r="AG214" s="433"/>
      <c r="AH214" s="433"/>
      <c r="AI214" s="433"/>
      <c r="AJ214" s="433"/>
      <c r="AK214" s="433"/>
      <c r="AL214" s="433"/>
      <c r="AM214" s="433"/>
      <c r="AN214" s="433"/>
      <c r="AO214" s="433"/>
      <c r="AP214" s="433"/>
      <c r="AQ214" s="433"/>
      <c r="AR214" s="433"/>
      <c r="AS214" s="433"/>
      <c r="AT214" s="433"/>
      <c r="AU214" s="433"/>
      <c r="AV214" s="433"/>
      <c r="AW214" s="433"/>
      <c r="AX214" s="433"/>
    </row>
    <row r="215" spans="2:50" ht="14.25" customHeight="1" x14ac:dyDescent="0.25">
      <c r="B215" s="652"/>
      <c r="C215" s="434"/>
      <c r="D215" s="434"/>
      <c r="E215" s="434"/>
      <c r="F215" s="433"/>
      <c r="G215" s="433"/>
      <c r="H215" s="433"/>
      <c r="I215" s="433"/>
      <c r="J215" s="433"/>
      <c r="K215" s="433"/>
      <c r="L215" s="433"/>
      <c r="M215" s="433"/>
      <c r="N215" s="433"/>
      <c r="O215" s="433"/>
      <c r="P215" s="433"/>
      <c r="Q215" s="433"/>
      <c r="R215" s="433"/>
      <c r="S215" s="433"/>
      <c r="T215" s="433"/>
      <c r="U215" s="433"/>
      <c r="V215" s="433"/>
      <c r="W215" s="433"/>
      <c r="X215" s="433"/>
      <c r="Y215" s="433"/>
      <c r="Z215" s="433"/>
      <c r="AA215" s="433"/>
      <c r="AB215" s="433"/>
      <c r="AC215" s="433"/>
      <c r="AD215" s="433"/>
      <c r="AE215" s="433"/>
      <c r="AF215" s="433"/>
      <c r="AG215" s="433"/>
      <c r="AH215" s="433"/>
      <c r="AI215" s="433"/>
      <c r="AJ215" s="433"/>
      <c r="AK215" s="433"/>
      <c r="AL215" s="433"/>
      <c r="AM215" s="433"/>
      <c r="AN215" s="433"/>
      <c r="AO215" s="433"/>
      <c r="AP215" s="433"/>
      <c r="AQ215" s="433"/>
      <c r="AR215" s="433"/>
      <c r="AS215" s="433"/>
      <c r="AT215" s="433"/>
      <c r="AU215" s="433"/>
      <c r="AV215" s="433"/>
      <c r="AW215" s="433"/>
      <c r="AX215" s="433"/>
    </row>
    <row r="216" spans="2:50" ht="14.25" customHeight="1" x14ac:dyDescent="0.25">
      <c r="B216" s="652"/>
      <c r="C216" s="434"/>
      <c r="D216" s="434"/>
      <c r="E216" s="434"/>
      <c r="F216" s="433"/>
      <c r="G216" s="433"/>
      <c r="H216" s="433"/>
      <c r="I216" s="433"/>
      <c r="J216" s="433"/>
      <c r="K216" s="433"/>
      <c r="L216" s="433"/>
      <c r="M216" s="433"/>
      <c r="N216" s="433"/>
      <c r="O216" s="433"/>
      <c r="P216" s="433"/>
      <c r="Q216" s="433"/>
      <c r="R216" s="433"/>
      <c r="S216" s="433"/>
      <c r="T216" s="433"/>
      <c r="U216" s="433"/>
      <c r="V216" s="433"/>
      <c r="W216" s="433"/>
      <c r="X216" s="433"/>
      <c r="Y216" s="433"/>
      <c r="Z216" s="433"/>
      <c r="AA216" s="433"/>
      <c r="AB216" s="433"/>
      <c r="AC216" s="433"/>
      <c r="AD216" s="433"/>
      <c r="AE216" s="433"/>
      <c r="AF216" s="433"/>
      <c r="AG216" s="433"/>
      <c r="AH216" s="433"/>
      <c r="AI216" s="433"/>
      <c r="AJ216" s="433"/>
      <c r="AK216" s="433"/>
      <c r="AL216" s="433"/>
      <c r="AM216" s="433"/>
      <c r="AN216" s="433"/>
      <c r="AO216" s="433"/>
      <c r="AP216" s="433"/>
      <c r="AQ216" s="433"/>
      <c r="AR216" s="433"/>
      <c r="AS216" s="433"/>
      <c r="AT216" s="433"/>
      <c r="AU216" s="433"/>
      <c r="AV216" s="433"/>
      <c r="AW216" s="433"/>
      <c r="AX216" s="433"/>
    </row>
    <row r="217" spans="2:50" ht="14.25" customHeight="1" x14ac:dyDescent="0.25">
      <c r="B217" s="652"/>
      <c r="C217" s="434"/>
      <c r="D217" s="434"/>
      <c r="E217" s="434"/>
      <c r="F217" s="433"/>
      <c r="G217" s="433"/>
      <c r="H217" s="433"/>
      <c r="I217" s="433"/>
      <c r="J217" s="433"/>
      <c r="K217" s="433"/>
      <c r="L217" s="433"/>
      <c r="M217" s="433"/>
      <c r="N217" s="433"/>
      <c r="O217" s="433"/>
      <c r="P217" s="433"/>
      <c r="Q217" s="433"/>
      <c r="R217" s="433"/>
      <c r="S217" s="433"/>
      <c r="T217" s="433"/>
      <c r="U217" s="433"/>
      <c r="V217" s="433"/>
      <c r="W217" s="433"/>
      <c r="X217" s="433"/>
      <c r="Y217" s="433"/>
      <c r="Z217" s="433"/>
      <c r="AA217" s="433"/>
      <c r="AB217" s="433"/>
      <c r="AC217" s="433"/>
      <c r="AD217" s="433"/>
      <c r="AE217" s="433"/>
      <c r="AF217" s="433"/>
      <c r="AG217" s="433"/>
      <c r="AH217" s="433"/>
      <c r="AI217" s="433"/>
      <c r="AJ217" s="433"/>
      <c r="AK217" s="433"/>
      <c r="AL217" s="433"/>
      <c r="AM217" s="433"/>
      <c r="AN217" s="433"/>
      <c r="AO217" s="433"/>
      <c r="AP217" s="433"/>
      <c r="AQ217" s="433"/>
      <c r="AR217" s="433"/>
      <c r="AS217" s="433"/>
      <c r="AT217" s="433"/>
      <c r="AU217" s="433"/>
      <c r="AV217" s="433"/>
      <c r="AW217" s="433"/>
      <c r="AX217" s="433"/>
    </row>
    <row r="218" spans="2:50" ht="14.25" customHeight="1" x14ac:dyDescent="0.25">
      <c r="B218" s="652"/>
      <c r="C218" s="434"/>
      <c r="D218" s="434"/>
      <c r="E218" s="434"/>
      <c r="F218" s="433"/>
      <c r="G218" s="433"/>
      <c r="H218" s="433"/>
      <c r="I218" s="433"/>
      <c r="J218" s="433"/>
      <c r="K218" s="433"/>
      <c r="L218" s="433"/>
      <c r="M218" s="433"/>
      <c r="N218" s="433"/>
      <c r="O218" s="433"/>
      <c r="P218" s="433"/>
      <c r="Q218" s="433"/>
      <c r="R218" s="433"/>
      <c r="S218" s="433"/>
      <c r="T218" s="433"/>
      <c r="U218" s="433"/>
      <c r="V218" s="433"/>
      <c r="W218" s="433"/>
      <c r="X218" s="433"/>
      <c r="Y218" s="433"/>
      <c r="Z218" s="433"/>
      <c r="AA218" s="433"/>
      <c r="AB218" s="433"/>
      <c r="AC218" s="433"/>
      <c r="AD218" s="433"/>
      <c r="AE218" s="433"/>
      <c r="AF218" s="433"/>
      <c r="AG218" s="433"/>
      <c r="AH218" s="433"/>
      <c r="AI218" s="433"/>
      <c r="AJ218" s="433"/>
      <c r="AK218" s="433"/>
      <c r="AL218" s="433"/>
      <c r="AM218" s="433"/>
      <c r="AN218" s="433"/>
      <c r="AO218" s="433"/>
      <c r="AP218" s="433"/>
      <c r="AQ218" s="433"/>
      <c r="AR218" s="433"/>
      <c r="AS218" s="433"/>
      <c r="AT218" s="433"/>
      <c r="AU218" s="433"/>
      <c r="AV218" s="433"/>
      <c r="AW218" s="433"/>
      <c r="AX218" s="433"/>
    </row>
    <row r="219" spans="2:50" ht="14.25" customHeight="1" x14ac:dyDescent="0.25">
      <c r="B219" s="652"/>
      <c r="C219" s="434"/>
      <c r="D219" s="434"/>
      <c r="E219" s="434"/>
      <c r="F219" s="433"/>
      <c r="G219" s="433"/>
      <c r="H219" s="433"/>
      <c r="I219" s="433"/>
      <c r="J219" s="433"/>
      <c r="K219" s="433"/>
      <c r="L219" s="433"/>
      <c r="M219" s="433"/>
      <c r="N219" s="433"/>
      <c r="O219" s="433"/>
      <c r="P219" s="433"/>
      <c r="Q219" s="433"/>
      <c r="R219" s="433"/>
      <c r="S219" s="433"/>
      <c r="T219" s="433"/>
      <c r="U219" s="433"/>
      <c r="V219" s="433"/>
      <c r="W219" s="433"/>
      <c r="X219" s="433"/>
      <c r="Y219" s="433"/>
      <c r="Z219" s="433"/>
      <c r="AA219" s="433"/>
      <c r="AB219" s="433"/>
      <c r="AC219" s="433"/>
      <c r="AD219" s="433"/>
      <c r="AE219" s="433"/>
      <c r="AF219" s="433"/>
      <c r="AG219" s="433"/>
      <c r="AH219" s="433"/>
      <c r="AI219" s="433"/>
      <c r="AJ219" s="433"/>
      <c r="AK219" s="433"/>
      <c r="AL219" s="433"/>
      <c r="AM219" s="433"/>
      <c r="AN219" s="433"/>
      <c r="AO219" s="433"/>
      <c r="AP219" s="433"/>
      <c r="AQ219" s="433"/>
      <c r="AR219" s="433"/>
      <c r="AS219" s="433"/>
      <c r="AT219" s="433"/>
      <c r="AU219" s="433"/>
      <c r="AV219" s="433"/>
      <c r="AW219" s="433"/>
      <c r="AX219" s="433"/>
    </row>
    <row r="220" spans="2:50" ht="14.25" customHeight="1" x14ac:dyDescent="0.25">
      <c r="B220" s="652"/>
      <c r="C220" s="434"/>
      <c r="D220" s="434"/>
      <c r="E220" s="434"/>
      <c r="F220" s="433"/>
      <c r="G220" s="433"/>
      <c r="H220" s="433"/>
      <c r="I220" s="433"/>
      <c r="J220" s="433"/>
      <c r="K220" s="433"/>
      <c r="L220" s="433"/>
      <c r="M220" s="433"/>
      <c r="N220" s="433"/>
      <c r="O220" s="433"/>
      <c r="P220" s="433"/>
      <c r="Q220" s="433"/>
      <c r="R220" s="433"/>
      <c r="S220" s="433"/>
      <c r="T220" s="433"/>
      <c r="U220" s="433"/>
      <c r="V220" s="433"/>
      <c r="W220" s="433"/>
      <c r="X220" s="433"/>
      <c r="Y220" s="433"/>
      <c r="Z220" s="433"/>
      <c r="AA220" s="433"/>
      <c r="AB220" s="433"/>
      <c r="AC220" s="433"/>
      <c r="AD220" s="433"/>
      <c r="AE220" s="433"/>
      <c r="AF220" s="433"/>
      <c r="AG220" s="433"/>
      <c r="AH220" s="433"/>
      <c r="AI220" s="433"/>
      <c r="AJ220" s="433"/>
      <c r="AK220" s="433"/>
      <c r="AL220" s="433"/>
      <c r="AM220" s="433"/>
      <c r="AN220" s="433"/>
      <c r="AO220" s="433"/>
      <c r="AP220" s="433"/>
      <c r="AQ220" s="433"/>
      <c r="AR220" s="433"/>
      <c r="AS220" s="433"/>
      <c r="AT220" s="433"/>
      <c r="AU220" s="433"/>
      <c r="AV220" s="433"/>
      <c r="AW220" s="433"/>
      <c r="AX220" s="433"/>
    </row>
    <row r="221" spans="2:50" ht="14.25" customHeight="1" x14ac:dyDescent="0.25">
      <c r="B221" s="652"/>
      <c r="C221" s="434"/>
      <c r="D221" s="434"/>
      <c r="E221" s="434"/>
      <c r="F221" s="433"/>
      <c r="G221" s="433"/>
      <c r="H221" s="433"/>
      <c r="I221" s="433"/>
      <c r="J221" s="433"/>
      <c r="K221" s="433"/>
      <c r="L221" s="433"/>
      <c r="M221" s="433"/>
      <c r="N221" s="433"/>
      <c r="O221" s="433"/>
      <c r="P221" s="433"/>
      <c r="Q221" s="433"/>
      <c r="R221" s="433"/>
      <c r="S221" s="433"/>
      <c r="T221" s="433"/>
      <c r="U221" s="433"/>
      <c r="V221" s="433"/>
      <c r="W221" s="433"/>
      <c r="X221" s="433"/>
      <c r="Y221" s="433"/>
      <c r="Z221" s="433"/>
      <c r="AA221" s="433"/>
      <c r="AB221" s="433"/>
      <c r="AC221" s="433"/>
      <c r="AD221" s="433"/>
      <c r="AE221" s="433"/>
      <c r="AF221" s="433"/>
      <c r="AG221" s="433"/>
      <c r="AH221" s="433"/>
      <c r="AI221" s="433"/>
      <c r="AJ221" s="433"/>
      <c r="AK221" s="433"/>
      <c r="AL221" s="433"/>
      <c r="AM221" s="433"/>
      <c r="AN221" s="433"/>
      <c r="AO221" s="433"/>
      <c r="AP221" s="433"/>
      <c r="AQ221" s="433"/>
      <c r="AR221" s="433"/>
      <c r="AS221" s="433"/>
      <c r="AT221" s="433"/>
      <c r="AU221" s="433"/>
      <c r="AV221" s="433"/>
      <c r="AW221" s="433"/>
      <c r="AX221" s="433"/>
    </row>
    <row r="222" spans="2:50" ht="14.25" customHeight="1" x14ac:dyDescent="0.25">
      <c r="B222" s="652"/>
      <c r="C222" s="434"/>
      <c r="D222" s="434"/>
      <c r="E222" s="434"/>
      <c r="F222" s="433"/>
      <c r="G222" s="433"/>
      <c r="H222" s="433"/>
      <c r="I222" s="433"/>
      <c r="J222" s="433"/>
      <c r="K222" s="433"/>
      <c r="L222" s="433"/>
      <c r="M222" s="433"/>
      <c r="N222" s="433"/>
      <c r="O222" s="433"/>
      <c r="P222" s="433"/>
      <c r="Q222" s="433"/>
      <c r="R222" s="433"/>
      <c r="S222" s="433"/>
      <c r="T222" s="433"/>
      <c r="U222" s="433"/>
      <c r="V222" s="433"/>
      <c r="W222" s="433"/>
      <c r="X222" s="433"/>
      <c r="Y222" s="433"/>
      <c r="Z222" s="433"/>
      <c r="AA222" s="433"/>
      <c r="AB222" s="433"/>
      <c r="AC222" s="433"/>
      <c r="AD222" s="433"/>
      <c r="AE222" s="433"/>
      <c r="AF222" s="433"/>
      <c r="AG222" s="433"/>
      <c r="AH222" s="433"/>
      <c r="AI222" s="433"/>
      <c r="AJ222" s="433"/>
      <c r="AK222" s="433"/>
      <c r="AL222" s="433"/>
      <c r="AM222" s="433"/>
      <c r="AN222" s="433"/>
      <c r="AO222" s="433"/>
      <c r="AP222" s="433"/>
      <c r="AQ222" s="433"/>
      <c r="AR222" s="433"/>
      <c r="AS222" s="433"/>
      <c r="AT222" s="433"/>
      <c r="AU222" s="433"/>
      <c r="AV222" s="433"/>
      <c r="AW222" s="433"/>
      <c r="AX222" s="433"/>
    </row>
    <row r="223" spans="2:50" ht="14.25" customHeight="1" x14ac:dyDescent="0.25">
      <c r="B223" s="652"/>
      <c r="C223" s="434"/>
      <c r="D223" s="434"/>
      <c r="E223" s="434"/>
      <c r="F223" s="433"/>
      <c r="G223" s="433"/>
      <c r="H223" s="433"/>
      <c r="I223" s="433"/>
      <c r="J223" s="433"/>
      <c r="K223" s="433"/>
      <c r="L223" s="433"/>
      <c r="M223" s="433"/>
      <c r="N223" s="433"/>
      <c r="O223" s="433"/>
      <c r="P223" s="433"/>
      <c r="Q223" s="433"/>
      <c r="R223" s="433"/>
      <c r="S223" s="433"/>
      <c r="T223" s="433"/>
      <c r="U223" s="433"/>
      <c r="V223" s="433"/>
      <c r="W223" s="433"/>
      <c r="X223" s="433"/>
      <c r="Y223" s="433"/>
      <c r="Z223" s="433"/>
      <c r="AA223" s="433"/>
      <c r="AB223" s="433"/>
      <c r="AC223" s="433"/>
      <c r="AD223" s="433"/>
      <c r="AE223" s="433"/>
      <c r="AF223" s="433"/>
      <c r="AG223" s="433"/>
      <c r="AH223" s="433"/>
      <c r="AI223" s="433"/>
      <c r="AJ223" s="433"/>
      <c r="AK223" s="433"/>
      <c r="AL223" s="433"/>
      <c r="AM223" s="433"/>
      <c r="AN223" s="433"/>
      <c r="AO223" s="433"/>
      <c r="AP223" s="433"/>
      <c r="AQ223" s="433"/>
      <c r="AR223" s="433"/>
      <c r="AS223" s="433"/>
      <c r="AT223" s="433"/>
      <c r="AU223" s="433"/>
      <c r="AV223" s="433"/>
      <c r="AW223" s="433"/>
      <c r="AX223" s="433"/>
    </row>
    <row r="224" spans="2:50" ht="14.25" customHeight="1" x14ac:dyDescent="0.25">
      <c r="B224" s="652"/>
      <c r="C224" s="434"/>
      <c r="D224" s="434"/>
      <c r="E224" s="434"/>
      <c r="F224" s="433"/>
      <c r="G224" s="433"/>
      <c r="H224" s="433"/>
      <c r="I224" s="433"/>
      <c r="J224" s="433"/>
      <c r="K224" s="433"/>
      <c r="L224" s="433"/>
      <c r="M224" s="433"/>
      <c r="N224" s="433"/>
      <c r="O224" s="433"/>
      <c r="P224" s="433"/>
      <c r="Q224" s="433"/>
      <c r="R224" s="433"/>
      <c r="S224" s="433"/>
      <c r="T224" s="433"/>
      <c r="U224" s="433"/>
      <c r="V224" s="433"/>
      <c r="W224" s="433"/>
      <c r="X224" s="433"/>
      <c r="Y224" s="433"/>
      <c r="Z224" s="433"/>
      <c r="AA224" s="433"/>
      <c r="AB224" s="433"/>
      <c r="AC224" s="433"/>
      <c r="AD224" s="433"/>
      <c r="AE224" s="433"/>
      <c r="AF224" s="433"/>
      <c r="AG224" s="433"/>
      <c r="AH224" s="433"/>
      <c r="AI224" s="433"/>
      <c r="AJ224" s="433"/>
      <c r="AK224" s="433"/>
      <c r="AL224" s="433"/>
      <c r="AM224" s="433"/>
      <c r="AN224" s="433"/>
      <c r="AO224" s="433"/>
      <c r="AP224" s="433"/>
      <c r="AQ224" s="433"/>
      <c r="AR224" s="433"/>
      <c r="AS224" s="433"/>
      <c r="AT224" s="433"/>
      <c r="AU224" s="433"/>
      <c r="AV224" s="433"/>
      <c r="AW224" s="433"/>
      <c r="AX224" s="433"/>
    </row>
    <row r="225" spans="2:50" ht="14.25" customHeight="1" x14ac:dyDescent="0.25">
      <c r="B225" s="652"/>
      <c r="C225" s="434"/>
      <c r="D225" s="434"/>
      <c r="E225" s="434"/>
      <c r="F225" s="433"/>
      <c r="G225" s="433"/>
      <c r="H225" s="433"/>
      <c r="I225" s="433"/>
      <c r="J225" s="433"/>
      <c r="K225" s="433"/>
      <c r="L225" s="433"/>
      <c r="M225" s="433"/>
      <c r="N225" s="433"/>
      <c r="O225" s="433"/>
      <c r="P225" s="433"/>
      <c r="Q225" s="433"/>
      <c r="R225" s="433"/>
      <c r="S225" s="433"/>
      <c r="T225" s="433"/>
      <c r="U225" s="433"/>
      <c r="V225" s="433"/>
      <c r="W225" s="433"/>
      <c r="X225" s="433"/>
      <c r="Y225" s="433"/>
      <c r="Z225" s="433"/>
      <c r="AA225" s="433"/>
      <c r="AB225" s="433"/>
      <c r="AC225" s="433"/>
      <c r="AD225" s="433"/>
      <c r="AE225" s="433"/>
      <c r="AF225" s="433"/>
      <c r="AG225" s="433"/>
      <c r="AH225" s="433"/>
      <c r="AI225" s="433"/>
      <c r="AJ225" s="433"/>
      <c r="AK225" s="433"/>
      <c r="AL225" s="433"/>
      <c r="AM225" s="433"/>
      <c r="AN225" s="433"/>
      <c r="AO225" s="433"/>
      <c r="AP225" s="433"/>
      <c r="AQ225" s="433"/>
      <c r="AR225" s="433"/>
      <c r="AS225" s="433"/>
      <c r="AT225" s="433"/>
      <c r="AU225" s="433"/>
      <c r="AV225" s="433"/>
      <c r="AW225" s="433"/>
      <c r="AX225" s="433"/>
    </row>
    <row r="226" spans="2:50" ht="14.25" customHeight="1" x14ac:dyDescent="0.25">
      <c r="B226" s="652"/>
      <c r="C226" s="434"/>
      <c r="D226" s="434"/>
      <c r="E226" s="434"/>
      <c r="F226" s="433"/>
      <c r="G226" s="433"/>
      <c r="H226" s="433"/>
      <c r="I226" s="433"/>
      <c r="J226" s="433"/>
      <c r="K226" s="433"/>
      <c r="L226" s="433"/>
      <c r="M226" s="433"/>
      <c r="N226" s="433"/>
      <c r="O226" s="433"/>
      <c r="P226" s="433"/>
      <c r="Q226" s="433"/>
      <c r="R226" s="433"/>
      <c r="S226" s="433"/>
      <c r="T226" s="433"/>
      <c r="U226" s="433"/>
      <c r="V226" s="433"/>
      <c r="W226" s="433"/>
      <c r="X226" s="433"/>
      <c r="Y226" s="433"/>
      <c r="Z226" s="433"/>
      <c r="AA226" s="433"/>
      <c r="AB226" s="433"/>
      <c r="AC226" s="433"/>
      <c r="AD226" s="433"/>
      <c r="AE226" s="433"/>
      <c r="AF226" s="433"/>
      <c r="AG226" s="433"/>
      <c r="AH226" s="433"/>
      <c r="AI226" s="433"/>
      <c r="AJ226" s="433"/>
      <c r="AK226" s="433"/>
      <c r="AL226" s="433"/>
      <c r="AM226" s="433"/>
      <c r="AN226" s="433"/>
      <c r="AO226" s="433"/>
      <c r="AP226" s="433"/>
      <c r="AQ226" s="433"/>
      <c r="AR226" s="433"/>
      <c r="AS226" s="433"/>
      <c r="AT226" s="433"/>
      <c r="AU226" s="433"/>
      <c r="AV226" s="433"/>
      <c r="AW226" s="433"/>
      <c r="AX226" s="433"/>
    </row>
    <row r="227" spans="2:50" ht="14.25" customHeight="1" x14ac:dyDescent="0.25">
      <c r="B227" s="652"/>
      <c r="C227" s="434"/>
      <c r="D227" s="434"/>
      <c r="E227" s="434"/>
      <c r="F227" s="433"/>
      <c r="G227" s="433"/>
      <c r="H227" s="433"/>
      <c r="I227" s="433"/>
      <c r="J227" s="433"/>
      <c r="K227" s="433"/>
      <c r="L227" s="433"/>
      <c r="M227" s="433"/>
      <c r="N227" s="433"/>
      <c r="O227" s="433"/>
      <c r="P227" s="433"/>
      <c r="Q227" s="433"/>
      <c r="R227" s="433"/>
      <c r="S227" s="433"/>
      <c r="T227" s="433"/>
      <c r="U227" s="433"/>
      <c r="V227" s="433"/>
      <c r="W227" s="433"/>
      <c r="X227" s="433"/>
      <c r="Y227" s="433"/>
      <c r="Z227" s="433"/>
      <c r="AA227" s="433"/>
      <c r="AB227" s="433"/>
      <c r="AC227" s="433"/>
      <c r="AD227" s="433"/>
      <c r="AE227" s="433"/>
      <c r="AF227" s="433"/>
      <c r="AG227" s="433"/>
      <c r="AH227" s="433"/>
      <c r="AI227" s="433"/>
      <c r="AJ227" s="433"/>
      <c r="AK227" s="433"/>
      <c r="AL227" s="433"/>
      <c r="AM227" s="433"/>
      <c r="AN227" s="433"/>
      <c r="AO227" s="433"/>
      <c r="AP227" s="433"/>
      <c r="AQ227" s="433"/>
      <c r="AR227" s="433"/>
      <c r="AS227" s="433"/>
      <c r="AT227" s="433"/>
      <c r="AU227" s="433"/>
      <c r="AV227" s="433"/>
      <c r="AW227" s="433"/>
      <c r="AX227" s="433"/>
    </row>
    <row r="228" spans="2:50" ht="14.25" customHeight="1" x14ac:dyDescent="0.25">
      <c r="B228" s="652"/>
      <c r="C228" s="434"/>
      <c r="D228" s="434"/>
      <c r="E228" s="434"/>
      <c r="F228" s="433"/>
      <c r="G228" s="433"/>
      <c r="H228" s="433"/>
      <c r="I228" s="433"/>
      <c r="J228" s="433"/>
      <c r="K228" s="433"/>
      <c r="L228" s="433"/>
      <c r="M228" s="433"/>
      <c r="N228" s="433"/>
      <c r="O228" s="433"/>
      <c r="P228" s="433"/>
      <c r="Q228" s="433"/>
      <c r="R228" s="433"/>
      <c r="S228" s="433"/>
      <c r="T228" s="433"/>
      <c r="U228" s="433"/>
      <c r="V228" s="433"/>
      <c r="W228" s="433"/>
      <c r="X228" s="433"/>
      <c r="Y228" s="433"/>
      <c r="Z228" s="433"/>
      <c r="AA228" s="433"/>
      <c r="AB228" s="433"/>
      <c r="AC228" s="433"/>
      <c r="AD228" s="433"/>
      <c r="AE228" s="433"/>
      <c r="AF228" s="433"/>
      <c r="AG228" s="433"/>
      <c r="AH228" s="433"/>
      <c r="AI228" s="433"/>
      <c r="AJ228" s="433"/>
      <c r="AK228" s="433"/>
      <c r="AL228" s="433"/>
      <c r="AM228" s="433"/>
      <c r="AN228" s="433"/>
      <c r="AO228" s="433"/>
      <c r="AP228" s="433"/>
      <c r="AQ228" s="433"/>
      <c r="AR228" s="433"/>
      <c r="AS228" s="433"/>
      <c r="AT228" s="433"/>
      <c r="AU228" s="433"/>
      <c r="AV228" s="433"/>
      <c r="AW228" s="433"/>
      <c r="AX228" s="433"/>
    </row>
    <row r="229" spans="2:50" ht="14.25" customHeight="1" x14ac:dyDescent="0.25">
      <c r="B229" s="652"/>
      <c r="C229" s="434"/>
      <c r="D229" s="434"/>
      <c r="E229" s="434"/>
      <c r="F229" s="433"/>
      <c r="G229" s="433"/>
      <c r="H229" s="433"/>
      <c r="I229" s="433"/>
      <c r="J229" s="433"/>
      <c r="K229" s="433"/>
      <c r="L229" s="433"/>
      <c r="M229" s="433"/>
      <c r="N229" s="433"/>
      <c r="O229" s="433"/>
      <c r="P229" s="433"/>
      <c r="Q229" s="433"/>
      <c r="R229" s="433"/>
      <c r="S229" s="433"/>
      <c r="T229" s="433"/>
      <c r="U229" s="433"/>
      <c r="V229" s="433"/>
      <c r="W229" s="433"/>
      <c r="X229" s="433"/>
      <c r="Y229" s="433"/>
      <c r="Z229" s="433"/>
      <c r="AA229" s="433"/>
      <c r="AB229" s="433"/>
      <c r="AC229" s="433"/>
      <c r="AD229" s="433"/>
      <c r="AE229" s="433"/>
      <c r="AF229" s="433"/>
      <c r="AG229" s="433"/>
      <c r="AH229" s="433"/>
      <c r="AI229" s="433"/>
      <c r="AJ229" s="433"/>
      <c r="AK229" s="433"/>
      <c r="AL229" s="433"/>
      <c r="AM229" s="433"/>
      <c r="AN229" s="433"/>
      <c r="AO229" s="433"/>
      <c r="AP229" s="433"/>
      <c r="AQ229" s="433"/>
      <c r="AR229" s="433"/>
      <c r="AS229" s="433"/>
      <c r="AT229" s="433"/>
      <c r="AU229" s="433"/>
      <c r="AV229" s="433"/>
      <c r="AW229" s="433"/>
      <c r="AX229" s="433"/>
    </row>
    <row r="230" spans="2:50" ht="14.25" customHeight="1" x14ac:dyDescent="0.25">
      <c r="B230" s="652"/>
      <c r="C230" s="434"/>
      <c r="D230" s="434"/>
      <c r="E230" s="434"/>
      <c r="F230" s="433"/>
      <c r="G230" s="433"/>
      <c r="H230" s="433"/>
      <c r="I230" s="433"/>
      <c r="J230" s="433"/>
      <c r="K230" s="433"/>
      <c r="L230" s="433"/>
      <c r="M230" s="433"/>
      <c r="N230" s="433"/>
      <c r="O230" s="433"/>
      <c r="P230" s="433"/>
      <c r="Q230" s="433"/>
      <c r="R230" s="433"/>
      <c r="S230" s="433"/>
      <c r="T230" s="433"/>
      <c r="U230" s="433"/>
      <c r="V230" s="433"/>
      <c r="W230" s="433"/>
      <c r="X230" s="433"/>
      <c r="Y230" s="433"/>
      <c r="Z230" s="433"/>
      <c r="AA230" s="433"/>
      <c r="AB230" s="433"/>
      <c r="AC230" s="433"/>
      <c r="AD230" s="433"/>
      <c r="AE230" s="433"/>
      <c r="AF230" s="433"/>
      <c r="AG230" s="433"/>
      <c r="AH230" s="433"/>
      <c r="AI230" s="433"/>
      <c r="AJ230" s="433"/>
      <c r="AK230" s="433"/>
      <c r="AL230" s="433"/>
      <c r="AM230" s="433"/>
      <c r="AN230" s="433"/>
      <c r="AO230" s="433"/>
      <c r="AP230" s="433"/>
      <c r="AQ230" s="433"/>
      <c r="AR230" s="433"/>
      <c r="AS230" s="433"/>
      <c r="AT230" s="433"/>
      <c r="AU230" s="433"/>
      <c r="AV230" s="433"/>
      <c r="AW230" s="433"/>
      <c r="AX230" s="433"/>
    </row>
    <row r="231" spans="2:50" ht="14.25" customHeight="1" x14ac:dyDescent="0.25">
      <c r="B231" s="652"/>
      <c r="C231" s="434"/>
      <c r="D231" s="434"/>
      <c r="E231" s="434"/>
      <c r="F231" s="433"/>
      <c r="G231" s="433"/>
      <c r="H231" s="433"/>
      <c r="I231" s="433"/>
      <c r="J231" s="433"/>
      <c r="K231" s="433"/>
      <c r="L231" s="433"/>
      <c r="M231" s="433"/>
      <c r="N231" s="433"/>
      <c r="O231" s="433"/>
      <c r="P231" s="433"/>
      <c r="Q231" s="433"/>
      <c r="R231" s="433"/>
      <c r="S231" s="433"/>
      <c r="T231" s="433"/>
      <c r="U231" s="433"/>
      <c r="V231" s="433"/>
      <c r="W231" s="433"/>
      <c r="X231" s="433"/>
      <c r="Y231" s="433"/>
      <c r="Z231" s="433"/>
      <c r="AA231" s="433"/>
      <c r="AB231" s="433"/>
      <c r="AC231" s="433"/>
      <c r="AD231" s="433"/>
      <c r="AE231" s="433"/>
      <c r="AF231" s="433"/>
      <c r="AG231" s="433"/>
      <c r="AH231" s="433"/>
      <c r="AI231" s="433"/>
      <c r="AJ231" s="433"/>
      <c r="AK231" s="433"/>
      <c r="AL231" s="433"/>
      <c r="AM231" s="433"/>
      <c r="AN231" s="433"/>
      <c r="AO231" s="433"/>
      <c r="AP231" s="433"/>
      <c r="AQ231" s="433"/>
      <c r="AR231" s="433"/>
      <c r="AS231" s="433"/>
      <c r="AT231" s="433"/>
      <c r="AU231" s="433"/>
      <c r="AV231" s="433"/>
      <c r="AW231" s="433"/>
      <c r="AX231" s="433"/>
    </row>
    <row r="232" spans="2:50" ht="14.25" customHeight="1" x14ac:dyDescent="0.25">
      <c r="B232" s="652"/>
      <c r="C232" s="434"/>
      <c r="D232" s="434"/>
      <c r="E232" s="434"/>
      <c r="F232" s="433"/>
      <c r="G232" s="433"/>
      <c r="H232" s="433"/>
      <c r="I232" s="433"/>
      <c r="J232" s="433"/>
      <c r="K232" s="433"/>
      <c r="L232" s="433"/>
      <c r="M232" s="433"/>
      <c r="N232" s="433"/>
      <c r="O232" s="433"/>
      <c r="P232" s="433"/>
      <c r="Q232" s="433"/>
      <c r="R232" s="433"/>
      <c r="S232" s="433"/>
      <c r="T232" s="433"/>
      <c r="U232" s="433"/>
      <c r="V232" s="433"/>
      <c r="W232" s="433"/>
      <c r="X232" s="433"/>
      <c r="Y232" s="433"/>
      <c r="Z232" s="433"/>
      <c r="AA232" s="433"/>
      <c r="AB232" s="433"/>
      <c r="AC232" s="433"/>
      <c r="AD232" s="433"/>
      <c r="AE232" s="433"/>
      <c r="AF232" s="433"/>
      <c r="AG232" s="433"/>
      <c r="AH232" s="433"/>
      <c r="AI232" s="433"/>
      <c r="AJ232" s="433"/>
      <c r="AK232" s="433"/>
      <c r="AL232" s="433"/>
      <c r="AM232" s="433"/>
      <c r="AN232" s="433"/>
      <c r="AO232" s="433"/>
      <c r="AP232" s="433"/>
      <c r="AQ232" s="433"/>
      <c r="AR232" s="433"/>
      <c r="AS232" s="433"/>
      <c r="AT232" s="433"/>
      <c r="AU232" s="433"/>
      <c r="AV232" s="433"/>
      <c r="AW232" s="433"/>
      <c r="AX232" s="433"/>
    </row>
    <row r="233" spans="2:50" ht="14.25" customHeight="1" x14ac:dyDescent="0.25">
      <c r="B233" s="652"/>
      <c r="C233" s="434"/>
      <c r="D233" s="434"/>
      <c r="E233" s="434"/>
      <c r="F233" s="433"/>
      <c r="G233" s="433"/>
      <c r="H233" s="433"/>
      <c r="I233" s="433"/>
      <c r="J233" s="433"/>
      <c r="K233" s="433"/>
      <c r="L233" s="433"/>
      <c r="M233" s="433"/>
      <c r="N233" s="433"/>
      <c r="O233" s="433"/>
      <c r="P233" s="433"/>
      <c r="Q233" s="433"/>
      <c r="R233" s="433"/>
      <c r="S233" s="433"/>
      <c r="T233" s="433"/>
      <c r="U233" s="433"/>
      <c r="V233" s="433"/>
      <c r="W233" s="433"/>
      <c r="X233" s="433"/>
      <c r="Y233" s="433"/>
      <c r="Z233" s="433"/>
      <c r="AA233" s="433"/>
      <c r="AB233" s="433"/>
      <c r="AC233" s="433"/>
      <c r="AD233" s="433"/>
      <c r="AE233" s="433"/>
      <c r="AF233" s="433"/>
      <c r="AG233" s="433"/>
      <c r="AH233" s="433"/>
      <c r="AI233" s="433"/>
      <c r="AJ233" s="433"/>
      <c r="AK233" s="433"/>
      <c r="AL233" s="433"/>
      <c r="AM233" s="433"/>
      <c r="AN233" s="433"/>
      <c r="AO233" s="433"/>
      <c r="AP233" s="433"/>
      <c r="AQ233" s="433"/>
      <c r="AR233" s="433"/>
      <c r="AS233" s="433"/>
      <c r="AT233" s="433"/>
      <c r="AU233" s="433"/>
      <c r="AV233" s="433"/>
      <c r="AW233" s="433"/>
      <c r="AX233" s="433"/>
    </row>
    <row r="234" spans="2:50" ht="14.25" customHeight="1" x14ac:dyDescent="0.25">
      <c r="B234" s="652"/>
      <c r="C234" s="434"/>
      <c r="D234" s="434"/>
      <c r="E234" s="434"/>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3"/>
      <c r="AR234" s="433"/>
      <c r="AS234" s="433"/>
      <c r="AT234" s="433"/>
      <c r="AU234" s="433"/>
      <c r="AV234" s="433"/>
      <c r="AW234" s="433"/>
      <c r="AX234" s="433"/>
    </row>
    <row r="235" spans="2:50" ht="14.25" customHeight="1" x14ac:dyDescent="0.25">
      <c r="B235" s="652"/>
      <c r="C235" s="434"/>
      <c r="D235" s="434"/>
      <c r="E235" s="434"/>
      <c r="F235" s="433"/>
      <c r="G235" s="433"/>
      <c r="H235" s="433"/>
      <c r="I235" s="433"/>
      <c r="J235" s="433"/>
      <c r="K235" s="433"/>
      <c r="L235" s="433"/>
      <c r="M235" s="433"/>
      <c r="N235" s="433"/>
      <c r="O235" s="433"/>
      <c r="P235" s="433"/>
      <c r="Q235" s="433"/>
      <c r="R235" s="433"/>
      <c r="S235" s="433"/>
      <c r="T235" s="433"/>
      <c r="U235" s="433"/>
      <c r="V235" s="433"/>
      <c r="W235" s="433"/>
      <c r="X235" s="433"/>
      <c r="Y235" s="433"/>
      <c r="Z235" s="433"/>
      <c r="AA235" s="433"/>
      <c r="AB235" s="433"/>
      <c r="AC235" s="433"/>
      <c r="AD235" s="433"/>
      <c r="AE235" s="433"/>
      <c r="AF235" s="433"/>
      <c r="AG235" s="433"/>
      <c r="AH235" s="433"/>
      <c r="AI235" s="433"/>
      <c r="AJ235" s="433"/>
      <c r="AK235" s="433"/>
      <c r="AL235" s="433"/>
      <c r="AM235" s="433"/>
      <c r="AN235" s="433"/>
      <c r="AO235" s="433"/>
      <c r="AP235" s="433"/>
      <c r="AQ235" s="433"/>
      <c r="AR235" s="433"/>
      <c r="AS235" s="433"/>
      <c r="AT235" s="433"/>
      <c r="AU235" s="433"/>
      <c r="AV235" s="433"/>
      <c r="AW235" s="433"/>
      <c r="AX235" s="433"/>
    </row>
    <row r="236" spans="2:50" ht="14.25" customHeight="1" x14ac:dyDescent="0.25">
      <c r="B236" s="652"/>
      <c r="C236" s="434"/>
      <c r="D236" s="434"/>
      <c r="E236" s="434"/>
      <c r="F236" s="433"/>
      <c r="G236" s="433"/>
      <c r="H236" s="433"/>
      <c r="I236" s="433"/>
      <c r="J236" s="433"/>
      <c r="K236" s="433"/>
      <c r="L236" s="433"/>
      <c r="M236" s="433"/>
      <c r="N236" s="433"/>
      <c r="O236" s="433"/>
      <c r="P236" s="433"/>
      <c r="Q236" s="433"/>
      <c r="R236" s="433"/>
      <c r="S236" s="433"/>
      <c r="T236" s="433"/>
      <c r="U236" s="433"/>
      <c r="V236" s="433"/>
      <c r="W236" s="433"/>
      <c r="X236" s="433"/>
      <c r="Y236" s="433"/>
      <c r="Z236" s="433"/>
      <c r="AA236" s="433"/>
      <c r="AB236" s="433"/>
      <c r="AC236" s="433"/>
      <c r="AD236" s="433"/>
      <c r="AE236" s="433"/>
      <c r="AF236" s="433"/>
      <c r="AG236" s="433"/>
      <c r="AH236" s="433"/>
      <c r="AI236" s="433"/>
      <c r="AJ236" s="433"/>
      <c r="AK236" s="433"/>
      <c r="AL236" s="433"/>
      <c r="AM236" s="433"/>
      <c r="AN236" s="433"/>
      <c r="AO236" s="433"/>
      <c r="AP236" s="433"/>
      <c r="AQ236" s="433"/>
      <c r="AR236" s="433"/>
      <c r="AS236" s="433"/>
      <c r="AT236" s="433"/>
      <c r="AU236" s="433"/>
      <c r="AV236" s="433"/>
      <c r="AW236" s="433"/>
      <c r="AX236" s="433"/>
    </row>
    <row r="237" spans="2:50" ht="14.25" customHeight="1" x14ac:dyDescent="0.25">
      <c r="B237" s="652"/>
      <c r="C237" s="434"/>
      <c r="D237" s="434"/>
      <c r="E237" s="434"/>
      <c r="F237" s="433"/>
      <c r="G237" s="433"/>
      <c r="H237" s="433"/>
      <c r="I237" s="433"/>
      <c r="J237" s="433"/>
      <c r="K237" s="433"/>
      <c r="L237" s="433"/>
      <c r="M237" s="433"/>
      <c r="N237" s="433"/>
      <c r="O237" s="433"/>
      <c r="P237" s="433"/>
      <c r="Q237" s="433"/>
      <c r="R237" s="433"/>
      <c r="S237" s="433"/>
      <c r="T237" s="433"/>
      <c r="U237" s="433"/>
      <c r="V237" s="433"/>
      <c r="W237" s="433"/>
      <c r="X237" s="433"/>
      <c r="Y237" s="433"/>
      <c r="Z237" s="433"/>
      <c r="AA237" s="433"/>
      <c r="AB237" s="433"/>
      <c r="AC237" s="433"/>
      <c r="AD237" s="433"/>
      <c r="AE237" s="433"/>
      <c r="AF237" s="433"/>
      <c r="AG237" s="433"/>
      <c r="AH237" s="433"/>
      <c r="AI237" s="433"/>
      <c r="AJ237" s="433"/>
      <c r="AK237" s="433"/>
      <c r="AL237" s="433"/>
      <c r="AM237" s="433"/>
      <c r="AN237" s="433"/>
      <c r="AO237" s="433"/>
      <c r="AP237" s="433"/>
      <c r="AQ237" s="433"/>
      <c r="AR237" s="433"/>
      <c r="AS237" s="433"/>
      <c r="AT237" s="433"/>
      <c r="AU237" s="433"/>
      <c r="AV237" s="433"/>
      <c r="AW237" s="433"/>
      <c r="AX237" s="433"/>
    </row>
    <row r="238" spans="2:50" ht="14.25" customHeight="1" x14ac:dyDescent="0.25">
      <c r="B238" s="652"/>
      <c r="C238" s="434"/>
      <c r="D238" s="434"/>
      <c r="E238" s="434"/>
      <c r="F238" s="433"/>
      <c r="G238" s="433"/>
      <c r="H238" s="433"/>
      <c r="I238" s="433"/>
      <c r="J238" s="433"/>
      <c r="K238" s="433"/>
      <c r="L238" s="433"/>
      <c r="M238" s="433"/>
      <c r="N238" s="433"/>
      <c r="O238" s="433"/>
      <c r="P238" s="433"/>
      <c r="Q238" s="433"/>
      <c r="R238" s="433"/>
      <c r="S238" s="433"/>
      <c r="T238" s="433"/>
      <c r="U238" s="433"/>
      <c r="V238" s="433"/>
      <c r="W238" s="433"/>
      <c r="X238" s="433"/>
      <c r="Y238" s="433"/>
      <c r="Z238" s="433"/>
      <c r="AA238" s="433"/>
      <c r="AB238" s="433"/>
      <c r="AC238" s="433"/>
      <c r="AD238" s="433"/>
      <c r="AE238" s="433"/>
      <c r="AF238" s="433"/>
      <c r="AG238" s="433"/>
      <c r="AH238" s="433"/>
      <c r="AI238" s="433"/>
      <c r="AJ238" s="433"/>
      <c r="AK238" s="433"/>
      <c r="AL238" s="433"/>
      <c r="AM238" s="433"/>
      <c r="AN238" s="433"/>
      <c r="AO238" s="433"/>
      <c r="AP238" s="433"/>
      <c r="AQ238" s="433"/>
      <c r="AR238" s="433"/>
      <c r="AS238" s="433"/>
      <c r="AT238" s="433"/>
      <c r="AU238" s="433"/>
      <c r="AV238" s="433"/>
      <c r="AW238" s="433"/>
      <c r="AX238" s="433"/>
    </row>
    <row r="239" spans="2:50" ht="14.25" customHeight="1" x14ac:dyDescent="0.25">
      <c r="B239" s="652"/>
      <c r="C239" s="434"/>
      <c r="D239" s="434"/>
      <c r="E239" s="434"/>
      <c r="F239" s="433"/>
      <c r="G239" s="433"/>
      <c r="H239" s="433"/>
      <c r="I239" s="433"/>
      <c r="J239" s="433"/>
      <c r="K239" s="433"/>
      <c r="L239" s="433"/>
      <c r="M239" s="433"/>
      <c r="N239" s="433"/>
      <c r="O239" s="433"/>
      <c r="P239" s="433"/>
      <c r="Q239" s="433"/>
      <c r="R239" s="433"/>
      <c r="S239" s="433"/>
      <c r="T239" s="433"/>
      <c r="U239" s="433"/>
      <c r="V239" s="433"/>
      <c r="W239" s="433"/>
      <c r="X239" s="433"/>
      <c r="Y239" s="433"/>
      <c r="Z239" s="433"/>
      <c r="AA239" s="433"/>
      <c r="AB239" s="433"/>
      <c r="AC239" s="433"/>
      <c r="AD239" s="433"/>
      <c r="AE239" s="433"/>
      <c r="AF239" s="433"/>
      <c r="AG239" s="433"/>
      <c r="AH239" s="433"/>
      <c r="AI239" s="433"/>
      <c r="AJ239" s="433"/>
      <c r="AK239" s="433"/>
      <c r="AL239" s="433"/>
      <c r="AM239" s="433"/>
      <c r="AN239" s="433"/>
      <c r="AO239" s="433"/>
      <c r="AP239" s="433"/>
      <c r="AQ239" s="433"/>
      <c r="AR239" s="433"/>
      <c r="AS239" s="433"/>
      <c r="AT239" s="433"/>
      <c r="AU239" s="433"/>
      <c r="AV239" s="433"/>
      <c r="AW239" s="433"/>
      <c r="AX239" s="433"/>
    </row>
    <row r="240" spans="2:50" ht="14.25" customHeight="1" x14ac:dyDescent="0.25">
      <c r="B240" s="652"/>
      <c r="C240" s="434"/>
      <c r="D240" s="434"/>
      <c r="E240" s="434"/>
      <c r="F240" s="433"/>
      <c r="G240" s="433"/>
      <c r="H240" s="433"/>
      <c r="I240" s="433"/>
      <c r="J240" s="433"/>
      <c r="K240" s="433"/>
      <c r="L240" s="433"/>
      <c r="M240" s="433"/>
      <c r="N240" s="433"/>
      <c r="O240" s="433"/>
      <c r="P240" s="433"/>
      <c r="Q240" s="433"/>
      <c r="R240" s="433"/>
      <c r="S240" s="433"/>
      <c r="T240" s="433"/>
      <c r="U240" s="433"/>
      <c r="V240" s="433"/>
      <c r="W240" s="433"/>
      <c r="X240" s="433"/>
      <c r="Y240" s="433"/>
      <c r="Z240" s="433"/>
      <c r="AA240" s="433"/>
      <c r="AB240" s="433"/>
      <c r="AC240" s="433"/>
      <c r="AD240" s="433"/>
      <c r="AE240" s="433"/>
      <c r="AF240" s="433"/>
      <c r="AG240" s="433"/>
      <c r="AH240" s="433"/>
      <c r="AI240" s="433"/>
      <c r="AJ240" s="433"/>
      <c r="AK240" s="433"/>
      <c r="AL240" s="433"/>
      <c r="AM240" s="433"/>
      <c r="AN240" s="433"/>
      <c r="AO240" s="433"/>
      <c r="AP240" s="433"/>
      <c r="AQ240" s="433"/>
      <c r="AR240" s="433"/>
      <c r="AS240" s="433"/>
      <c r="AT240" s="433"/>
      <c r="AU240" s="433"/>
      <c r="AV240" s="433"/>
      <c r="AW240" s="433"/>
      <c r="AX240" s="433"/>
    </row>
    <row r="241" spans="2:50" ht="14.25" customHeight="1" x14ac:dyDescent="0.25">
      <c r="B241" s="652"/>
      <c r="C241" s="434"/>
      <c r="D241" s="434"/>
      <c r="E241" s="434"/>
      <c r="F241" s="433"/>
      <c r="G241" s="433"/>
      <c r="H241" s="433"/>
      <c r="I241" s="433"/>
      <c r="J241" s="433"/>
      <c r="K241" s="433"/>
      <c r="L241" s="433"/>
      <c r="M241" s="433"/>
      <c r="N241" s="433"/>
      <c r="O241" s="433"/>
      <c r="P241" s="433"/>
      <c r="Q241" s="433"/>
      <c r="R241" s="433"/>
      <c r="S241" s="433"/>
      <c r="T241" s="433"/>
      <c r="U241" s="433"/>
      <c r="V241" s="433"/>
      <c r="W241" s="433"/>
      <c r="X241" s="433"/>
      <c r="Y241" s="433"/>
      <c r="Z241" s="433"/>
      <c r="AA241" s="433"/>
      <c r="AB241" s="433"/>
      <c r="AC241" s="433"/>
      <c r="AD241" s="433"/>
      <c r="AE241" s="433"/>
      <c r="AF241" s="433"/>
      <c r="AG241" s="433"/>
      <c r="AH241" s="433"/>
      <c r="AI241" s="433"/>
      <c r="AJ241" s="433"/>
      <c r="AK241" s="433"/>
      <c r="AL241" s="433"/>
      <c r="AM241" s="433"/>
      <c r="AN241" s="433"/>
      <c r="AO241" s="433"/>
      <c r="AP241" s="433"/>
      <c r="AQ241" s="433"/>
      <c r="AR241" s="433"/>
      <c r="AS241" s="433"/>
      <c r="AT241" s="433"/>
      <c r="AU241" s="433"/>
      <c r="AV241" s="433"/>
      <c r="AW241" s="433"/>
      <c r="AX241" s="433"/>
    </row>
    <row r="242" spans="2:50" ht="14.25" customHeight="1" x14ac:dyDescent="0.25">
      <c r="B242" s="652"/>
      <c r="C242" s="434"/>
      <c r="D242" s="434"/>
      <c r="E242" s="434"/>
      <c r="F242" s="433"/>
      <c r="G242" s="433"/>
      <c r="H242" s="433"/>
      <c r="I242" s="433"/>
      <c r="J242" s="433"/>
      <c r="K242" s="433"/>
      <c r="L242" s="433"/>
      <c r="M242" s="433"/>
      <c r="N242" s="433"/>
      <c r="O242" s="433"/>
      <c r="P242" s="433"/>
      <c r="Q242" s="433"/>
      <c r="R242" s="433"/>
      <c r="S242" s="433"/>
      <c r="T242" s="433"/>
      <c r="U242" s="433"/>
      <c r="V242" s="433"/>
      <c r="W242" s="433"/>
      <c r="X242" s="433"/>
      <c r="Y242" s="433"/>
      <c r="Z242" s="433"/>
      <c r="AA242" s="433"/>
      <c r="AB242" s="433"/>
      <c r="AC242" s="433"/>
      <c r="AD242" s="433"/>
      <c r="AE242" s="433"/>
      <c r="AF242" s="433"/>
      <c r="AG242" s="433"/>
      <c r="AH242" s="433"/>
      <c r="AI242" s="433"/>
      <c r="AJ242" s="433"/>
      <c r="AK242" s="433"/>
      <c r="AL242" s="433"/>
      <c r="AM242" s="433"/>
      <c r="AN242" s="433"/>
      <c r="AO242" s="433"/>
      <c r="AP242" s="433"/>
      <c r="AQ242" s="433"/>
      <c r="AR242" s="433"/>
      <c r="AS242" s="433"/>
      <c r="AT242" s="433"/>
      <c r="AU242" s="433"/>
      <c r="AV242" s="433"/>
      <c r="AW242" s="433"/>
      <c r="AX242" s="433"/>
    </row>
    <row r="243" spans="2:50" ht="14.25" customHeight="1" x14ac:dyDescent="0.25">
      <c r="B243" s="652"/>
      <c r="C243" s="434"/>
      <c r="D243" s="434"/>
      <c r="E243" s="434"/>
      <c r="F243" s="433"/>
      <c r="G243" s="433"/>
      <c r="H243" s="433"/>
      <c r="I243" s="433"/>
      <c r="J243" s="433"/>
      <c r="K243" s="433"/>
      <c r="L243" s="433"/>
      <c r="M243" s="433"/>
      <c r="N243" s="433"/>
      <c r="O243" s="433"/>
      <c r="P243" s="433"/>
      <c r="Q243" s="433"/>
      <c r="R243" s="433"/>
      <c r="S243" s="433"/>
      <c r="T243" s="433"/>
      <c r="U243" s="433"/>
      <c r="V243" s="433"/>
      <c r="W243" s="433"/>
      <c r="X243" s="433"/>
      <c r="Y243" s="433"/>
      <c r="Z243" s="433"/>
      <c r="AA243" s="433"/>
      <c r="AB243" s="433"/>
      <c r="AC243" s="433"/>
      <c r="AD243" s="433"/>
      <c r="AE243" s="433"/>
      <c r="AF243" s="433"/>
      <c r="AG243" s="433"/>
      <c r="AH243" s="433"/>
      <c r="AI243" s="433"/>
      <c r="AJ243" s="433"/>
      <c r="AK243" s="433"/>
      <c r="AL243" s="433"/>
      <c r="AM243" s="433"/>
      <c r="AN243" s="433"/>
      <c r="AO243" s="433"/>
      <c r="AP243" s="433"/>
      <c r="AQ243" s="433"/>
      <c r="AR243" s="433"/>
      <c r="AS243" s="433"/>
      <c r="AT243" s="433"/>
      <c r="AU243" s="433"/>
      <c r="AV243" s="433"/>
      <c r="AW243" s="433"/>
      <c r="AX243" s="433"/>
    </row>
    <row r="244" spans="2:50" ht="14.25" customHeight="1" x14ac:dyDescent="0.25">
      <c r="B244" s="652"/>
      <c r="C244" s="434"/>
      <c r="D244" s="434"/>
      <c r="E244" s="434"/>
      <c r="F244" s="433"/>
      <c r="G244" s="433"/>
      <c r="H244" s="433"/>
      <c r="I244" s="433"/>
      <c r="J244" s="433"/>
      <c r="K244" s="433"/>
      <c r="L244" s="433"/>
      <c r="M244" s="433"/>
      <c r="N244" s="433"/>
      <c r="O244" s="433"/>
      <c r="P244" s="433"/>
      <c r="Q244" s="433"/>
      <c r="R244" s="433"/>
      <c r="S244" s="433"/>
      <c r="T244" s="433"/>
      <c r="U244" s="433"/>
      <c r="V244" s="433"/>
      <c r="W244" s="433"/>
      <c r="X244" s="433"/>
      <c r="Y244" s="433"/>
      <c r="Z244" s="433"/>
      <c r="AA244" s="433"/>
      <c r="AB244" s="433"/>
      <c r="AC244" s="433"/>
      <c r="AD244" s="433"/>
      <c r="AE244" s="433"/>
      <c r="AF244" s="433"/>
      <c r="AG244" s="433"/>
      <c r="AH244" s="433"/>
      <c r="AI244" s="433"/>
      <c r="AJ244" s="433"/>
      <c r="AK244" s="433"/>
      <c r="AL244" s="433"/>
      <c r="AM244" s="433"/>
      <c r="AN244" s="433"/>
      <c r="AO244" s="433"/>
      <c r="AP244" s="433"/>
      <c r="AQ244" s="433"/>
      <c r="AR244" s="433"/>
      <c r="AS244" s="433"/>
      <c r="AT244" s="433"/>
      <c r="AU244" s="433"/>
      <c r="AV244" s="433"/>
      <c r="AW244" s="433"/>
      <c r="AX244" s="433"/>
    </row>
    <row r="245" spans="2:50" ht="14.25" customHeight="1" x14ac:dyDescent="0.25">
      <c r="B245" s="652"/>
      <c r="C245" s="434"/>
      <c r="D245" s="434"/>
      <c r="E245" s="434"/>
      <c r="F245" s="433"/>
      <c r="G245" s="433"/>
      <c r="H245" s="433"/>
      <c r="I245" s="433"/>
      <c r="J245" s="433"/>
      <c r="K245" s="433"/>
      <c r="L245" s="433"/>
      <c r="M245" s="433"/>
      <c r="N245" s="433"/>
      <c r="O245" s="433"/>
      <c r="P245" s="433"/>
      <c r="Q245" s="433"/>
      <c r="R245" s="433"/>
      <c r="S245" s="433"/>
      <c r="T245" s="433"/>
      <c r="U245" s="433"/>
      <c r="V245" s="433"/>
      <c r="W245" s="433"/>
      <c r="X245" s="433"/>
      <c r="Y245" s="433"/>
      <c r="Z245" s="433"/>
      <c r="AA245" s="433"/>
      <c r="AB245" s="433"/>
      <c r="AC245" s="433"/>
      <c r="AD245" s="433"/>
      <c r="AE245" s="433"/>
      <c r="AF245" s="433"/>
      <c r="AG245" s="433"/>
      <c r="AH245" s="433"/>
      <c r="AI245" s="433"/>
      <c r="AJ245" s="433"/>
      <c r="AK245" s="433"/>
      <c r="AL245" s="433"/>
      <c r="AM245" s="433"/>
      <c r="AN245" s="433"/>
      <c r="AO245" s="433"/>
      <c r="AP245" s="433"/>
      <c r="AQ245" s="433"/>
      <c r="AR245" s="433"/>
      <c r="AS245" s="433"/>
      <c r="AT245" s="433"/>
      <c r="AU245" s="433"/>
      <c r="AV245" s="433"/>
      <c r="AW245" s="433"/>
      <c r="AX245" s="433"/>
    </row>
    <row r="246" spans="2:50" ht="14.25" customHeight="1" x14ac:dyDescent="0.25">
      <c r="B246" s="652"/>
      <c r="C246" s="434"/>
      <c r="D246" s="434"/>
      <c r="E246" s="434"/>
      <c r="F246" s="433"/>
      <c r="G246" s="433"/>
      <c r="H246" s="433"/>
      <c r="I246" s="433"/>
      <c r="J246" s="433"/>
      <c r="K246" s="433"/>
      <c r="L246" s="433"/>
      <c r="M246" s="433"/>
      <c r="N246" s="433"/>
      <c r="O246" s="433"/>
      <c r="P246" s="433"/>
      <c r="Q246" s="433"/>
      <c r="R246" s="433"/>
      <c r="S246" s="433"/>
      <c r="T246" s="433"/>
      <c r="U246" s="433"/>
      <c r="V246" s="433"/>
      <c r="W246" s="433"/>
      <c r="X246" s="433"/>
      <c r="Y246" s="433"/>
      <c r="Z246" s="433"/>
      <c r="AA246" s="433"/>
      <c r="AB246" s="433"/>
      <c r="AC246" s="433"/>
      <c r="AD246" s="433"/>
      <c r="AE246" s="433"/>
      <c r="AF246" s="433"/>
      <c r="AG246" s="433"/>
      <c r="AH246" s="433"/>
      <c r="AI246" s="433"/>
      <c r="AJ246" s="433"/>
      <c r="AK246" s="433"/>
      <c r="AL246" s="433"/>
      <c r="AM246" s="433"/>
      <c r="AN246" s="433"/>
      <c r="AO246" s="433"/>
      <c r="AP246" s="433"/>
      <c r="AQ246" s="433"/>
      <c r="AR246" s="433"/>
      <c r="AS246" s="433"/>
      <c r="AT246" s="433"/>
      <c r="AU246" s="433"/>
      <c r="AV246" s="433"/>
      <c r="AW246" s="433"/>
      <c r="AX246" s="433"/>
    </row>
    <row r="247" spans="2:50" ht="14.25" customHeight="1" x14ac:dyDescent="0.25">
      <c r="B247" s="652"/>
      <c r="C247" s="434"/>
      <c r="D247" s="434"/>
      <c r="E247" s="434"/>
      <c r="F247" s="433"/>
      <c r="G247" s="433"/>
      <c r="H247" s="433"/>
      <c r="I247" s="433"/>
      <c r="J247" s="433"/>
      <c r="K247" s="433"/>
      <c r="L247" s="433"/>
      <c r="M247" s="433"/>
      <c r="N247" s="433"/>
      <c r="O247" s="433"/>
      <c r="P247" s="433"/>
      <c r="Q247" s="433"/>
      <c r="R247" s="433"/>
      <c r="S247" s="433"/>
      <c r="T247" s="433"/>
      <c r="U247" s="433"/>
      <c r="V247" s="433"/>
      <c r="W247" s="433"/>
      <c r="X247" s="433"/>
      <c r="Y247" s="433"/>
      <c r="Z247" s="433"/>
      <c r="AA247" s="433"/>
      <c r="AB247" s="433"/>
      <c r="AC247" s="433"/>
      <c r="AD247" s="433"/>
      <c r="AE247" s="433"/>
      <c r="AF247" s="433"/>
      <c r="AG247" s="433"/>
      <c r="AH247" s="433"/>
      <c r="AI247" s="433"/>
      <c r="AJ247" s="433"/>
      <c r="AK247" s="433"/>
      <c r="AL247" s="433"/>
      <c r="AM247" s="433"/>
      <c r="AN247" s="433"/>
      <c r="AO247" s="433"/>
      <c r="AP247" s="433"/>
      <c r="AQ247" s="433"/>
      <c r="AR247" s="433"/>
      <c r="AS247" s="433"/>
      <c r="AT247" s="433"/>
      <c r="AU247" s="433"/>
      <c r="AV247" s="433"/>
      <c r="AW247" s="433"/>
      <c r="AX247" s="433"/>
    </row>
    <row r="248" spans="2:50" ht="14.25" customHeight="1" x14ac:dyDescent="0.25">
      <c r="B248" s="652"/>
      <c r="C248" s="434"/>
      <c r="D248" s="434"/>
      <c r="E248" s="434"/>
      <c r="F248" s="433"/>
      <c r="G248" s="433"/>
      <c r="H248" s="433"/>
      <c r="I248" s="433"/>
      <c r="J248" s="433"/>
      <c r="K248" s="433"/>
      <c r="L248" s="433"/>
      <c r="M248" s="433"/>
      <c r="N248" s="433"/>
      <c r="O248" s="433"/>
      <c r="P248" s="433"/>
      <c r="Q248" s="433"/>
      <c r="R248" s="433"/>
      <c r="S248" s="433"/>
      <c r="T248" s="433"/>
      <c r="U248" s="433"/>
      <c r="V248" s="433"/>
      <c r="W248" s="433"/>
      <c r="X248" s="433"/>
      <c r="Y248" s="433"/>
      <c r="Z248" s="433"/>
      <c r="AA248" s="433"/>
      <c r="AB248" s="433"/>
      <c r="AC248" s="433"/>
      <c r="AD248" s="433"/>
      <c r="AE248" s="433"/>
      <c r="AF248" s="433"/>
      <c r="AG248" s="433"/>
      <c r="AH248" s="433"/>
      <c r="AI248" s="433"/>
      <c r="AJ248" s="433"/>
      <c r="AK248" s="433"/>
      <c r="AL248" s="433"/>
      <c r="AM248" s="433"/>
      <c r="AN248" s="433"/>
      <c r="AO248" s="433"/>
      <c r="AP248" s="433"/>
      <c r="AQ248" s="433"/>
      <c r="AR248" s="433"/>
      <c r="AS248" s="433"/>
      <c r="AT248" s="433"/>
      <c r="AU248" s="433"/>
      <c r="AV248" s="433"/>
      <c r="AW248" s="433"/>
      <c r="AX248" s="433"/>
    </row>
    <row r="249" spans="2:50" ht="14.25" customHeight="1" x14ac:dyDescent="0.25">
      <c r="B249" s="652"/>
      <c r="C249" s="434"/>
      <c r="D249" s="434"/>
      <c r="E249" s="434"/>
      <c r="F249" s="433"/>
      <c r="G249" s="433"/>
      <c r="H249" s="433"/>
      <c r="I249" s="433"/>
      <c r="J249" s="433"/>
      <c r="K249" s="433"/>
      <c r="L249" s="433"/>
      <c r="M249" s="433"/>
      <c r="N249" s="433"/>
      <c r="O249" s="433"/>
      <c r="P249" s="433"/>
      <c r="Q249" s="433"/>
      <c r="R249" s="433"/>
      <c r="S249" s="433"/>
      <c r="T249" s="433"/>
      <c r="U249" s="433"/>
      <c r="V249" s="433"/>
      <c r="W249" s="433"/>
      <c r="X249" s="433"/>
      <c r="Y249" s="433"/>
      <c r="Z249" s="433"/>
      <c r="AA249" s="433"/>
      <c r="AB249" s="433"/>
      <c r="AC249" s="433"/>
      <c r="AD249" s="433"/>
      <c r="AE249" s="433"/>
      <c r="AF249" s="433"/>
      <c r="AG249" s="433"/>
      <c r="AH249" s="433"/>
      <c r="AI249" s="433"/>
      <c r="AJ249" s="433"/>
      <c r="AK249" s="433"/>
      <c r="AL249" s="433"/>
      <c r="AM249" s="433"/>
      <c r="AN249" s="433"/>
      <c r="AO249" s="433"/>
      <c r="AP249" s="433"/>
      <c r="AQ249" s="433"/>
      <c r="AR249" s="433"/>
      <c r="AS249" s="433"/>
      <c r="AT249" s="433"/>
      <c r="AU249" s="433"/>
      <c r="AV249" s="433"/>
      <c r="AW249" s="433"/>
      <c r="AX249" s="433"/>
    </row>
    <row r="250" spans="2:50" ht="14.25" customHeight="1" x14ac:dyDescent="0.25">
      <c r="B250" s="652"/>
      <c r="C250" s="434"/>
      <c r="D250" s="434"/>
      <c r="E250" s="434"/>
      <c r="F250" s="433"/>
      <c r="G250" s="433"/>
      <c r="H250" s="433"/>
      <c r="I250" s="433"/>
      <c r="J250" s="433"/>
      <c r="K250" s="433"/>
      <c r="L250" s="433"/>
      <c r="M250" s="433"/>
      <c r="N250" s="433"/>
      <c r="O250" s="433"/>
      <c r="P250" s="433"/>
      <c r="Q250" s="433"/>
      <c r="R250" s="433"/>
      <c r="S250" s="433"/>
      <c r="T250" s="433"/>
      <c r="U250" s="433"/>
      <c r="V250" s="433"/>
      <c r="W250" s="433"/>
      <c r="X250" s="433"/>
      <c r="Y250" s="433"/>
      <c r="Z250" s="433"/>
      <c r="AA250" s="433"/>
      <c r="AB250" s="433"/>
      <c r="AC250" s="433"/>
      <c r="AD250" s="433"/>
      <c r="AE250" s="433"/>
      <c r="AF250" s="433"/>
      <c r="AG250" s="433"/>
      <c r="AH250" s="433"/>
      <c r="AI250" s="433"/>
      <c r="AJ250" s="433"/>
      <c r="AK250" s="433"/>
      <c r="AL250" s="433"/>
      <c r="AM250" s="433"/>
      <c r="AN250" s="433"/>
      <c r="AO250" s="433"/>
      <c r="AP250" s="433"/>
      <c r="AQ250" s="433"/>
      <c r="AR250" s="433"/>
      <c r="AS250" s="433"/>
      <c r="AT250" s="433"/>
      <c r="AU250" s="433"/>
      <c r="AV250" s="433"/>
      <c r="AW250" s="433"/>
      <c r="AX250" s="433"/>
    </row>
    <row r="251" spans="2:50" ht="14.25" customHeight="1" x14ac:dyDescent="0.25">
      <c r="B251" s="652"/>
      <c r="C251" s="434"/>
      <c r="D251" s="434"/>
      <c r="E251" s="434"/>
      <c r="F251" s="433"/>
      <c r="G251" s="433"/>
      <c r="H251" s="433"/>
      <c r="I251" s="433"/>
      <c r="J251" s="433"/>
      <c r="K251" s="433"/>
      <c r="L251" s="433"/>
      <c r="M251" s="433"/>
      <c r="N251" s="433"/>
      <c r="O251" s="433"/>
      <c r="P251" s="433"/>
      <c r="Q251" s="433"/>
      <c r="R251" s="433"/>
      <c r="S251" s="433"/>
      <c r="T251" s="433"/>
      <c r="U251" s="433"/>
      <c r="V251" s="433"/>
      <c r="W251" s="433"/>
      <c r="X251" s="433"/>
      <c r="Y251" s="433"/>
      <c r="Z251" s="433"/>
      <c r="AA251" s="433"/>
      <c r="AB251" s="433"/>
      <c r="AC251" s="433"/>
      <c r="AD251" s="433"/>
      <c r="AE251" s="433"/>
      <c r="AF251" s="433"/>
      <c r="AG251" s="433"/>
      <c r="AH251" s="433"/>
      <c r="AI251" s="433"/>
      <c r="AJ251" s="433"/>
      <c r="AK251" s="433"/>
      <c r="AL251" s="433"/>
      <c r="AM251" s="433"/>
      <c r="AN251" s="433"/>
      <c r="AO251" s="433"/>
      <c r="AP251" s="433"/>
      <c r="AQ251" s="433"/>
      <c r="AR251" s="433"/>
      <c r="AS251" s="433"/>
      <c r="AT251" s="433"/>
      <c r="AU251" s="433"/>
      <c r="AV251" s="433"/>
      <c r="AW251" s="433"/>
      <c r="AX251" s="433"/>
    </row>
    <row r="252" spans="2:50" ht="14.25" customHeight="1" x14ac:dyDescent="0.25">
      <c r="B252" s="652"/>
      <c r="C252" s="434"/>
      <c r="D252" s="434"/>
      <c r="E252" s="434"/>
      <c r="F252" s="433"/>
      <c r="G252" s="433"/>
      <c r="H252" s="433"/>
      <c r="I252" s="433"/>
      <c r="J252" s="433"/>
      <c r="K252" s="433"/>
      <c r="L252" s="433"/>
      <c r="M252" s="433"/>
      <c r="N252" s="433"/>
      <c r="O252" s="433"/>
      <c r="P252" s="433"/>
      <c r="Q252" s="433"/>
      <c r="R252" s="433"/>
      <c r="S252" s="433"/>
      <c r="T252" s="433"/>
      <c r="U252" s="433"/>
      <c r="V252" s="433"/>
      <c r="W252" s="433"/>
      <c r="X252" s="433"/>
      <c r="Y252" s="433"/>
      <c r="Z252" s="433"/>
      <c r="AA252" s="433"/>
      <c r="AB252" s="433"/>
      <c r="AC252" s="433"/>
      <c r="AD252" s="433"/>
      <c r="AE252" s="433"/>
      <c r="AF252" s="433"/>
      <c r="AG252" s="433"/>
      <c r="AH252" s="433"/>
      <c r="AI252" s="433"/>
      <c r="AJ252" s="433"/>
      <c r="AK252" s="433"/>
      <c r="AL252" s="433"/>
      <c r="AM252" s="433"/>
      <c r="AN252" s="433"/>
      <c r="AO252" s="433"/>
      <c r="AP252" s="433"/>
      <c r="AQ252" s="433"/>
      <c r="AR252" s="433"/>
      <c r="AS252" s="433"/>
      <c r="AT252" s="433"/>
      <c r="AU252" s="433"/>
      <c r="AV252" s="433"/>
      <c r="AW252" s="433"/>
      <c r="AX252" s="433"/>
    </row>
    <row r="253" spans="2:50" ht="14.25" customHeight="1" x14ac:dyDescent="0.25">
      <c r="B253" s="652"/>
      <c r="C253" s="434"/>
      <c r="D253" s="434"/>
      <c r="E253" s="434"/>
      <c r="F253" s="433"/>
      <c r="G253" s="433"/>
      <c r="H253" s="433"/>
      <c r="I253" s="433"/>
      <c r="J253" s="433"/>
      <c r="K253" s="433"/>
      <c r="L253" s="433"/>
      <c r="M253" s="433"/>
      <c r="N253" s="433"/>
      <c r="O253" s="433"/>
      <c r="P253" s="433"/>
      <c r="Q253" s="433"/>
      <c r="R253" s="433"/>
      <c r="S253" s="433"/>
      <c r="T253" s="433"/>
      <c r="U253" s="433"/>
      <c r="V253" s="433"/>
      <c r="W253" s="433"/>
      <c r="X253" s="433"/>
      <c r="Y253" s="433"/>
      <c r="Z253" s="433"/>
      <c r="AA253" s="433"/>
      <c r="AB253" s="433"/>
      <c r="AC253" s="433"/>
      <c r="AD253" s="433"/>
      <c r="AE253" s="433"/>
      <c r="AF253" s="433"/>
      <c r="AG253" s="433"/>
      <c r="AH253" s="433"/>
      <c r="AI253" s="433"/>
      <c r="AJ253" s="433"/>
      <c r="AK253" s="433"/>
      <c r="AL253" s="433"/>
      <c r="AM253" s="433"/>
      <c r="AN253" s="433"/>
      <c r="AO253" s="433"/>
      <c r="AP253" s="433"/>
      <c r="AQ253" s="433"/>
      <c r="AR253" s="433"/>
      <c r="AS253" s="433"/>
      <c r="AT253" s="433"/>
      <c r="AU253" s="433"/>
      <c r="AV253" s="433"/>
      <c r="AW253" s="433"/>
      <c r="AX253" s="433"/>
    </row>
    <row r="254" spans="2:50" ht="14.25" customHeight="1" x14ac:dyDescent="0.25">
      <c r="B254" s="652"/>
      <c r="C254" s="434"/>
      <c r="D254" s="434"/>
      <c r="E254" s="434"/>
      <c r="F254" s="433"/>
      <c r="G254" s="433"/>
      <c r="H254" s="433"/>
      <c r="I254" s="433"/>
      <c r="J254" s="433"/>
      <c r="K254" s="433"/>
      <c r="L254" s="433"/>
      <c r="M254" s="433"/>
      <c r="N254" s="433"/>
      <c r="O254" s="433"/>
      <c r="P254" s="433"/>
      <c r="Q254" s="433"/>
      <c r="R254" s="433"/>
      <c r="S254" s="433"/>
      <c r="T254" s="433"/>
      <c r="U254" s="433"/>
      <c r="V254" s="433"/>
      <c r="W254" s="433"/>
      <c r="X254" s="433"/>
      <c r="Y254" s="433"/>
      <c r="Z254" s="433"/>
      <c r="AA254" s="433"/>
      <c r="AB254" s="433"/>
      <c r="AC254" s="433"/>
      <c r="AD254" s="433"/>
      <c r="AE254" s="433"/>
      <c r="AF254" s="433"/>
      <c r="AG254" s="433"/>
      <c r="AH254" s="433"/>
      <c r="AI254" s="433"/>
      <c r="AJ254" s="433"/>
      <c r="AK254" s="433"/>
      <c r="AL254" s="433"/>
      <c r="AM254" s="433"/>
      <c r="AN254" s="433"/>
      <c r="AO254" s="433"/>
      <c r="AP254" s="433"/>
      <c r="AQ254" s="433"/>
      <c r="AR254" s="433"/>
      <c r="AS254" s="433"/>
      <c r="AT254" s="433"/>
      <c r="AU254" s="433"/>
      <c r="AV254" s="433"/>
      <c r="AW254" s="433"/>
      <c r="AX254" s="433"/>
    </row>
    <row r="255" spans="2:50" ht="14.25" customHeight="1" x14ac:dyDescent="0.25">
      <c r="B255" s="652"/>
      <c r="C255" s="434"/>
      <c r="D255" s="434"/>
      <c r="E255" s="434"/>
      <c r="F255" s="433"/>
      <c r="G255" s="433"/>
      <c r="H255" s="433"/>
      <c r="I255" s="433"/>
      <c r="J255" s="433"/>
      <c r="K255" s="433"/>
      <c r="L255" s="433"/>
      <c r="M255" s="433"/>
      <c r="N255" s="433"/>
      <c r="O255" s="433"/>
      <c r="P255" s="433"/>
      <c r="Q255" s="433"/>
      <c r="R255" s="433"/>
      <c r="S255" s="433"/>
      <c r="T255" s="433"/>
      <c r="U255" s="433"/>
      <c r="V255" s="433"/>
      <c r="W255" s="433"/>
      <c r="X255" s="433"/>
      <c r="Y255" s="433"/>
      <c r="Z255" s="433"/>
      <c r="AA255" s="433"/>
      <c r="AB255" s="433"/>
      <c r="AC255" s="433"/>
      <c r="AD255" s="433"/>
      <c r="AE255" s="433"/>
      <c r="AF255" s="433"/>
      <c r="AG255" s="433"/>
      <c r="AH255" s="433"/>
      <c r="AI255" s="433"/>
      <c r="AJ255" s="433"/>
      <c r="AK255" s="433"/>
      <c r="AL255" s="433"/>
      <c r="AM255" s="433"/>
      <c r="AN255" s="433"/>
      <c r="AO255" s="433"/>
      <c r="AP255" s="433"/>
      <c r="AQ255" s="433"/>
      <c r="AR255" s="433"/>
      <c r="AS255" s="433"/>
      <c r="AT255" s="433"/>
      <c r="AU255" s="433"/>
      <c r="AV255" s="433"/>
      <c r="AW255" s="433"/>
      <c r="AX255" s="433"/>
    </row>
    <row r="256" spans="2:50" ht="14.25" customHeight="1" x14ac:dyDescent="0.25">
      <c r="B256" s="652"/>
      <c r="C256" s="434"/>
      <c r="D256" s="434"/>
      <c r="E256" s="434"/>
      <c r="F256" s="433"/>
      <c r="G256" s="433"/>
      <c r="H256" s="433"/>
      <c r="I256" s="433"/>
      <c r="J256" s="433"/>
      <c r="K256" s="433"/>
      <c r="L256" s="433"/>
      <c r="M256" s="433"/>
      <c r="N256" s="433"/>
      <c r="O256" s="433"/>
      <c r="P256" s="433"/>
      <c r="Q256" s="433"/>
      <c r="R256" s="433"/>
      <c r="S256" s="433"/>
      <c r="T256" s="433"/>
      <c r="U256" s="433"/>
      <c r="V256" s="433"/>
      <c r="W256" s="433"/>
      <c r="X256" s="433"/>
      <c r="Y256" s="433"/>
      <c r="Z256" s="433"/>
      <c r="AA256" s="433"/>
      <c r="AB256" s="433"/>
      <c r="AC256" s="433"/>
      <c r="AD256" s="433"/>
      <c r="AE256" s="433"/>
      <c r="AF256" s="433"/>
      <c r="AG256" s="433"/>
      <c r="AH256" s="433"/>
      <c r="AI256" s="433"/>
      <c r="AJ256" s="433"/>
      <c r="AK256" s="433"/>
      <c r="AL256" s="433"/>
      <c r="AM256" s="433"/>
      <c r="AN256" s="433"/>
      <c r="AO256" s="433"/>
      <c r="AP256" s="433"/>
      <c r="AQ256" s="433"/>
      <c r="AR256" s="433"/>
      <c r="AS256" s="433"/>
      <c r="AT256" s="433"/>
      <c r="AU256" s="433"/>
      <c r="AV256" s="433"/>
      <c r="AW256" s="433"/>
      <c r="AX256" s="433"/>
    </row>
    <row r="257" spans="2:50" ht="14.25" customHeight="1" x14ac:dyDescent="0.25">
      <c r="B257" s="652"/>
      <c r="C257" s="434"/>
      <c r="D257" s="434"/>
      <c r="E257" s="434"/>
      <c r="F257" s="433"/>
      <c r="G257" s="433"/>
      <c r="H257" s="433"/>
      <c r="I257" s="433"/>
      <c r="J257" s="433"/>
      <c r="K257" s="433"/>
      <c r="L257" s="433"/>
      <c r="M257" s="433"/>
      <c r="N257" s="433"/>
      <c r="O257" s="433"/>
      <c r="P257" s="433"/>
      <c r="Q257" s="433"/>
      <c r="R257" s="433"/>
      <c r="S257" s="433"/>
      <c r="T257" s="433"/>
      <c r="U257" s="433"/>
      <c r="V257" s="433"/>
      <c r="W257" s="433"/>
      <c r="X257" s="433"/>
      <c r="Y257" s="433"/>
      <c r="Z257" s="433"/>
      <c r="AA257" s="433"/>
      <c r="AB257" s="433"/>
      <c r="AC257" s="433"/>
      <c r="AD257" s="433"/>
      <c r="AE257" s="433"/>
      <c r="AF257" s="433"/>
      <c r="AG257" s="433"/>
      <c r="AH257" s="433"/>
      <c r="AI257" s="433"/>
      <c r="AJ257" s="433"/>
      <c r="AK257" s="433"/>
      <c r="AL257" s="433"/>
      <c r="AM257" s="433"/>
      <c r="AN257" s="433"/>
      <c r="AO257" s="433"/>
      <c r="AP257" s="433"/>
      <c r="AQ257" s="433"/>
      <c r="AR257" s="433"/>
      <c r="AS257" s="433"/>
      <c r="AT257" s="433"/>
      <c r="AU257" s="433"/>
      <c r="AV257" s="433"/>
      <c r="AW257" s="433"/>
      <c r="AX257" s="433"/>
    </row>
    <row r="258" spans="2:50" ht="14.25" customHeight="1" x14ac:dyDescent="0.25">
      <c r="B258" s="652"/>
      <c r="C258" s="434"/>
      <c r="D258" s="434"/>
      <c r="E258" s="434"/>
      <c r="F258" s="433"/>
      <c r="G258" s="433"/>
      <c r="H258" s="433"/>
      <c r="I258" s="433"/>
      <c r="J258" s="433"/>
      <c r="K258" s="433"/>
      <c r="L258" s="433"/>
      <c r="M258" s="433"/>
      <c r="N258" s="433"/>
      <c r="O258" s="433"/>
      <c r="P258" s="433"/>
      <c r="Q258" s="433"/>
      <c r="R258" s="433"/>
      <c r="S258" s="433"/>
      <c r="T258" s="433"/>
      <c r="U258" s="433"/>
      <c r="V258" s="433"/>
      <c r="W258" s="433"/>
      <c r="X258" s="433"/>
      <c r="Y258" s="433"/>
      <c r="Z258" s="433"/>
      <c r="AA258" s="433"/>
      <c r="AB258" s="433"/>
      <c r="AC258" s="433"/>
      <c r="AD258" s="433"/>
      <c r="AE258" s="433"/>
      <c r="AF258" s="433"/>
      <c r="AG258" s="433"/>
      <c r="AH258" s="433"/>
      <c r="AI258" s="433"/>
      <c r="AJ258" s="433"/>
      <c r="AK258" s="433"/>
      <c r="AL258" s="433"/>
      <c r="AM258" s="433"/>
      <c r="AN258" s="433"/>
      <c r="AO258" s="433"/>
      <c r="AP258" s="433"/>
      <c r="AQ258" s="433"/>
      <c r="AR258" s="433"/>
      <c r="AS258" s="433"/>
      <c r="AT258" s="433"/>
      <c r="AU258" s="433"/>
      <c r="AV258" s="433"/>
      <c r="AW258" s="433"/>
      <c r="AX258" s="433"/>
    </row>
    <row r="259" spans="2:50" ht="14.25" customHeight="1" x14ac:dyDescent="0.25">
      <c r="B259" s="652"/>
      <c r="C259" s="434"/>
      <c r="D259" s="434"/>
      <c r="E259" s="434"/>
      <c r="F259" s="433"/>
      <c r="G259" s="433"/>
      <c r="H259" s="433"/>
      <c r="I259" s="433"/>
      <c r="J259" s="433"/>
      <c r="K259" s="433"/>
      <c r="L259" s="433"/>
      <c r="M259" s="433"/>
      <c r="N259" s="433"/>
      <c r="O259" s="433"/>
      <c r="P259" s="433"/>
      <c r="Q259" s="433"/>
      <c r="R259" s="433"/>
      <c r="S259" s="433"/>
      <c r="T259" s="433"/>
      <c r="U259" s="433"/>
      <c r="V259" s="433"/>
      <c r="W259" s="433"/>
      <c r="X259" s="433"/>
      <c r="Y259" s="433"/>
      <c r="Z259" s="433"/>
      <c r="AA259" s="433"/>
      <c r="AB259" s="433"/>
      <c r="AC259" s="433"/>
      <c r="AD259" s="433"/>
      <c r="AE259" s="433"/>
      <c r="AF259" s="433"/>
      <c r="AG259" s="433"/>
      <c r="AH259" s="433"/>
      <c r="AI259" s="433"/>
      <c r="AJ259" s="433"/>
      <c r="AK259" s="433"/>
      <c r="AL259" s="433"/>
      <c r="AM259" s="433"/>
      <c r="AN259" s="433"/>
      <c r="AO259" s="433"/>
      <c r="AP259" s="433"/>
      <c r="AQ259" s="433"/>
      <c r="AR259" s="433"/>
      <c r="AS259" s="433"/>
      <c r="AT259" s="433"/>
      <c r="AU259" s="433"/>
      <c r="AV259" s="433"/>
      <c r="AW259" s="433"/>
      <c r="AX259" s="433"/>
    </row>
    <row r="260" spans="2:50" ht="14.25" customHeight="1" x14ac:dyDescent="0.25">
      <c r="B260" s="652"/>
      <c r="C260" s="434"/>
      <c r="D260" s="434"/>
      <c r="E260" s="434"/>
      <c r="F260" s="433"/>
      <c r="G260" s="433"/>
      <c r="H260" s="433"/>
      <c r="I260" s="433"/>
      <c r="J260" s="433"/>
      <c r="K260" s="433"/>
      <c r="L260" s="433"/>
      <c r="M260" s="433"/>
      <c r="N260" s="433"/>
      <c r="O260" s="433"/>
      <c r="P260" s="433"/>
      <c r="Q260" s="433"/>
      <c r="R260" s="433"/>
      <c r="S260" s="433"/>
      <c r="T260" s="433"/>
      <c r="U260" s="433"/>
      <c r="V260" s="433"/>
      <c r="W260" s="433"/>
      <c r="X260" s="433"/>
      <c r="Y260" s="433"/>
      <c r="Z260" s="433"/>
      <c r="AA260" s="433"/>
      <c r="AB260" s="433"/>
      <c r="AC260" s="433"/>
      <c r="AD260" s="433"/>
      <c r="AE260" s="433"/>
      <c r="AF260" s="433"/>
      <c r="AG260" s="433"/>
      <c r="AH260" s="433"/>
      <c r="AI260" s="433"/>
      <c r="AJ260" s="433"/>
      <c r="AK260" s="433"/>
      <c r="AL260" s="433"/>
      <c r="AM260" s="433"/>
      <c r="AN260" s="433"/>
      <c r="AO260" s="433"/>
      <c r="AP260" s="433"/>
      <c r="AQ260" s="433"/>
      <c r="AR260" s="433"/>
      <c r="AS260" s="433"/>
      <c r="AT260" s="433"/>
      <c r="AU260" s="433"/>
      <c r="AV260" s="433"/>
      <c r="AW260" s="433"/>
      <c r="AX260" s="433"/>
    </row>
    <row r="261" spans="2:50" ht="14.25" customHeight="1" x14ac:dyDescent="0.25">
      <c r="B261" s="652"/>
      <c r="C261" s="434"/>
      <c r="D261" s="434"/>
      <c r="E261" s="434"/>
      <c r="F261" s="433"/>
      <c r="G261" s="433"/>
      <c r="H261" s="433"/>
      <c r="I261" s="433"/>
      <c r="J261" s="433"/>
      <c r="K261" s="433"/>
      <c r="L261" s="433"/>
      <c r="M261" s="433"/>
      <c r="N261" s="433"/>
      <c r="O261" s="433"/>
      <c r="P261" s="433"/>
      <c r="Q261" s="433"/>
      <c r="R261" s="433"/>
      <c r="S261" s="433"/>
      <c r="T261" s="433"/>
      <c r="U261" s="433"/>
      <c r="V261" s="433"/>
      <c r="W261" s="433"/>
      <c r="X261" s="433"/>
      <c r="Y261" s="433"/>
      <c r="Z261" s="433"/>
      <c r="AA261" s="433"/>
      <c r="AB261" s="433"/>
      <c r="AC261" s="433"/>
      <c r="AD261" s="433"/>
      <c r="AE261" s="433"/>
      <c r="AF261" s="433"/>
      <c r="AG261" s="433"/>
      <c r="AH261" s="433"/>
      <c r="AI261" s="433"/>
      <c r="AJ261" s="433"/>
      <c r="AK261" s="433"/>
      <c r="AL261" s="433"/>
      <c r="AM261" s="433"/>
      <c r="AN261" s="433"/>
      <c r="AO261" s="433"/>
      <c r="AP261" s="433"/>
      <c r="AQ261" s="433"/>
      <c r="AR261" s="433"/>
      <c r="AS261" s="433"/>
      <c r="AT261" s="433"/>
      <c r="AU261" s="433"/>
      <c r="AV261" s="433"/>
      <c r="AW261" s="433"/>
      <c r="AX261" s="433"/>
    </row>
    <row r="262" spans="2:50" ht="14.25" customHeight="1" x14ac:dyDescent="0.25">
      <c r="B262" s="652"/>
      <c r="C262" s="434"/>
      <c r="D262" s="434"/>
      <c r="E262" s="434"/>
      <c r="F262" s="433"/>
      <c r="G262" s="433"/>
      <c r="H262" s="433"/>
      <c r="I262" s="433"/>
      <c r="J262" s="433"/>
      <c r="K262" s="433"/>
      <c r="L262" s="433"/>
      <c r="M262" s="433"/>
      <c r="N262" s="433"/>
      <c r="O262" s="433"/>
      <c r="P262" s="433"/>
      <c r="Q262" s="433"/>
      <c r="R262" s="433"/>
      <c r="S262" s="433"/>
      <c r="T262" s="433"/>
      <c r="U262" s="433"/>
      <c r="V262" s="433"/>
      <c r="W262" s="433"/>
      <c r="X262" s="433"/>
      <c r="Y262" s="433"/>
      <c r="Z262" s="433"/>
      <c r="AA262" s="433"/>
      <c r="AB262" s="433"/>
      <c r="AC262" s="433"/>
      <c r="AD262" s="433"/>
      <c r="AE262" s="433"/>
      <c r="AF262" s="433"/>
      <c r="AG262" s="433"/>
      <c r="AH262" s="433"/>
      <c r="AI262" s="433"/>
      <c r="AJ262" s="433"/>
      <c r="AK262" s="433"/>
      <c r="AL262" s="433"/>
      <c r="AM262" s="433"/>
      <c r="AN262" s="433"/>
      <c r="AO262" s="433"/>
      <c r="AP262" s="433"/>
      <c r="AQ262" s="433"/>
      <c r="AR262" s="433"/>
      <c r="AS262" s="433"/>
      <c r="AT262" s="433"/>
      <c r="AU262" s="433"/>
      <c r="AV262" s="433"/>
      <c r="AW262" s="433"/>
      <c r="AX262" s="433"/>
    </row>
    <row r="263" spans="2:50" ht="14.25" customHeight="1" x14ac:dyDescent="0.25">
      <c r="B263" s="652"/>
      <c r="C263" s="434"/>
      <c r="D263" s="434"/>
      <c r="E263" s="434"/>
      <c r="F263" s="433"/>
      <c r="G263" s="433"/>
      <c r="H263" s="433"/>
      <c r="I263" s="433"/>
      <c r="J263" s="433"/>
      <c r="K263" s="433"/>
      <c r="L263" s="433"/>
      <c r="M263" s="433"/>
      <c r="N263" s="433"/>
      <c r="O263" s="433"/>
      <c r="P263" s="433"/>
      <c r="Q263" s="433"/>
      <c r="R263" s="433"/>
      <c r="S263" s="433"/>
      <c r="T263" s="433"/>
      <c r="U263" s="433"/>
      <c r="V263" s="433"/>
      <c r="W263" s="433"/>
      <c r="X263" s="433"/>
      <c r="Y263" s="433"/>
      <c r="Z263" s="433"/>
      <c r="AA263" s="433"/>
      <c r="AB263" s="433"/>
      <c r="AC263" s="433"/>
      <c r="AD263" s="433"/>
      <c r="AE263" s="433"/>
      <c r="AF263" s="433"/>
      <c r="AG263" s="433"/>
      <c r="AH263" s="433"/>
      <c r="AI263" s="433"/>
      <c r="AJ263" s="433"/>
      <c r="AK263" s="433"/>
      <c r="AL263" s="433"/>
      <c r="AM263" s="433"/>
      <c r="AN263" s="433"/>
      <c r="AO263" s="433"/>
      <c r="AP263" s="433"/>
      <c r="AQ263" s="433"/>
      <c r="AR263" s="433"/>
      <c r="AS263" s="433"/>
      <c r="AT263" s="433"/>
      <c r="AU263" s="433"/>
      <c r="AV263" s="433"/>
      <c r="AW263" s="433"/>
      <c r="AX263" s="433"/>
    </row>
    <row r="264" spans="2:50" ht="14.25" customHeight="1" x14ac:dyDescent="0.25">
      <c r="B264" s="652"/>
      <c r="C264" s="434"/>
      <c r="D264" s="434"/>
      <c r="E264" s="434"/>
      <c r="F264" s="433"/>
      <c r="G264" s="433"/>
      <c r="H264" s="433"/>
      <c r="I264" s="433"/>
      <c r="J264" s="433"/>
      <c r="K264" s="433"/>
      <c r="L264" s="433"/>
      <c r="M264" s="433"/>
      <c r="N264" s="433"/>
      <c r="O264" s="433"/>
      <c r="P264" s="433"/>
      <c r="Q264" s="433"/>
      <c r="R264" s="433"/>
      <c r="S264" s="433"/>
      <c r="T264" s="433"/>
      <c r="U264" s="433"/>
      <c r="V264" s="433"/>
      <c r="W264" s="433"/>
      <c r="X264" s="433"/>
      <c r="Y264" s="433"/>
      <c r="Z264" s="433"/>
      <c r="AA264" s="433"/>
      <c r="AB264" s="433"/>
      <c r="AC264" s="433"/>
      <c r="AD264" s="433"/>
      <c r="AE264" s="433"/>
      <c r="AF264" s="433"/>
      <c r="AG264" s="433"/>
      <c r="AH264" s="433"/>
      <c r="AI264" s="433"/>
      <c r="AJ264" s="433"/>
      <c r="AK264" s="433"/>
      <c r="AL264" s="433"/>
      <c r="AM264" s="433"/>
      <c r="AN264" s="433"/>
      <c r="AO264" s="433"/>
      <c r="AP264" s="433"/>
      <c r="AQ264" s="433"/>
      <c r="AR264" s="433"/>
      <c r="AS264" s="433"/>
      <c r="AT264" s="433"/>
      <c r="AU264" s="433"/>
      <c r="AV264" s="433"/>
      <c r="AW264" s="433"/>
      <c r="AX264" s="433"/>
    </row>
    <row r="265" spans="2:50" ht="14.25" customHeight="1" x14ac:dyDescent="0.25">
      <c r="B265" s="652"/>
      <c r="C265" s="434"/>
      <c r="D265" s="434"/>
      <c r="E265" s="434"/>
      <c r="F265" s="433"/>
      <c r="G265" s="433"/>
      <c r="H265" s="433"/>
      <c r="I265" s="433"/>
      <c r="J265" s="433"/>
      <c r="K265" s="433"/>
      <c r="L265" s="433"/>
      <c r="M265" s="433"/>
      <c r="N265" s="433"/>
      <c r="O265" s="433"/>
      <c r="P265" s="433"/>
      <c r="Q265" s="433"/>
      <c r="R265" s="433"/>
      <c r="S265" s="433"/>
      <c r="T265" s="433"/>
      <c r="U265" s="433"/>
      <c r="V265" s="433"/>
      <c r="W265" s="433"/>
      <c r="X265" s="433"/>
      <c r="Y265" s="433"/>
      <c r="Z265" s="433"/>
      <c r="AA265" s="433"/>
      <c r="AB265" s="433"/>
      <c r="AC265" s="433"/>
      <c r="AD265" s="433"/>
      <c r="AE265" s="433"/>
      <c r="AF265" s="433"/>
      <c r="AG265" s="433"/>
      <c r="AH265" s="433"/>
      <c r="AI265" s="433"/>
      <c r="AJ265" s="433"/>
      <c r="AK265" s="433"/>
      <c r="AL265" s="433"/>
      <c r="AM265" s="433"/>
      <c r="AN265" s="433"/>
      <c r="AO265" s="433"/>
      <c r="AP265" s="433"/>
      <c r="AQ265" s="433"/>
      <c r="AR265" s="433"/>
      <c r="AS265" s="433"/>
      <c r="AT265" s="433"/>
      <c r="AU265" s="433"/>
      <c r="AV265" s="433"/>
      <c r="AW265" s="433"/>
      <c r="AX265" s="433"/>
    </row>
    <row r="266" spans="2:50" ht="14.25" customHeight="1" x14ac:dyDescent="0.25">
      <c r="B266" s="652"/>
      <c r="C266" s="434"/>
      <c r="D266" s="434"/>
      <c r="E266" s="434"/>
      <c r="F266" s="433"/>
      <c r="G266" s="433"/>
      <c r="H266" s="433"/>
      <c r="I266" s="433"/>
      <c r="J266" s="433"/>
      <c r="K266" s="433"/>
      <c r="L266" s="433"/>
      <c r="M266" s="433"/>
      <c r="N266" s="433"/>
      <c r="O266" s="433"/>
      <c r="P266" s="433"/>
      <c r="Q266" s="433"/>
      <c r="R266" s="433"/>
      <c r="S266" s="433"/>
      <c r="T266" s="433"/>
      <c r="U266" s="433"/>
      <c r="V266" s="433"/>
      <c r="W266" s="433"/>
      <c r="X266" s="433"/>
      <c r="Y266" s="433"/>
      <c r="Z266" s="433"/>
      <c r="AA266" s="433"/>
      <c r="AB266" s="433"/>
      <c r="AC266" s="433"/>
      <c r="AD266" s="433"/>
      <c r="AE266" s="433"/>
      <c r="AF266" s="433"/>
      <c r="AG266" s="433"/>
      <c r="AH266" s="433"/>
      <c r="AI266" s="433"/>
      <c r="AJ266" s="433"/>
      <c r="AK266" s="433"/>
      <c r="AL266" s="433"/>
      <c r="AM266" s="433"/>
      <c r="AN266" s="433"/>
      <c r="AO266" s="433"/>
      <c r="AP266" s="433"/>
      <c r="AQ266" s="433"/>
      <c r="AR266" s="433"/>
      <c r="AS266" s="433"/>
      <c r="AT266" s="433"/>
      <c r="AU266" s="433"/>
      <c r="AV266" s="433"/>
      <c r="AW266" s="433"/>
      <c r="AX266" s="433"/>
    </row>
    <row r="267" spans="2:50" ht="14.25" customHeight="1" x14ac:dyDescent="0.25">
      <c r="B267" s="652"/>
      <c r="C267" s="434"/>
      <c r="D267" s="434"/>
      <c r="E267" s="434"/>
      <c r="F267" s="433"/>
      <c r="G267" s="433"/>
      <c r="H267" s="433"/>
      <c r="I267" s="433"/>
      <c r="J267" s="433"/>
      <c r="K267" s="433"/>
      <c r="L267" s="433"/>
      <c r="M267" s="433"/>
      <c r="N267" s="433"/>
      <c r="O267" s="433"/>
      <c r="P267" s="433"/>
      <c r="Q267" s="433"/>
      <c r="R267" s="433"/>
      <c r="S267" s="433"/>
      <c r="T267" s="433"/>
      <c r="U267" s="433"/>
      <c r="V267" s="433"/>
      <c r="W267" s="433"/>
      <c r="X267" s="433"/>
      <c r="Y267" s="433"/>
      <c r="Z267" s="433"/>
      <c r="AA267" s="433"/>
      <c r="AB267" s="433"/>
      <c r="AC267" s="433"/>
      <c r="AD267" s="433"/>
      <c r="AE267" s="433"/>
      <c r="AF267" s="433"/>
      <c r="AG267" s="433"/>
      <c r="AH267" s="433"/>
      <c r="AI267" s="433"/>
      <c r="AJ267" s="433"/>
      <c r="AK267" s="433"/>
      <c r="AL267" s="433"/>
      <c r="AM267" s="433"/>
      <c r="AN267" s="433"/>
      <c r="AO267" s="433"/>
      <c r="AP267" s="433"/>
      <c r="AQ267" s="433"/>
      <c r="AR267" s="433"/>
      <c r="AS267" s="433"/>
      <c r="AT267" s="433"/>
      <c r="AU267" s="433"/>
      <c r="AV267" s="433"/>
      <c r="AW267" s="433"/>
      <c r="AX267" s="433"/>
    </row>
    <row r="268" spans="2:50" ht="14.25" customHeight="1" x14ac:dyDescent="0.25">
      <c r="B268" s="652"/>
      <c r="C268" s="434"/>
      <c r="D268" s="434"/>
      <c r="E268" s="434"/>
      <c r="F268" s="433"/>
      <c r="G268" s="433"/>
      <c r="H268" s="433"/>
      <c r="I268" s="433"/>
      <c r="J268" s="433"/>
      <c r="K268" s="433"/>
      <c r="L268" s="433"/>
      <c r="M268" s="433"/>
      <c r="N268" s="433"/>
      <c r="O268" s="433"/>
      <c r="P268" s="433"/>
      <c r="Q268" s="433"/>
      <c r="R268" s="433"/>
      <c r="S268" s="433"/>
      <c r="T268" s="433"/>
      <c r="U268" s="433"/>
      <c r="V268" s="433"/>
      <c r="W268" s="433"/>
      <c r="X268" s="433"/>
      <c r="Y268" s="433"/>
      <c r="Z268" s="433"/>
      <c r="AA268" s="433"/>
      <c r="AB268" s="433"/>
      <c r="AC268" s="433"/>
      <c r="AD268" s="433"/>
      <c r="AE268" s="433"/>
      <c r="AF268" s="433"/>
      <c r="AG268" s="433"/>
      <c r="AH268" s="433"/>
      <c r="AI268" s="433"/>
      <c r="AJ268" s="433"/>
      <c r="AK268" s="433"/>
      <c r="AL268" s="433"/>
      <c r="AM268" s="433"/>
      <c r="AN268" s="433"/>
      <c r="AO268" s="433"/>
      <c r="AP268" s="433"/>
      <c r="AQ268" s="433"/>
      <c r="AR268" s="433"/>
      <c r="AS268" s="433"/>
      <c r="AT268" s="433"/>
      <c r="AU268" s="433"/>
      <c r="AV268" s="433"/>
      <c r="AW268" s="433"/>
      <c r="AX268" s="433"/>
    </row>
    <row r="269" spans="2:50" ht="14.25" customHeight="1" x14ac:dyDescent="0.25">
      <c r="B269" s="652"/>
      <c r="C269" s="434"/>
      <c r="D269" s="434"/>
      <c r="E269" s="434"/>
      <c r="F269" s="433"/>
      <c r="G269" s="433"/>
      <c r="H269" s="433"/>
      <c r="I269" s="433"/>
      <c r="J269" s="433"/>
      <c r="K269" s="433"/>
      <c r="L269" s="433"/>
      <c r="M269" s="433"/>
      <c r="N269" s="433"/>
      <c r="O269" s="433"/>
      <c r="P269" s="433"/>
      <c r="Q269" s="433"/>
      <c r="R269" s="433"/>
      <c r="S269" s="433"/>
      <c r="T269" s="433"/>
      <c r="U269" s="433"/>
      <c r="V269" s="433"/>
      <c r="W269" s="433"/>
      <c r="X269" s="433"/>
      <c r="Y269" s="433"/>
      <c r="Z269" s="433"/>
      <c r="AA269" s="433"/>
      <c r="AB269" s="433"/>
      <c r="AC269" s="433"/>
      <c r="AD269" s="433"/>
      <c r="AE269" s="433"/>
      <c r="AF269" s="433"/>
      <c r="AG269" s="433"/>
      <c r="AH269" s="433"/>
      <c r="AI269" s="433"/>
      <c r="AJ269" s="433"/>
      <c r="AK269" s="433"/>
      <c r="AL269" s="433"/>
      <c r="AM269" s="433"/>
      <c r="AN269" s="433"/>
      <c r="AO269" s="433"/>
      <c r="AP269" s="433"/>
      <c r="AQ269" s="433"/>
      <c r="AR269" s="433"/>
      <c r="AS269" s="433"/>
      <c r="AT269" s="433"/>
      <c r="AU269" s="433"/>
      <c r="AV269" s="433"/>
      <c r="AW269" s="433"/>
      <c r="AX269" s="433"/>
    </row>
    <row r="270" spans="2:50" ht="14.25" customHeight="1" x14ac:dyDescent="0.25">
      <c r="B270" s="652"/>
      <c r="C270" s="434"/>
      <c r="D270" s="434"/>
      <c r="E270" s="434"/>
      <c r="F270" s="433"/>
      <c r="G270" s="433"/>
      <c r="H270" s="433"/>
      <c r="I270" s="433"/>
      <c r="J270" s="433"/>
      <c r="K270" s="433"/>
      <c r="L270" s="433"/>
      <c r="M270" s="433"/>
      <c r="N270" s="433"/>
      <c r="O270" s="433"/>
      <c r="P270" s="433"/>
      <c r="Q270" s="433"/>
      <c r="R270" s="433"/>
      <c r="S270" s="433"/>
      <c r="T270" s="433"/>
      <c r="U270" s="433"/>
      <c r="V270" s="433"/>
      <c r="W270" s="433"/>
      <c r="X270" s="433"/>
      <c r="Y270" s="433"/>
      <c r="Z270" s="433"/>
      <c r="AA270" s="433"/>
      <c r="AB270" s="433"/>
      <c r="AC270" s="433"/>
      <c r="AD270" s="433"/>
      <c r="AE270" s="433"/>
      <c r="AF270" s="433"/>
      <c r="AG270" s="433"/>
      <c r="AH270" s="433"/>
      <c r="AI270" s="433"/>
      <c r="AJ270" s="433"/>
      <c r="AK270" s="433"/>
      <c r="AL270" s="433"/>
      <c r="AM270" s="433"/>
      <c r="AN270" s="433"/>
      <c r="AO270" s="433"/>
      <c r="AP270" s="433"/>
      <c r="AQ270" s="433"/>
      <c r="AR270" s="433"/>
      <c r="AS270" s="433"/>
      <c r="AT270" s="433"/>
      <c r="AU270" s="433"/>
      <c r="AV270" s="433"/>
      <c r="AW270" s="433"/>
      <c r="AX270" s="433"/>
    </row>
    <row r="271" spans="2:50" ht="14.25" customHeight="1" x14ac:dyDescent="0.25">
      <c r="B271" s="652"/>
      <c r="C271" s="434"/>
      <c r="D271" s="434"/>
      <c r="E271" s="434"/>
      <c r="F271" s="433"/>
      <c r="G271" s="433"/>
      <c r="H271" s="433"/>
      <c r="I271" s="433"/>
      <c r="J271" s="433"/>
      <c r="K271" s="433"/>
      <c r="L271" s="433"/>
      <c r="M271" s="433"/>
      <c r="N271" s="433"/>
      <c r="O271" s="433"/>
      <c r="P271" s="433"/>
      <c r="Q271" s="433"/>
      <c r="R271" s="433"/>
      <c r="S271" s="433"/>
      <c r="T271" s="433"/>
      <c r="U271" s="433"/>
      <c r="V271" s="433"/>
      <c r="W271" s="433"/>
      <c r="X271" s="433"/>
      <c r="Y271" s="433"/>
      <c r="Z271" s="433"/>
      <c r="AA271" s="433"/>
      <c r="AB271" s="433"/>
      <c r="AC271" s="433"/>
      <c r="AD271" s="433"/>
      <c r="AE271" s="433"/>
      <c r="AF271" s="433"/>
      <c r="AG271" s="433"/>
      <c r="AH271" s="433"/>
      <c r="AI271" s="433"/>
      <c r="AJ271" s="433"/>
      <c r="AK271" s="433"/>
      <c r="AL271" s="433"/>
      <c r="AM271" s="433"/>
      <c r="AN271" s="433"/>
      <c r="AO271" s="433"/>
      <c r="AP271" s="433"/>
      <c r="AQ271" s="433"/>
      <c r="AR271" s="433"/>
      <c r="AS271" s="433"/>
      <c r="AT271" s="433"/>
      <c r="AU271" s="433"/>
      <c r="AV271" s="433"/>
      <c r="AW271" s="433"/>
      <c r="AX271" s="433"/>
    </row>
    <row r="272" spans="2:50" ht="14.25" customHeight="1" x14ac:dyDescent="0.25">
      <c r="B272" s="652"/>
      <c r="C272" s="434"/>
      <c r="D272" s="434"/>
      <c r="E272" s="434"/>
      <c r="F272" s="433"/>
      <c r="G272" s="433"/>
      <c r="H272" s="433"/>
      <c r="I272" s="433"/>
      <c r="J272" s="433"/>
      <c r="K272" s="433"/>
      <c r="L272" s="433"/>
      <c r="M272" s="433"/>
      <c r="N272" s="433"/>
      <c r="O272" s="433"/>
      <c r="P272" s="433"/>
      <c r="Q272" s="433"/>
      <c r="R272" s="433"/>
      <c r="S272" s="433"/>
      <c r="T272" s="433"/>
      <c r="U272" s="433"/>
      <c r="V272" s="433"/>
      <c r="W272" s="433"/>
      <c r="X272" s="433"/>
      <c r="Y272" s="433"/>
      <c r="Z272" s="433"/>
      <c r="AA272" s="433"/>
      <c r="AB272" s="433"/>
      <c r="AC272" s="433"/>
      <c r="AD272" s="433"/>
      <c r="AE272" s="433"/>
      <c r="AF272" s="433"/>
      <c r="AG272" s="433"/>
      <c r="AH272" s="433"/>
      <c r="AI272" s="433"/>
      <c r="AJ272" s="433"/>
      <c r="AK272" s="433"/>
      <c r="AL272" s="433"/>
      <c r="AM272" s="433"/>
      <c r="AN272" s="433"/>
      <c r="AO272" s="433"/>
      <c r="AP272" s="433"/>
      <c r="AQ272" s="433"/>
      <c r="AR272" s="433"/>
      <c r="AS272" s="433"/>
      <c r="AT272" s="433"/>
      <c r="AU272" s="433"/>
      <c r="AV272" s="433"/>
      <c r="AW272" s="433"/>
      <c r="AX272" s="433"/>
    </row>
    <row r="273" spans="2:50" ht="14.25" customHeight="1" x14ac:dyDescent="0.25">
      <c r="B273" s="652"/>
      <c r="C273" s="434"/>
      <c r="D273" s="434"/>
      <c r="E273" s="434"/>
      <c r="F273" s="433"/>
      <c r="G273" s="433"/>
      <c r="H273" s="433"/>
      <c r="I273" s="433"/>
      <c r="J273" s="433"/>
      <c r="K273" s="433"/>
      <c r="L273" s="433"/>
      <c r="M273" s="433"/>
      <c r="N273" s="433"/>
      <c r="O273" s="433"/>
      <c r="P273" s="433"/>
      <c r="Q273" s="433"/>
      <c r="R273" s="433"/>
      <c r="S273" s="433"/>
      <c r="T273" s="433"/>
      <c r="U273" s="433"/>
      <c r="V273" s="433"/>
      <c r="W273" s="433"/>
      <c r="X273" s="433"/>
      <c r="Y273" s="433"/>
      <c r="Z273" s="433"/>
      <c r="AA273" s="433"/>
      <c r="AB273" s="433"/>
      <c r="AC273" s="433"/>
      <c r="AD273" s="433"/>
      <c r="AE273" s="433"/>
      <c r="AF273" s="433"/>
      <c r="AG273" s="433"/>
      <c r="AH273" s="433"/>
      <c r="AI273" s="433"/>
      <c r="AJ273" s="433"/>
      <c r="AK273" s="433"/>
      <c r="AL273" s="433"/>
      <c r="AM273" s="433"/>
      <c r="AN273" s="433"/>
      <c r="AO273" s="433"/>
      <c r="AP273" s="433"/>
      <c r="AQ273" s="433"/>
      <c r="AR273" s="433"/>
      <c r="AS273" s="433"/>
      <c r="AT273" s="433"/>
      <c r="AU273" s="433"/>
      <c r="AV273" s="433"/>
      <c r="AW273" s="433"/>
      <c r="AX273" s="433"/>
    </row>
    <row r="274" spans="2:50" ht="14.25" customHeight="1" x14ac:dyDescent="0.25">
      <c r="B274" s="652"/>
      <c r="C274" s="434"/>
      <c r="D274" s="434"/>
      <c r="E274" s="434"/>
      <c r="F274" s="433"/>
      <c r="G274" s="433"/>
      <c r="H274" s="433"/>
      <c r="I274" s="433"/>
      <c r="J274" s="433"/>
      <c r="K274" s="433"/>
      <c r="L274" s="433"/>
      <c r="M274" s="433"/>
      <c r="N274" s="433"/>
      <c r="O274" s="433"/>
      <c r="P274" s="433"/>
      <c r="Q274" s="433"/>
      <c r="R274" s="433"/>
      <c r="S274" s="433"/>
      <c r="T274" s="433"/>
      <c r="U274" s="433"/>
      <c r="V274" s="433"/>
      <c r="W274" s="433"/>
      <c r="X274" s="433"/>
      <c r="Y274" s="433"/>
      <c r="Z274" s="433"/>
      <c r="AA274" s="433"/>
      <c r="AB274" s="433"/>
      <c r="AC274" s="433"/>
      <c r="AD274" s="433"/>
      <c r="AE274" s="433"/>
      <c r="AF274" s="433"/>
      <c r="AG274" s="433"/>
      <c r="AH274" s="433"/>
      <c r="AI274" s="433"/>
      <c r="AJ274" s="433"/>
      <c r="AK274" s="433"/>
      <c r="AL274" s="433"/>
      <c r="AM274" s="433"/>
      <c r="AN274" s="433"/>
      <c r="AO274" s="433"/>
      <c r="AP274" s="433"/>
      <c r="AQ274" s="433"/>
      <c r="AR274" s="433"/>
      <c r="AS274" s="433"/>
      <c r="AT274" s="433"/>
      <c r="AU274" s="433"/>
      <c r="AV274" s="433"/>
      <c r="AW274" s="433"/>
      <c r="AX274" s="433"/>
    </row>
    <row r="275" spans="2:50" ht="14.25" customHeight="1" x14ac:dyDescent="0.25">
      <c r="B275" s="652"/>
      <c r="C275" s="434"/>
      <c r="D275" s="434"/>
      <c r="E275" s="434"/>
      <c r="F275" s="433"/>
      <c r="G275" s="433"/>
      <c r="H275" s="433"/>
      <c r="I275" s="433"/>
      <c r="J275" s="433"/>
      <c r="K275" s="433"/>
      <c r="L275" s="433"/>
      <c r="M275" s="433"/>
      <c r="N275" s="433"/>
      <c r="O275" s="433"/>
      <c r="P275" s="433"/>
      <c r="Q275" s="433"/>
      <c r="R275" s="433"/>
      <c r="S275" s="433"/>
      <c r="T275" s="433"/>
      <c r="U275" s="433"/>
      <c r="V275" s="433"/>
      <c r="W275" s="433"/>
      <c r="X275" s="433"/>
      <c r="Y275" s="433"/>
      <c r="Z275" s="433"/>
      <c r="AA275" s="433"/>
      <c r="AB275" s="433"/>
      <c r="AC275" s="433"/>
      <c r="AD275" s="433"/>
      <c r="AE275" s="433"/>
      <c r="AF275" s="433"/>
      <c r="AG275" s="433"/>
      <c r="AH275" s="433"/>
      <c r="AI275" s="433"/>
      <c r="AJ275" s="433"/>
      <c r="AK275" s="433"/>
      <c r="AL275" s="433"/>
      <c r="AM275" s="433"/>
      <c r="AN275" s="433"/>
      <c r="AO275" s="433"/>
      <c r="AP275" s="433"/>
      <c r="AQ275" s="433"/>
      <c r="AR275" s="433"/>
      <c r="AS275" s="433"/>
      <c r="AT275" s="433"/>
      <c r="AU275" s="433"/>
      <c r="AV275" s="433"/>
      <c r="AW275" s="433"/>
      <c r="AX275" s="433"/>
    </row>
    <row r="276" spans="2:50" ht="14.25" customHeight="1" x14ac:dyDescent="0.25">
      <c r="B276" s="652"/>
      <c r="C276" s="434"/>
      <c r="D276" s="434"/>
      <c r="E276" s="434"/>
      <c r="F276" s="433"/>
      <c r="G276" s="433"/>
      <c r="H276" s="433"/>
      <c r="I276" s="433"/>
      <c r="J276" s="433"/>
      <c r="K276" s="433"/>
      <c r="L276" s="433"/>
      <c r="M276" s="433"/>
      <c r="N276" s="433"/>
      <c r="O276" s="433"/>
      <c r="P276" s="433"/>
      <c r="Q276" s="433"/>
      <c r="R276" s="433"/>
      <c r="S276" s="433"/>
      <c r="T276" s="433"/>
      <c r="U276" s="433"/>
      <c r="V276" s="433"/>
      <c r="W276" s="433"/>
      <c r="X276" s="433"/>
      <c r="Y276" s="433"/>
      <c r="Z276" s="433"/>
      <c r="AA276" s="433"/>
      <c r="AB276" s="433"/>
      <c r="AC276" s="433"/>
      <c r="AD276" s="433"/>
      <c r="AE276" s="433"/>
      <c r="AF276" s="433"/>
      <c r="AG276" s="433"/>
      <c r="AH276" s="433"/>
      <c r="AI276" s="433"/>
      <c r="AJ276" s="433"/>
      <c r="AK276" s="433"/>
      <c r="AL276" s="433"/>
      <c r="AM276" s="433"/>
      <c r="AN276" s="433"/>
      <c r="AO276" s="433"/>
      <c r="AP276" s="433"/>
      <c r="AQ276" s="433"/>
      <c r="AR276" s="433"/>
      <c r="AS276" s="433"/>
      <c r="AT276" s="433"/>
      <c r="AU276" s="433"/>
      <c r="AV276" s="433"/>
      <c r="AW276" s="433"/>
      <c r="AX276" s="433"/>
    </row>
    <row r="277" spans="2:50" ht="14.25" customHeight="1" x14ac:dyDescent="0.25">
      <c r="B277" s="652"/>
      <c r="C277" s="434"/>
      <c r="D277" s="434"/>
      <c r="E277" s="434"/>
      <c r="F277" s="433"/>
      <c r="G277" s="433"/>
      <c r="H277" s="433"/>
      <c r="I277" s="433"/>
      <c r="J277" s="433"/>
      <c r="K277" s="433"/>
      <c r="L277" s="433"/>
      <c r="M277" s="433"/>
      <c r="N277" s="433"/>
      <c r="O277" s="433"/>
      <c r="P277" s="433"/>
      <c r="Q277" s="433"/>
      <c r="R277" s="433"/>
      <c r="S277" s="433"/>
      <c r="T277" s="433"/>
      <c r="U277" s="433"/>
      <c r="V277" s="433"/>
      <c r="W277" s="433"/>
      <c r="X277" s="433"/>
      <c r="Y277" s="433"/>
      <c r="Z277" s="433"/>
      <c r="AA277" s="433"/>
      <c r="AB277" s="433"/>
      <c r="AC277" s="433"/>
      <c r="AD277" s="433"/>
      <c r="AE277" s="433"/>
      <c r="AF277" s="433"/>
      <c r="AG277" s="433"/>
      <c r="AH277" s="433"/>
      <c r="AI277" s="433"/>
      <c r="AJ277" s="433"/>
      <c r="AK277" s="433"/>
      <c r="AL277" s="433"/>
      <c r="AM277" s="433"/>
      <c r="AN277" s="433"/>
      <c r="AO277" s="433"/>
      <c r="AP277" s="433"/>
      <c r="AQ277" s="433"/>
      <c r="AR277" s="433"/>
      <c r="AS277" s="433"/>
      <c r="AT277" s="433"/>
      <c r="AU277" s="433"/>
      <c r="AV277" s="433"/>
      <c r="AW277" s="433"/>
      <c r="AX277" s="433"/>
    </row>
    <row r="278" spans="2:50" ht="14.25" customHeight="1" x14ac:dyDescent="0.25">
      <c r="B278" s="652"/>
      <c r="C278" s="434"/>
      <c r="D278" s="434"/>
      <c r="E278" s="434"/>
      <c r="F278" s="433"/>
      <c r="G278" s="433"/>
      <c r="H278" s="433"/>
      <c r="I278" s="433"/>
      <c r="J278" s="433"/>
      <c r="K278" s="433"/>
      <c r="L278" s="433"/>
      <c r="M278" s="433"/>
      <c r="N278" s="433"/>
      <c r="O278" s="433"/>
      <c r="P278" s="433"/>
      <c r="Q278" s="433"/>
      <c r="R278" s="433"/>
      <c r="S278" s="433"/>
      <c r="T278" s="433"/>
      <c r="U278" s="433"/>
      <c r="V278" s="433"/>
      <c r="W278" s="433"/>
      <c r="X278" s="433"/>
      <c r="Y278" s="433"/>
      <c r="Z278" s="433"/>
      <c r="AA278" s="433"/>
      <c r="AB278" s="433"/>
      <c r="AC278" s="433"/>
      <c r="AD278" s="433"/>
      <c r="AE278" s="433"/>
      <c r="AF278" s="433"/>
      <c r="AG278" s="433"/>
      <c r="AH278" s="433"/>
      <c r="AI278" s="433"/>
      <c r="AJ278" s="433"/>
      <c r="AK278" s="433"/>
      <c r="AL278" s="433"/>
      <c r="AM278" s="433"/>
      <c r="AN278" s="433"/>
      <c r="AO278" s="433"/>
      <c r="AP278" s="433"/>
      <c r="AQ278" s="433"/>
      <c r="AR278" s="433"/>
      <c r="AS278" s="433"/>
      <c r="AT278" s="433"/>
      <c r="AU278" s="433"/>
      <c r="AV278" s="433"/>
      <c r="AW278" s="433"/>
      <c r="AX278" s="433"/>
    </row>
    <row r="279" spans="2:50" ht="14.25" customHeight="1" x14ac:dyDescent="0.25">
      <c r="B279" s="652"/>
      <c r="C279" s="434"/>
      <c r="D279" s="434"/>
      <c r="E279" s="434"/>
      <c r="F279" s="433"/>
      <c r="G279" s="433"/>
      <c r="H279" s="433"/>
      <c r="I279" s="433"/>
      <c r="J279" s="433"/>
      <c r="K279" s="433"/>
      <c r="L279" s="433"/>
      <c r="M279" s="433"/>
      <c r="N279" s="433"/>
      <c r="O279" s="433"/>
      <c r="P279" s="433"/>
      <c r="Q279" s="433"/>
      <c r="R279" s="433"/>
      <c r="S279" s="433"/>
      <c r="T279" s="433"/>
      <c r="U279" s="433"/>
      <c r="V279" s="433"/>
      <c r="W279" s="433"/>
      <c r="X279" s="433"/>
      <c r="Y279" s="433"/>
      <c r="Z279" s="433"/>
      <c r="AA279" s="433"/>
      <c r="AB279" s="433"/>
      <c r="AC279" s="433"/>
      <c r="AD279" s="433"/>
      <c r="AE279" s="433"/>
      <c r="AF279" s="433"/>
      <c r="AG279" s="433"/>
      <c r="AH279" s="433"/>
      <c r="AI279" s="433"/>
      <c r="AJ279" s="433"/>
      <c r="AK279" s="433"/>
      <c r="AL279" s="433"/>
      <c r="AM279" s="433"/>
      <c r="AN279" s="433"/>
      <c r="AO279" s="433"/>
      <c r="AP279" s="433"/>
      <c r="AQ279" s="433"/>
      <c r="AR279" s="433"/>
      <c r="AS279" s="433"/>
      <c r="AT279" s="433"/>
      <c r="AU279" s="433"/>
      <c r="AV279" s="433"/>
      <c r="AW279" s="433"/>
      <c r="AX279" s="433"/>
    </row>
    <row r="280" spans="2:50" ht="14.25" customHeight="1" x14ac:dyDescent="0.25">
      <c r="B280" s="652"/>
      <c r="C280" s="434"/>
      <c r="D280" s="434"/>
      <c r="E280" s="434"/>
      <c r="F280" s="433"/>
      <c r="G280" s="433"/>
      <c r="H280" s="433"/>
      <c r="I280" s="433"/>
      <c r="J280" s="433"/>
      <c r="K280" s="433"/>
      <c r="L280" s="433"/>
      <c r="M280" s="433"/>
      <c r="N280" s="433"/>
      <c r="O280" s="433"/>
      <c r="P280" s="433"/>
      <c r="Q280" s="433"/>
      <c r="R280" s="433"/>
      <c r="S280" s="433"/>
      <c r="T280" s="433"/>
      <c r="U280" s="433"/>
      <c r="V280" s="433"/>
      <c r="W280" s="433"/>
      <c r="X280" s="433"/>
      <c r="Y280" s="433"/>
      <c r="Z280" s="433"/>
      <c r="AA280" s="433"/>
      <c r="AB280" s="433"/>
      <c r="AC280" s="433"/>
      <c r="AD280" s="433"/>
      <c r="AE280" s="433"/>
      <c r="AF280" s="433"/>
      <c r="AG280" s="433"/>
      <c r="AH280" s="433"/>
      <c r="AI280" s="433"/>
      <c r="AJ280" s="433"/>
      <c r="AK280" s="433"/>
      <c r="AL280" s="433"/>
      <c r="AM280" s="433"/>
      <c r="AN280" s="433"/>
      <c r="AO280" s="433"/>
      <c r="AP280" s="433"/>
      <c r="AQ280" s="433"/>
      <c r="AR280" s="433"/>
      <c r="AS280" s="433"/>
      <c r="AT280" s="433"/>
      <c r="AU280" s="433"/>
      <c r="AV280" s="433"/>
      <c r="AW280" s="433"/>
      <c r="AX280" s="433"/>
    </row>
    <row r="281" spans="2:50" ht="14.25" customHeight="1" x14ac:dyDescent="0.25">
      <c r="B281" s="652"/>
      <c r="C281" s="434"/>
      <c r="D281" s="434"/>
      <c r="E281" s="434"/>
      <c r="F281" s="433"/>
      <c r="G281" s="433"/>
      <c r="H281" s="433"/>
      <c r="I281" s="433"/>
      <c r="J281" s="433"/>
      <c r="K281" s="433"/>
      <c r="L281" s="433"/>
      <c r="M281" s="433"/>
      <c r="N281" s="433"/>
      <c r="O281" s="433"/>
      <c r="P281" s="433"/>
      <c r="Q281" s="433"/>
      <c r="R281" s="433"/>
      <c r="S281" s="433"/>
      <c r="T281" s="433"/>
      <c r="U281" s="433"/>
      <c r="V281" s="433"/>
      <c r="W281" s="433"/>
      <c r="X281" s="433"/>
      <c r="Y281" s="433"/>
      <c r="Z281" s="433"/>
      <c r="AA281" s="433"/>
      <c r="AB281" s="433"/>
      <c r="AC281" s="433"/>
      <c r="AD281" s="433"/>
      <c r="AE281" s="433"/>
      <c r="AF281" s="433"/>
      <c r="AG281" s="433"/>
      <c r="AH281" s="433"/>
      <c r="AI281" s="433"/>
      <c r="AJ281" s="433"/>
      <c r="AK281" s="433"/>
      <c r="AL281" s="433"/>
      <c r="AM281" s="433"/>
      <c r="AN281" s="433"/>
      <c r="AO281" s="433"/>
      <c r="AP281" s="433"/>
      <c r="AQ281" s="433"/>
      <c r="AR281" s="433"/>
      <c r="AS281" s="433"/>
      <c r="AT281" s="433"/>
      <c r="AU281" s="433"/>
      <c r="AV281" s="433"/>
      <c r="AW281" s="433"/>
      <c r="AX281" s="433"/>
    </row>
    <row r="282" spans="2:50" ht="14.25" customHeight="1" x14ac:dyDescent="0.25">
      <c r="B282" s="652"/>
      <c r="C282" s="434"/>
      <c r="D282" s="434"/>
      <c r="E282" s="434"/>
      <c r="F282" s="433"/>
      <c r="G282" s="433"/>
      <c r="H282" s="433"/>
      <c r="I282" s="433"/>
      <c r="J282" s="433"/>
      <c r="K282" s="433"/>
      <c r="L282" s="433"/>
      <c r="M282" s="433"/>
      <c r="N282" s="433"/>
      <c r="O282" s="433"/>
      <c r="P282" s="433"/>
      <c r="Q282" s="433"/>
      <c r="R282" s="433"/>
      <c r="S282" s="433"/>
      <c r="T282" s="433"/>
      <c r="U282" s="433"/>
      <c r="V282" s="433"/>
      <c r="W282" s="433"/>
      <c r="X282" s="433"/>
      <c r="Y282" s="433"/>
      <c r="Z282" s="433"/>
      <c r="AA282" s="433"/>
      <c r="AB282" s="433"/>
      <c r="AC282" s="433"/>
      <c r="AD282" s="433"/>
      <c r="AE282" s="433"/>
      <c r="AF282" s="433"/>
      <c r="AG282" s="433"/>
      <c r="AH282" s="433"/>
      <c r="AI282" s="433"/>
      <c r="AJ282" s="433"/>
      <c r="AK282" s="433"/>
      <c r="AL282" s="433"/>
      <c r="AM282" s="433"/>
      <c r="AN282" s="433"/>
      <c r="AO282" s="433"/>
      <c r="AP282" s="433"/>
      <c r="AQ282" s="433"/>
      <c r="AR282" s="433"/>
      <c r="AS282" s="433"/>
      <c r="AT282" s="433"/>
      <c r="AU282" s="433"/>
      <c r="AV282" s="433"/>
      <c r="AW282" s="433"/>
      <c r="AX282" s="433"/>
    </row>
    <row r="283" spans="2:50" ht="14.25" customHeight="1" x14ac:dyDescent="0.25">
      <c r="B283" s="652"/>
      <c r="C283" s="434"/>
      <c r="D283" s="434"/>
      <c r="E283" s="434"/>
      <c r="F283" s="433"/>
      <c r="G283" s="433"/>
      <c r="H283" s="433"/>
      <c r="I283" s="433"/>
      <c r="J283" s="433"/>
      <c r="K283" s="433"/>
      <c r="L283" s="433"/>
      <c r="M283" s="433"/>
      <c r="N283" s="433"/>
      <c r="O283" s="433"/>
      <c r="P283" s="433"/>
      <c r="Q283" s="433"/>
      <c r="R283" s="433"/>
      <c r="S283" s="433"/>
      <c r="T283" s="433"/>
      <c r="U283" s="433"/>
      <c r="V283" s="433"/>
      <c r="W283" s="433"/>
      <c r="X283" s="433"/>
      <c r="Y283" s="433"/>
      <c r="Z283" s="433"/>
      <c r="AA283" s="433"/>
      <c r="AB283" s="433"/>
      <c r="AC283" s="433"/>
      <c r="AD283" s="433"/>
      <c r="AE283" s="433"/>
      <c r="AF283" s="433"/>
      <c r="AG283" s="433"/>
      <c r="AH283" s="433"/>
      <c r="AI283" s="433"/>
      <c r="AJ283" s="433"/>
      <c r="AK283" s="433"/>
      <c r="AL283" s="433"/>
      <c r="AM283" s="433"/>
      <c r="AN283" s="433"/>
      <c r="AO283" s="433"/>
      <c r="AP283" s="433"/>
      <c r="AQ283" s="433"/>
      <c r="AR283" s="433"/>
      <c r="AS283" s="433"/>
      <c r="AT283" s="433"/>
      <c r="AU283" s="433"/>
      <c r="AV283" s="433"/>
      <c r="AW283" s="433"/>
      <c r="AX283" s="433"/>
    </row>
    <row r="284" spans="2:50" ht="14.25" customHeight="1" x14ac:dyDescent="0.25">
      <c r="B284" s="652"/>
      <c r="C284" s="434"/>
      <c r="D284" s="434"/>
      <c r="E284" s="434"/>
      <c r="F284" s="433"/>
      <c r="G284" s="433"/>
      <c r="H284" s="433"/>
      <c r="I284" s="433"/>
      <c r="J284" s="433"/>
      <c r="K284" s="433"/>
      <c r="L284" s="433"/>
      <c r="M284" s="433"/>
      <c r="N284" s="433"/>
      <c r="O284" s="433"/>
      <c r="P284" s="433"/>
      <c r="Q284" s="433"/>
      <c r="R284" s="433"/>
      <c r="S284" s="433"/>
      <c r="T284" s="433"/>
      <c r="U284" s="433"/>
      <c r="V284" s="433"/>
      <c r="W284" s="433"/>
      <c r="X284" s="433"/>
      <c r="Y284" s="433"/>
      <c r="Z284" s="433"/>
      <c r="AA284" s="433"/>
      <c r="AB284" s="433"/>
      <c r="AC284" s="433"/>
      <c r="AD284" s="433"/>
      <c r="AE284" s="433"/>
      <c r="AF284" s="433"/>
      <c r="AG284" s="433"/>
      <c r="AH284" s="433"/>
      <c r="AI284" s="433"/>
      <c r="AJ284" s="433"/>
      <c r="AK284" s="433"/>
      <c r="AL284" s="433"/>
      <c r="AM284" s="433"/>
      <c r="AN284" s="433"/>
      <c r="AO284" s="433"/>
      <c r="AP284" s="433"/>
      <c r="AQ284" s="433"/>
      <c r="AR284" s="433"/>
      <c r="AS284" s="433"/>
      <c r="AT284" s="433"/>
      <c r="AU284" s="433"/>
      <c r="AV284" s="433"/>
      <c r="AW284" s="433"/>
      <c r="AX284" s="433"/>
    </row>
    <row r="285" spans="2:50" ht="14.25" customHeight="1" x14ac:dyDescent="0.25">
      <c r="B285" s="652"/>
      <c r="C285" s="434"/>
      <c r="D285" s="434"/>
      <c r="E285" s="434"/>
      <c r="F285" s="433"/>
      <c r="G285" s="433"/>
      <c r="H285" s="433"/>
      <c r="I285" s="433"/>
      <c r="J285" s="433"/>
      <c r="K285" s="433"/>
      <c r="L285" s="433"/>
      <c r="M285" s="433"/>
      <c r="N285" s="433"/>
      <c r="O285" s="433"/>
      <c r="P285" s="433"/>
      <c r="Q285" s="433"/>
      <c r="R285" s="433"/>
      <c r="S285" s="433"/>
      <c r="T285" s="433"/>
      <c r="U285" s="433"/>
      <c r="V285" s="433"/>
      <c r="W285" s="433"/>
      <c r="X285" s="433"/>
      <c r="Y285" s="433"/>
      <c r="Z285" s="433"/>
      <c r="AA285" s="433"/>
      <c r="AB285" s="433"/>
      <c r="AC285" s="433"/>
      <c r="AD285" s="433"/>
      <c r="AE285" s="433"/>
      <c r="AF285" s="433"/>
      <c r="AG285" s="433"/>
      <c r="AH285" s="433"/>
      <c r="AI285" s="433"/>
      <c r="AJ285" s="433"/>
      <c r="AK285" s="433"/>
      <c r="AL285" s="433"/>
      <c r="AM285" s="433"/>
      <c r="AN285" s="433"/>
      <c r="AO285" s="433"/>
      <c r="AP285" s="433"/>
      <c r="AQ285" s="433"/>
      <c r="AR285" s="433"/>
      <c r="AS285" s="433"/>
      <c r="AT285" s="433"/>
      <c r="AU285" s="433"/>
      <c r="AV285" s="433"/>
      <c r="AW285" s="433"/>
      <c r="AX285" s="433"/>
    </row>
    <row r="286" spans="2:50" ht="14.25" customHeight="1" x14ac:dyDescent="0.25">
      <c r="B286" s="652"/>
      <c r="C286" s="434"/>
      <c r="D286" s="434"/>
      <c r="E286" s="434"/>
      <c r="F286" s="433"/>
      <c r="G286" s="433"/>
      <c r="H286" s="433"/>
      <c r="I286" s="433"/>
      <c r="J286" s="433"/>
      <c r="K286" s="433"/>
      <c r="L286" s="433"/>
      <c r="M286" s="433"/>
      <c r="N286" s="433"/>
      <c r="O286" s="433"/>
      <c r="P286" s="433"/>
      <c r="Q286" s="433"/>
      <c r="R286" s="433"/>
      <c r="S286" s="433"/>
      <c r="T286" s="433"/>
      <c r="U286" s="433"/>
      <c r="V286" s="433"/>
      <c r="W286" s="433"/>
      <c r="X286" s="433"/>
      <c r="Y286" s="433"/>
      <c r="Z286" s="433"/>
      <c r="AA286" s="433"/>
      <c r="AB286" s="433"/>
      <c r="AC286" s="433"/>
      <c r="AD286" s="433"/>
      <c r="AE286" s="433"/>
      <c r="AF286" s="433"/>
      <c r="AG286" s="433"/>
      <c r="AH286" s="433"/>
      <c r="AI286" s="433"/>
      <c r="AJ286" s="433"/>
      <c r="AK286" s="433"/>
      <c r="AL286" s="433"/>
      <c r="AM286" s="433"/>
      <c r="AN286" s="433"/>
      <c r="AO286" s="433"/>
      <c r="AP286" s="433"/>
      <c r="AQ286" s="433"/>
      <c r="AR286" s="433"/>
      <c r="AS286" s="433"/>
      <c r="AT286" s="433"/>
      <c r="AU286" s="433"/>
      <c r="AV286" s="433"/>
      <c r="AW286" s="433"/>
      <c r="AX286" s="433"/>
    </row>
    <row r="287" spans="2:50" ht="14.25" customHeight="1" x14ac:dyDescent="0.25">
      <c r="B287" s="652"/>
      <c r="C287" s="434"/>
      <c r="D287" s="434"/>
      <c r="E287" s="434"/>
      <c r="F287" s="433"/>
      <c r="G287" s="433"/>
      <c r="H287" s="433"/>
      <c r="I287" s="433"/>
      <c r="J287" s="433"/>
      <c r="K287" s="433"/>
      <c r="L287" s="433"/>
      <c r="M287" s="433"/>
      <c r="N287" s="433"/>
      <c r="O287" s="433"/>
      <c r="P287" s="433"/>
      <c r="Q287" s="433"/>
      <c r="R287" s="433"/>
      <c r="S287" s="433"/>
      <c r="T287" s="433"/>
      <c r="U287" s="433"/>
      <c r="V287" s="433"/>
      <c r="W287" s="433"/>
      <c r="X287" s="433"/>
      <c r="Y287" s="433"/>
      <c r="Z287" s="433"/>
      <c r="AA287" s="433"/>
      <c r="AB287" s="433"/>
      <c r="AC287" s="433"/>
      <c r="AD287" s="433"/>
      <c r="AE287" s="433"/>
      <c r="AF287" s="433"/>
      <c r="AG287" s="433"/>
      <c r="AH287" s="433"/>
      <c r="AI287" s="433"/>
      <c r="AJ287" s="433"/>
      <c r="AK287" s="433"/>
      <c r="AL287" s="433"/>
      <c r="AM287" s="433"/>
      <c r="AN287" s="433"/>
      <c r="AO287" s="433"/>
      <c r="AP287" s="433"/>
      <c r="AQ287" s="433"/>
      <c r="AR287" s="433"/>
      <c r="AS287" s="433"/>
      <c r="AT287" s="433"/>
      <c r="AU287" s="433"/>
      <c r="AV287" s="433"/>
      <c r="AW287" s="433"/>
      <c r="AX287" s="433"/>
    </row>
    <row r="288" spans="2:50" ht="14.25" customHeight="1" x14ac:dyDescent="0.25">
      <c r="B288" s="652"/>
      <c r="C288" s="434"/>
      <c r="D288" s="434"/>
      <c r="E288" s="434"/>
      <c r="F288" s="433"/>
      <c r="G288" s="433"/>
      <c r="H288" s="433"/>
      <c r="I288" s="433"/>
      <c r="J288" s="433"/>
      <c r="K288" s="433"/>
      <c r="L288" s="433"/>
      <c r="M288" s="433"/>
      <c r="N288" s="433"/>
      <c r="O288" s="433"/>
      <c r="P288" s="433"/>
      <c r="Q288" s="433"/>
      <c r="R288" s="433"/>
      <c r="S288" s="433"/>
      <c r="T288" s="433"/>
      <c r="U288" s="433"/>
      <c r="V288" s="433"/>
      <c r="W288" s="433"/>
      <c r="X288" s="433"/>
      <c r="Y288" s="433"/>
      <c r="Z288" s="433"/>
      <c r="AA288" s="433"/>
      <c r="AB288" s="433"/>
      <c r="AC288" s="433"/>
      <c r="AD288" s="433"/>
      <c r="AE288" s="433"/>
      <c r="AF288" s="433"/>
      <c r="AG288" s="433"/>
      <c r="AH288" s="433"/>
      <c r="AI288" s="433"/>
      <c r="AJ288" s="433"/>
      <c r="AK288" s="433"/>
      <c r="AL288" s="433"/>
      <c r="AM288" s="433"/>
      <c r="AN288" s="433"/>
      <c r="AO288" s="433"/>
      <c r="AP288" s="433"/>
      <c r="AQ288" s="433"/>
      <c r="AR288" s="433"/>
      <c r="AS288" s="433"/>
      <c r="AT288" s="433"/>
      <c r="AU288" s="433"/>
      <c r="AV288" s="433"/>
      <c r="AW288" s="433"/>
      <c r="AX288" s="433"/>
    </row>
    <row r="289" spans="2:50" ht="14.25" customHeight="1" x14ac:dyDescent="0.25">
      <c r="B289" s="652"/>
      <c r="C289" s="434"/>
      <c r="D289" s="434"/>
      <c r="E289" s="434"/>
      <c r="F289" s="433"/>
      <c r="G289" s="433"/>
      <c r="H289" s="433"/>
      <c r="I289" s="433"/>
      <c r="J289" s="433"/>
      <c r="K289" s="433"/>
      <c r="L289" s="433"/>
      <c r="M289" s="433"/>
      <c r="N289" s="433"/>
      <c r="O289" s="433"/>
      <c r="P289" s="433"/>
      <c r="Q289" s="433"/>
      <c r="R289" s="433"/>
      <c r="S289" s="433"/>
      <c r="T289" s="433"/>
      <c r="U289" s="433"/>
      <c r="V289" s="433"/>
      <c r="W289" s="433"/>
      <c r="X289" s="433"/>
      <c r="Y289" s="433"/>
      <c r="Z289" s="433"/>
      <c r="AA289" s="433"/>
      <c r="AB289" s="433"/>
      <c r="AC289" s="433"/>
      <c r="AD289" s="433"/>
      <c r="AE289" s="433"/>
      <c r="AF289" s="433"/>
      <c r="AG289" s="433"/>
      <c r="AH289" s="433"/>
      <c r="AI289" s="433"/>
      <c r="AJ289" s="433"/>
      <c r="AK289" s="433"/>
      <c r="AL289" s="433"/>
      <c r="AM289" s="433"/>
      <c r="AN289" s="433"/>
      <c r="AO289" s="433"/>
      <c r="AP289" s="433"/>
      <c r="AQ289" s="433"/>
      <c r="AR289" s="433"/>
      <c r="AS289" s="433"/>
      <c r="AT289" s="433"/>
      <c r="AU289" s="433"/>
      <c r="AV289" s="433"/>
      <c r="AW289" s="433"/>
      <c r="AX289" s="433"/>
    </row>
    <row r="290" spans="2:50" ht="14.25" customHeight="1" x14ac:dyDescent="0.25">
      <c r="B290" s="652"/>
      <c r="C290" s="434"/>
      <c r="D290" s="434"/>
      <c r="E290" s="434"/>
      <c r="F290" s="433"/>
      <c r="G290" s="433"/>
      <c r="H290" s="433"/>
      <c r="I290" s="433"/>
      <c r="J290" s="433"/>
      <c r="K290" s="433"/>
      <c r="L290" s="433"/>
      <c r="M290" s="433"/>
      <c r="N290" s="433"/>
      <c r="O290" s="433"/>
      <c r="P290" s="433"/>
      <c r="Q290" s="433"/>
      <c r="R290" s="433"/>
      <c r="S290" s="433"/>
      <c r="T290" s="433"/>
      <c r="U290" s="433"/>
      <c r="V290" s="433"/>
      <c r="W290" s="433"/>
      <c r="X290" s="433"/>
      <c r="Y290" s="433"/>
      <c r="Z290" s="433"/>
      <c r="AA290" s="433"/>
      <c r="AB290" s="433"/>
      <c r="AC290" s="433"/>
      <c r="AD290" s="433"/>
      <c r="AE290" s="433"/>
      <c r="AF290" s="433"/>
      <c r="AG290" s="433"/>
      <c r="AH290" s="433"/>
      <c r="AI290" s="433"/>
      <c r="AJ290" s="433"/>
      <c r="AK290" s="433"/>
      <c r="AL290" s="433"/>
      <c r="AM290" s="433"/>
      <c r="AN290" s="433"/>
      <c r="AO290" s="433"/>
      <c r="AP290" s="433"/>
      <c r="AQ290" s="433"/>
      <c r="AR290" s="433"/>
      <c r="AS290" s="433"/>
      <c r="AT290" s="433"/>
      <c r="AU290" s="433"/>
      <c r="AV290" s="433"/>
      <c r="AW290" s="433"/>
      <c r="AX290" s="433"/>
    </row>
    <row r="291" spans="2:50" ht="14.25" customHeight="1" x14ac:dyDescent="0.25">
      <c r="B291" s="652"/>
      <c r="C291" s="434"/>
      <c r="D291" s="434"/>
      <c r="E291" s="434"/>
      <c r="F291" s="433"/>
      <c r="G291" s="433"/>
      <c r="H291" s="433"/>
      <c r="I291" s="433"/>
      <c r="J291" s="433"/>
      <c r="K291" s="433"/>
      <c r="L291" s="433"/>
      <c r="M291" s="433"/>
      <c r="N291" s="433"/>
      <c r="O291" s="433"/>
      <c r="P291" s="433"/>
      <c r="Q291" s="433"/>
      <c r="R291" s="433"/>
      <c r="S291" s="433"/>
      <c r="T291" s="433"/>
      <c r="U291" s="433"/>
      <c r="V291" s="433"/>
      <c r="W291" s="433"/>
      <c r="X291" s="433"/>
      <c r="Y291" s="433"/>
      <c r="Z291" s="433"/>
      <c r="AA291" s="433"/>
      <c r="AB291" s="433"/>
      <c r="AC291" s="433"/>
      <c r="AD291" s="433"/>
      <c r="AE291" s="433"/>
      <c r="AF291" s="433"/>
      <c r="AG291" s="433"/>
      <c r="AH291" s="433"/>
      <c r="AI291" s="433"/>
      <c r="AJ291" s="433"/>
      <c r="AK291" s="433"/>
      <c r="AL291" s="433"/>
      <c r="AM291" s="433"/>
      <c r="AN291" s="433"/>
      <c r="AO291" s="433"/>
      <c r="AP291" s="433"/>
      <c r="AQ291" s="433"/>
      <c r="AR291" s="433"/>
      <c r="AS291" s="433"/>
      <c r="AT291" s="433"/>
      <c r="AU291" s="433"/>
      <c r="AV291" s="433"/>
      <c r="AW291" s="433"/>
      <c r="AX291" s="433"/>
    </row>
    <row r="292" spans="2:50" ht="14.25" customHeight="1" x14ac:dyDescent="0.25">
      <c r="B292" s="652"/>
      <c r="C292" s="434"/>
      <c r="D292" s="434"/>
      <c r="E292" s="434"/>
      <c r="F292" s="433"/>
      <c r="G292" s="433"/>
      <c r="H292" s="433"/>
      <c r="I292" s="433"/>
      <c r="J292" s="433"/>
      <c r="K292" s="433"/>
      <c r="L292" s="433"/>
      <c r="M292" s="433"/>
      <c r="N292" s="433"/>
      <c r="O292" s="433"/>
      <c r="P292" s="433"/>
      <c r="Q292" s="433"/>
      <c r="R292" s="433"/>
      <c r="S292" s="433"/>
      <c r="T292" s="433"/>
      <c r="U292" s="433"/>
      <c r="V292" s="433"/>
      <c r="W292" s="433"/>
      <c r="X292" s="433"/>
      <c r="Y292" s="433"/>
      <c r="Z292" s="433"/>
      <c r="AA292" s="433"/>
      <c r="AB292" s="433"/>
      <c r="AC292" s="433"/>
      <c r="AD292" s="433"/>
      <c r="AE292" s="433"/>
      <c r="AF292" s="433"/>
      <c r="AG292" s="433"/>
      <c r="AH292" s="433"/>
      <c r="AI292" s="433"/>
      <c r="AJ292" s="433"/>
      <c r="AK292" s="433"/>
      <c r="AL292" s="433"/>
      <c r="AM292" s="433"/>
      <c r="AN292" s="433"/>
      <c r="AO292" s="433"/>
      <c r="AP292" s="433"/>
      <c r="AQ292" s="433"/>
      <c r="AR292" s="433"/>
      <c r="AS292" s="433"/>
      <c r="AT292" s="433"/>
      <c r="AU292" s="433"/>
      <c r="AV292" s="433"/>
      <c r="AW292" s="433"/>
      <c r="AX292" s="433"/>
    </row>
    <row r="293" spans="2:50" ht="14.25" customHeight="1" x14ac:dyDescent="0.25">
      <c r="B293" s="652"/>
      <c r="C293" s="434"/>
      <c r="D293" s="434"/>
      <c r="E293" s="434"/>
      <c r="F293" s="433"/>
      <c r="G293" s="433"/>
      <c r="H293" s="433"/>
      <c r="I293" s="433"/>
      <c r="J293" s="433"/>
      <c r="K293" s="433"/>
      <c r="L293" s="433"/>
      <c r="M293" s="433"/>
      <c r="N293" s="433"/>
      <c r="O293" s="433"/>
      <c r="P293" s="433"/>
      <c r="Q293" s="433"/>
      <c r="R293" s="433"/>
      <c r="S293" s="433"/>
      <c r="T293" s="433"/>
      <c r="U293" s="433"/>
      <c r="V293" s="433"/>
      <c r="W293" s="433"/>
      <c r="X293" s="433"/>
      <c r="Y293" s="433"/>
      <c r="Z293" s="433"/>
      <c r="AA293" s="433"/>
      <c r="AB293" s="433"/>
      <c r="AC293" s="433"/>
      <c r="AD293" s="433"/>
      <c r="AE293" s="433"/>
      <c r="AF293" s="433"/>
      <c r="AG293" s="433"/>
      <c r="AH293" s="433"/>
      <c r="AI293" s="433"/>
      <c r="AJ293" s="433"/>
      <c r="AK293" s="433"/>
      <c r="AL293" s="433"/>
      <c r="AM293" s="433"/>
      <c r="AN293" s="433"/>
      <c r="AO293" s="433"/>
      <c r="AP293" s="433"/>
      <c r="AQ293" s="433"/>
      <c r="AR293" s="433"/>
      <c r="AS293" s="433"/>
      <c r="AT293" s="433"/>
      <c r="AU293" s="433"/>
      <c r="AV293" s="433"/>
      <c r="AW293" s="433"/>
      <c r="AX293" s="433"/>
    </row>
    <row r="294" spans="2:50" ht="14.25" customHeight="1" x14ac:dyDescent="0.25">
      <c r="B294" s="652"/>
      <c r="C294" s="434"/>
      <c r="D294" s="434"/>
      <c r="E294" s="434"/>
      <c r="F294" s="433"/>
      <c r="G294" s="433"/>
      <c r="H294" s="433"/>
      <c r="I294" s="433"/>
      <c r="J294" s="433"/>
      <c r="K294" s="433"/>
      <c r="L294" s="433"/>
      <c r="M294" s="433"/>
      <c r="N294" s="433"/>
      <c r="O294" s="433"/>
      <c r="P294" s="433"/>
      <c r="Q294" s="433"/>
      <c r="R294" s="433"/>
      <c r="S294" s="433"/>
      <c r="T294" s="433"/>
      <c r="U294" s="433"/>
      <c r="V294" s="433"/>
      <c r="W294" s="433"/>
      <c r="X294" s="433"/>
      <c r="Y294" s="433"/>
      <c r="Z294" s="433"/>
      <c r="AA294" s="433"/>
      <c r="AB294" s="433"/>
      <c r="AC294" s="433"/>
      <c r="AD294" s="433"/>
      <c r="AE294" s="433"/>
      <c r="AF294" s="433"/>
      <c r="AG294" s="433"/>
      <c r="AH294" s="433"/>
      <c r="AI294" s="433"/>
      <c r="AJ294" s="433"/>
      <c r="AK294" s="433"/>
      <c r="AL294" s="433"/>
      <c r="AM294" s="433"/>
      <c r="AN294" s="433"/>
      <c r="AO294" s="433"/>
      <c r="AP294" s="433"/>
      <c r="AQ294" s="433"/>
      <c r="AR294" s="433"/>
      <c r="AS294" s="433"/>
      <c r="AT294" s="433"/>
      <c r="AU294" s="433"/>
      <c r="AV294" s="433"/>
      <c r="AW294" s="433"/>
      <c r="AX294" s="433"/>
    </row>
    <row r="295" spans="2:50" ht="14.25" customHeight="1" x14ac:dyDescent="0.25">
      <c r="B295" s="652"/>
      <c r="C295" s="434"/>
      <c r="D295" s="434"/>
      <c r="E295" s="434"/>
      <c r="F295" s="433"/>
      <c r="G295" s="433"/>
      <c r="H295" s="433"/>
      <c r="I295" s="433"/>
      <c r="J295" s="433"/>
      <c r="K295" s="433"/>
      <c r="L295" s="433"/>
      <c r="M295" s="433"/>
      <c r="N295" s="433"/>
      <c r="O295" s="433"/>
      <c r="P295" s="433"/>
      <c r="Q295" s="433"/>
      <c r="R295" s="433"/>
      <c r="S295" s="433"/>
      <c r="T295" s="433"/>
      <c r="U295" s="433"/>
      <c r="V295" s="433"/>
      <c r="W295" s="433"/>
      <c r="X295" s="433"/>
      <c r="Y295" s="433"/>
      <c r="Z295" s="433"/>
      <c r="AA295" s="433"/>
      <c r="AB295" s="433"/>
      <c r="AC295" s="433"/>
      <c r="AD295" s="433"/>
      <c r="AE295" s="433"/>
      <c r="AF295" s="433"/>
      <c r="AG295" s="433"/>
      <c r="AH295" s="433"/>
      <c r="AI295" s="433"/>
      <c r="AJ295" s="433"/>
      <c r="AK295" s="433"/>
      <c r="AL295" s="433"/>
      <c r="AM295" s="433"/>
      <c r="AN295" s="433"/>
      <c r="AO295" s="433"/>
      <c r="AP295" s="433"/>
      <c r="AQ295" s="433"/>
      <c r="AR295" s="433"/>
      <c r="AS295" s="433"/>
      <c r="AT295" s="433"/>
      <c r="AU295" s="433"/>
      <c r="AV295" s="433"/>
      <c r="AW295" s="433"/>
      <c r="AX295" s="433"/>
    </row>
    <row r="296" spans="2:50" ht="14.25" customHeight="1" x14ac:dyDescent="0.25">
      <c r="B296" s="652"/>
      <c r="C296" s="434"/>
      <c r="D296" s="434"/>
      <c r="E296" s="434"/>
      <c r="F296" s="433"/>
      <c r="G296" s="433"/>
      <c r="H296" s="433"/>
      <c r="I296" s="433"/>
      <c r="J296" s="433"/>
      <c r="K296" s="433"/>
      <c r="L296" s="433"/>
      <c r="M296" s="433"/>
      <c r="N296" s="433"/>
      <c r="O296" s="433"/>
      <c r="P296" s="433"/>
      <c r="Q296" s="433"/>
      <c r="R296" s="433"/>
      <c r="S296" s="433"/>
      <c r="T296" s="433"/>
      <c r="U296" s="433"/>
      <c r="V296" s="433"/>
      <c r="W296" s="433"/>
      <c r="X296" s="433"/>
      <c r="Y296" s="433"/>
      <c r="Z296" s="433"/>
      <c r="AA296" s="433"/>
      <c r="AB296" s="433"/>
      <c r="AC296" s="433"/>
      <c r="AD296" s="433"/>
      <c r="AE296" s="433"/>
      <c r="AF296" s="433"/>
      <c r="AG296" s="433"/>
      <c r="AH296" s="433"/>
      <c r="AI296" s="433"/>
      <c r="AJ296" s="433"/>
      <c r="AK296" s="433"/>
      <c r="AL296" s="433"/>
      <c r="AM296" s="433"/>
      <c r="AN296" s="433"/>
      <c r="AO296" s="433"/>
      <c r="AP296" s="433"/>
      <c r="AQ296" s="433"/>
      <c r="AR296" s="433"/>
      <c r="AS296" s="433"/>
      <c r="AT296" s="433"/>
      <c r="AU296" s="433"/>
      <c r="AV296" s="433"/>
      <c r="AW296" s="433"/>
      <c r="AX296" s="433"/>
    </row>
    <row r="297" spans="2:50" ht="14.25" customHeight="1" x14ac:dyDescent="0.25">
      <c r="B297" s="652"/>
      <c r="C297" s="434"/>
      <c r="D297" s="434"/>
      <c r="E297" s="434"/>
      <c r="F297" s="433"/>
      <c r="G297" s="433"/>
      <c r="H297" s="433"/>
      <c r="I297" s="433"/>
      <c r="J297" s="433"/>
      <c r="K297" s="433"/>
      <c r="L297" s="433"/>
      <c r="M297" s="433"/>
      <c r="N297" s="433"/>
      <c r="O297" s="433"/>
      <c r="P297" s="433"/>
      <c r="Q297" s="433"/>
      <c r="R297" s="433"/>
      <c r="S297" s="433"/>
      <c r="T297" s="433"/>
      <c r="U297" s="433"/>
      <c r="V297" s="433"/>
      <c r="W297" s="433"/>
      <c r="X297" s="433"/>
      <c r="Y297" s="433"/>
      <c r="Z297" s="433"/>
      <c r="AA297" s="433"/>
      <c r="AB297" s="433"/>
      <c r="AC297" s="433"/>
      <c r="AD297" s="433"/>
      <c r="AE297" s="433"/>
      <c r="AF297" s="433"/>
      <c r="AG297" s="433"/>
      <c r="AH297" s="433"/>
      <c r="AI297" s="433"/>
      <c r="AJ297" s="433"/>
      <c r="AK297" s="433"/>
      <c r="AL297" s="433"/>
      <c r="AM297" s="433"/>
      <c r="AN297" s="433"/>
      <c r="AO297" s="433"/>
      <c r="AP297" s="433"/>
      <c r="AQ297" s="433"/>
      <c r="AR297" s="433"/>
      <c r="AS297" s="433"/>
      <c r="AT297" s="433"/>
      <c r="AU297" s="433"/>
      <c r="AV297" s="433"/>
      <c r="AW297" s="433"/>
      <c r="AX297" s="433"/>
    </row>
    <row r="298" spans="2:50" ht="14.25" customHeight="1" x14ac:dyDescent="0.25">
      <c r="B298" s="652"/>
      <c r="C298" s="434"/>
      <c r="D298" s="434"/>
      <c r="E298" s="434"/>
      <c r="F298" s="433"/>
      <c r="G298" s="433"/>
      <c r="H298" s="433"/>
      <c r="I298" s="433"/>
      <c r="J298" s="433"/>
      <c r="K298" s="433"/>
      <c r="L298" s="433"/>
      <c r="M298" s="433"/>
      <c r="N298" s="433"/>
      <c r="O298" s="433"/>
      <c r="P298" s="433"/>
      <c r="Q298" s="433"/>
      <c r="R298" s="433"/>
      <c r="S298" s="433"/>
      <c r="T298" s="433"/>
      <c r="U298" s="433"/>
      <c r="V298" s="433"/>
      <c r="W298" s="433"/>
      <c r="X298" s="433"/>
      <c r="Y298" s="433"/>
      <c r="Z298" s="433"/>
      <c r="AA298" s="433"/>
      <c r="AB298" s="433"/>
      <c r="AC298" s="433"/>
      <c r="AD298" s="433"/>
      <c r="AE298" s="433"/>
      <c r="AF298" s="433"/>
      <c r="AG298" s="433"/>
      <c r="AH298" s="433"/>
      <c r="AI298" s="433"/>
      <c r="AJ298" s="433"/>
      <c r="AK298" s="433"/>
      <c r="AL298" s="433"/>
      <c r="AM298" s="433"/>
      <c r="AN298" s="433"/>
      <c r="AO298" s="433"/>
      <c r="AP298" s="433"/>
      <c r="AQ298" s="433"/>
      <c r="AR298" s="433"/>
      <c r="AS298" s="433"/>
      <c r="AT298" s="433"/>
      <c r="AU298" s="433"/>
      <c r="AV298" s="433"/>
      <c r="AW298" s="433"/>
      <c r="AX298" s="433"/>
    </row>
    <row r="299" spans="2:50" ht="14.25" customHeight="1" x14ac:dyDescent="0.25">
      <c r="B299" s="652"/>
      <c r="C299" s="434"/>
      <c r="D299" s="434"/>
      <c r="E299" s="434"/>
      <c r="F299" s="433"/>
      <c r="G299" s="433"/>
      <c r="H299" s="433"/>
      <c r="I299" s="433"/>
      <c r="J299" s="433"/>
      <c r="K299" s="433"/>
      <c r="L299" s="433"/>
      <c r="M299" s="433"/>
      <c r="N299" s="433"/>
      <c r="O299" s="433"/>
      <c r="P299" s="433"/>
      <c r="Q299" s="433"/>
      <c r="R299" s="433"/>
      <c r="S299" s="433"/>
      <c r="T299" s="433"/>
      <c r="U299" s="433"/>
      <c r="V299" s="433"/>
      <c r="W299" s="433"/>
      <c r="X299" s="433"/>
      <c r="Y299" s="433"/>
      <c r="Z299" s="433"/>
      <c r="AA299" s="433"/>
      <c r="AB299" s="433"/>
      <c r="AC299" s="433"/>
      <c r="AD299" s="433"/>
      <c r="AE299" s="433"/>
      <c r="AF299" s="433"/>
      <c r="AG299" s="433"/>
      <c r="AH299" s="433"/>
      <c r="AI299" s="433"/>
      <c r="AJ299" s="433"/>
      <c r="AK299" s="433"/>
      <c r="AL299" s="433"/>
      <c r="AM299" s="433"/>
      <c r="AN299" s="433"/>
      <c r="AO299" s="433"/>
      <c r="AP299" s="433"/>
      <c r="AQ299" s="433"/>
      <c r="AR299" s="433"/>
      <c r="AS299" s="433"/>
      <c r="AT299" s="433"/>
      <c r="AU299" s="433"/>
      <c r="AV299" s="433"/>
      <c r="AW299" s="433"/>
      <c r="AX299" s="433"/>
    </row>
    <row r="300" spans="2:50" ht="14.25" customHeight="1" x14ac:dyDescent="0.25">
      <c r="B300" s="652"/>
      <c r="C300" s="434"/>
      <c r="D300" s="434"/>
      <c r="E300" s="434"/>
      <c r="F300" s="433"/>
      <c r="G300" s="433"/>
      <c r="H300" s="433"/>
      <c r="I300" s="433"/>
      <c r="J300" s="433"/>
      <c r="K300" s="433"/>
      <c r="L300" s="433"/>
      <c r="M300" s="433"/>
      <c r="N300" s="433"/>
      <c r="O300" s="433"/>
      <c r="P300" s="433"/>
      <c r="Q300" s="433"/>
      <c r="R300" s="433"/>
      <c r="S300" s="433"/>
      <c r="T300" s="433"/>
      <c r="U300" s="433"/>
      <c r="V300" s="433"/>
      <c r="W300" s="433"/>
      <c r="X300" s="433"/>
      <c r="Y300" s="433"/>
      <c r="Z300" s="433"/>
      <c r="AA300" s="433"/>
      <c r="AB300" s="433"/>
      <c r="AC300" s="433"/>
      <c r="AD300" s="433"/>
      <c r="AE300" s="433"/>
      <c r="AF300" s="433"/>
      <c r="AG300" s="433"/>
      <c r="AH300" s="433"/>
      <c r="AI300" s="433"/>
      <c r="AJ300" s="433"/>
      <c r="AK300" s="433"/>
      <c r="AL300" s="433"/>
      <c r="AM300" s="433"/>
      <c r="AN300" s="433"/>
      <c r="AO300" s="433"/>
      <c r="AP300" s="433"/>
      <c r="AQ300" s="433"/>
      <c r="AR300" s="433"/>
      <c r="AS300" s="433"/>
      <c r="AT300" s="433"/>
      <c r="AU300" s="433"/>
      <c r="AV300" s="433"/>
      <c r="AW300" s="433"/>
      <c r="AX300" s="433"/>
    </row>
    <row r="301" spans="2:50" ht="14.25" customHeight="1" x14ac:dyDescent="0.25">
      <c r="B301" s="652"/>
      <c r="C301" s="434"/>
      <c r="D301" s="434"/>
      <c r="E301" s="434"/>
      <c r="F301" s="433"/>
      <c r="G301" s="433"/>
      <c r="H301" s="433"/>
      <c r="I301" s="433"/>
      <c r="J301" s="433"/>
      <c r="K301" s="433"/>
      <c r="L301" s="433"/>
      <c r="M301" s="433"/>
      <c r="N301" s="433"/>
      <c r="O301" s="433"/>
      <c r="P301" s="433"/>
      <c r="Q301" s="433"/>
      <c r="R301" s="433"/>
      <c r="S301" s="433"/>
      <c r="T301" s="433"/>
      <c r="U301" s="433"/>
      <c r="V301" s="433"/>
      <c r="W301" s="433"/>
      <c r="X301" s="433"/>
      <c r="Y301" s="433"/>
      <c r="Z301" s="433"/>
      <c r="AA301" s="433"/>
      <c r="AB301" s="433"/>
      <c r="AC301" s="433"/>
      <c r="AD301" s="433"/>
      <c r="AE301" s="433"/>
      <c r="AF301" s="433"/>
      <c r="AG301" s="433"/>
      <c r="AH301" s="433"/>
      <c r="AI301" s="433"/>
      <c r="AJ301" s="433"/>
      <c r="AK301" s="433"/>
      <c r="AL301" s="433"/>
      <c r="AM301" s="433"/>
      <c r="AN301" s="433"/>
      <c r="AO301" s="433"/>
      <c r="AP301" s="433"/>
      <c r="AQ301" s="433"/>
      <c r="AR301" s="433"/>
      <c r="AS301" s="433"/>
      <c r="AT301" s="433"/>
      <c r="AU301" s="433"/>
      <c r="AV301" s="433"/>
      <c r="AW301" s="433"/>
      <c r="AX301" s="433"/>
    </row>
    <row r="302" spans="2:50" ht="14.25" customHeight="1" x14ac:dyDescent="0.25">
      <c r="B302" s="652"/>
      <c r="C302" s="434"/>
      <c r="D302" s="434"/>
      <c r="E302" s="434"/>
      <c r="F302" s="433"/>
      <c r="G302" s="433"/>
      <c r="H302" s="433"/>
      <c r="I302" s="433"/>
      <c r="J302" s="433"/>
      <c r="K302" s="433"/>
      <c r="L302" s="433"/>
      <c r="M302" s="433"/>
      <c r="N302" s="433"/>
      <c r="O302" s="433"/>
      <c r="P302" s="433"/>
      <c r="Q302" s="433"/>
      <c r="R302" s="433"/>
      <c r="S302" s="433"/>
      <c r="T302" s="433"/>
      <c r="U302" s="433"/>
      <c r="V302" s="433"/>
      <c r="W302" s="433"/>
      <c r="X302" s="433"/>
      <c r="Y302" s="433"/>
      <c r="Z302" s="433"/>
      <c r="AA302" s="433"/>
      <c r="AB302" s="433"/>
      <c r="AC302" s="433"/>
      <c r="AD302" s="433"/>
      <c r="AE302" s="433"/>
      <c r="AF302" s="433"/>
      <c r="AG302" s="433"/>
      <c r="AH302" s="433"/>
      <c r="AI302" s="433"/>
      <c r="AJ302" s="433"/>
      <c r="AK302" s="433"/>
      <c r="AL302" s="433"/>
      <c r="AM302" s="433"/>
      <c r="AN302" s="433"/>
      <c r="AO302" s="433"/>
      <c r="AP302" s="433"/>
      <c r="AQ302" s="433"/>
      <c r="AR302" s="433"/>
      <c r="AS302" s="433"/>
      <c r="AT302" s="433"/>
      <c r="AU302" s="433"/>
      <c r="AV302" s="433"/>
      <c r="AW302" s="433"/>
      <c r="AX302" s="433"/>
    </row>
    <row r="303" spans="2:50" ht="14.25" customHeight="1" x14ac:dyDescent="0.25">
      <c r="B303" s="652"/>
      <c r="C303" s="434"/>
      <c r="D303" s="434"/>
      <c r="E303" s="434"/>
      <c r="F303" s="433"/>
      <c r="G303" s="433"/>
      <c r="H303" s="433"/>
      <c r="I303" s="433"/>
      <c r="J303" s="433"/>
      <c r="K303" s="433"/>
      <c r="L303" s="433"/>
      <c r="M303" s="433"/>
      <c r="N303" s="433"/>
      <c r="O303" s="433"/>
      <c r="P303" s="433"/>
      <c r="Q303" s="433"/>
      <c r="R303" s="433"/>
      <c r="S303" s="433"/>
      <c r="T303" s="433"/>
      <c r="U303" s="433"/>
      <c r="V303" s="433"/>
      <c r="W303" s="433"/>
      <c r="X303" s="433"/>
      <c r="Y303" s="433"/>
      <c r="Z303" s="433"/>
      <c r="AA303" s="433"/>
      <c r="AB303" s="433"/>
      <c r="AC303" s="433"/>
      <c r="AD303" s="433"/>
      <c r="AE303" s="433"/>
      <c r="AF303" s="433"/>
      <c r="AG303" s="433"/>
      <c r="AH303" s="433"/>
      <c r="AI303" s="433"/>
      <c r="AJ303" s="433"/>
      <c r="AK303" s="433"/>
      <c r="AL303" s="433"/>
      <c r="AM303" s="433"/>
      <c r="AN303" s="433"/>
      <c r="AO303" s="433"/>
      <c r="AP303" s="433"/>
      <c r="AQ303" s="433"/>
      <c r="AR303" s="433"/>
      <c r="AS303" s="433"/>
      <c r="AT303" s="433"/>
      <c r="AU303" s="433"/>
      <c r="AV303" s="433"/>
      <c r="AW303" s="433"/>
      <c r="AX303" s="433"/>
    </row>
    <row r="304" spans="2:50" ht="14.25" customHeight="1" x14ac:dyDescent="0.25">
      <c r="B304" s="652"/>
      <c r="C304" s="434"/>
      <c r="D304" s="434"/>
      <c r="E304" s="434"/>
      <c r="F304" s="433"/>
      <c r="G304" s="433"/>
      <c r="H304" s="433"/>
      <c r="I304" s="433"/>
      <c r="J304" s="433"/>
      <c r="K304" s="433"/>
      <c r="L304" s="433"/>
      <c r="M304" s="433"/>
      <c r="N304" s="433"/>
      <c r="O304" s="433"/>
      <c r="P304" s="433"/>
      <c r="Q304" s="433"/>
      <c r="R304" s="433"/>
      <c r="S304" s="433"/>
      <c r="T304" s="433"/>
      <c r="U304" s="433"/>
      <c r="V304" s="433"/>
      <c r="W304" s="433"/>
      <c r="X304" s="433"/>
      <c r="Y304" s="433"/>
      <c r="Z304" s="433"/>
      <c r="AA304" s="433"/>
      <c r="AB304" s="433"/>
      <c r="AC304" s="433"/>
      <c r="AD304" s="433"/>
      <c r="AE304" s="433"/>
      <c r="AF304" s="433"/>
      <c r="AG304" s="433"/>
      <c r="AH304" s="433"/>
      <c r="AI304" s="433"/>
      <c r="AJ304" s="433"/>
      <c r="AK304" s="433"/>
      <c r="AL304" s="433"/>
      <c r="AM304" s="433"/>
      <c r="AN304" s="433"/>
      <c r="AO304" s="433"/>
      <c r="AP304" s="433"/>
      <c r="AQ304" s="433"/>
      <c r="AR304" s="433"/>
      <c r="AS304" s="433"/>
      <c r="AT304" s="433"/>
      <c r="AU304" s="433"/>
      <c r="AV304" s="433"/>
      <c r="AW304" s="433"/>
      <c r="AX304" s="433"/>
    </row>
    <row r="305" spans="2:50" ht="14.25" customHeight="1" x14ac:dyDescent="0.25">
      <c r="B305" s="652"/>
      <c r="C305" s="434"/>
      <c r="D305" s="434"/>
      <c r="E305" s="434"/>
      <c r="F305" s="433"/>
      <c r="G305" s="433"/>
      <c r="H305" s="433"/>
      <c r="I305" s="433"/>
      <c r="J305" s="433"/>
      <c r="K305" s="433"/>
      <c r="L305" s="433"/>
      <c r="M305" s="433"/>
      <c r="N305" s="433"/>
      <c r="O305" s="433"/>
      <c r="P305" s="433"/>
      <c r="Q305" s="433"/>
      <c r="R305" s="433"/>
      <c r="S305" s="433"/>
      <c r="T305" s="433"/>
      <c r="U305" s="433"/>
      <c r="V305" s="433"/>
      <c r="W305" s="433"/>
      <c r="X305" s="433"/>
      <c r="Y305" s="433"/>
      <c r="Z305" s="433"/>
      <c r="AA305" s="433"/>
      <c r="AB305" s="433"/>
      <c r="AC305" s="433"/>
      <c r="AD305" s="433"/>
      <c r="AE305" s="433"/>
      <c r="AF305" s="433"/>
      <c r="AG305" s="433"/>
      <c r="AH305" s="433"/>
      <c r="AI305" s="433"/>
      <c r="AJ305" s="433"/>
      <c r="AK305" s="433"/>
      <c r="AL305" s="433"/>
      <c r="AM305" s="433"/>
      <c r="AN305" s="433"/>
      <c r="AO305" s="433"/>
      <c r="AP305" s="433"/>
      <c r="AQ305" s="433"/>
      <c r="AR305" s="433"/>
      <c r="AS305" s="433"/>
      <c r="AT305" s="433"/>
      <c r="AU305" s="433"/>
      <c r="AV305" s="433"/>
      <c r="AW305" s="433"/>
      <c r="AX305" s="433"/>
    </row>
    <row r="306" spans="2:50" ht="14.25" customHeight="1" x14ac:dyDescent="0.25">
      <c r="B306" s="652"/>
      <c r="C306" s="434"/>
      <c r="D306" s="434"/>
      <c r="E306" s="434"/>
      <c r="F306" s="433"/>
      <c r="G306" s="433"/>
      <c r="H306" s="433"/>
      <c r="I306" s="433"/>
      <c r="J306" s="433"/>
      <c r="K306" s="433"/>
      <c r="L306" s="433"/>
      <c r="M306" s="433"/>
      <c r="N306" s="433"/>
      <c r="O306" s="433"/>
      <c r="P306" s="433"/>
      <c r="Q306" s="433"/>
      <c r="R306" s="433"/>
      <c r="S306" s="433"/>
      <c r="T306" s="433"/>
      <c r="U306" s="433"/>
      <c r="V306" s="433"/>
      <c r="W306" s="433"/>
      <c r="X306" s="433"/>
      <c r="Y306" s="433"/>
      <c r="Z306" s="433"/>
      <c r="AA306" s="433"/>
      <c r="AB306" s="433"/>
      <c r="AC306" s="433"/>
      <c r="AD306" s="433"/>
      <c r="AE306" s="433"/>
      <c r="AF306" s="433"/>
      <c r="AG306" s="433"/>
      <c r="AH306" s="433"/>
      <c r="AI306" s="433"/>
      <c r="AJ306" s="433"/>
      <c r="AK306" s="433"/>
      <c r="AL306" s="433"/>
      <c r="AM306" s="433"/>
      <c r="AN306" s="433"/>
      <c r="AO306" s="433"/>
      <c r="AP306" s="433"/>
      <c r="AQ306" s="433"/>
      <c r="AR306" s="433"/>
      <c r="AS306" s="433"/>
      <c r="AT306" s="433"/>
      <c r="AU306" s="433"/>
      <c r="AV306" s="433"/>
      <c r="AW306" s="433"/>
      <c r="AX306" s="433"/>
    </row>
    <row r="307" spans="2:50" ht="14.25" customHeight="1" x14ac:dyDescent="0.25">
      <c r="B307" s="652"/>
      <c r="C307" s="434"/>
      <c r="D307" s="434"/>
      <c r="E307" s="434"/>
      <c r="F307" s="433"/>
      <c r="G307" s="433"/>
      <c r="H307" s="433"/>
      <c r="I307" s="433"/>
      <c r="J307" s="433"/>
      <c r="K307" s="433"/>
      <c r="L307" s="433"/>
      <c r="M307" s="433"/>
      <c r="N307" s="433"/>
      <c r="O307" s="433"/>
      <c r="P307" s="433"/>
      <c r="Q307" s="433"/>
      <c r="R307" s="433"/>
      <c r="S307" s="433"/>
      <c r="T307" s="433"/>
      <c r="U307" s="433"/>
      <c r="V307" s="433"/>
      <c r="W307" s="433"/>
      <c r="X307" s="433"/>
      <c r="Y307" s="433"/>
      <c r="Z307" s="433"/>
      <c r="AA307" s="433"/>
      <c r="AB307" s="433"/>
      <c r="AC307" s="433"/>
      <c r="AD307" s="433"/>
      <c r="AE307" s="433"/>
      <c r="AF307" s="433"/>
      <c r="AG307" s="433"/>
      <c r="AH307" s="433"/>
      <c r="AI307" s="433"/>
      <c r="AJ307" s="433"/>
      <c r="AK307" s="433"/>
      <c r="AL307" s="433"/>
      <c r="AM307" s="433"/>
      <c r="AN307" s="433"/>
      <c r="AO307" s="433"/>
      <c r="AP307" s="433"/>
      <c r="AQ307" s="433"/>
      <c r="AR307" s="433"/>
      <c r="AS307" s="433"/>
      <c r="AT307" s="433"/>
      <c r="AU307" s="433"/>
      <c r="AV307" s="433"/>
      <c r="AW307" s="433"/>
      <c r="AX307" s="433"/>
    </row>
    <row r="308" spans="2:50" ht="14.25" customHeight="1" x14ac:dyDescent="0.25">
      <c r="B308" s="652"/>
      <c r="C308" s="434"/>
      <c r="D308" s="434"/>
      <c r="E308" s="434"/>
      <c r="F308" s="433"/>
      <c r="G308" s="433"/>
      <c r="H308" s="433"/>
      <c r="I308" s="433"/>
      <c r="J308" s="433"/>
      <c r="K308" s="433"/>
      <c r="L308" s="433"/>
      <c r="M308" s="433"/>
      <c r="N308" s="433"/>
      <c r="O308" s="433"/>
      <c r="P308" s="433"/>
      <c r="Q308" s="433"/>
      <c r="R308" s="433"/>
      <c r="S308" s="433"/>
      <c r="T308" s="433"/>
      <c r="U308" s="433"/>
      <c r="V308" s="433"/>
      <c r="W308" s="433"/>
      <c r="X308" s="433"/>
      <c r="Y308" s="433"/>
      <c r="Z308" s="433"/>
      <c r="AA308" s="433"/>
      <c r="AB308" s="433"/>
      <c r="AC308" s="433"/>
      <c r="AD308" s="433"/>
      <c r="AE308" s="433"/>
      <c r="AF308" s="433"/>
      <c r="AG308" s="433"/>
      <c r="AH308" s="433"/>
      <c r="AI308" s="433"/>
      <c r="AJ308" s="433"/>
      <c r="AK308" s="433"/>
      <c r="AL308" s="433"/>
      <c r="AM308" s="433"/>
      <c r="AN308" s="433"/>
      <c r="AO308" s="433"/>
      <c r="AP308" s="433"/>
      <c r="AQ308" s="433"/>
      <c r="AR308" s="433"/>
      <c r="AS308" s="433"/>
      <c r="AT308" s="433"/>
      <c r="AU308" s="433"/>
      <c r="AV308" s="433"/>
      <c r="AW308" s="433"/>
      <c r="AX308" s="433"/>
    </row>
    <row r="309" spans="2:50" ht="14.25" customHeight="1" x14ac:dyDescent="0.25">
      <c r="B309" s="652"/>
      <c r="C309" s="434"/>
      <c r="D309" s="434"/>
      <c r="E309" s="434"/>
      <c r="F309" s="433"/>
      <c r="G309" s="433"/>
      <c r="H309" s="433"/>
      <c r="I309" s="433"/>
      <c r="J309" s="433"/>
      <c r="K309" s="433"/>
      <c r="L309" s="433"/>
      <c r="M309" s="433"/>
      <c r="N309" s="433"/>
      <c r="O309" s="433"/>
      <c r="P309" s="433"/>
      <c r="Q309" s="433"/>
      <c r="R309" s="433"/>
      <c r="S309" s="433"/>
      <c r="T309" s="433"/>
      <c r="U309" s="433"/>
      <c r="V309" s="433"/>
      <c r="W309" s="433"/>
      <c r="X309" s="433"/>
      <c r="Y309" s="433"/>
      <c r="Z309" s="433"/>
      <c r="AA309" s="433"/>
      <c r="AB309" s="433"/>
      <c r="AC309" s="433"/>
      <c r="AD309" s="433"/>
      <c r="AE309" s="433"/>
      <c r="AF309" s="433"/>
      <c r="AG309" s="433"/>
      <c r="AH309" s="433"/>
      <c r="AI309" s="433"/>
      <c r="AJ309" s="433"/>
      <c r="AK309" s="433"/>
      <c r="AL309" s="433"/>
      <c r="AM309" s="433"/>
      <c r="AN309" s="433"/>
      <c r="AO309" s="433"/>
      <c r="AP309" s="433"/>
      <c r="AQ309" s="433"/>
      <c r="AR309" s="433"/>
      <c r="AS309" s="433"/>
      <c r="AT309" s="433"/>
      <c r="AU309" s="433"/>
      <c r="AV309" s="433"/>
      <c r="AW309" s="433"/>
      <c r="AX309" s="433"/>
    </row>
    <row r="310" spans="2:50" ht="14.25" customHeight="1" x14ac:dyDescent="0.25">
      <c r="B310" s="652"/>
      <c r="C310" s="434"/>
      <c r="D310" s="434"/>
      <c r="E310" s="434"/>
      <c r="F310" s="433"/>
      <c r="G310" s="433"/>
      <c r="H310" s="433"/>
      <c r="I310" s="433"/>
      <c r="J310" s="433"/>
      <c r="K310" s="433"/>
      <c r="L310" s="433"/>
      <c r="M310" s="433"/>
      <c r="N310" s="433"/>
      <c r="O310" s="433"/>
      <c r="P310" s="433"/>
      <c r="Q310" s="433"/>
      <c r="R310" s="433"/>
      <c r="S310" s="433"/>
      <c r="T310" s="433"/>
      <c r="U310" s="433"/>
      <c r="V310" s="433"/>
      <c r="W310" s="433"/>
      <c r="X310" s="433"/>
      <c r="Y310" s="433"/>
      <c r="Z310" s="433"/>
      <c r="AA310" s="433"/>
      <c r="AB310" s="433"/>
      <c r="AC310" s="433"/>
      <c r="AD310" s="433"/>
      <c r="AE310" s="433"/>
      <c r="AF310" s="433"/>
      <c r="AG310" s="433"/>
      <c r="AH310" s="433"/>
      <c r="AI310" s="433"/>
      <c r="AJ310" s="433"/>
      <c r="AK310" s="433"/>
      <c r="AL310" s="433"/>
      <c r="AM310" s="433"/>
      <c r="AN310" s="433"/>
      <c r="AO310" s="433"/>
      <c r="AP310" s="433"/>
      <c r="AQ310" s="433"/>
      <c r="AR310" s="433"/>
      <c r="AS310" s="433"/>
      <c r="AT310" s="433"/>
      <c r="AU310" s="433"/>
      <c r="AV310" s="433"/>
      <c r="AW310" s="433"/>
      <c r="AX310" s="433"/>
    </row>
    <row r="311" spans="2:50" ht="14.25" customHeight="1" x14ac:dyDescent="0.25">
      <c r="B311" s="652"/>
      <c r="C311" s="434"/>
      <c r="D311" s="434"/>
      <c r="E311" s="434"/>
      <c r="F311" s="433"/>
      <c r="G311" s="433"/>
      <c r="H311" s="433"/>
      <c r="I311" s="433"/>
      <c r="J311" s="433"/>
      <c r="K311" s="433"/>
      <c r="L311" s="433"/>
      <c r="M311" s="433"/>
      <c r="N311" s="433"/>
      <c r="O311" s="433"/>
      <c r="P311" s="433"/>
      <c r="Q311" s="433"/>
      <c r="R311" s="433"/>
      <c r="S311" s="433"/>
      <c r="T311" s="433"/>
      <c r="U311" s="433"/>
      <c r="V311" s="433"/>
      <c r="W311" s="433"/>
      <c r="X311" s="433"/>
      <c r="Y311" s="433"/>
      <c r="Z311" s="433"/>
      <c r="AA311" s="433"/>
      <c r="AB311" s="433"/>
      <c r="AC311" s="433"/>
      <c r="AD311" s="433"/>
      <c r="AE311" s="433"/>
      <c r="AF311" s="433"/>
      <c r="AG311" s="433"/>
      <c r="AH311" s="433"/>
      <c r="AI311" s="433"/>
      <c r="AJ311" s="433"/>
      <c r="AK311" s="433"/>
      <c r="AL311" s="433"/>
      <c r="AM311" s="433"/>
      <c r="AN311" s="433"/>
      <c r="AO311" s="433"/>
      <c r="AP311" s="433"/>
      <c r="AQ311" s="433"/>
      <c r="AR311" s="433"/>
      <c r="AS311" s="433"/>
      <c r="AT311" s="433"/>
      <c r="AU311" s="433"/>
      <c r="AV311" s="433"/>
      <c r="AW311" s="433"/>
      <c r="AX311" s="433"/>
    </row>
    <row r="312" spans="2:50" ht="14.25" customHeight="1" x14ac:dyDescent="0.25">
      <c r="B312" s="652"/>
      <c r="C312" s="434"/>
      <c r="D312" s="434"/>
      <c r="E312" s="434"/>
      <c r="F312" s="433"/>
      <c r="G312" s="433"/>
      <c r="H312" s="433"/>
      <c r="I312" s="433"/>
      <c r="J312" s="433"/>
      <c r="K312" s="433"/>
      <c r="L312" s="433"/>
      <c r="M312" s="433"/>
      <c r="N312" s="433"/>
      <c r="O312" s="433"/>
      <c r="P312" s="433"/>
      <c r="Q312" s="433"/>
      <c r="R312" s="433"/>
      <c r="S312" s="433"/>
      <c r="T312" s="433"/>
      <c r="U312" s="433"/>
      <c r="V312" s="433"/>
      <c r="W312" s="433"/>
      <c r="X312" s="433"/>
      <c r="Y312" s="433"/>
      <c r="Z312" s="433"/>
      <c r="AA312" s="433"/>
      <c r="AB312" s="433"/>
      <c r="AC312" s="433"/>
      <c r="AD312" s="433"/>
      <c r="AE312" s="433"/>
      <c r="AF312" s="433"/>
      <c r="AG312" s="433"/>
      <c r="AH312" s="433"/>
      <c r="AI312" s="433"/>
      <c r="AJ312" s="433"/>
      <c r="AK312" s="433"/>
      <c r="AL312" s="433"/>
      <c r="AM312" s="433"/>
      <c r="AN312" s="433"/>
      <c r="AO312" s="433"/>
      <c r="AP312" s="433"/>
      <c r="AQ312" s="433"/>
      <c r="AR312" s="433"/>
      <c r="AS312" s="433"/>
      <c r="AT312" s="433"/>
      <c r="AU312" s="433"/>
      <c r="AV312" s="433"/>
      <c r="AW312" s="433"/>
      <c r="AX312" s="433"/>
    </row>
    <row r="313" spans="2:50" ht="14.25" customHeight="1" x14ac:dyDescent="0.25">
      <c r="B313" s="652"/>
      <c r="C313" s="434"/>
      <c r="D313" s="434"/>
      <c r="E313" s="434"/>
      <c r="F313" s="433"/>
      <c r="G313" s="433"/>
      <c r="H313" s="433"/>
      <c r="I313" s="433"/>
      <c r="J313" s="433"/>
      <c r="K313" s="433"/>
      <c r="L313" s="433"/>
      <c r="M313" s="433"/>
      <c r="N313" s="433"/>
      <c r="O313" s="433"/>
      <c r="P313" s="433"/>
      <c r="Q313" s="433"/>
      <c r="R313" s="433"/>
      <c r="S313" s="433"/>
      <c r="T313" s="433"/>
      <c r="U313" s="433"/>
      <c r="V313" s="433"/>
      <c r="W313" s="433"/>
      <c r="X313" s="433"/>
      <c r="Y313" s="433"/>
      <c r="Z313" s="433"/>
      <c r="AA313" s="433"/>
      <c r="AB313" s="433"/>
      <c r="AC313" s="433"/>
      <c r="AD313" s="433"/>
      <c r="AE313" s="433"/>
      <c r="AF313" s="433"/>
      <c r="AG313" s="433"/>
      <c r="AH313" s="433"/>
      <c r="AI313" s="433"/>
      <c r="AJ313" s="433"/>
      <c r="AK313" s="433"/>
      <c r="AL313" s="433"/>
      <c r="AM313" s="433"/>
      <c r="AN313" s="433"/>
      <c r="AO313" s="433"/>
      <c r="AP313" s="433"/>
      <c r="AQ313" s="433"/>
      <c r="AR313" s="433"/>
      <c r="AS313" s="433"/>
      <c r="AT313" s="433"/>
      <c r="AU313" s="433"/>
      <c r="AV313" s="433"/>
      <c r="AW313" s="433"/>
      <c r="AX313" s="433"/>
    </row>
    <row r="314" spans="2:50" ht="14.25" customHeight="1" x14ac:dyDescent="0.25">
      <c r="B314" s="652"/>
      <c r="C314" s="434"/>
      <c r="D314" s="434"/>
      <c r="E314" s="434"/>
      <c r="F314" s="433"/>
      <c r="G314" s="433"/>
      <c r="H314" s="433"/>
      <c r="I314" s="433"/>
      <c r="J314" s="433"/>
      <c r="K314" s="433"/>
      <c r="L314" s="433"/>
      <c r="M314" s="433"/>
      <c r="N314" s="433"/>
      <c r="O314" s="433"/>
      <c r="P314" s="433"/>
      <c r="Q314" s="433"/>
      <c r="R314" s="433"/>
      <c r="S314" s="433"/>
      <c r="T314" s="433"/>
      <c r="U314" s="433"/>
      <c r="V314" s="433"/>
      <c r="W314" s="433"/>
      <c r="X314" s="433"/>
      <c r="Y314" s="433"/>
      <c r="Z314" s="433"/>
      <c r="AA314" s="433"/>
      <c r="AB314" s="433"/>
      <c r="AC314" s="433"/>
      <c r="AD314" s="433"/>
      <c r="AE314" s="433"/>
      <c r="AF314" s="433"/>
      <c r="AG314" s="433"/>
      <c r="AH314" s="433"/>
      <c r="AI314" s="433"/>
      <c r="AJ314" s="433"/>
      <c r="AK314" s="433"/>
      <c r="AL314" s="433"/>
      <c r="AM314" s="433"/>
      <c r="AN314" s="433"/>
      <c r="AO314" s="433"/>
      <c r="AP314" s="433"/>
      <c r="AQ314" s="433"/>
      <c r="AR314" s="433"/>
      <c r="AS314" s="433"/>
      <c r="AT314" s="433"/>
      <c r="AU314" s="433"/>
      <c r="AV314" s="433"/>
      <c r="AW314" s="433"/>
      <c r="AX314" s="433"/>
    </row>
    <row r="315" spans="2:50" ht="14.25" customHeight="1" x14ac:dyDescent="0.25">
      <c r="B315" s="652"/>
      <c r="C315" s="434"/>
      <c r="D315" s="434"/>
      <c r="E315" s="434"/>
      <c r="F315" s="433"/>
      <c r="G315" s="433"/>
      <c r="H315" s="433"/>
      <c r="I315" s="433"/>
      <c r="J315" s="433"/>
      <c r="K315" s="433"/>
      <c r="L315" s="433"/>
      <c r="M315" s="433"/>
      <c r="N315" s="433"/>
      <c r="O315" s="433"/>
      <c r="P315" s="433"/>
      <c r="Q315" s="433"/>
      <c r="R315" s="433"/>
      <c r="S315" s="433"/>
      <c r="T315" s="433"/>
      <c r="U315" s="433"/>
      <c r="V315" s="433"/>
      <c r="W315" s="433"/>
      <c r="X315" s="433"/>
      <c r="Y315" s="433"/>
      <c r="Z315" s="433"/>
      <c r="AA315" s="433"/>
      <c r="AB315" s="433"/>
      <c r="AC315" s="433"/>
      <c r="AD315" s="433"/>
      <c r="AE315" s="433"/>
      <c r="AF315" s="433"/>
      <c r="AG315" s="433"/>
      <c r="AH315" s="433"/>
      <c r="AI315" s="433"/>
      <c r="AJ315" s="433"/>
      <c r="AK315" s="433"/>
      <c r="AL315" s="433"/>
      <c r="AM315" s="433"/>
      <c r="AN315" s="433"/>
      <c r="AO315" s="433"/>
      <c r="AP315" s="433"/>
      <c r="AQ315" s="433"/>
      <c r="AR315" s="433"/>
      <c r="AS315" s="433"/>
      <c r="AT315" s="433"/>
      <c r="AU315" s="433"/>
      <c r="AV315" s="433"/>
      <c r="AW315" s="433"/>
      <c r="AX315" s="433"/>
    </row>
    <row r="316" spans="2:50" ht="14.25" customHeight="1" x14ac:dyDescent="0.25">
      <c r="B316" s="652"/>
      <c r="C316" s="434"/>
      <c r="D316" s="434"/>
      <c r="E316" s="434"/>
      <c r="F316" s="433"/>
      <c r="G316" s="433"/>
      <c r="H316" s="433"/>
      <c r="I316" s="433"/>
      <c r="J316" s="433"/>
      <c r="K316" s="433"/>
      <c r="L316" s="433"/>
      <c r="M316" s="433"/>
      <c r="N316" s="433"/>
      <c r="O316" s="433"/>
      <c r="P316" s="433"/>
      <c r="Q316" s="433"/>
      <c r="R316" s="433"/>
      <c r="S316" s="433"/>
      <c r="T316" s="433"/>
      <c r="U316" s="433"/>
      <c r="V316" s="433"/>
      <c r="W316" s="433"/>
      <c r="X316" s="433"/>
      <c r="Y316" s="433"/>
      <c r="Z316" s="433"/>
      <c r="AA316" s="433"/>
      <c r="AB316" s="433"/>
      <c r="AC316" s="433"/>
      <c r="AD316" s="433"/>
      <c r="AE316" s="433"/>
      <c r="AF316" s="433"/>
      <c r="AG316" s="433"/>
      <c r="AH316" s="433"/>
      <c r="AI316" s="433"/>
      <c r="AJ316" s="433"/>
      <c r="AK316" s="433"/>
      <c r="AL316" s="433"/>
      <c r="AM316" s="433"/>
      <c r="AN316" s="433"/>
      <c r="AO316" s="433"/>
      <c r="AP316" s="433"/>
      <c r="AQ316" s="433"/>
      <c r="AR316" s="433"/>
      <c r="AS316" s="433"/>
      <c r="AT316" s="433"/>
      <c r="AU316" s="433"/>
      <c r="AV316" s="433"/>
      <c r="AW316" s="433"/>
      <c r="AX316" s="433"/>
    </row>
    <row r="317" spans="2:50" ht="14.25" customHeight="1" x14ac:dyDescent="0.25">
      <c r="B317" s="652"/>
      <c r="C317" s="434"/>
      <c r="D317" s="434"/>
      <c r="E317" s="434"/>
      <c r="F317" s="433"/>
      <c r="G317" s="433"/>
      <c r="H317" s="433"/>
      <c r="I317" s="433"/>
      <c r="J317" s="433"/>
      <c r="K317" s="433"/>
      <c r="L317" s="433"/>
      <c r="M317" s="433"/>
      <c r="N317" s="433"/>
      <c r="O317" s="433"/>
      <c r="P317" s="433"/>
      <c r="Q317" s="433"/>
      <c r="R317" s="433"/>
      <c r="S317" s="433"/>
      <c r="T317" s="433"/>
      <c r="U317" s="433"/>
      <c r="V317" s="433"/>
      <c r="W317" s="433"/>
      <c r="X317" s="433"/>
      <c r="Y317" s="433"/>
      <c r="Z317" s="433"/>
      <c r="AA317" s="433"/>
      <c r="AB317" s="433"/>
      <c r="AC317" s="433"/>
      <c r="AD317" s="433"/>
      <c r="AE317" s="433"/>
      <c r="AF317" s="433"/>
      <c r="AG317" s="433"/>
      <c r="AH317" s="433"/>
      <c r="AI317" s="433"/>
      <c r="AJ317" s="433"/>
      <c r="AK317" s="433"/>
      <c r="AL317" s="433"/>
      <c r="AM317" s="433"/>
      <c r="AN317" s="433"/>
      <c r="AO317" s="433"/>
      <c r="AP317" s="433"/>
      <c r="AQ317" s="433"/>
      <c r="AR317" s="433"/>
      <c r="AS317" s="433"/>
      <c r="AT317" s="433"/>
      <c r="AU317" s="433"/>
      <c r="AV317" s="433"/>
      <c r="AW317" s="433"/>
      <c r="AX317" s="433"/>
    </row>
    <row r="318" spans="2:50" ht="14.25" customHeight="1" x14ac:dyDescent="0.25">
      <c r="B318" s="652"/>
      <c r="C318" s="434"/>
      <c r="D318" s="434"/>
      <c r="E318" s="434"/>
      <c r="F318" s="433"/>
      <c r="G318" s="433"/>
      <c r="H318" s="433"/>
      <c r="I318" s="433"/>
      <c r="J318" s="433"/>
      <c r="K318" s="433"/>
      <c r="L318" s="433"/>
      <c r="M318" s="433"/>
      <c r="N318" s="433"/>
      <c r="O318" s="433"/>
      <c r="P318" s="433"/>
      <c r="Q318" s="433"/>
      <c r="R318" s="433"/>
      <c r="S318" s="433"/>
      <c r="T318" s="433"/>
      <c r="U318" s="433"/>
      <c r="V318" s="433"/>
      <c r="W318" s="433"/>
      <c r="X318" s="433"/>
      <c r="Y318" s="433"/>
      <c r="Z318" s="433"/>
      <c r="AA318" s="433"/>
      <c r="AB318" s="433"/>
      <c r="AC318" s="433"/>
      <c r="AD318" s="433"/>
      <c r="AE318" s="433"/>
      <c r="AF318" s="433"/>
      <c r="AG318" s="433"/>
      <c r="AH318" s="433"/>
      <c r="AI318" s="433"/>
      <c r="AJ318" s="433"/>
      <c r="AK318" s="433"/>
      <c r="AL318" s="433"/>
      <c r="AM318" s="433"/>
      <c r="AN318" s="433"/>
      <c r="AO318" s="433"/>
      <c r="AP318" s="433"/>
      <c r="AQ318" s="433"/>
      <c r="AR318" s="433"/>
      <c r="AS318" s="433"/>
      <c r="AT318" s="433"/>
      <c r="AU318" s="433"/>
      <c r="AV318" s="433"/>
      <c r="AW318" s="433"/>
      <c r="AX318" s="433"/>
    </row>
    <row r="319" spans="2:50" ht="14.25" customHeight="1" x14ac:dyDescent="0.25">
      <c r="B319" s="652"/>
      <c r="C319" s="434"/>
      <c r="D319" s="434"/>
      <c r="E319" s="434"/>
      <c r="F319" s="433"/>
      <c r="G319" s="433"/>
      <c r="H319" s="433"/>
      <c r="I319" s="433"/>
      <c r="J319" s="433"/>
      <c r="K319" s="433"/>
      <c r="L319" s="433"/>
      <c r="M319" s="433"/>
      <c r="N319" s="433"/>
      <c r="O319" s="433"/>
      <c r="P319" s="433"/>
      <c r="Q319" s="433"/>
      <c r="R319" s="433"/>
      <c r="S319" s="433"/>
      <c r="T319" s="433"/>
      <c r="U319" s="433"/>
      <c r="V319" s="433"/>
      <c r="W319" s="433"/>
      <c r="X319" s="433"/>
      <c r="Y319" s="433"/>
      <c r="Z319" s="433"/>
      <c r="AA319" s="433"/>
      <c r="AB319" s="433"/>
      <c r="AC319" s="433"/>
      <c r="AD319" s="433"/>
      <c r="AE319" s="433"/>
      <c r="AF319" s="433"/>
      <c r="AG319" s="433"/>
      <c r="AH319" s="433"/>
      <c r="AI319" s="433"/>
      <c r="AJ319" s="433"/>
      <c r="AK319" s="433"/>
      <c r="AL319" s="433"/>
      <c r="AM319" s="433"/>
      <c r="AN319" s="433"/>
      <c r="AO319" s="433"/>
      <c r="AP319" s="433"/>
      <c r="AQ319" s="433"/>
      <c r="AR319" s="433"/>
      <c r="AS319" s="433"/>
      <c r="AT319" s="433"/>
      <c r="AU319" s="433"/>
      <c r="AV319" s="433"/>
      <c r="AW319" s="433"/>
      <c r="AX319" s="433"/>
    </row>
    <row r="320" spans="2:50" ht="14.25" customHeight="1" x14ac:dyDescent="0.25">
      <c r="B320" s="652"/>
      <c r="C320" s="434"/>
      <c r="D320" s="434"/>
      <c r="E320" s="434"/>
      <c r="F320" s="433"/>
      <c r="G320" s="433"/>
      <c r="H320" s="433"/>
      <c r="I320" s="433"/>
      <c r="J320" s="433"/>
      <c r="K320" s="433"/>
      <c r="L320" s="433"/>
      <c r="M320" s="433"/>
      <c r="N320" s="433"/>
      <c r="O320" s="433"/>
      <c r="P320" s="433"/>
      <c r="Q320" s="433"/>
      <c r="R320" s="433"/>
      <c r="S320" s="433"/>
      <c r="T320" s="433"/>
      <c r="U320" s="433"/>
      <c r="V320" s="433"/>
      <c r="W320" s="433"/>
      <c r="X320" s="433"/>
      <c r="Y320" s="433"/>
      <c r="Z320" s="433"/>
      <c r="AA320" s="433"/>
      <c r="AB320" s="433"/>
      <c r="AC320" s="433"/>
      <c r="AD320" s="433"/>
      <c r="AE320" s="433"/>
      <c r="AF320" s="433"/>
      <c r="AG320" s="433"/>
      <c r="AH320" s="433"/>
      <c r="AI320" s="433"/>
      <c r="AJ320" s="433"/>
      <c r="AK320" s="433"/>
      <c r="AL320" s="433"/>
      <c r="AM320" s="433"/>
      <c r="AN320" s="433"/>
      <c r="AO320" s="433"/>
      <c r="AP320" s="433"/>
      <c r="AQ320" s="433"/>
      <c r="AR320" s="433"/>
      <c r="AS320" s="433"/>
      <c r="AT320" s="433"/>
      <c r="AU320" s="433"/>
      <c r="AV320" s="433"/>
      <c r="AW320" s="433"/>
      <c r="AX320" s="433"/>
    </row>
    <row r="321" spans="2:50" ht="14.25" customHeight="1" x14ac:dyDescent="0.25">
      <c r="B321" s="652"/>
      <c r="C321" s="434"/>
      <c r="D321" s="434"/>
      <c r="E321" s="434"/>
      <c r="F321" s="433"/>
      <c r="G321" s="433"/>
      <c r="H321" s="433"/>
      <c r="I321" s="433"/>
      <c r="J321" s="433"/>
      <c r="K321" s="433"/>
      <c r="L321" s="433"/>
      <c r="M321" s="433"/>
      <c r="N321" s="433"/>
      <c r="O321" s="433"/>
      <c r="P321" s="433"/>
      <c r="Q321" s="433"/>
      <c r="R321" s="433"/>
      <c r="S321" s="433"/>
      <c r="T321" s="433"/>
      <c r="U321" s="433"/>
      <c r="V321" s="433"/>
      <c r="W321" s="433"/>
      <c r="X321" s="433"/>
      <c r="Y321" s="433"/>
      <c r="Z321" s="433"/>
      <c r="AA321" s="433"/>
      <c r="AB321" s="433"/>
      <c r="AC321" s="433"/>
      <c r="AD321" s="433"/>
      <c r="AE321" s="433"/>
      <c r="AF321" s="433"/>
      <c r="AG321" s="433"/>
      <c r="AH321" s="433"/>
      <c r="AI321" s="433"/>
      <c r="AJ321" s="433"/>
      <c r="AK321" s="433"/>
      <c r="AL321" s="433"/>
      <c r="AM321" s="433"/>
      <c r="AN321" s="433"/>
      <c r="AO321" s="433"/>
      <c r="AP321" s="433"/>
      <c r="AQ321" s="433"/>
      <c r="AR321" s="433"/>
      <c r="AS321" s="433"/>
      <c r="AT321" s="433"/>
      <c r="AU321" s="433"/>
      <c r="AV321" s="433"/>
      <c r="AW321" s="433"/>
      <c r="AX321" s="433"/>
    </row>
    <row r="322" spans="2:50" ht="14.25" customHeight="1" x14ac:dyDescent="0.25">
      <c r="B322" s="652"/>
      <c r="C322" s="434"/>
      <c r="D322" s="434"/>
      <c r="E322" s="434"/>
      <c r="F322" s="433"/>
      <c r="G322" s="433"/>
      <c r="H322" s="433"/>
      <c r="I322" s="433"/>
      <c r="J322" s="433"/>
      <c r="K322" s="433"/>
      <c r="L322" s="433"/>
      <c r="M322" s="433"/>
      <c r="N322" s="433"/>
      <c r="O322" s="433"/>
      <c r="P322" s="433"/>
      <c r="Q322" s="433"/>
      <c r="R322" s="433"/>
      <c r="S322" s="433"/>
      <c r="T322" s="433"/>
      <c r="U322" s="433"/>
      <c r="V322" s="433"/>
      <c r="W322" s="433"/>
      <c r="X322" s="433"/>
      <c r="Y322" s="433"/>
      <c r="Z322" s="433"/>
      <c r="AA322" s="433"/>
      <c r="AB322" s="433"/>
      <c r="AC322" s="433"/>
      <c r="AD322" s="433"/>
      <c r="AE322" s="433"/>
      <c r="AF322" s="433"/>
      <c r="AG322" s="433"/>
      <c r="AH322" s="433"/>
      <c r="AI322" s="433"/>
      <c r="AJ322" s="433"/>
      <c r="AK322" s="433"/>
      <c r="AL322" s="433"/>
      <c r="AM322" s="433"/>
      <c r="AN322" s="433"/>
      <c r="AO322" s="433"/>
      <c r="AP322" s="433"/>
      <c r="AQ322" s="433"/>
      <c r="AR322" s="433"/>
      <c r="AS322" s="433"/>
      <c r="AT322" s="433"/>
      <c r="AU322" s="433"/>
      <c r="AV322" s="433"/>
      <c r="AW322" s="433"/>
      <c r="AX322" s="433"/>
    </row>
    <row r="323" spans="2:50" ht="14.25" customHeight="1" x14ac:dyDescent="0.25">
      <c r="B323" s="652"/>
      <c r="C323" s="434"/>
      <c r="D323" s="434"/>
      <c r="E323" s="434"/>
      <c r="F323" s="433"/>
      <c r="G323" s="433"/>
      <c r="H323" s="433"/>
      <c r="I323" s="433"/>
      <c r="J323" s="433"/>
      <c r="K323" s="433"/>
      <c r="L323" s="433"/>
      <c r="M323" s="433"/>
      <c r="N323" s="433"/>
      <c r="O323" s="433"/>
      <c r="P323" s="433"/>
      <c r="Q323" s="433"/>
      <c r="R323" s="433"/>
      <c r="S323" s="433"/>
      <c r="T323" s="433"/>
      <c r="U323" s="433"/>
      <c r="V323" s="433"/>
      <c r="W323" s="433"/>
      <c r="X323" s="433"/>
      <c r="Y323" s="433"/>
      <c r="Z323" s="433"/>
      <c r="AA323" s="433"/>
      <c r="AB323" s="433"/>
      <c r="AC323" s="433"/>
      <c r="AD323" s="433"/>
      <c r="AE323" s="433"/>
      <c r="AF323" s="433"/>
      <c r="AG323" s="433"/>
      <c r="AH323" s="433"/>
      <c r="AI323" s="433"/>
      <c r="AJ323" s="433"/>
      <c r="AK323" s="433"/>
      <c r="AL323" s="433"/>
      <c r="AM323" s="433"/>
      <c r="AN323" s="433"/>
      <c r="AO323" s="433"/>
      <c r="AP323" s="433"/>
      <c r="AQ323" s="433"/>
      <c r="AR323" s="433"/>
      <c r="AS323" s="433"/>
      <c r="AT323" s="433"/>
      <c r="AU323" s="433"/>
      <c r="AV323" s="433"/>
      <c r="AW323" s="433"/>
      <c r="AX323" s="433"/>
    </row>
    <row r="324" spans="2:50" ht="14.25" customHeight="1" x14ac:dyDescent="0.25">
      <c r="B324" s="652"/>
      <c r="C324" s="434"/>
      <c r="D324" s="434"/>
      <c r="E324" s="434"/>
      <c r="F324" s="433"/>
      <c r="G324" s="433"/>
      <c r="H324" s="433"/>
      <c r="I324" s="433"/>
      <c r="J324" s="433"/>
      <c r="K324" s="433"/>
      <c r="L324" s="433"/>
      <c r="M324" s="433"/>
      <c r="N324" s="433"/>
      <c r="O324" s="433"/>
      <c r="P324" s="433"/>
      <c r="Q324" s="433"/>
      <c r="R324" s="433"/>
      <c r="S324" s="433"/>
      <c r="T324" s="433"/>
      <c r="U324" s="433"/>
      <c r="V324" s="433"/>
      <c r="W324" s="433"/>
      <c r="X324" s="433"/>
      <c r="Y324" s="433"/>
      <c r="Z324" s="433"/>
      <c r="AA324" s="433"/>
      <c r="AB324" s="433"/>
      <c r="AC324" s="433"/>
      <c r="AD324" s="433"/>
      <c r="AE324" s="433"/>
      <c r="AF324" s="433"/>
      <c r="AG324" s="433"/>
      <c r="AH324" s="433"/>
      <c r="AI324" s="433"/>
      <c r="AJ324" s="433"/>
      <c r="AK324" s="433"/>
      <c r="AL324" s="433"/>
      <c r="AM324" s="433"/>
      <c r="AN324" s="433"/>
      <c r="AO324" s="433"/>
      <c r="AP324" s="433"/>
      <c r="AQ324" s="433"/>
      <c r="AR324" s="433"/>
      <c r="AS324" s="433"/>
      <c r="AT324" s="433"/>
      <c r="AU324" s="433"/>
      <c r="AV324" s="433"/>
      <c r="AW324" s="433"/>
      <c r="AX324" s="433"/>
    </row>
    <row r="325" spans="2:50" ht="14.25" customHeight="1" x14ac:dyDescent="0.25">
      <c r="B325" s="652"/>
      <c r="C325" s="434"/>
      <c r="D325" s="434"/>
      <c r="E325" s="434"/>
      <c r="F325" s="433"/>
      <c r="G325" s="433"/>
      <c r="H325" s="433"/>
      <c r="I325" s="433"/>
      <c r="J325" s="433"/>
      <c r="K325" s="433"/>
      <c r="L325" s="433"/>
      <c r="M325" s="433"/>
      <c r="N325" s="433"/>
      <c r="O325" s="433"/>
      <c r="P325" s="433"/>
      <c r="Q325" s="433"/>
      <c r="R325" s="433"/>
      <c r="S325" s="433"/>
      <c r="T325" s="433"/>
      <c r="U325" s="433"/>
      <c r="V325" s="433"/>
      <c r="W325" s="433"/>
      <c r="X325" s="433"/>
      <c r="Y325" s="433"/>
      <c r="Z325" s="433"/>
      <c r="AA325" s="433"/>
      <c r="AB325" s="433"/>
      <c r="AC325" s="433"/>
      <c r="AD325" s="433"/>
      <c r="AE325" s="433"/>
      <c r="AF325" s="433"/>
      <c r="AG325" s="433"/>
      <c r="AH325" s="433"/>
      <c r="AI325" s="433"/>
      <c r="AJ325" s="433"/>
      <c r="AK325" s="433"/>
      <c r="AL325" s="433"/>
      <c r="AM325" s="433"/>
      <c r="AN325" s="433"/>
      <c r="AO325" s="433"/>
      <c r="AP325" s="433"/>
      <c r="AQ325" s="433"/>
      <c r="AR325" s="433"/>
      <c r="AS325" s="433"/>
      <c r="AT325" s="433"/>
      <c r="AU325" s="433"/>
      <c r="AV325" s="433"/>
      <c r="AW325" s="433"/>
      <c r="AX325" s="433"/>
    </row>
    <row r="326" spans="2:50" ht="14.25" customHeight="1" x14ac:dyDescent="0.25">
      <c r="B326" s="652"/>
      <c r="C326" s="434"/>
      <c r="D326" s="434"/>
      <c r="E326" s="434"/>
      <c r="F326" s="433"/>
      <c r="G326" s="433"/>
      <c r="H326" s="433"/>
      <c r="I326" s="433"/>
      <c r="J326" s="433"/>
      <c r="K326" s="433"/>
      <c r="L326" s="433"/>
      <c r="M326" s="433"/>
      <c r="N326" s="433"/>
      <c r="O326" s="433"/>
      <c r="P326" s="433"/>
      <c r="Q326" s="433"/>
      <c r="R326" s="433"/>
      <c r="S326" s="433"/>
      <c r="T326" s="433"/>
      <c r="U326" s="433"/>
      <c r="V326" s="433"/>
      <c r="W326" s="433"/>
      <c r="X326" s="433"/>
      <c r="Y326" s="433"/>
      <c r="Z326" s="433"/>
      <c r="AA326" s="433"/>
      <c r="AB326" s="433"/>
      <c r="AC326" s="433"/>
      <c r="AD326" s="433"/>
      <c r="AE326" s="433"/>
      <c r="AF326" s="433"/>
      <c r="AG326" s="433"/>
      <c r="AH326" s="433"/>
      <c r="AI326" s="433"/>
      <c r="AJ326" s="433"/>
      <c r="AK326" s="433"/>
      <c r="AL326" s="433"/>
      <c r="AM326" s="433"/>
      <c r="AN326" s="433"/>
      <c r="AO326" s="433"/>
      <c r="AP326" s="433"/>
      <c r="AQ326" s="433"/>
      <c r="AR326" s="433"/>
      <c r="AS326" s="433"/>
      <c r="AT326" s="433"/>
      <c r="AU326" s="433"/>
      <c r="AV326" s="433"/>
      <c r="AW326" s="433"/>
      <c r="AX326" s="433"/>
    </row>
    <row r="327" spans="2:50" ht="14.25" customHeight="1" x14ac:dyDescent="0.25">
      <c r="B327" s="652"/>
      <c r="C327" s="434"/>
      <c r="D327" s="434"/>
      <c r="E327" s="434"/>
      <c r="F327" s="433"/>
      <c r="G327" s="433"/>
      <c r="H327" s="433"/>
      <c r="I327" s="433"/>
      <c r="J327" s="433"/>
      <c r="K327" s="433"/>
      <c r="L327" s="433"/>
      <c r="M327" s="433"/>
      <c r="N327" s="433"/>
      <c r="O327" s="433"/>
      <c r="P327" s="433"/>
      <c r="Q327" s="433"/>
      <c r="R327" s="433"/>
      <c r="S327" s="433"/>
      <c r="T327" s="433"/>
      <c r="U327" s="433"/>
      <c r="V327" s="433"/>
      <c r="W327" s="433"/>
      <c r="X327" s="433"/>
      <c r="Y327" s="433"/>
      <c r="Z327" s="433"/>
      <c r="AA327" s="433"/>
      <c r="AB327" s="433"/>
      <c r="AC327" s="433"/>
      <c r="AD327" s="433"/>
      <c r="AE327" s="433"/>
      <c r="AF327" s="433"/>
      <c r="AG327" s="433"/>
      <c r="AH327" s="433"/>
      <c r="AI327" s="433"/>
      <c r="AJ327" s="433"/>
      <c r="AK327" s="433"/>
      <c r="AL327" s="433"/>
      <c r="AM327" s="433"/>
      <c r="AN327" s="433"/>
      <c r="AO327" s="433"/>
      <c r="AP327" s="433"/>
      <c r="AQ327" s="433"/>
      <c r="AR327" s="433"/>
      <c r="AS327" s="433"/>
      <c r="AT327" s="433"/>
      <c r="AU327" s="433"/>
      <c r="AV327" s="433"/>
      <c r="AW327" s="433"/>
      <c r="AX327" s="433"/>
    </row>
    <row r="328" spans="2:50" ht="14.25" customHeight="1" x14ac:dyDescent="0.25">
      <c r="B328" s="652"/>
      <c r="C328" s="434"/>
      <c r="D328" s="434"/>
      <c r="E328" s="434"/>
      <c r="F328" s="433"/>
      <c r="G328" s="433"/>
      <c r="H328" s="433"/>
      <c r="I328" s="433"/>
      <c r="J328" s="433"/>
      <c r="K328" s="433"/>
      <c r="L328" s="433"/>
      <c r="M328" s="433"/>
      <c r="N328" s="433"/>
      <c r="O328" s="433"/>
      <c r="P328" s="433"/>
      <c r="Q328" s="433"/>
      <c r="R328" s="433"/>
      <c r="S328" s="433"/>
      <c r="T328" s="433"/>
      <c r="U328" s="433"/>
      <c r="V328" s="433"/>
      <c r="W328" s="433"/>
      <c r="X328" s="433"/>
      <c r="Y328" s="433"/>
      <c r="Z328" s="433"/>
      <c r="AA328" s="433"/>
      <c r="AB328" s="433"/>
      <c r="AC328" s="433"/>
      <c r="AD328" s="433"/>
      <c r="AE328" s="433"/>
      <c r="AF328" s="433"/>
      <c r="AG328" s="433"/>
      <c r="AH328" s="433"/>
      <c r="AI328" s="433"/>
      <c r="AJ328" s="433"/>
      <c r="AK328" s="433"/>
      <c r="AL328" s="433"/>
      <c r="AM328" s="433"/>
      <c r="AN328" s="433"/>
      <c r="AO328" s="433"/>
      <c r="AP328" s="433"/>
      <c r="AQ328" s="433"/>
      <c r="AR328" s="433"/>
      <c r="AS328" s="433"/>
      <c r="AT328" s="433"/>
      <c r="AU328" s="433"/>
      <c r="AV328" s="433"/>
      <c r="AW328" s="433"/>
      <c r="AX328" s="433"/>
    </row>
    <row r="329" spans="2:50" ht="14.25" customHeight="1" x14ac:dyDescent="0.25">
      <c r="B329" s="652"/>
      <c r="C329" s="434"/>
      <c r="D329" s="434"/>
      <c r="E329" s="434"/>
      <c r="F329" s="433"/>
      <c r="G329" s="433"/>
      <c r="H329" s="433"/>
      <c r="I329" s="433"/>
      <c r="J329" s="433"/>
      <c r="K329" s="433"/>
      <c r="L329" s="433"/>
      <c r="M329" s="433"/>
      <c r="N329" s="433"/>
      <c r="O329" s="433"/>
      <c r="P329" s="433"/>
      <c r="Q329" s="433"/>
      <c r="R329" s="433"/>
      <c r="S329" s="433"/>
      <c r="T329" s="433"/>
      <c r="U329" s="433"/>
      <c r="V329" s="433"/>
      <c r="W329" s="433"/>
      <c r="X329" s="433"/>
      <c r="Y329" s="433"/>
      <c r="Z329" s="433"/>
      <c r="AA329" s="433"/>
      <c r="AB329" s="433"/>
      <c r="AC329" s="433"/>
      <c r="AD329" s="433"/>
      <c r="AE329" s="433"/>
      <c r="AF329" s="433"/>
      <c r="AG329" s="433"/>
      <c r="AH329" s="433"/>
      <c r="AI329" s="433"/>
      <c r="AJ329" s="433"/>
      <c r="AK329" s="433"/>
      <c r="AL329" s="433"/>
      <c r="AM329" s="433"/>
      <c r="AN329" s="433"/>
      <c r="AO329" s="433"/>
      <c r="AP329" s="433"/>
      <c r="AQ329" s="433"/>
      <c r="AR329" s="433"/>
      <c r="AS329" s="433"/>
      <c r="AT329" s="433"/>
      <c r="AU329" s="433"/>
      <c r="AV329" s="433"/>
      <c r="AW329" s="433"/>
      <c r="AX329" s="433"/>
    </row>
    <row r="330" spans="2:50" ht="14.25" customHeight="1" x14ac:dyDescent="0.25">
      <c r="B330" s="652"/>
      <c r="C330" s="434"/>
      <c r="D330" s="434"/>
      <c r="E330" s="434"/>
      <c r="F330" s="433"/>
      <c r="G330" s="433"/>
      <c r="H330" s="433"/>
      <c r="I330" s="433"/>
      <c r="J330" s="433"/>
      <c r="K330" s="433"/>
      <c r="L330" s="433"/>
      <c r="M330" s="433"/>
      <c r="N330" s="433"/>
      <c r="O330" s="433"/>
      <c r="P330" s="433"/>
      <c r="Q330" s="433"/>
      <c r="R330" s="433"/>
      <c r="S330" s="433"/>
      <c r="T330" s="433"/>
      <c r="U330" s="433"/>
      <c r="V330" s="433"/>
      <c r="W330" s="433"/>
      <c r="X330" s="433"/>
      <c r="Y330" s="433"/>
      <c r="Z330" s="433"/>
      <c r="AA330" s="433"/>
      <c r="AB330" s="433"/>
      <c r="AC330" s="433"/>
      <c r="AD330" s="433"/>
      <c r="AE330" s="433"/>
      <c r="AF330" s="433"/>
      <c r="AG330" s="433"/>
      <c r="AH330" s="433"/>
      <c r="AI330" s="433"/>
      <c r="AJ330" s="433"/>
      <c r="AK330" s="433"/>
      <c r="AL330" s="433"/>
      <c r="AM330" s="433"/>
      <c r="AN330" s="433"/>
      <c r="AO330" s="433"/>
      <c r="AP330" s="433"/>
      <c r="AQ330" s="433"/>
      <c r="AR330" s="433"/>
      <c r="AS330" s="433"/>
      <c r="AT330" s="433"/>
      <c r="AU330" s="433"/>
      <c r="AV330" s="433"/>
      <c r="AW330" s="433"/>
      <c r="AX330" s="433"/>
    </row>
    <row r="331" spans="2:50" ht="14.25" customHeight="1" x14ac:dyDescent="0.25">
      <c r="B331" s="652"/>
      <c r="C331" s="434"/>
      <c r="D331" s="434"/>
      <c r="E331" s="434"/>
      <c r="F331" s="433"/>
      <c r="G331" s="433"/>
      <c r="H331" s="433"/>
      <c r="I331" s="433"/>
      <c r="J331" s="433"/>
      <c r="K331" s="433"/>
      <c r="L331" s="433"/>
      <c r="M331" s="433"/>
      <c r="N331" s="433"/>
      <c r="O331" s="433"/>
      <c r="P331" s="433"/>
      <c r="Q331" s="433"/>
      <c r="R331" s="433"/>
      <c r="S331" s="433"/>
      <c r="T331" s="433"/>
      <c r="U331" s="433"/>
      <c r="V331" s="433"/>
      <c r="W331" s="433"/>
      <c r="X331" s="433"/>
      <c r="Y331" s="433"/>
      <c r="Z331" s="433"/>
      <c r="AA331" s="433"/>
      <c r="AB331" s="433"/>
      <c r="AC331" s="433"/>
      <c r="AD331" s="433"/>
      <c r="AE331" s="433"/>
      <c r="AF331" s="433"/>
      <c r="AG331" s="433"/>
      <c r="AH331" s="433"/>
      <c r="AI331" s="433"/>
      <c r="AJ331" s="433"/>
      <c r="AK331" s="433"/>
      <c r="AL331" s="433"/>
      <c r="AM331" s="433"/>
      <c r="AN331" s="433"/>
      <c r="AO331" s="433"/>
      <c r="AP331" s="433"/>
      <c r="AQ331" s="433"/>
      <c r="AR331" s="433"/>
      <c r="AS331" s="433"/>
      <c r="AT331" s="433"/>
      <c r="AU331" s="433"/>
      <c r="AV331" s="433"/>
      <c r="AW331" s="433"/>
      <c r="AX331" s="433"/>
    </row>
    <row r="332" spans="2:50" ht="14.25" customHeight="1" x14ac:dyDescent="0.25">
      <c r="B332" s="652"/>
      <c r="C332" s="434"/>
      <c r="D332" s="434"/>
      <c r="E332" s="434"/>
      <c r="F332" s="433"/>
      <c r="G332" s="433"/>
      <c r="H332" s="433"/>
      <c r="I332" s="433"/>
      <c r="J332" s="433"/>
      <c r="K332" s="433"/>
      <c r="L332" s="433"/>
      <c r="M332" s="433"/>
      <c r="N332" s="433"/>
      <c r="O332" s="433"/>
      <c r="P332" s="433"/>
      <c r="Q332" s="433"/>
      <c r="R332" s="433"/>
      <c r="S332" s="433"/>
      <c r="T332" s="433"/>
      <c r="U332" s="433"/>
      <c r="V332" s="433"/>
      <c r="W332" s="433"/>
      <c r="X332" s="433"/>
      <c r="Y332" s="433"/>
      <c r="Z332" s="433"/>
      <c r="AA332" s="433"/>
      <c r="AB332" s="433"/>
      <c r="AC332" s="433"/>
      <c r="AD332" s="433"/>
      <c r="AE332" s="433"/>
      <c r="AF332" s="433"/>
      <c r="AG332" s="433"/>
      <c r="AH332" s="433"/>
      <c r="AI332" s="433"/>
      <c r="AJ332" s="433"/>
      <c r="AK332" s="433"/>
      <c r="AL332" s="433"/>
      <c r="AM332" s="433"/>
      <c r="AN332" s="433"/>
      <c r="AO332" s="433"/>
      <c r="AP332" s="433"/>
      <c r="AQ332" s="433"/>
      <c r="AR332" s="433"/>
      <c r="AS332" s="433"/>
      <c r="AT332" s="433"/>
      <c r="AU332" s="433"/>
      <c r="AV332" s="433"/>
      <c r="AW332" s="433"/>
      <c r="AX332" s="433"/>
    </row>
    <row r="333" spans="2:50" ht="14.25" customHeight="1" x14ac:dyDescent="0.25">
      <c r="B333" s="652"/>
      <c r="C333" s="434"/>
      <c r="D333" s="434"/>
      <c r="E333" s="434"/>
      <c r="F333" s="433"/>
      <c r="G333" s="433"/>
      <c r="H333" s="433"/>
      <c r="I333" s="433"/>
      <c r="J333" s="433"/>
      <c r="K333" s="433"/>
      <c r="L333" s="433"/>
      <c r="M333" s="433"/>
      <c r="N333" s="433"/>
      <c r="O333" s="433"/>
      <c r="P333" s="433"/>
      <c r="Q333" s="433"/>
      <c r="R333" s="433"/>
      <c r="S333" s="433"/>
      <c r="T333" s="433"/>
      <c r="U333" s="433"/>
      <c r="V333" s="433"/>
      <c r="W333" s="433"/>
      <c r="X333" s="433"/>
      <c r="Y333" s="433"/>
      <c r="Z333" s="433"/>
      <c r="AA333" s="433"/>
      <c r="AB333" s="433"/>
      <c r="AC333" s="433"/>
      <c r="AD333" s="433"/>
      <c r="AE333" s="433"/>
      <c r="AF333" s="433"/>
      <c r="AG333" s="433"/>
      <c r="AH333" s="433"/>
      <c r="AI333" s="433"/>
      <c r="AJ333" s="433"/>
      <c r="AK333" s="433"/>
      <c r="AL333" s="433"/>
      <c r="AM333" s="433"/>
      <c r="AN333" s="433"/>
      <c r="AO333" s="433"/>
      <c r="AP333" s="433"/>
      <c r="AQ333" s="433"/>
      <c r="AR333" s="433"/>
      <c r="AS333" s="433"/>
      <c r="AT333" s="433"/>
      <c r="AU333" s="433"/>
      <c r="AV333" s="433"/>
      <c r="AW333" s="433"/>
      <c r="AX333" s="433"/>
    </row>
    <row r="334" spans="2:50" ht="14.25" customHeight="1" x14ac:dyDescent="0.25">
      <c r="B334" s="652"/>
      <c r="C334" s="434"/>
      <c r="D334" s="434"/>
      <c r="E334" s="434"/>
      <c r="F334" s="433"/>
      <c r="G334" s="433"/>
      <c r="H334" s="433"/>
      <c r="I334" s="433"/>
      <c r="J334" s="433"/>
      <c r="K334" s="433"/>
      <c r="L334" s="433"/>
      <c r="M334" s="433"/>
      <c r="N334" s="433"/>
      <c r="O334" s="433"/>
      <c r="P334" s="433"/>
      <c r="Q334" s="433"/>
      <c r="R334" s="433"/>
      <c r="S334" s="433"/>
      <c r="T334" s="433"/>
      <c r="U334" s="433"/>
      <c r="V334" s="433"/>
      <c r="W334" s="433"/>
      <c r="X334" s="433"/>
      <c r="Y334" s="433"/>
      <c r="Z334" s="433"/>
      <c r="AA334" s="433"/>
      <c r="AB334" s="433"/>
      <c r="AC334" s="433"/>
      <c r="AD334" s="433"/>
      <c r="AE334" s="433"/>
      <c r="AF334" s="433"/>
      <c r="AG334" s="433"/>
      <c r="AH334" s="433"/>
      <c r="AI334" s="433"/>
      <c r="AJ334" s="433"/>
      <c r="AK334" s="433"/>
      <c r="AL334" s="433"/>
      <c r="AM334" s="433"/>
      <c r="AN334" s="433"/>
      <c r="AO334" s="433"/>
      <c r="AP334" s="433"/>
      <c r="AQ334" s="433"/>
      <c r="AR334" s="433"/>
      <c r="AS334" s="433"/>
      <c r="AT334" s="433"/>
      <c r="AU334" s="433"/>
      <c r="AV334" s="433"/>
      <c r="AW334" s="433"/>
      <c r="AX334" s="433"/>
    </row>
    <row r="335" spans="2:50" ht="14.25" customHeight="1" x14ac:dyDescent="0.25">
      <c r="B335" s="652"/>
      <c r="C335" s="434"/>
      <c r="D335" s="434"/>
      <c r="E335" s="434"/>
      <c r="F335" s="433"/>
      <c r="G335" s="433"/>
      <c r="H335" s="433"/>
      <c r="I335" s="433"/>
      <c r="J335" s="433"/>
      <c r="K335" s="433"/>
      <c r="L335" s="433"/>
      <c r="M335" s="433"/>
      <c r="N335" s="433"/>
      <c r="O335" s="433"/>
      <c r="P335" s="433"/>
      <c r="Q335" s="433"/>
      <c r="R335" s="433"/>
      <c r="S335" s="433"/>
      <c r="T335" s="433"/>
      <c r="U335" s="433"/>
      <c r="V335" s="433"/>
      <c r="W335" s="433"/>
      <c r="X335" s="433"/>
      <c r="Y335" s="433"/>
      <c r="Z335" s="433"/>
      <c r="AA335" s="433"/>
      <c r="AB335" s="433"/>
      <c r="AC335" s="433"/>
      <c r="AD335" s="433"/>
      <c r="AE335" s="433"/>
      <c r="AF335" s="433"/>
      <c r="AG335" s="433"/>
      <c r="AH335" s="433"/>
      <c r="AI335" s="433"/>
      <c r="AJ335" s="433"/>
      <c r="AK335" s="433"/>
      <c r="AL335" s="433"/>
      <c r="AM335" s="433"/>
      <c r="AN335" s="433"/>
      <c r="AO335" s="433"/>
      <c r="AP335" s="433"/>
      <c r="AQ335" s="433"/>
      <c r="AR335" s="433"/>
      <c r="AS335" s="433"/>
      <c r="AT335" s="433"/>
      <c r="AU335" s="433"/>
      <c r="AV335" s="433"/>
      <c r="AW335" s="433"/>
      <c r="AX335" s="433"/>
    </row>
    <row r="336" spans="2:50" ht="14.25" customHeight="1" x14ac:dyDescent="0.25">
      <c r="B336" s="652"/>
      <c r="C336" s="434"/>
      <c r="D336" s="434"/>
      <c r="E336" s="434"/>
      <c r="F336" s="433"/>
      <c r="G336" s="433"/>
      <c r="H336" s="433"/>
      <c r="I336" s="433"/>
      <c r="J336" s="433"/>
      <c r="K336" s="433"/>
      <c r="L336" s="433"/>
      <c r="M336" s="433"/>
      <c r="N336" s="433"/>
      <c r="O336" s="433"/>
      <c r="P336" s="433"/>
      <c r="Q336" s="433"/>
      <c r="R336" s="433"/>
      <c r="S336" s="433"/>
      <c r="T336" s="433"/>
      <c r="U336" s="433"/>
      <c r="V336" s="433"/>
      <c r="W336" s="433"/>
      <c r="X336" s="433"/>
      <c r="Y336" s="433"/>
      <c r="Z336" s="433"/>
      <c r="AA336" s="433"/>
      <c r="AB336" s="433"/>
      <c r="AC336" s="433"/>
      <c r="AD336" s="433"/>
      <c r="AE336" s="433"/>
      <c r="AF336" s="433"/>
      <c r="AG336" s="433"/>
      <c r="AH336" s="433"/>
      <c r="AI336" s="433"/>
      <c r="AJ336" s="433"/>
      <c r="AK336" s="433"/>
      <c r="AL336" s="433"/>
      <c r="AM336" s="433"/>
      <c r="AN336" s="433"/>
      <c r="AO336" s="433"/>
      <c r="AP336" s="433"/>
      <c r="AQ336" s="433"/>
      <c r="AR336" s="433"/>
      <c r="AS336" s="433"/>
      <c r="AT336" s="433"/>
      <c r="AU336" s="433"/>
      <c r="AV336" s="433"/>
      <c r="AW336" s="433"/>
      <c r="AX336" s="433"/>
    </row>
    <row r="337" spans="2:50" ht="14.25" customHeight="1" x14ac:dyDescent="0.25">
      <c r="B337" s="652"/>
      <c r="C337" s="434"/>
      <c r="D337" s="434"/>
      <c r="E337" s="434"/>
      <c r="F337" s="433"/>
      <c r="G337" s="433"/>
      <c r="H337" s="433"/>
      <c r="I337" s="433"/>
      <c r="J337" s="433"/>
      <c r="K337" s="433"/>
      <c r="L337" s="433"/>
      <c r="M337" s="433"/>
      <c r="N337" s="433"/>
      <c r="O337" s="433"/>
      <c r="P337" s="433"/>
      <c r="Q337" s="433"/>
      <c r="R337" s="433"/>
      <c r="S337" s="433"/>
      <c r="T337" s="433"/>
      <c r="U337" s="433"/>
      <c r="V337" s="433"/>
      <c r="W337" s="433"/>
      <c r="X337" s="433"/>
      <c r="Y337" s="433"/>
      <c r="Z337" s="433"/>
      <c r="AA337" s="433"/>
      <c r="AB337" s="433"/>
      <c r="AC337" s="433"/>
      <c r="AD337" s="433"/>
      <c r="AE337" s="433"/>
      <c r="AF337" s="433"/>
      <c r="AG337" s="433"/>
      <c r="AH337" s="433"/>
      <c r="AI337" s="433"/>
      <c r="AJ337" s="433"/>
      <c r="AK337" s="433"/>
      <c r="AL337" s="433"/>
      <c r="AM337" s="433"/>
      <c r="AN337" s="433"/>
      <c r="AO337" s="433"/>
      <c r="AP337" s="433"/>
      <c r="AQ337" s="433"/>
      <c r="AR337" s="433"/>
      <c r="AS337" s="433"/>
      <c r="AT337" s="433"/>
      <c r="AU337" s="433"/>
      <c r="AV337" s="433"/>
      <c r="AW337" s="433"/>
      <c r="AX337" s="433"/>
    </row>
    <row r="338" spans="2:50" ht="14.25" customHeight="1" x14ac:dyDescent="0.25">
      <c r="B338" s="652"/>
      <c r="C338" s="434"/>
      <c r="D338" s="434"/>
      <c r="E338" s="434"/>
      <c r="F338" s="433"/>
      <c r="G338" s="433"/>
      <c r="H338" s="433"/>
      <c r="I338" s="433"/>
      <c r="J338" s="433"/>
      <c r="K338" s="433"/>
      <c r="L338" s="433"/>
      <c r="M338" s="433"/>
      <c r="N338" s="433"/>
      <c r="O338" s="433"/>
      <c r="P338" s="433"/>
      <c r="Q338" s="433"/>
      <c r="R338" s="433"/>
      <c r="S338" s="433"/>
      <c r="T338" s="433"/>
      <c r="U338" s="433"/>
      <c r="V338" s="433"/>
      <c r="W338" s="433"/>
      <c r="X338" s="433"/>
      <c r="Y338" s="433"/>
      <c r="Z338" s="433"/>
      <c r="AA338" s="433"/>
      <c r="AB338" s="433"/>
      <c r="AC338" s="433"/>
      <c r="AD338" s="433"/>
      <c r="AE338" s="433"/>
      <c r="AF338" s="433"/>
      <c r="AG338" s="433"/>
      <c r="AH338" s="433"/>
      <c r="AI338" s="433"/>
      <c r="AJ338" s="433"/>
      <c r="AK338" s="433"/>
      <c r="AL338" s="433"/>
      <c r="AM338" s="433"/>
      <c r="AN338" s="433"/>
      <c r="AO338" s="433"/>
      <c r="AP338" s="433"/>
      <c r="AQ338" s="433"/>
      <c r="AR338" s="433"/>
      <c r="AS338" s="433"/>
      <c r="AT338" s="433"/>
      <c r="AU338" s="433"/>
      <c r="AV338" s="433"/>
      <c r="AW338" s="433"/>
      <c r="AX338" s="433"/>
    </row>
    <row r="339" spans="2:50" ht="14.25" customHeight="1" x14ac:dyDescent="0.25">
      <c r="B339" s="652"/>
      <c r="C339" s="434"/>
      <c r="D339" s="434"/>
      <c r="E339" s="434"/>
      <c r="F339" s="433"/>
      <c r="G339" s="433"/>
      <c r="H339" s="433"/>
      <c r="I339" s="433"/>
      <c r="J339" s="433"/>
      <c r="K339" s="433"/>
      <c r="L339" s="433"/>
      <c r="M339" s="433"/>
      <c r="N339" s="433"/>
      <c r="O339" s="433"/>
      <c r="P339" s="433"/>
      <c r="Q339" s="433"/>
      <c r="R339" s="433"/>
      <c r="S339" s="433"/>
      <c r="T339" s="433"/>
      <c r="U339" s="433"/>
      <c r="V339" s="433"/>
      <c r="W339" s="433"/>
      <c r="X339" s="433"/>
      <c r="Y339" s="433"/>
      <c r="Z339" s="433"/>
      <c r="AA339" s="433"/>
      <c r="AB339" s="433"/>
      <c r="AC339" s="433"/>
      <c r="AD339" s="433"/>
      <c r="AE339" s="433"/>
      <c r="AF339" s="433"/>
      <c r="AG339" s="433"/>
      <c r="AH339" s="433"/>
      <c r="AI339" s="433"/>
      <c r="AJ339" s="433"/>
      <c r="AK339" s="433"/>
      <c r="AL339" s="433"/>
      <c r="AM339" s="433"/>
      <c r="AN339" s="433"/>
      <c r="AO339" s="433"/>
      <c r="AP339" s="433"/>
      <c r="AQ339" s="433"/>
      <c r="AR339" s="433"/>
      <c r="AS339" s="433"/>
      <c r="AT339" s="433"/>
      <c r="AU339" s="433"/>
      <c r="AV339" s="433"/>
      <c r="AW339" s="433"/>
      <c r="AX339" s="433"/>
    </row>
    <row r="340" spans="2:50" ht="14.25" customHeight="1" x14ac:dyDescent="0.25">
      <c r="B340" s="652"/>
      <c r="C340" s="434"/>
      <c r="D340" s="434"/>
      <c r="E340" s="434"/>
      <c r="F340" s="433"/>
      <c r="G340" s="433"/>
      <c r="H340" s="433"/>
      <c r="I340" s="433"/>
      <c r="J340" s="433"/>
      <c r="K340" s="433"/>
      <c r="L340" s="433"/>
      <c r="M340" s="433"/>
      <c r="N340" s="433"/>
      <c r="O340" s="433"/>
      <c r="P340" s="433"/>
      <c r="Q340" s="433"/>
      <c r="R340" s="433"/>
      <c r="S340" s="433"/>
      <c r="T340" s="433"/>
      <c r="U340" s="433"/>
      <c r="V340" s="433"/>
      <c r="W340" s="433"/>
      <c r="X340" s="433"/>
      <c r="Y340" s="433"/>
      <c r="Z340" s="433"/>
      <c r="AA340" s="433"/>
      <c r="AB340" s="433"/>
      <c r="AC340" s="433"/>
      <c r="AD340" s="433"/>
      <c r="AE340" s="433"/>
      <c r="AF340" s="433"/>
      <c r="AG340" s="433"/>
      <c r="AH340" s="433"/>
      <c r="AI340" s="433"/>
      <c r="AJ340" s="433"/>
      <c r="AK340" s="433"/>
      <c r="AL340" s="433"/>
      <c r="AM340" s="433"/>
      <c r="AN340" s="433"/>
      <c r="AO340" s="433"/>
      <c r="AP340" s="433"/>
      <c r="AQ340" s="433"/>
      <c r="AR340" s="433"/>
      <c r="AS340" s="433"/>
      <c r="AT340" s="433"/>
      <c r="AU340" s="433"/>
      <c r="AV340" s="433"/>
      <c r="AW340" s="433"/>
      <c r="AX340" s="433"/>
    </row>
    <row r="341" spans="2:50" ht="14.25" customHeight="1" x14ac:dyDescent="0.25">
      <c r="B341" s="652"/>
      <c r="C341" s="434"/>
      <c r="D341" s="434"/>
      <c r="E341" s="434"/>
      <c r="F341" s="433"/>
      <c r="G341" s="433"/>
      <c r="H341" s="433"/>
      <c r="I341" s="433"/>
      <c r="J341" s="433"/>
      <c r="K341" s="433"/>
      <c r="L341" s="433"/>
      <c r="M341" s="433"/>
      <c r="N341" s="433"/>
      <c r="O341" s="433"/>
      <c r="P341" s="433"/>
      <c r="Q341" s="433"/>
      <c r="R341" s="433"/>
      <c r="S341" s="433"/>
      <c r="T341" s="433"/>
      <c r="U341" s="433"/>
      <c r="V341" s="433"/>
      <c r="W341" s="433"/>
      <c r="X341" s="433"/>
      <c r="Y341" s="433"/>
      <c r="Z341" s="433"/>
      <c r="AA341" s="433"/>
      <c r="AB341" s="433"/>
      <c r="AC341" s="433"/>
      <c r="AD341" s="433"/>
      <c r="AE341" s="433"/>
      <c r="AF341" s="433"/>
      <c r="AG341" s="433"/>
      <c r="AH341" s="433"/>
      <c r="AI341" s="433"/>
      <c r="AJ341" s="433"/>
      <c r="AK341" s="433"/>
      <c r="AL341" s="433"/>
      <c r="AM341" s="433"/>
      <c r="AN341" s="433"/>
      <c r="AO341" s="433"/>
      <c r="AP341" s="433"/>
      <c r="AQ341" s="433"/>
      <c r="AR341" s="433"/>
      <c r="AS341" s="433"/>
      <c r="AT341" s="433"/>
      <c r="AU341" s="433"/>
      <c r="AV341" s="433"/>
      <c r="AW341" s="433"/>
      <c r="AX341" s="433"/>
    </row>
    <row r="342" spans="2:50" ht="14.25" customHeight="1" x14ac:dyDescent="0.25">
      <c r="B342" s="652"/>
      <c r="C342" s="434"/>
      <c r="D342" s="434"/>
      <c r="E342" s="434"/>
      <c r="F342" s="433"/>
      <c r="G342" s="433"/>
      <c r="H342" s="433"/>
      <c r="I342" s="433"/>
      <c r="J342" s="433"/>
      <c r="K342" s="433"/>
      <c r="L342" s="433"/>
      <c r="M342" s="433"/>
      <c r="N342" s="433"/>
      <c r="O342" s="433"/>
      <c r="P342" s="433"/>
      <c r="Q342" s="433"/>
      <c r="R342" s="433"/>
      <c r="S342" s="433"/>
      <c r="T342" s="433"/>
      <c r="U342" s="433"/>
      <c r="V342" s="433"/>
      <c r="W342" s="433"/>
      <c r="X342" s="433"/>
      <c r="Y342" s="433"/>
      <c r="Z342" s="433"/>
      <c r="AA342" s="433"/>
      <c r="AB342" s="433"/>
      <c r="AC342" s="433"/>
      <c r="AD342" s="433"/>
      <c r="AE342" s="433"/>
      <c r="AF342" s="433"/>
      <c r="AG342" s="433"/>
      <c r="AH342" s="433"/>
      <c r="AI342" s="433"/>
      <c r="AJ342" s="433"/>
      <c r="AK342" s="433"/>
      <c r="AL342" s="433"/>
      <c r="AM342" s="433"/>
      <c r="AN342" s="433"/>
      <c r="AO342" s="433"/>
      <c r="AP342" s="433"/>
      <c r="AQ342" s="433"/>
      <c r="AR342" s="433"/>
      <c r="AS342" s="433"/>
      <c r="AT342" s="433"/>
      <c r="AU342" s="433"/>
      <c r="AV342" s="433"/>
      <c r="AW342" s="433"/>
      <c r="AX342" s="433"/>
    </row>
    <row r="343" spans="2:50" ht="14.25" customHeight="1" x14ac:dyDescent="0.25">
      <c r="B343" s="652"/>
      <c r="C343" s="434"/>
      <c r="D343" s="434"/>
      <c r="E343" s="434"/>
      <c r="F343" s="433"/>
      <c r="G343" s="433"/>
      <c r="H343" s="433"/>
      <c r="I343" s="433"/>
      <c r="J343" s="433"/>
      <c r="K343" s="433"/>
      <c r="L343" s="433"/>
      <c r="M343" s="433"/>
      <c r="N343" s="433"/>
      <c r="O343" s="433"/>
      <c r="P343" s="433"/>
      <c r="Q343" s="433"/>
      <c r="R343" s="433"/>
      <c r="S343" s="433"/>
      <c r="T343" s="433"/>
      <c r="U343" s="433"/>
      <c r="V343" s="433"/>
      <c r="W343" s="433"/>
      <c r="X343" s="433"/>
      <c r="Y343" s="433"/>
      <c r="Z343" s="433"/>
      <c r="AA343" s="433"/>
      <c r="AB343" s="433"/>
      <c r="AC343" s="433"/>
      <c r="AD343" s="433"/>
      <c r="AE343" s="433"/>
      <c r="AF343" s="433"/>
      <c r="AG343" s="433"/>
      <c r="AH343" s="433"/>
      <c r="AI343" s="433"/>
      <c r="AJ343" s="433"/>
      <c r="AK343" s="433"/>
      <c r="AL343" s="433"/>
      <c r="AM343" s="433"/>
      <c r="AN343" s="433"/>
      <c r="AO343" s="433"/>
      <c r="AP343" s="433"/>
      <c r="AQ343" s="433"/>
      <c r="AR343" s="433"/>
      <c r="AS343" s="433"/>
      <c r="AT343" s="433"/>
      <c r="AU343" s="433"/>
      <c r="AV343" s="433"/>
      <c r="AW343" s="433"/>
      <c r="AX343" s="433"/>
    </row>
    <row r="344" spans="2:50" ht="14.25" customHeight="1" x14ac:dyDescent="0.25">
      <c r="B344" s="652"/>
      <c r="C344" s="434"/>
      <c r="D344" s="434"/>
      <c r="E344" s="434"/>
      <c r="F344" s="433"/>
      <c r="G344" s="433"/>
      <c r="H344" s="433"/>
      <c r="I344" s="433"/>
      <c r="J344" s="433"/>
      <c r="K344" s="433"/>
      <c r="L344" s="433"/>
      <c r="M344" s="433"/>
      <c r="N344" s="433"/>
      <c r="O344" s="433"/>
      <c r="P344" s="433"/>
      <c r="Q344" s="433"/>
      <c r="R344" s="433"/>
      <c r="S344" s="433"/>
      <c r="T344" s="433"/>
      <c r="U344" s="433"/>
      <c r="V344" s="433"/>
      <c r="W344" s="433"/>
      <c r="X344" s="433"/>
      <c r="Y344" s="433"/>
      <c r="Z344" s="433"/>
      <c r="AA344" s="433"/>
      <c r="AB344" s="433"/>
      <c r="AC344" s="433"/>
      <c r="AD344" s="433"/>
      <c r="AE344" s="433"/>
      <c r="AF344" s="433"/>
      <c r="AG344" s="433"/>
      <c r="AH344" s="433"/>
      <c r="AI344" s="433"/>
      <c r="AJ344" s="433"/>
      <c r="AK344" s="433"/>
      <c r="AL344" s="433"/>
      <c r="AM344" s="433"/>
      <c r="AN344" s="433"/>
      <c r="AO344" s="433"/>
      <c r="AP344" s="433"/>
      <c r="AQ344" s="433"/>
      <c r="AR344" s="433"/>
      <c r="AS344" s="433"/>
      <c r="AT344" s="433"/>
      <c r="AU344" s="433"/>
      <c r="AV344" s="433"/>
      <c r="AW344" s="433"/>
      <c r="AX344" s="433"/>
    </row>
    <row r="345" spans="2:50" ht="14.25" customHeight="1" x14ac:dyDescent="0.25">
      <c r="B345" s="652"/>
      <c r="C345" s="434"/>
      <c r="D345" s="434"/>
      <c r="E345" s="434"/>
      <c r="F345" s="433"/>
      <c r="G345" s="433"/>
      <c r="H345" s="433"/>
      <c r="I345" s="433"/>
      <c r="J345" s="433"/>
      <c r="K345" s="433"/>
      <c r="L345" s="433"/>
      <c r="M345" s="433"/>
      <c r="N345" s="433"/>
      <c r="O345" s="433"/>
      <c r="P345" s="433"/>
      <c r="Q345" s="433"/>
      <c r="R345" s="433"/>
      <c r="S345" s="433"/>
      <c r="T345" s="433"/>
      <c r="U345" s="433"/>
      <c r="V345" s="433"/>
      <c r="W345" s="433"/>
      <c r="X345" s="433"/>
      <c r="Y345" s="433"/>
      <c r="Z345" s="433"/>
      <c r="AA345" s="433"/>
      <c r="AB345" s="433"/>
      <c r="AC345" s="433"/>
      <c r="AD345" s="433"/>
      <c r="AE345" s="433"/>
      <c r="AF345" s="433"/>
      <c r="AG345" s="433"/>
      <c r="AH345" s="433"/>
      <c r="AI345" s="433"/>
      <c r="AJ345" s="433"/>
      <c r="AK345" s="433"/>
      <c r="AL345" s="433"/>
      <c r="AM345" s="433"/>
      <c r="AN345" s="433"/>
      <c r="AO345" s="433"/>
      <c r="AP345" s="433"/>
      <c r="AQ345" s="433"/>
      <c r="AR345" s="433"/>
      <c r="AS345" s="433"/>
      <c r="AT345" s="433"/>
      <c r="AU345" s="433"/>
      <c r="AV345" s="433"/>
      <c r="AW345" s="433"/>
      <c r="AX345" s="433"/>
    </row>
    <row r="346" spans="2:50" ht="14.25" customHeight="1" x14ac:dyDescent="0.25">
      <c r="B346" s="652"/>
      <c r="C346" s="434"/>
      <c r="D346" s="434"/>
      <c r="E346" s="434"/>
      <c r="F346" s="433"/>
      <c r="G346" s="433"/>
      <c r="H346" s="433"/>
      <c r="I346" s="433"/>
      <c r="J346" s="433"/>
      <c r="K346" s="433"/>
      <c r="L346" s="433"/>
      <c r="M346" s="433"/>
      <c r="N346" s="433"/>
      <c r="O346" s="433"/>
      <c r="P346" s="433"/>
      <c r="Q346" s="433"/>
      <c r="R346" s="433"/>
      <c r="S346" s="433"/>
      <c r="T346" s="433"/>
      <c r="U346" s="433"/>
      <c r="V346" s="433"/>
      <c r="W346" s="433"/>
      <c r="X346" s="433"/>
      <c r="Y346" s="433"/>
      <c r="Z346" s="433"/>
      <c r="AA346" s="433"/>
      <c r="AB346" s="433"/>
      <c r="AC346" s="433"/>
      <c r="AD346" s="433"/>
      <c r="AE346" s="433"/>
      <c r="AF346" s="433"/>
      <c r="AG346" s="433"/>
      <c r="AH346" s="433"/>
      <c r="AI346" s="433"/>
      <c r="AJ346" s="433"/>
      <c r="AK346" s="433"/>
      <c r="AL346" s="433"/>
      <c r="AM346" s="433"/>
      <c r="AN346" s="433"/>
      <c r="AO346" s="433"/>
      <c r="AP346" s="433"/>
      <c r="AQ346" s="433"/>
      <c r="AR346" s="433"/>
      <c r="AS346" s="433"/>
      <c r="AT346" s="433"/>
      <c r="AU346" s="433"/>
      <c r="AV346" s="433"/>
      <c r="AW346" s="433"/>
      <c r="AX346" s="433"/>
    </row>
    <row r="347" spans="2:50" ht="14.25" customHeight="1" x14ac:dyDescent="0.25">
      <c r="B347" s="652"/>
      <c r="C347" s="434"/>
      <c r="D347" s="434"/>
      <c r="E347" s="434"/>
      <c r="F347" s="433"/>
      <c r="G347" s="433"/>
      <c r="H347" s="433"/>
      <c r="I347" s="433"/>
      <c r="J347" s="433"/>
      <c r="K347" s="433"/>
      <c r="L347" s="433"/>
      <c r="M347" s="433"/>
      <c r="N347" s="433"/>
      <c r="O347" s="433"/>
      <c r="P347" s="433"/>
      <c r="Q347" s="433"/>
      <c r="R347" s="433"/>
      <c r="S347" s="433"/>
      <c r="T347" s="433"/>
      <c r="U347" s="433"/>
      <c r="V347" s="433"/>
      <c r="W347" s="433"/>
      <c r="X347" s="433"/>
      <c r="Y347" s="433"/>
      <c r="Z347" s="433"/>
      <c r="AA347" s="433"/>
      <c r="AB347" s="433"/>
      <c r="AC347" s="433"/>
      <c r="AD347" s="433"/>
      <c r="AE347" s="433"/>
      <c r="AF347" s="433"/>
      <c r="AG347" s="433"/>
      <c r="AH347" s="433"/>
      <c r="AI347" s="433"/>
      <c r="AJ347" s="433"/>
      <c r="AK347" s="433"/>
      <c r="AL347" s="433"/>
      <c r="AM347" s="433"/>
      <c r="AN347" s="433"/>
      <c r="AO347" s="433"/>
      <c r="AP347" s="433"/>
      <c r="AQ347" s="433"/>
      <c r="AR347" s="433"/>
      <c r="AS347" s="433"/>
      <c r="AT347" s="433"/>
      <c r="AU347" s="433"/>
      <c r="AV347" s="433"/>
      <c r="AW347" s="433"/>
      <c r="AX347" s="433"/>
    </row>
    <row r="348" spans="2:50" ht="14.25" customHeight="1" x14ac:dyDescent="0.25">
      <c r="B348" s="652"/>
      <c r="C348" s="434"/>
      <c r="D348" s="434"/>
      <c r="E348" s="434"/>
      <c r="F348" s="433"/>
      <c r="G348" s="433"/>
      <c r="H348" s="433"/>
      <c r="I348" s="433"/>
      <c r="J348" s="433"/>
      <c r="K348" s="433"/>
      <c r="L348" s="433"/>
      <c r="M348" s="433"/>
      <c r="N348" s="433"/>
      <c r="O348" s="433"/>
      <c r="P348" s="433"/>
      <c r="Q348" s="433"/>
      <c r="R348" s="433"/>
      <c r="S348" s="433"/>
      <c r="T348" s="433"/>
      <c r="U348" s="433"/>
      <c r="V348" s="433"/>
      <c r="W348" s="433"/>
      <c r="X348" s="433"/>
      <c r="Y348" s="433"/>
      <c r="Z348" s="433"/>
      <c r="AA348" s="433"/>
      <c r="AB348" s="433"/>
      <c r="AC348" s="433"/>
      <c r="AD348" s="433"/>
      <c r="AE348" s="433"/>
      <c r="AF348" s="433"/>
      <c r="AG348" s="433"/>
      <c r="AH348" s="433"/>
      <c r="AI348" s="433"/>
      <c r="AJ348" s="433"/>
      <c r="AK348" s="433"/>
      <c r="AL348" s="433"/>
      <c r="AM348" s="433"/>
      <c r="AN348" s="433"/>
      <c r="AO348" s="433"/>
      <c r="AP348" s="433"/>
      <c r="AQ348" s="433"/>
      <c r="AR348" s="433"/>
      <c r="AS348" s="433"/>
      <c r="AT348" s="433"/>
      <c r="AU348" s="433"/>
      <c r="AV348" s="433"/>
      <c r="AW348" s="433"/>
      <c r="AX348" s="433"/>
    </row>
    <row r="349" spans="2:50" ht="14.25" customHeight="1" x14ac:dyDescent="0.25">
      <c r="B349" s="652"/>
      <c r="C349" s="434"/>
      <c r="D349" s="434"/>
      <c r="E349" s="434"/>
      <c r="F349" s="433"/>
      <c r="G349" s="433"/>
      <c r="H349" s="433"/>
      <c r="I349" s="433"/>
      <c r="J349" s="433"/>
      <c r="K349" s="433"/>
      <c r="L349" s="433"/>
      <c r="M349" s="433"/>
      <c r="N349" s="433"/>
      <c r="O349" s="433"/>
      <c r="P349" s="433"/>
      <c r="Q349" s="433"/>
      <c r="R349" s="433"/>
      <c r="S349" s="433"/>
      <c r="T349" s="433"/>
      <c r="U349" s="433"/>
      <c r="V349" s="433"/>
      <c r="W349" s="433"/>
      <c r="X349" s="433"/>
      <c r="Y349" s="433"/>
      <c r="Z349" s="433"/>
      <c r="AA349" s="433"/>
      <c r="AB349" s="433"/>
      <c r="AC349" s="433"/>
      <c r="AD349" s="433"/>
      <c r="AE349" s="433"/>
      <c r="AF349" s="433"/>
      <c r="AG349" s="433"/>
      <c r="AH349" s="433"/>
      <c r="AI349" s="433"/>
      <c r="AJ349" s="433"/>
      <c r="AK349" s="433"/>
      <c r="AL349" s="433"/>
      <c r="AM349" s="433"/>
      <c r="AN349" s="433"/>
      <c r="AO349" s="433"/>
      <c r="AP349" s="433"/>
      <c r="AQ349" s="433"/>
      <c r="AR349" s="433"/>
      <c r="AS349" s="433"/>
      <c r="AT349" s="433"/>
      <c r="AU349" s="433"/>
      <c r="AV349" s="433"/>
      <c r="AW349" s="433"/>
      <c r="AX349" s="433"/>
    </row>
    <row r="350" spans="2:50" ht="14.25" customHeight="1" x14ac:dyDescent="0.25">
      <c r="B350" s="652"/>
      <c r="C350" s="434"/>
      <c r="D350" s="434"/>
      <c r="E350" s="434"/>
      <c r="F350" s="433"/>
      <c r="G350" s="433"/>
      <c r="H350" s="433"/>
      <c r="I350" s="433"/>
      <c r="J350" s="433"/>
      <c r="K350" s="433"/>
      <c r="L350" s="433"/>
      <c r="M350" s="433"/>
      <c r="N350" s="433"/>
      <c r="O350" s="433"/>
      <c r="P350" s="433"/>
      <c r="Q350" s="433"/>
      <c r="R350" s="433"/>
      <c r="S350" s="433"/>
      <c r="T350" s="433"/>
      <c r="U350" s="433"/>
      <c r="V350" s="433"/>
      <c r="W350" s="433"/>
      <c r="X350" s="433"/>
      <c r="Y350" s="433"/>
      <c r="Z350" s="433"/>
      <c r="AA350" s="433"/>
      <c r="AB350" s="433"/>
      <c r="AC350" s="433"/>
      <c r="AD350" s="433"/>
      <c r="AE350" s="433"/>
      <c r="AF350" s="433"/>
      <c r="AG350" s="433"/>
      <c r="AH350" s="433"/>
      <c r="AI350" s="433"/>
      <c r="AJ350" s="433"/>
      <c r="AK350" s="433"/>
      <c r="AL350" s="433"/>
      <c r="AM350" s="433"/>
      <c r="AN350" s="433"/>
      <c r="AO350" s="433"/>
      <c r="AP350" s="433"/>
      <c r="AQ350" s="433"/>
      <c r="AR350" s="433"/>
      <c r="AS350" s="433"/>
      <c r="AT350" s="433"/>
      <c r="AU350" s="433"/>
      <c r="AV350" s="433"/>
      <c r="AW350" s="433"/>
      <c r="AX350" s="433"/>
    </row>
    <row r="351" spans="2:50" ht="14.25" customHeight="1" x14ac:dyDescent="0.25">
      <c r="B351" s="652"/>
      <c r="C351" s="434"/>
      <c r="D351" s="434"/>
      <c r="E351" s="434"/>
      <c r="F351" s="433"/>
      <c r="G351" s="433"/>
      <c r="H351" s="433"/>
      <c r="I351" s="433"/>
      <c r="J351" s="433"/>
      <c r="K351" s="433"/>
      <c r="L351" s="433"/>
      <c r="M351" s="433"/>
      <c r="N351" s="433"/>
      <c r="O351" s="433"/>
      <c r="P351" s="433"/>
      <c r="Q351" s="433"/>
      <c r="R351" s="433"/>
      <c r="S351" s="433"/>
      <c r="T351" s="433"/>
      <c r="U351" s="433"/>
      <c r="V351" s="433"/>
      <c r="W351" s="433"/>
      <c r="X351" s="433"/>
      <c r="Y351" s="433"/>
      <c r="Z351" s="433"/>
      <c r="AA351" s="433"/>
      <c r="AB351" s="433"/>
      <c r="AC351" s="433"/>
      <c r="AD351" s="433"/>
      <c r="AE351" s="433"/>
      <c r="AF351" s="433"/>
      <c r="AG351" s="433"/>
      <c r="AH351" s="433"/>
      <c r="AI351" s="433"/>
      <c r="AJ351" s="433"/>
      <c r="AK351" s="433"/>
      <c r="AL351" s="433"/>
      <c r="AM351" s="433"/>
      <c r="AN351" s="433"/>
      <c r="AO351" s="433"/>
      <c r="AP351" s="433"/>
      <c r="AQ351" s="433"/>
      <c r="AR351" s="433"/>
      <c r="AS351" s="433"/>
      <c r="AT351" s="433"/>
      <c r="AU351" s="433"/>
      <c r="AV351" s="433"/>
      <c r="AW351" s="433"/>
      <c r="AX351" s="433"/>
    </row>
    <row r="352" spans="2:50" ht="14.25" customHeight="1" x14ac:dyDescent="0.25">
      <c r="B352" s="652"/>
      <c r="C352" s="434"/>
      <c r="D352" s="434"/>
      <c r="E352" s="434"/>
      <c r="F352" s="433"/>
      <c r="G352" s="433"/>
      <c r="H352" s="433"/>
      <c r="I352" s="433"/>
      <c r="J352" s="433"/>
      <c r="K352" s="433"/>
      <c r="L352" s="433"/>
      <c r="M352" s="433"/>
      <c r="N352" s="433"/>
      <c r="O352" s="433"/>
      <c r="P352" s="433"/>
      <c r="Q352" s="433"/>
      <c r="R352" s="433"/>
      <c r="S352" s="433"/>
      <c r="T352" s="433"/>
      <c r="U352" s="433"/>
      <c r="V352" s="433"/>
      <c r="W352" s="433"/>
      <c r="X352" s="433"/>
      <c r="Y352" s="433"/>
      <c r="Z352" s="433"/>
      <c r="AA352" s="433"/>
      <c r="AB352" s="433"/>
      <c r="AC352" s="433"/>
      <c r="AD352" s="433"/>
      <c r="AE352" s="433"/>
      <c r="AF352" s="433"/>
      <c r="AG352" s="433"/>
      <c r="AH352" s="433"/>
      <c r="AI352" s="433"/>
      <c r="AJ352" s="433"/>
      <c r="AK352" s="433"/>
      <c r="AL352" s="433"/>
      <c r="AM352" s="433"/>
      <c r="AN352" s="433"/>
      <c r="AO352" s="433"/>
      <c r="AP352" s="433"/>
      <c r="AQ352" s="433"/>
      <c r="AR352" s="433"/>
      <c r="AS352" s="433"/>
      <c r="AT352" s="433"/>
      <c r="AU352" s="433"/>
      <c r="AV352" s="433"/>
      <c r="AW352" s="433"/>
      <c r="AX352" s="433"/>
    </row>
    <row r="353" spans="2:50" ht="14.25" customHeight="1" x14ac:dyDescent="0.25">
      <c r="B353" s="652"/>
      <c r="C353" s="434"/>
      <c r="D353" s="434"/>
      <c r="E353" s="434"/>
      <c r="F353" s="433"/>
      <c r="G353" s="433"/>
      <c r="H353" s="433"/>
      <c r="I353" s="433"/>
      <c r="J353" s="433"/>
      <c r="K353" s="433"/>
      <c r="L353" s="433"/>
      <c r="M353" s="433"/>
      <c r="N353" s="433"/>
      <c r="O353" s="433"/>
      <c r="P353" s="433"/>
      <c r="Q353" s="433"/>
      <c r="R353" s="433"/>
      <c r="S353" s="433"/>
      <c r="T353" s="433"/>
      <c r="U353" s="433"/>
      <c r="V353" s="433"/>
      <c r="W353" s="433"/>
      <c r="X353" s="433"/>
      <c r="Y353" s="433"/>
      <c r="Z353" s="433"/>
      <c r="AA353" s="433"/>
      <c r="AB353" s="433"/>
      <c r="AC353" s="433"/>
      <c r="AD353" s="433"/>
      <c r="AE353" s="433"/>
      <c r="AF353" s="433"/>
      <c r="AG353" s="433"/>
      <c r="AH353" s="433"/>
      <c r="AI353" s="433"/>
      <c r="AJ353" s="433"/>
      <c r="AK353" s="433"/>
      <c r="AL353" s="433"/>
      <c r="AM353" s="433"/>
      <c r="AN353" s="433"/>
      <c r="AO353" s="433"/>
      <c r="AP353" s="433"/>
      <c r="AQ353" s="433"/>
      <c r="AR353" s="433"/>
      <c r="AS353" s="433"/>
      <c r="AT353" s="433"/>
      <c r="AU353" s="433"/>
      <c r="AV353" s="433"/>
      <c r="AW353" s="433"/>
      <c r="AX353" s="433"/>
    </row>
    <row r="354" spans="2:50" ht="14.25" customHeight="1" x14ac:dyDescent="0.25">
      <c r="B354" s="652"/>
      <c r="C354" s="434"/>
      <c r="D354" s="434"/>
      <c r="E354" s="434"/>
      <c r="F354" s="433"/>
      <c r="G354" s="433"/>
      <c r="H354" s="433"/>
      <c r="I354" s="433"/>
      <c r="J354" s="433"/>
      <c r="K354" s="433"/>
      <c r="L354" s="433"/>
      <c r="M354" s="433"/>
      <c r="N354" s="433"/>
      <c r="O354" s="433"/>
      <c r="P354" s="433"/>
      <c r="Q354" s="433"/>
      <c r="R354" s="433"/>
      <c r="S354" s="433"/>
      <c r="T354" s="433"/>
      <c r="U354" s="433"/>
      <c r="V354" s="433"/>
      <c r="W354" s="433"/>
      <c r="X354" s="433"/>
      <c r="Y354" s="433"/>
      <c r="Z354" s="433"/>
      <c r="AA354" s="433"/>
      <c r="AB354" s="433"/>
      <c r="AC354" s="433"/>
      <c r="AD354" s="433"/>
      <c r="AE354" s="433"/>
      <c r="AF354" s="433"/>
      <c r="AG354" s="433"/>
      <c r="AH354" s="433"/>
      <c r="AI354" s="433"/>
      <c r="AJ354" s="433"/>
      <c r="AK354" s="433"/>
      <c r="AL354" s="433"/>
      <c r="AM354" s="433"/>
      <c r="AN354" s="433"/>
      <c r="AO354" s="433"/>
      <c r="AP354" s="433"/>
      <c r="AQ354" s="433"/>
      <c r="AR354" s="433"/>
      <c r="AS354" s="433"/>
      <c r="AT354" s="433"/>
      <c r="AU354" s="433"/>
      <c r="AV354" s="433"/>
      <c r="AW354" s="433"/>
      <c r="AX354" s="433"/>
    </row>
    <row r="355" spans="2:50" ht="14.25" customHeight="1" x14ac:dyDescent="0.25">
      <c r="B355" s="652"/>
      <c r="C355" s="434"/>
      <c r="D355" s="434"/>
      <c r="E355" s="434"/>
      <c r="F355" s="433"/>
      <c r="G355" s="433"/>
      <c r="H355" s="433"/>
      <c r="I355" s="433"/>
      <c r="J355" s="433"/>
      <c r="K355" s="433"/>
      <c r="L355" s="433"/>
      <c r="M355" s="433"/>
      <c r="N355" s="433"/>
      <c r="O355" s="433"/>
      <c r="P355" s="433"/>
      <c r="Q355" s="433"/>
      <c r="R355" s="433"/>
      <c r="S355" s="433"/>
      <c r="T355" s="433"/>
      <c r="U355" s="433"/>
      <c r="V355" s="433"/>
      <c r="W355" s="433"/>
      <c r="X355" s="433"/>
      <c r="Y355" s="433"/>
      <c r="Z355" s="433"/>
      <c r="AA355" s="433"/>
      <c r="AB355" s="433"/>
      <c r="AC355" s="433"/>
      <c r="AD355" s="433"/>
      <c r="AE355" s="433"/>
      <c r="AF355" s="433"/>
      <c r="AG355" s="433"/>
      <c r="AH355" s="433"/>
      <c r="AI355" s="433"/>
      <c r="AJ355" s="433"/>
      <c r="AK355" s="433"/>
      <c r="AL355" s="433"/>
      <c r="AM355" s="433"/>
      <c r="AN355" s="433"/>
      <c r="AO355" s="433"/>
      <c r="AP355" s="433"/>
      <c r="AQ355" s="433"/>
      <c r="AR355" s="433"/>
      <c r="AS355" s="433"/>
      <c r="AT355" s="433"/>
      <c r="AU355" s="433"/>
      <c r="AV355" s="433"/>
      <c r="AW355" s="433"/>
      <c r="AX355" s="433"/>
    </row>
    <row r="356" spans="2:50" ht="14.25" customHeight="1" x14ac:dyDescent="0.25">
      <c r="B356" s="652"/>
      <c r="C356" s="434"/>
      <c r="D356" s="434"/>
      <c r="E356" s="434"/>
      <c r="F356" s="433"/>
      <c r="G356" s="433"/>
      <c r="H356" s="433"/>
      <c r="I356" s="433"/>
      <c r="J356" s="433"/>
      <c r="K356" s="433"/>
      <c r="L356" s="433"/>
      <c r="M356" s="433"/>
      <c r="N356" s="433"/>
      <c r="O356" s="433"/>
      <c r="P356" s="433"/>
      <c r="Q356" s="433"/>
      <c r="R356" s="433"/>
      <c r="S356" s="433"/>
      <c r="T356" s="433"/>
      <c r="U356" s="433"/>
      <c r="V356" s="433"/>
      <c r="W356" s="433"/>
      <c r="X356" s="433"/>
      <c r="Y356" s="433"/>
      <c r="Z356" s="433"/>
      <c r="AA356" s="433"/>
      <c r="AB356" s="433"/>
      <c r="AC356" s="433"/>
      <c r="AD356" s="433"/>
      <c r="AE356" s="433"/>
      <c r="AF356" s="433"/>
      <c r="AG356" s="433"/>
      <c r="AH356" s="433"/>
      <c r="AI356" s="433"/>
      <c r="AJ356" s="433"/>
      <c r="AK356" s="433"/>
      <c r="AL356" s="433"/>
      <c r="AM356" s="433"/>
      <c r="AN356" s="433"/>
      <c r="AO356" s="433"/>
      <c r="AP356" s="433"/>
      <c r="AQ356" s="433"/>
      <c r="AR356" s="433"/>
      <c r="AS356" s="433"/>
      <c r="AT356" s="433"/>
      <c r="AU356" s="433"/>
      <c r="AV356" s="433"/>
      <c r="AW356" s="433"/>
      <c r="AX356" s="433"/>
    </row>
    <row r="357" spans="2:50" ht="14.25" customHeight="1" x14ac:dyDescent="0.25">
      <c r="B357" s="652"/>
      <c r="C357" s="434"/>
      <c r="D357" s="434"/>
      <c r="E357" s="434"/>
      <c r="F357" s="433"/>
      <c r="G357" s="433"/>
      <c r="H357" s="433"/>
      <c r="I357" s="433"/>
      <c r="J357" s="433"/>
      <c r="K357" s="433"/>
      <c r="L357" s="433"/>
      <c r="M357" s="433"/>
      <c r="N357" s="433"/>
      <c r="O357" s="433"/>
      <c r="P357" s="433"/>
      <c r="Q357" s="433"/>
      <c r="R357" s="433"/>
      <c r="S357" s="433"/>
      <c r="T357" s="433"/>
      <c r="U357" s="433"/>
      <c r="V357" s="433"/>
      <c r="W357" s="433"/>
      <c r="X357" s="433"/>
      <c r="Y357" s="433"/>
      <c r="Z357" s="433"/>
      <c r="AA357" s="433"/>
      <c r="AB357" s="433"/>
      <c r="AC357" s="433"/>
      <c r="AD357" s="433"/>
      <c r="AE357" s="433"/>
      <c r="AF357" s="433"/>
      <c r="AG357" s="433"/>
      <c r="AH357" s="433"/>
      <c r="AI357" s="433"/>
      <c r="AJ357" s="433"/>
      <c r="AK357" s="433"/>
      <c r="AL357" s="433"/>
      <c r="AM357" s="433"/>
      <c r="AN357" s="433"/>
      <c r="AO357" s="433"/>
      <c r="AP357" s="433"/>
      <c r="AQ357" s="433"/>
      <c r="AR357" s="433"/>
      <c r="AS357" s="433"/>
      <c r="AT357" s="433"/>
      <c r="AU357" s="433"/>
      <c r="AV357" s="433"/>
      <c r="AW357" s="433"/>
      <c r="AX357" s="433"/>
    </row>
    <row r="358" spans="2:50" ht="14.25" customHeight="1" x14ac:dyDescent="0.25">
      <c r="B358" s="652"/>
      <c r="C358" s="434"/>
      <c r="D358" s="434"/>
      <c r="E358" s="434"/>
      <c r="F358" s="433"/>
      <c r="G358" s="433"/>
      <c r="H358" s="433"/>
      <c r="I358" s="433"/>
      <c r="J358" s="433"/>
      <c r="K358" s="433"/>
      <c r="L358" s="433"/>
      <c r="M358" s="433"/>
      <c r="N358" s="433"/>
      <c r="O358" s="433"/>
      <c r="P358" s="433"/>
      <c r="Q358" s="433"/>
      <c r="R358" s="433"/>
      <c r="S358" s="433"/>
      <c r="T358" s="433"/>
      <c r="U358" s="433"/>
      <c r="V358" s="433"/>
      <c r="W358" s="433"/>
      <c r="X358" s="433"/>
      <c r="Y358" s="433"/>
      <c r="Z358" s="433"/>
      <c r="AA358" s="433"/>
      <c r="AB358" s="433"/>
      <c r="AC358" s="433"/>
      <c r="AD358" s="433"/>
      <c r="AE358" s="433"/>
      <c r="AF358" s="433"/>
      <c r="AG358" s="433"/>
      <c r="AH358" s="433"/>
      <c r="AI358" s="433"/>
      <c r="AJ358" s="433"/>
      <c r="AK358" s="433"/>
      <c r="AL358" s="433"/>
      <c r="AM358" s="433"/>
      <c r="AN358" s="433"/>
      <c r="AO358" s="433"/>
      <c r="AP358" s="433"/>
      <c r="AQ358" s="433"/>
      <c r="AR358" s="433"/>
      <c r="AS358" s="433"/>
      <c r="AT358" s="433"/>
      <c r="AU358" s="433"/>
      <c r="AV358" s="433"/>
      <c r="AW358" s="433"/>
      <c r="AX358" s="433"/>
    </row>
    <row r="359" spans="2:50" ht="14.25" customHeight="1" x14ac:dyDescent="0.25">
      <c r="B359" s="652"/>
      <c r="C359" s="434"/>
      <c r="D359" s="434"/>
      <c r="E359" s="434"/>
      <c r="F359" s="433"/>
      <c r="G359" s="433"/>
      <c r="H359" s="433"/>
      <c r="I359" s="433"/>
      <c r="J359" s="433"/>
      <c r="K359" s="433"/>
      <c r="L359" s="433"/>
      <c r="M359" s="433"/>
      <c r="N359" s="433"/>
      <c r="O359" s="433"/>
      <c r="P359" s="433"/>
      <c r="Q359" s="433"/>
      <c r="R359" s="433"/>
      <c r="S359" s="433"/>
      <c r="T359" s="433"/>
      <c r="U359" s="433"/>
      <c r="V359" s="433"/>
      <c r="W359" s="433"/>
      <c r="X359" s="433"/>
      <c r="Y359" s="433"/>
      <c r="Z359" s="433"/>
      <c r="AA359" s="433"/>
      <c r="AB359" s="433"/>
      <c r="AC359" s="433"/>
      <c r="AD359" s="433"/>
      <c r="AE359" s="433"/>
      <c r="AF359" s="433"/>
      <c r="AG359" s="433"/>
      <c r="AH359" s="433"/>
      <c r="AI359" s="433"/>
      <c r="AJ359" s="433"/>
      <c r="AK359" s="433"/>
      <c r="AL359" s="433"/>
      <c r="AM359" s="433"/>
      <c r="AN359" s="433"/>
      <c r="AO359" s="433"/>
      <c r="AP359" s="433"/>
      <c r="AQ359" s="433"/>
      <c r="AR359" s="433"/>
      <c r="AS359" s="433"/>
      <c r="AT359" s="433"/>
      <c r="AU359" s="433"/>
      <c r="AV359" s="433"/>
      <c r="AW359" s="433"/>
      <c r="AX359" s="433"/>
    </row>
    <row r="360" spans="2:50" ht="14.25" customHeight="1" x14ac:dyDescent="0.25">
      <c r="B360" s="652"/>
      <c r="C360" s="434"/>
      <c r="D360" s="434"/>
      <c r="E360" s="434"/>
      <c r="F360" s="433"/>
      <c r="G360" s="433"/>
      <c r="H360" s="433"/>
      <c r="I360" s="433"/>
      <c r="J360" s="433"/>
      <c r="K360" s="433"/>
      <c r="L360" s="433"/>
      <c r="M360" s="433"/>
      <c r="N360" s="433"/>
      <c r="O360" s="433"/>
      <c r="P360" s="433"/>
      <c r="Q360" s="433"/>
      <c r="R360" s="433"/>
      <c r="S360" s="433"/>
      <c r="T360" s="433"/>
      <c r="U360" s="433"/>
      <c r="V360" s="433"/>
      <c r="W360" s="433"/>
      <c r="X360" s="433"/>
      <c r="Y360" s="433"/>
      <c r="Z360" s="433"/>
      <c r="AA360" s="433"/>
      <c r="AB360" s="433"/>
      <c r="AC360" s="433"/>
      <c r="AD360" s="433"/>
      <c r="AE360" s="433"/>
      <c r="AF360" s="433"/>
      <c r="AG360" s="433"/>
      <c r="AH360" s="433"/>
      <c r="AI360" s="433"/>
      <c r="AJ360" s="433"/>
      <c r="AK360" s="433"/>
      <c r="AL360" s="433"/>
      <c r="AM360" s="433"/>
      <c r="AN360" s="433"/>
      <c r="AO360" s="433"/>
      <c r="AP360" s="433"/>
      <c r="AQ360" s="433"/>
      <c r="AR360" s="433"/>
      <c r="AS360" s="433"/>
      <c r="AT360" s="433"/>
      <c r="AU360" s="433"/>
      <c r="AV360" s="433"/>
      <c r="AW360" s="433"/>
      <c r="AX360" s="433"/>
    </row>
    <row r="361" spans="2:50" ht="14.25" customHeight="1" x14ac:dyDescent="0.25">
      <c r="B361" s="652"/>
      <c r="C361" s="434"/>
      <c r="D361" s="434"/>
      <c r="E361" s="434"/>
      <c r="F361" s="433"/>
      <c r="G361" s="433"/>
      <c r="H361" s="433"/>
      <c r="I361" s="433"/>
      <c r="J361" s="433"/>
      <c r="K361" s="433"/>
      <c r="L361" s="433"/>
      <c r="M361" s="433"/>
      <c r="N361" s="433"/>
      <c r="O361" s="433"/>
      <c r="P361" s="433"/>
      <c r="Q361" s="433"/>
      <c r="R361" s="433"/>
      <c r="S361" s="433"/>
      <c r="T361" s="433"/>
      <c r="U361" s="433"/>
      <c r="V361" s="433"/>
      <c r="W361" s="433"/>
      <c r="X361" s="433"/>
      <c r="Y361" s="433"/>
      <c r="Z361" s="433"/>
      <c r="AA361" s="433"/>
      <c r="AB361" s="433"/>
      <c r="AC361" s="433"/>
      <c r="AD361" s="433"/>
      <c r="AE361" s="433"/>
      <c r="AF361" s="433"/>
      <c r="AG361" s="433"/>
      <c r="AH361" s="433"/>
      <c r="AI361" s="433"/>
      <c r="AJ361" s="433"/>
      <c r="AK361" s="433"/>
      <c r="AL361" s="433"/>
      <c r="AM361" s="433"/>
      <c r="AN361" s="433"/>
      <c r="AO361" s="433"/>
      <c r="AP361" s="433"/>
      <c r="AQ361" s="433"/>
      <c r="AR361" s="433"/>
      <c r="AS361" s="433"/>
      <c r="AT361" s="433"/>
      <c r="AU361" s="433"/>
      <c r="AV361" s="433"/>
      <c r="AW361" s="433"/>
      <c r="AX361" s="433"/>
    </row>
    <row r="362" spans="2:50" ht="14.25" customHeight="1" x14ac:dyDescent="0.25">
      <c r="B362" s="652"/>
      <c r="C362" s="434"/>
      <c r="D362" s="434"/>
      <c r="E362" s="434"/>
      <c r="F362" s="433"/>
      <c r="G362" s="433"/>
      <c r="H362" s="433"/>
      <c r="I362" s="433"/>
      <c r="J362" s="433"/>
      <c r="K362" s="433"/>
      <c r="L362" s="433"/>
      <c r="M362" s="433"/>
      <c r="N362" s="433"/>
      <c r="O362" s="433"/>
      <c r="P362" s="433"/>
      <c r="Q362" s="433"/>
      <c r="R362" s="433"/>
      <c r="S362" s="433"/>
      <c r="T362" s="433"/>
      <c r="U362" s="433"/>
      <c r="V362" s="433"/>
      <c r="W362" s="433"/>
      <c r="X362" s="433"/>
      <c r="Y362" s="433"/>
      <c r="Z362" s="433"/>
      <c r="AA362" s="433"/>
      <c r="AB362" s="433"/>
      <c r="AC362" s="433"/>
      <c r="AD362" s="433"/>
      <c r="AE362" s="433"/>
      <c r="AF362" s="433"/>
      <c r="AG362" s="433"/>
      <c r="AH362" s="433"/>
      <c r="AI362" s="433"/>
      <c r="AJ362" s="433"/>
      <c r="AK362" s="433"/>
      <c r="AL362" s="433"/>
      <c r="AM362" s="433"/>
      <c r="AN362" s="433"/>
      <c r="AO362" s="433"/>
      <c r="AP362" s="433"/>
      <c r="AQ362" s="433"/>
      <c r="AR362" s="433"/>
      <c r="AS362" s="433"/>
      <c r="AT362" s="433"/>
      <c r="AU362" s="433"/>
      <c r="AV362" s="433"/>
      <c r="AW362" s="433"/>
      <c r="AX362" s="433"/>
    </row>
    <row r="363" spans="2:50" ht="14.25" customHeight="1" x14ac:dyDescent="0.25">
      <c r="B363" s="652"/>
      <c r="C363" s="434"/>
      <c r="D363" s="434"/>
      <c r="E363" s="434"/>
      <c r="F363" s="433"/>
      <c r="G363" s="433"/>
      <c r="H363" s="433"/>
      <c r="I363" s="433"/>
      <c r="J363" s="433"/>
      <c r="K363" s="433"/>
      <c r="L363" s="433"/>
      <c r="M363" s="433"/>
      <c r="N363" s="433"/>
      <c r="O363" s="433"/>
      <c r="P363" s="433"/>
      <c r="Q363" s="433"/>
      <c r="R363" s="433"/>
      <c r="S363" s="433"/>
      <c r="T363" s="433"/>
      <c r="U363" s="433"/>
      <c r="V363" s="433"/>
      <c r="W363" s="433"/>
      <c r="X363" s="433"/>
      <c r="Y363" s="433"/>
      <c r="Z363" s="433"/>
      <c r="AA363" s="433"/>
      <c r="AB363" s="433"/>
      <c r="AC363" s="433"/>
      <c r="AD363" s="433"/>
      <c r="AE363" s="433"/>
      <c r="AF363" s="433"/>
      <c r="AG363" s="433"/>
      <c r="AH363" s="433"/>
      <c r="AI363" s="433"/>
      <c r="AJ363" s="433"/>
      <c r="AK363" s="433"/>
      <c r="AL363" s="433"/>
      <c r="AM363" s="433"/>
      <c r="AN363" s="433"/>
      <c r="AO363" s="433"/>
      <c r="AP363" s="433"/>
      <c r="AQ363" s="433"/>
      <c r="AR363" s="433"/>
      <c r="AS363" s="433"/>
      <c r="AT363" s="433"/>
      <c r="AU363" s="433"/>
      <c r="AV363" s="433"/>
      <c r="AW363" s="433"/>
      <c r="AX363" s="433"/>
    </row>
    <row r="364" spans="2:50" ht="14.25" customHeight="1" x14ac:dyDescent="0.25">
      <c r="B364" s="652"/>
      <c r="C364" s="434"/>
      <c r="D364" s="434"/>
      <c r="E364" s="434"/>
      <c r="F364" s="433"/>
      <c r="G364" s="433"/>
      <c r="H364" s="433"/>
      <c r="I364" s="433"/>
      <c r="J364" s="433"/>
      <c r="K364" s="433"/>
      <c r="L364" s="433"/>
      <c r="M364" s="433"/>
      <c r="N364" s="433"/>
      <c r="O364" s="433"/>
      <c r="P364" s="433"/>
      <c r="Q364" s="433"/>
      <c r="R364" s="433"/>
      <c r="S364" s="433"/>
      <c r="T364" s="433"/>
      <c r="U364" s="433"/>
      <c r="V364" s="433"/>
      <c r="W364" s="433"/>
      <c r="X364" s="433"/>
      <c r="Y364" s="433"/>
      <c r="Z364" s="433"/>
      <c r="AA364" s="433"/>
      <c r="AB364" s="433"/>
      <c r="AC364" s="433"/>
      <c r="AD364" s="433"/>
      <c r="AE364" s="433"/>
      <c r="AF364" s="433"/>
      <c r="AG364" s="433"/>
      <c r="AH364" s="433"/>
      <c r="AI364" s="433"/>
      <c r="AJ364" s="433"/>
      <c r="AK364" s="433"/>
      <c r="AL364" s="433"/>
      <c r="AM364" s="433"/>
      <c r="AN364" s="433"/>
      <c r="AO364" s="433"/>
      <c r="AP364" s="433"/>
      <c r="AQ364" s="433"/>
      <c r="AR364" s="433"/>
      <c r="AS364" s="433"/>
      <c r="AT364" s="433"/>
      <c r="AU364" s="433"/>
      <c r="AV364" s="433"/>
      <c r="AW364" s="433"/>
      <c r="AX364" s="433"/>
    </row>
    <row r="365" spans="2:50" ht="14.25" customHeight="1" x14ac:dyDescent="0.25">
      <c r="B365" s="652"/>
      <c r="C365" s="434"/>
      <c r="D365" s="434"/>
      <c r="E365" s="434"/>
      <c r="F365" s="433"/>
      <c r="G365" s="433"/>
      <c r="H365" s="433"/>
      <c r="I365" s="433"/>
      <c r="J365" s="433"/>
      <c r="K365" s="433"/>
      <c r="L365" s="433"/>
      <c r="M365" s="433"/>
      <c r="N365" s="433"/>
      <c r="O365" s="433"/>
      <c r="P365" s="433"/>
      <c r="Q365" s="433"/>
      <c r="R365" s="433"/>
      <c r="S365" s="433"/>
      <c r="T365" s="433"/>
      <c r="U365" s="433"/>
      <c r="V365" s="433"/>
      <c r="W365" s="433"/>
      <c r="X365" s="433"/>
      <c r="Y365" s="433"/>
      <c r="Z365" s="433"/>
      <c r="AA365" s="433"/>
      <c r="AB365" s="433"/>
      <c r="AC365" s="433"/>
      <c r="AD365" s="433"/>
      <c r="AE365" s="433"/>
      <c r="AF365" s="433"/>
      <c r="AG365" s="433"/>
      <c r="AH365" s="433"/>
      <c r="AI365" s="433"/>
      <c r="AJ365" s="433"/>
      <c r="AK365" s="433"/>
      <c r="AL365" s="433"/>
      <c r="AM365" s="433"/>
      <c r="AN365" s="433"/>
      <c r="AO365" s="433"/>
      <c r="AP365" s="433"/>
      <c r="AQ365" s="433"/>
      <c r="AR365" s="433"/>
      <c r="AS365" s="433"/>
      <c r="AT365" s="433"/>
      <c r="AU365" s="433"/>
      <c r="AV365" s="433"/>
      <c r="AW365" s="433"/>
      <c r="AX365" s="433"/>
    </row>
    <row r="366" spans="2:50" ht="14.25" customHeight="1" x14ac:dyDescent="0.25">
      <c r="B366" s="652"/>
      <c r="C366" s="434"/>
      <c r="D366" s="434"/>
      <c r="E366" s="434"/>
      <c r="F366" s="433"/>
      <c r="G366" s="433"/>
      <c r="H366" s="433"/>
      <c r="I366" s="433"/>
      <c r="J366" s="433"/>
      <c r="K366" s="433"/>
      <c r="L366" s="433"/>
      <c r="M366" s="433"/>
      <c r="N366" s="433"/>
      <c r="O366" s="433"/>
      <c r="P366" s="433"/>
      <c r="Q366" s="433"/>
      <c r="R366" s="433"/>
      <c r="S366" s="433"/>
      <c r="T366" s="433"/>
      <c r="U366" s="433"/>
      <c r="V366" s="433"/>
      <c r="W366" s="433"/>
      <c r="X366" s="433"/>
      <c r="Y366" s="433"/>
      <c r="Z366" s="433"/>
      <c r="AA366" s="433"/>
      <c r="AB366" s="433"/>
      <c r="AC366" s="433"/>
      <c r="AD366" s="433"/>
      <c r="AE366" s="433"/>
      <c r="AF366" s="433"/>
      <c r="AG366" s="433"/>
      <c r="AH366" s="433"/>
      <c r="AI366" s="433"/>
      <c r="AJ366" s="433"/>
      <c r="AK366" s="433"/>
      <c r="AL366" s="433"/>
      <c r="AM366" s="433"/>
      <c r="AN366" s="433"/>
      <c r="AO366" s="433"/>
      <c r="AP366" s="433"/>
      <c r="AQ366" s="433"/>
      <c r="AR366" s="433"/>
      <c r="AS366" s="433"/>
      <c r="AT366" s="433"/>
      <c r="AU366" s="433"/>
      <c r="AV366" s="433"/>
      <c r="AW366" s="433"/>
      <c r="AX366" s="433"/>
    </row>
    <row r="367" spans="2:50" ht="14.25" customHeight="1" x14ac:dyDescent="0.25">
      <c r="B367" s="652"/>
      <c r="C367" s="434"/>
      <c r="D367" s="434"/>
      <c r="E367" s="434"/>
      <c r="F367" s="433"/>
      <c r="G367" s="433"/>
      <c r="H367" s="433"/>
      <c r="I367" s="433"/>
      <c r="J367" s="433"/>
      <c r="K367" s="433"/>
      <c r="L367" s="433"/>
      <c r="M367" s="433"/>
      <c r="N367" s="433"/>
      <c r="O367" s="433"/>
      <c r="P367" s="433"/>
      <c r="Q367" s="433"/>
      <c r="R367" s="433"/>
      <c r="S367" s="433"/>
      <c r="T367" s="433"/>
      <c r="U367" s="433"/>
      <c r="V367" s="433"/>
      <c r="W367" s="433"/>
      <c r="X367" s="433"/>
      <c r="Y367" s="433"/>
      <c r="Z367" s="433"/>
      <c r="AA367" s="433"/>
      <c r="AB367" s="433"/>
      <c r="AC367" s="433"/>
      <c r="AD367" s="433"/>
      <c r="AE367" s="433"/>
      <c r="AF367" s="433"/>
      <c r="AG367" s="433"/>
      <c r="AH367" s="433"/>
      <c r="AI367" s="433"/>
      <c r="AJ367" s="433"/>
      <c r="AK367" s="433"/>
      <c r="AL367" s="433"/>
      <c r="AM367" s="433"/>
      <c r="AN367" s="433"/>
      <c r="AO367" s="433"/>
      <c r="AP367" s="433"/>
      <c r="AQ367" s="433"/>
      <c r="AR367" s="433"/>
      <c r="AS367" s="433"/>
      <c r="AT367" s="433"/>
      <c r="AU367" s="433"/>
      <c r="AV367" s="433"/>
      <c r="AW367" s="433"/>
      <c r="AX367" s="433"/>
    </row>
    <row r="368" spans="2:50" ht="14.25" customHeight="1" x14ac:dyDescent="0.25">
      <c r="B368" s="652"/>
      <c r="C368" s="434"/>
      <c r="D368" s="434"/>
      <c r="E368" s="434"/>
      <c r="F368" s="433"/>
      <c r="G368" s="433"/>
      <c r="H368" s="433"/>
      <c r="I368" s="433"/>
      <c r="J368" s="433"/>
      <c r="K368" s="433"/>
      <c r="L368" s="433"/>
      <c r="M368" s="433"/>
      <c r="N368" s="433"/>
      <c r="O368" s="433"/>
      <c r="P368" s="433"/>
      <c r="Q368" s="433"/>
      <c r="R368" s="433"/>
      <c r="S368" s="433"/>
      <c r="T368" s="433"/>
      <c r="U368" s="433"/>
      <c r="V368" s="433"/>
      <c r="W368" s="433"/>
      <c r="X368" s="433"/>
      <c r="Y368" s="433"/>
      <c r="Z368" s="433"/>
      <c r="AA368" s="433"/>
      <c r="AB368" s="433"/>
      <c r="AC368" s="433"/>
      <c r="AD368" s="433"/>
      <c r="AE368" s="433"/>
      <c r="AF368" s="433"/>
      <c r="AG368" s="433"/>
      <c r="AH368" s="433"/>
      <c r="AI368" s="433"/>
      <c r="AJ368" s="433"/>
      <c r="AK368" s="433"/>
      <c r="AL368" s="433"/>
      <c r="AM368" s="433"/>
      <c r="AN368" s="433"/>
      <c r="AO368" s="433"/>
      <c r="AP368" s="433"/>
      <c r="AQ368" s="433"/>
      <c r="AR368" s="433"/>
      <c r="AS368" s="433"/>
      <c r="AT368" s="433"/>
      <c r="AU368" s="433"/>
      <c r="AV368" s="433"/>
      <c r="AW368" s="433"/>
      <c r="AX368" s="433"/>
    </row>
    <row r="369" spans="2:50" ht="14.25" customHeight="1" x14ac:dyDescent="0.25">
      <c r="B369" s="652"/>
      <c r="C369" s="434"/>
      <c r="D369" s="434"/>
      <c r="E369" s="434"/>
      <c r="F369" s="433"/>
      <c r="G369" s="433"/>
      <c r="H369" s="433"/>
      <c r="I369" s="433"/>
      <c r="J369" s="433"/>
      <c r="K369" s="433"/>
      <c r="L369" s="433"/>
      <c r="M369" s="433"/>
      <c r="N369" s="433"/>
      <c r="O369" s="433"/>
      <c r="P369" s="433"/>
      <c r="Q369" s="433"/>
      <c r="R369" s="433"/>
      <c r="S369" s="433"/>
      <c r="T369" s="433"/>
      <c r="U369" s="433"/>
      <c r="V369" s="433"/>
      <c r="W369" s="433"/>
      <c r="X369" s="433"/>
      <c r="Y369" s="433"/>
      <c r="Z369" s="433"/>
      <c r="AA369" s="433"/>
      <c r="AB369" s="433"/>
      <c r="AC369" s="433"/>
      <c r="AD369" s="433"/>
      <c r="AE369" s="433"/>
      <c r="AF369" s="433"/>
      <c r="AG369" s="433"/>
      <c r="AH369" s="433"/>
      <c r="AI369" s="433"/>
      <c r="AJ369" s="433"/>
      <c r="AK369" s="433"/>
      <c r="AL369" s="433"/>
      <c r="AM369" s="433"/>
      <c r="AN369" s="433"/>
      <c r="AO369" s="433"/>
      <c r="AP369" s="433"/>
      <c r="AQ369" s="433"/>
      <c r="AR369" s="433"/>
      <c r="AS369" s="433"/>
      <c r="AT369" s="433"/>
      <c r="AU369" s="433"/>
      <c r="AV369" s="433"/>
      <c r="AW369" s="433"/>
      <c r="AX369" s="433"/>
    </row>
    <row r="370" spans="2:50" ht="14.25" customHeight="1" x14ac:dyDescent="0.25">
      <c r="B370" s="652"/>
      <c r="C370" s="434"/>
      <c r="D370" s="434"/>
      <c r="E370" s="434"/>
      <c r="F370" s="433"/>
      <c r="G370" s="433"/>
      <c r="H370" s="433"/>
      <c r="I370" s="433"/>
      <c r="J370" s="433"/>
      <c r="K370" s="433"/>
      <c r="L370" s="433"/>
      <c r="M370" s="433"/>
      <c r="N370" s="433"/>
      <c r="O370" s="433"/>
      <c r="P370" s="433"/>
      <c r="Q370" s="433"/>
      <c r="R370" s="433"/>
      <c r="S370" s="433"/>
      <c r="T370" s="433"/>
      <c r="U370" s="433"/>
      <c r="V370" s="433"/>
      <c r="W370" s="433"/>
      <c r="X370" s="433"/>
      <c r="Y370" s="433"/>
      <c r="Z370" s="433"/>
      <c r="AA370" s="433"/>
      <c r="AB370" s="433"/>
      <c r="AC370" s="433"/>
      <c r="AD370" s="433"/>
      <c r="AE370" s="433"/>
      <c r="AF370" s="433"/>
      <c r="AG370" s="433"/>
      <c r="AH370" s="433"/>
      <c r="AI370" s="433"/>
      <c r="AJ370" s="433"/>
      <c r="AK370" s="433"/>
      <c r="AL370" s="433"/>
      <c r="AM370" s="433"/>
      <c r="AN370" s="433"/>
      <c r="AO370" s="433"/>
      <c r="AP370" s="433"/>
      <c r="AQ370" s="433"/>
      <c r="AR370" s="433"/>
      <c r="AS370" s="433"/>
      <c r="AT370" s="433"/>
      <c r="AU370" s="433"/>
      <c r="AV370" s="433"/>
      <c r="AW370" s="433"/>
      <c r="AX370" s="433"/>
    </row>
    <row r="371" spans="2:50" ht="14.25" customHeight="1" x14ac:dyDescent="0.25">
      <c r="B371" s="652"/>
      <c r="C371" s="434"/>
      <c r="D371" s="434"/>
      <c r="E371" s="434"/>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row>
    <row r="372" spans="2:50" ht="14.25" customHeight="1" x14ac:dyDescent="0.25">
      <c r="B372" s="652"/>
      <c r="C372" s="434"/>
      <c r="D372" s="434"/>
      <c r="E372" s="434"/>
      <c r="F372" s="433"/>
      <c r="G372" s="433"/>
      <c r="H372" s="433"/>
      <c r="I372" s="433"/>
      <c r="J372" s="433"/>
      <c r="K372" s="433"/>
      <c r="L372" s="433"/>
      <c r="M372" s="433"/>
      <c r="N372" s="433"/>
      <c r="O372" s="433"/>
      <c r="P372" s="433"/>
      <c r="Q372" s="433"/>
      <c r="R372" s="433"/>
      <c r="S372" s="433"/>
      <c r="T372" s="433"/>
      <c r="U372" s="433"/>
      <c r="V372" s="433"/>
      <c r="W372" s="433"/>
      <c r="X372" s="433"/>
      <c r="Y372" s="433"/>
      <c r="Z372" s="433"/>
      <c r="AA372" s="433"/>
      <c r="AB372" s="433"/>
      <c r="AC372" s="433"/>
      <c r="AD372" s="433"/>
      <c r="AE372" s="433"/>
      <c r="AF372" s="433"/>
      <c r="AG372" s="433"/>
      <c r="AH372" s="433"/>
      <c r="AI372" s="433"/>
      <c r="AJ372" s="433"/>
      <c r="AK372" s="433"/>
      <c r="AL372" s="433"/>
      <c r="AM372" s="433"/>
      <c r="AN372" s="433"/>
      <c r="AO372" s="433"/>
      <c r="AP372" s="433"/>
      <c r="AQ372" s="433"/>
      <c r="AR372" s="433"/>
      <c r="AS372" s="433"/>
      <c r="AT372" s="433"/>
      <c r="AU372" s="433"/>
      <c r="AV372" s="433"/>
      <c r="AW372" s="433"/>
      <c r="AX372" s="433"/>
    </row>
    <row r="373" spans="2:50" ht="14.25" customHeight="1" x14ac:dyDescent="0.25">
      <c r="B373" s="652"/>
      <c r="C373" s="434"/>
      <c r="D373" s="434"/>
      <c r="E373" s="434"/>
      <c r="F373" s="433"/>
      <c r="G373" s="433"/>
      <c r="H373" s="433"/>
      <c r="I373" s="433"/>
      <c r="J373" s="433"/>
      <c r="K373" s="433"/>
      <c r="L373" s="433"/>
      <c r="M373" s="433"/>
      <c r="N373" s="433"/>
      <c r="O373" s="433"/>
      <c r="P373" s="433"/>
      <c r="Q373" s="433"/>
      <c r="R373" s="433"/>
      <c r="S373" s="433"/>
      <c r="T373" s="433"/>
      <c r="U373" s="433"/>
      <c r="V373" s="433"/>
      <c r="W373" s="433"/>
      <c r="X373" s="433"/>
      <c r="Y373" s="433"/>
      <c r="Z373" s="433"/>
      <c r="AA373" s="433"/>
      <c r="AB373" s="433"/>
      <c r="AC373" s="433"/>
      <c r="AD373" s="433"/>
      <c r="AE373" s="433"/>
      <c r="AF373" s="433"/>
      <c r="AG373" s="433"/>
      <c r="AH373" s="433"/>
      <c r="AI373" s="433"/>
      <c r="AJ373" s="433"/>
      <c r="AK373" s="433"/>
      <c r="AL373" s="433"/>
      <c r="AM373" s="433"/>
      <c r="AN373" s="433"/>
      <c r="AO373" s="433"/>
      <c r="AP373" s="433"/>
      <c r="AQ373" s="433"/>
      <c r="AR373" s="433"/>
      <c r="AS373" s="433"/>
      <c r="AT373" s="433"/>
      <c r="AU373" s="433"/>
      <c r="AV373" s="433"/>
      <c r="AW373" s="433"/>
      <c r="AX373" s="433"/>
    </row>
    <row r="374" spans="2:50" ht="14.25" customHeight="1" x14ac:dyDescent="0.25">
      <c r="B374" s="652"/>
      <c r="C374" s="434"/>
      <c r="D374" s="434"/>
      <c r="E374" s="434"/>
      <c r="F374" s="433"/>
      <c r="G374" s="433"/>
      <c r="H374" s="433"/>
      <c r="I374" s="433"/>
      <c r="J374" s="433"/>
      <c r="K374" s="433"/>
      <c r="L374" s="433"/>
      <c r="M374" s="433"/>
      <c r="N374" s="433"/>
      <c r="O374" s="433"/>
      <c r="P374" s="433"/>
      <c r="Q374" s="433"/>
      <c r="R374" s="433"/>
      <c r="S374" s="433"/>
      <c r="T374" s="433"/>
      <c r="U374" s="433"/>
      <c r="V374" s="433"/>
      <c r="W374" s="433"/>
      <c r="X374" s="433"/>
      <c r="Y374" s="433"/>
      <c r="Z374" s="433"/>
      <c r="AA374" s="433"/>
      <c r="AB374" s="433"/>
      <c r="AC374" s="433"/>
      <c r="AD374" s="433"/>
      <c r="AE374" s="433"/>
      <c r="AF374" s="433"/>
      <c r="AG374" s="433"/>
      <c r="AH374" s="433"/>
      <c r="AI374" s="433"/>
      <c r="AJ374" s="433"/>
      <c r="AK374" s="433"/>
      <c r="AL374" s="433"/>
      <c r="AM374" s="433"/>
      <c r="AN374" s="433"/>
      <c r="AO374" s="433"/>
      <c r="AP374" s="433"/>
      <c r="AQ374" s="433"/>
      <c r="AR374" s="433"/>
      <c r="AS374" s="433"/>
      <c r="AT374" s="433"/>
      <c r="AU374" s="433"/>
      <c r="AV374" s="433"/>
      <c r="AW374" s="433"/>
      <c r="AX374" s="433"/>
    </row>
    <row r="375" spans="2:50" ht="14.25" customHeight="1" x14ac:dyDescent="0.25">
      <c r="B375" s="652"/>
      <c r="C375" s="434"/>
      <c r="D375" s="434"/>
      <c r="E375" s="434"/>
      <c r="F375" s="433"/>
      <c r="G375" s="433"/>
      <c r="H375" s="433"/>
      <c r="I375" s="433"/>
      <c r="J375" s="433"/>
      <c r="K375" s="433"/>
      <c r="L375" s="433"/>
      <c r="M375" s="433"/>
      <c r="N375" s="433"/>
      <c r="O375" s="433"/>
      <c r="P375" s="433"/>
      <c r="Q375" s="433"/>
      <c r="R375" s="433"/>
      <c r="S375" s="433"/>
      <c r="T375" s="433"/>
      <c r="U375" s="433"/>
      <c r="V375" s="433"/>
      <c r="W375" s="433"/>
      <c r="X375" s="433"/>
      <c r="Y375" s="433"/>
      <c r="Z375" s="433"/>
      <c r="AA375" s="433"/>
      <c r="AB375" s="433"/>
      <c r="AC375" s="433"/>
      <c r="AD375" s="433"/>
      <c r="AE375" s="433"/>
      <c r="AF375" s="433"/>
      <c r="AG375" s="433"/>
      <c r="AH375" s="433"/>
      <c r="AI375" s="433"/>
      <c r="AJ375" s="433"/>
      <c r="AK375" s="433"/>
      <c r="AL375" s="433"/>
      <c r="AM375" s="433"/>
      <c r="AN375" s="433"/>
      <c r="AO375" s="433"/>
      <c r="AP375" s="433"/>
      <c r="AQ375" s="433"/>
      <c r="AR375" s="433"/>
      <c r="AS375" s="433"/>
      <c r="AT375" s="433"/>
      <c r="AU375" s="433"/>
      <c r="AV375" s="433"/>
      <c r="AW375" s="433"/>
      <c r="AX375" s="433"/>
    </row>
    <row r="376" spans="2:50" ht="14.25" customHeight="1" x14ac:dyDescent="0.25">
      <c r="B376" s="652"/>
      <c r="C376" s="434"/>
      <c r="D376" s="434"/>
      <c r="E376" s="434"/>
      <c r="F376" s="433"/>
      <c r="G376" s="433"/>
      <c r="H376" s="433"/>
      <c r="I376" s="433"/>
      <c r="J376" s="433"/>
      <c r="K376" s="433"/>
      <c r="L376" s="433"/>
      <c r="M376" s="433"/>
      <c r="N376" s="433"/>
      <c r="O376" s="433"/>
      <c r="P376" s="433"/>
      <c r="Q376" s="433"/>
      <c r="R376" s="433"/>
      <c r="S376" s="433"/>
      <c r="T376" s="433"/>
      <c r="U376" s="433"/>
      <c r="V376" s="433"/>
      <c r="W376" s="433"/>
      <c r="X376" s="433"/>
      <c r="Y376" s="433"/>
      <c r="Z376" s="433"/>
      <c r="AA376" s="433"/>
      <c r="AB376" s="433"/>
      <c r="AC376" s="433"/>
      <c r="AD376" s="433"/>
      <c r="AE376" s="433"/>
      <c r="AF376" s="433"/>
      <c r="AG376" s="433"/>
      <c r="AH376" s="433"/>
      <c r="AI376" s="433"/>
      <c r="AJ376" s="433"/>
      <c r="AK376" s="433"/>
      <c r="AL376" s="433"/>
      <c r="AM376" s="433"/>
      <c r="AN376" s="433"/>
      <c r="AO376" s="433"/>
      <c r="AP376" s="433"/>
      <c r="AQ376" s="433"/>
      <c r="AR376" s="433"/>
      <c r="AS376" s="433"/>
      <c r="AT376" s="433"/>
      <c r="AU376" s="433"/>
      <c r="AV376" s="433"/>
      <c r="AW376" s="433"/>
      <c r="AX376" s="433"/>
    </row>
    <row r="377" spans="2:50" ht="14.25" customHeight="1" x14ac:dyDescent="0.25">
      <c r="B377" s="652"/>
      <c r="C377" s="434"/>
      <c r="D377" s="434"/>
      <c r="E377" s="434"/>
      <c r="F377" s="433"/>
      <c r="G377" s="433"/>
      <c r="H377" s="433"/>
      <c r="I377" s="433"/>
      <c r="J377" s="433"/>
      <c r="K377" s="433"/>
      <c r="L377" s="433"/>
      <c r="M377" s="433"/>
      <c r="N377" s="433"/>
      <c r="O377" s="433"/>
      <c r="P377" s="433"/>
      <c r="Q377" s="433"/>
      <c r="R377" s="433"/>
      <c r="S377" s="433"/>
      <c r="T377" s="433"/>
      <c r="U377" s="433"/>
      <c r="V377" s="433"/>
      <c r="W377" s="433"/>
      <c r="X377" s="433"/>
      <c r="Y377" s="433"/>
      <c r="Z377" s="433"/>
      <c r="AA377" s="433"/>
      <c r="AB377" s="433"/>
      <c r="AC377" s="433"/>
      <c r="AD377" s="433"/>
      <c r="AE377" s="433"/>
      <c r="AF377" s="433"/>
      <c r="AG377" s="433"/>
      <c r="AH377" s="433"/>
      <c r="AI377" s="433"/>
      <c r="AJ377" s="433"/>
      <c r="AK377" s="433"/>
      <c r="AL377" s="433"/>
      <c r="AM377" s="433"/>
      <c r="AN377" s="433"/>
      <c r="AO377" s="433"/>
      <c r="AP377" s="433"/>
      <c r="AQ377" s="433"/>
      <c r="AR377" s="433"/>
      <c r="AS377" s="433"/>
      <c r="AT377" s="433"/>
      <c r="AU377" s="433"/>
      <c r="AV377" s="433"/>
      <c r="AW377" s="433"/>
      <c r="AX377" s="433"/>
    </row>
    <row r="378" spans="2:50" ht="14.25" customHeight="1" x14ac:dyDescent="0.25">
      <c r="B378" s="652"/>
      <c r="C378" s="434"/>
      <c r="D378" s="434"/>
      <c r="E378" s="434"/>
      <c r="F378" s="433"/>
      <c r="G378" s="433"/>
      <c r="H378" s="433"/>
      <c r="I378" s="433"/>
      <c r="J378" s="433"/>
      <c r="K378" s="433"/>
      <c r="L378" s="433"/>
      <c r="M378" s="433"/>
      <c r="N378" s="433"/>
      <c r="O378" s="433"/>
      <c r="P378" s="433"/>
      <c r="Q378" s="433"/>
      <c r="R378" s="433"/>
      <c r="S378" s="433"/>
      <c r="T378" s="433"/>
      <c r="U378" s="433"/>
      <c r="V378" s="433"/>
      <c r="W378" s="433"/>
      <c r="X378" s="433"/>
      <c r="Y378" s="433"/>
      <c r="Z378" s="433"/>
      <c r="AA378" s="433"/>
      <c r="AB378" s="433"/>
      <c r="AC378" s="433"/>
      <c r="AD378" s="433"/>
      <c r="AE378" s="433"/>
      <c r="AF378" s="433"/>
      <c r="AG378" s="433"/>
      <c r="AH378" s="433"/>
      <c r="AI378" s="433"/>
      <c r="AJ378" s="433"/>
      <c r="AK378" s="433"/>
      <c r="AL378" s="433"/>
      <c r="AM378" s="433"/>
      <c r="AN378" s="433"/>
      <c r="AO378" s="433"/>
      <c r="AP378" s="433"/>
      <c r="AQ378" s="433"/>
      <c r="AR378" s="433"/>
      <c r="AS378" s="433"/>
      <c r="AT378" s="433"/>
      <c r="AU378" s="433"/>
      <c r="AV378" s="433"/>
      <c r="AW378" s="433"/>
      <c r="AX378" s="433"/>
    </row>
    <row r="379" spans="2:50" ht="14.25" customHeight="1" x14ac:dyDescent="0.25">
      <c r="B379" s="652"/>
      <c r="C379" s="434"/>
      <c r="D379" s="434"/>
      <c r="E379" s="434"/>
      <c r="F379" s="433"/>
      <c r="G379" s="433"/>
      <c r="H379" s="433"/>
      <c r="I379" s="433"/>
      <c r="J379" s="433"/>
      <c r="K379" s="433"/>
      <c r="L379" s="433"/>
      <c r="M379" s="433"/>
      <c r="N379" s="433"/>
      <c r="O379" s="433"/>
      <c r="P379" s="433"/>
      <c r="Q379" s="433"/>
      <c r="R379" s="433"/>
      <c r="S379" s="433"/>
      <c r="T379" s="433"/>
      <c r="U379" s="433"/>
      <c r="V379" s="433"/>
      <c r="W379" s="433"/>
      <c r="X379" s="433"/>
      <c r="Y379" s="433"/>
      <c r="Z379" s="433"/>
      <c r="AA379" s="433"/>
      <c r="AB379" s="433"/>
      <c r="AC379" s="433"/>
      <c r="AD379" s="433"/>
      <c r="AE379" s="433"/>
      <c r="AF379" s="433"/>
      <c r="AG379" s="433"/>
      <c r="AH379" s="433"/>
      <c r="AI379" s="433"/>
      <c r="AJ379" s="433"/>
      <c r="AK379" s="433"/>
      <c r="AL379" s="433"/>
      <c r="AM379" s="433"/>
      <c r="AN379" s="433"/>
      <c r="AO379" s="433"/>
      <c r="AP379" s="433"/>
      <c r="AQ379" s="433"/>
      <c r="AR379" s="433"/>
      <c r="AS379" s="433"/>
      <c r="AT379" s="433"/>
      <c r="AU379" s="433"/>
      <c r="AV379" s="433"/>
      <c r="AW379" s="433"/>
      <c r="AX379" s="433"/>
    </row>
    <row r="380" spans="2:50" ht="14.25" customHeight="1" x14ac:dyDescent="0.25">
      <c r="B380" s="652"/>
      <c r="C380" s="434"/>
      <c r="D380" s="434"/>
      <c r="E380" s="434"/>
      <c r="F380" s="433"/>
      <c r="G380" s="433"/>
      <c r="H380" s="433"/>
      <c r="I380" s="433"/>
      <c r="J380" s="433"/>
      <c r="K380" s="433"/>
      <c r="L380" s="433"/>
      <c r="M380" s="433"/>
      <c r="N380" s="433"/>
      <c r="O380" s="433"/>
      <c r="P380" s="433"/>
      <c r="Q380" s="433"/>
      <c r="R380" s="433"/>
      <c r="S380" s="433"/>
      <c r="T380" s="433"/>
      <c r="U380" s="433"/>
      <c r="V380" s="433"/>
      <c r="W380" s="433"/>
      <c r="X380" s="433"/>
      <c r="Y380" s="433"/>
      <c r="Z380" s="433"/>
      <c r="AA380" s="433"/>
      <c r="AB380" s="433"/>
      <c r="AC380" s="433"/>
      <c r="AD380" s="433"/>
      <c r="AE380" s="433"/>
      <c r="AF380" s="433"/>
      <c r="AG380" s="433"/>
      <c r="AH380" s="433"/>
      <c r="AI380" s="433"/>
      <c r="AJ380" s="433"/>
      <c r="AK380" s="433"/>
      <c r="AL380" s="433"/>
      <c r="AM380" s="433"/>
      <c r="AN380" s="433"/>
      <c r="AO380" s="433"/>
      <c r="AP380" s="433"/>
      <c r="AQ380" s="433"/>
      <c r="AR380" s="433"/>
      <c r="AS380" s="433"/>
      <c r="AT380" s="433"/>
      <c r="AU380" s="433"/>
      <c r="AV380" s="433"/>
      <c r="AW380" s="433"/>
      <c r="AX380" s="433"/>
    </row>
    <row r="381" spans="2:50" ht="14.25" customHeight="1" x14ac:dyDescent="0.25">
      <c r="B381" s="652"/>
      <c r="C381" s="434"/>
      <c r="D381" s="434"/>
      <c r="E381" s="434"/>
      <c r="F381" s="433"/>
      <c r="G381" s="433"/>
      <c r="H381" s="433"/>
      <c r="I381" s="433"/>
      <c r="J381" s="433"/>
      <c r="K381" s="433"/>
      <c r="L381" s="433"/>
      <c r="M381" s="433"/>
      <c r="N381" s="433"/>
      <c r="O381" s="433"/>
      <c r="P381" s="433"/>
      <c r="Q381" s="433"/>
      <c r="R381" s="433"/>
      <c r="S381" s="433"/>
      <c r="T381" s="433"/>
      <c r="U381" s="433"/>
      <c r="V381" s="433"/>
      <c r="W381" s="433"/>
      <c r="X381" s="433"/>
      <c r="Y381" s="433"/>
      <c r="Z381" s="433"/>
      <c r="AA381" s="433"/>
      <c r="AB381" s="433"/>
      <c r="AC381" s="433"/>
      <c r="AD381" s="433"/>
      <c r="AE381" s="433"/>
      <c r="AF381" s="433"/>
      <c r="AG381" s="433"/>
      <c r="AH381" s="433"/>
      <c r="AI381" s="433"/>
      <c r="AJ381" s="433"/>
      <c r="AK381" s="433"/>
      <c r="AL381" s="433"/>
      <c r="AM381" s="433"/>
      <c r="AN381" s="433"/>
      <c r="AO381" s="433"/>
      <c r="AP381" s="433"/>
      <c r="AQ381" s="433"/>
      <c r="AR381" s="433"/>
      <c r="AS381" s="433"/>
      <c r="AT381" s="433"/>
      <c r="AU381" s="433"/>
      <c r="AV381" s="433"/>
      <c r="AW381" s="433"/>
      <c r="AX381" s="433"/>
    </row>
    <row r="382" spans="2:50" ht="14.25" customHeight="1" x14ac:dyDescent="0.25">
      <c r="B382" s="652"/>
      <c r="C382" s="434"/>
      <c r="D382" s="434"/>
      <c r="E382" s="434"/>
      <c r="F382" s="433"/>
      <c r="G382" s="433"/>
      <c r="H382" s="433"/>
      <c r="I382" s="433"/>
      <c r="J382" s="433"/>
      <c r="K382" s="433"/>
      <c r="L382" s="433"/>
      <c r="M382" s="433"/>
      <c r="N382" s="433"/>
      <c r="O382" s="433"/>
      <c r="P382" s="433"/>
      <c r="Q382" s="433"/>
      <c r="R382" s="433"/>
      <c r="S382" s="433"/>
      <c r="T382" s="433"/>
      <c r="U382" s="433"/>
      <c r="V382" s="433"/>
      <c r="W382" s="433"/>
      <c r="X382" s="433"/>
      <c r="Y382" s="433"/>
      <c r="Z382" s="433"/>
      <c r="AA382" s="433"/>
      <c r="AB382" s="433"/>
      <c r="AC382" s="433"/>
      <c r="AD382" s="433"/>
      <c r="AE382" s="433"/>
      <c r="AF382" s="433"/>
      <c r="AG382" s="433"/>
      <c r="AH382" s="433"/>
      <c r="AI382" s="433"/>
      <c r="AJ382" s="433"/>
      <c r="AK382" s="433"/>
      <c r="AL382" s="433"/>
      <c r="AM382" s="433"/>
      <c r="AN382" s="433"/>
      <c r="AO382" s="433"/>
      <c r="AP382" s="433"/>
      <c r="AQ382" s="433"/>
      <c r="AR382" s="433"/>
      <c r="AS382" s="433"/>
      <c r="AT382" s="433"/>
      <c r="AU382" s="433"/>
      <c r="AV382" s="433"/>
      <c r="AW382" s="433"/>
      <c r="AX382" s="433"/>
    </row>
    <row r="383" spans="2:50" ht="14.25" customHeight="1" x14ac:dyDescent="0.25">
      <c r="B383" s="652"/>
      <c r="C383" s="434"/>
      <c r="D383" s="434"/>
      <c r="E383" s="434"/>
      <c r="F383" s="433"/>
      <c r="G383" s="433"/>
      <c r="H383" s="433"/>
      <c r="I383" s="433"/>
      <c r="J383" s="433"/>
      <c r="K383" s="433"/>
      <c r="L383" s="433"/>
      <c r="M383" s="433"/>
      <c r="N383" s="433"/>
      <c r="O383" s="433"/>
      <c r="P383" s="433"/>
      <c r="Q383" s="433"/>
      <c r="R383" s="433"/>
      <c r="S383" s="433"/>
      <c r="T383" s="433"/>
      <c r="U383" s="433"/>
      <c r="V383" s="433"/>
      <c r="W383" s="433"/>
      <c r="X383" s="433"/>
      <c r="Y383" s="433"/>
      <c r="Z383" s="433"/>
      <c r="AA383" s="433"/>
      <c r="AB383" s="433"/>
      <c r="AC383" s="433"/>
      <c r="AD383" s="433"/>
      <c r="AE383" s="433"/>
      <c r="AF383" s="433"/>
      <c r="AG383" s="433"/>
      <c r="AH383" s="433"/>
      <c r="AI383" s="433"/>
      <c r="AJ383" s="433"/>
      <c r="AK383" s="433"/>
      <c r="AL383" s="433"/>
      <c r="AM383" s="433"/>
      <c r="AN383" s="433"/>
      <c r="AO383" s="433"/>
      <c r="AP383" s="433"/>
      <c r="AQ383" s="433"/>
      <c r="AR383" s="433"/>
      <c r="AS383" s="433"/>
      <c r="AT383" s="433"/>
      <c r="AU383" s="433"/>
      <c r="AV383" s="433"/>
      <c r="AW383" s="433"/>
      <c r="AX383" s="433"/>
    </row>
    <row r="384" spans="2:50" ht="14.25" customHeight="1" x14ac:dyDescent="0.25">
      <c r="B384" s="652"/>
      <c r="C384" s="434"/>
      <c r="D384" s="434"/>
      <c r="E384" s="434"/>
      <c r="F384" s="433"/>
      <c r="G384" s="433"/>
      <c r="H384" s="433"/>
      <c r="I384" s="433"/>
      <c r="J384" s="433"/>
      <c r="K384" s="433"/>
      <c r="L384" s="433"/>
      <c r="M384" s="433"/>
      <c r="N384" s="433"/>
      <c r="O384" s="433"/>
      <c r="P384" s="433"/>
      <c r="Q384" s="433"/>
      <c r="R384" s="433"/>
      <c r="S384" s="433"/>
      <c r="T384" s="433"/>
      <c r="U384" s="433"/>
      <c r="V384" s="433"/>
      <c r="W384" s="433"/>
      <c r="X384" s="433"/>
      <c r="Y384" s="433"/>
      <c r="Z384" s="433"/>
      <c r="AA384" s="433"/>
      <c r="AB384" s="433"/>
      <c r="AC384" s="433"/>
      <c r="AD384" s="433"/>
      <c r="AE384" s="433"/>
      <c r="AF384" s="433"/>
      <c r="AG384" s="433"/>
      <c r="AH384" s="433"/>
      <c r="AI384" s="433"/>
      <c r="AJ384" s="433"/>
      <c r="AK384" s="433"/>
      <c r="AL384" s="433"/>
      <c r="AM384" s="433"/>
      <c r="AN384" s="433"/>
      <c r="AO384" s="433"/>
      <c r="AP384" s="433"/>
      <c r="AQ384" s="433"/>
      <c r="AR384" s="433"/>
      <c r="AS384" s="433"/>
      <c r="AT384" s="433"/>
      <c r="AU384" s="433"/>
      <c r="AV384" s="433"/>
      <c r="AW384" s="433"/>
      <c r="AX384" s="433"/>
    </row>
    <row r="385" spans="2:50" ht="14.25" customHeight="1" x14ac:dyDescent="0.25">
      <c r="B385" s="652"/>
      <c r="C385" s="434"/>
      <c r="D385" s="434"/>
      <c r="E385" s="434"/>
      <c r="F385" s="433"/>
      <c r="G385" s="433"/>
      <c r="H385" s="433"/>
      <c r="I385" s="433"/>
      <c r="J385" s="433"/>
      <c r="K385" s="433"/>
      <c r="L385" s="433"/>
      <c r="M385" s="433"/>
      <c r="N385" s="433"/>
      <c r="O385" s="433"/>
      <c r="P385" s="433"/>
      <c r="Q385" s="433"/>
      <c r="R385" s="433"/>
      <c r="S385" s="433"/>
      <c r="T385" s="433"/>
      <c r="U385" s="433"/>
      <c r="V385" s="433"/>
      <c r="W385" s="433"/>
      <c r="X385" s="433"/>
      <c r="Y385" s="433"/>
      <c r="Z385" s="433"/>
      <c r="AA385" s="433"/>
      <c r="AB385" s="433"/>
      <c r="AC385" s="433"/>
      <c r="AD385" s="433"/>
      <c r="AE385" s="433"/>
      <c r="AF385" s="433"/>
      <c r="AG385" s="433"/>
      <c r="AH385" s="433"/>
      <c r="AI385" s="433"/>
      <c r="AJ385" s="433"/>
      <c r="AK385" s="433"/>
      <c r="AL385" s="433"/>
      <c r="AM385" s="433"/>
      <c r="AN385" s="433"/>
      <c r="AO385" s="433"/>
      <c r="AP385" s="433"/>
      <c r="AQ385" s="433"/>
      <c r="AR385" s="433"/>
      <c r="AS385" s="433"/>
      <c r="AT385" s="433"/>
      <c r="AU385" s="433"/>
      <c r="AV385" s="433"/>
      <c r="AW385" s="433"/>
      <c r="AX385" s="433"/>
    </row>
    <row r="386" spans="2:50" ht="14.25" customHeight="1" x14ac:dyDescent="0.25">
      <c r="B386" s="652"/>
      <c r="C386" s="434"/>
      <c r="D386" s="434"/>
      <c r="E386" s="434"/>
      <c r="F386" s="433"/>
      <c r="G386" s="433"/>
      <c r="H386" s="433"/>
      <c r="I386" s="433"/>
      <c r="J386" s="433"/>
      <c r="K386" s="433"/>
      <c r="L386" s="433"/>
      <c r="M386" s="433"/>
      <c r="N386" s="433"/>
      <c r="O386" s="433"/>
      <c r="P386" s="433"/>
      <c r="Q386" s="433"/>
      <c r="R386" s="433"/>
      <c r="S386" s="433"/>
      <c r="T386" s="433"/>
      <c r="U386" s="433"/>
      <c r="V386" s="433"/>
      <c r="W386" s="433"/>
      <c r="X386" s="433"/>
      <c r="Y386" s="433"/>
      <c r="Z386" s="433"/>
      <c r="AA386" s="433"/>
      <c r="AB386" s="433"/>
      <c r="AC386" s="433"/>
      <c r="AD386" s="433"/>
      <c r="AE386" s="433"/>
      <c r="AF386" s="433"/>
      <c r="AG386" s="433"/>
      <c r="AH386" s="433"/>
      <c r="AI386" s="433"/>
      <c r="AJ386" s="433"/>
      <c r="AK386" s="433"/>
      <c r="AL386" s="433"/>
      <c r="AM386" s="433"/>
      <c r="AN386" s="433"/>
      <c r="AO386" s="433"/>
      <c r="AP386" s="433"/>
      <c r="AQ386" s="433"/>
      <c r="AR386" s="433"/>
      <c r="AS386" s="433"/>
      <c r="AT386" s="433"/>
      <c r="AU386" s="433"/>
      <c r="AV386" s="433"/>
      <c r="AW386" s="433"/>
      <c r="AX386" s="433"/>
    </row>
    <row r="387" spans="2:50" ht="14.25" customHeight="1" x14ac:dyDescent="0.25">
      <c r="B387" s="652"/>
      <c r="C387" s="434"/>
      <c r="D387" s="434"/>
      <c r="E387" s="434"/>
      <c r="F387" s="433"/>
      <c r="G387" s="433"/>
      <c r="H387" s="433"/>
      <c r="I387" s="433"/>
      <c r="J387" s="433"/>
      <c r="K387" s="433"/>
      <c r="L387" s="433"/>
      <c r="M387" s="433"/>
      <c r="N387" s="433"/>
      <c r="O387" s="433"/>
      <c r="P387" s="433"/>
      <c r="Q387" s="433"/>
      <c r="R387" s="433"/>
      <c r="S387" s="433"/>
      <c r="T387" s="433"/>
      <c r="U387" s="433"/>
      <c r="V387" s="433"/>
      <c r="W387" s="433"/>
      <c r="X387" s="433"/>
      <c r="Y387" s="433"/>
      <c r="Z387" s="433"/>
      <c r="AA387" s="433"/>
      <c r="AB387" s="433"/>
      <c r="AC387" s="433"/>
      <c r="AD387" s="433"/>
      <c r="AE387" s="433"/>
      <c r="AF387" s="433"/>
      <c r="AG387" s="433"/>
      <c r="AH387" s="433"/>
      <c r="AI387" s="433"/>
      <c r="AJ387" s="433"/>
      <c r="AK387" s="433"/>
      <c r="AL387" s="433"/>
      <c r="AM387" s="433"/>
      <c r="AN387" s="433"/>
      <c r="AO387" s="433"/>
      <c r="AP387" s="433"/>
      <c r="AQ387" s="433"/>
      <c r="AR387" s="433"/>
      <c r="AS387" s="433"/>
      <c r="AT387" s="433"/>
      <c r="AU387" s="433"/>
      <c r="AV387" s="433"/>
      <c r="AW387" s="433"/>
      <c r="AX387" s="433"/>
    </row>
    <row r="388" spans="2:50" ht="14.25" customHeight="1" x14ac:dyDescent="0.25">
      <c r="B388" s="652"/>
      <c r="C388" s="434"/>
      <c r="D388" s="434"/>
      <c r="E388" s="434"/>
      <c r="F388" s="433"/>
      <c r="G388" s="433"/>
      <c r="H388" s="433"/>
      <c r="I388" s="433"/>
      <c r="J388" s="433"/>
      <c r="K388" s="433"/>
      <c r="L388" s="433"/>
      <c r="M388" s="433"/>
      <c r="N388" s="433"/>
      <c r="O388" s="433"/>
      <c r="P388" s="433"/>
      <c r="Q388" s="433"/>
      <c r="R388" s="433"/>
      <c r="S388" s="433"/>
      <c r="T388" s="433"/>
      <c r="U388" s="433"/>
      <c r="V388" s="433"/>
      <c r="W388" s="433"/>
      <c r="X388" s="433"/>
      <c r="Y388" s="433"/>
      <c r="Z388" s="433"/>
      <c r="AA388" s="433"/>
      <c r="AB388" s="433"/>
      <c r="AC388" s="433"/>
      <c r="AD388" s="433"/>
      <c r="AE388" s="433"/>
      <c r="AF388" s="433"/>
      <c r="AG388" s="433"/>
      <c r="AH388" s="433"/>
      <c r="AI388" s="433"/>
      <c r="AJ388" s="433"/>
      <c r="AK388" s="433"/>
      <c r="AL388" s="433"/>
      <c r="AM388" s="433"/>
      <c r="AN388" s="433"/>
      <c r="AO388" s="433"/>
      <c r="AP388" s="433"/>
      <c r="AQ388" s="433"/>
      <c r="AR388" s="433"/>
      <c r="AS388" s="433"/>
      <c r="AT388" s="433"/>
      <c r="AU388" s="433"/>
      <c r="AV388" s="433"/>
      <c r="AW388" s="433"/>
      <c r="AX388" s="433"/>
    </row>
    <row r="389" spans="2:50" ht="14.25" customHeight="1" x14ac:dyDescent="0.25">
      <c r="B389" s="652"/>
      <c r="C389" s="434"/>
      <c r="D389" s="434"/>
      <c r="E389" s="434"/>
      <c r="F389" s="433"/>
      <c r="G389" s="433"/>
      <c r="H389" s="433"/>
      <c r="I389" s="433"/>
      <c r="J389" s="433"/>
      <c r="K389" s="433"/>
      <c r="L389" s="433"/>
      <c r="M389" s="433"/>
      <c r="N389" s="433"/>
      <c r="O389" s="433"/>
      <c r="P389" s="433"/>
      <c r="Q389" s="433"/>
      <c r="R389" s="433"/>
      <c r="S389" s="433"/>
      <c r="T389" s="433"/>
      <c r="U389" s="433"/>
      <c r="V389" s="433"/>
      <c r="W389" s="433"/>
      <c r="X389" s="433"/>
      <c r="Y389" s="433"/>
      <c r="Z389" s="433"/>
      <c r="AA389" s="433"/>
      <c r="AB389" s="433"/>
      <c r="AC389" s="433"/>
      <c r="AD389" s="433"/>
      <c r="AE389" s="433"/>
      <c r="AF389" s="433"/>
      <c r="AG389" s="433"/>
      <c r="AH389" s="433"/>
      <c r="AI389" s="433"/>
      <c r="AJ389" s="433"/>
      <c r="AK389" s="433"/>
      <c r="AL389" s="433"/>
      <c r="AM389" s="433"/>
      <c r="AN389" s="433"/>
      <c r="AO389" s="433"/>
      <c r="AP389" s="433"/>
      <c r="AQ389" s="433"/>
      <c r="AR389" s="433"/>
      <c r="AS389" s="433"/>
      <c r="AT389" s="433"/>
      <c r="AU389" s="433"/>
      <c r="AV389" s="433"/>
      <c r="AW389" s="433"/>
      <c r="AX389" s="433"/>
    </row>
    <row r="390" spans="2:50" ht="14.25" customHeight="1" x14ac:dyDescent="0.25">
      <c r="B390" s="652"/>
      <c r="C390" s="434"/>
      <c r="D390" s="434"/>
      <c r="E390" s="434"/>
      <c r="F390" s="433"/>
      <c r="G390" s="433"/>
      <c r="H390" s="433"/>
      <c r="I390" s="433"/>
      <c r="J390" s="433"/>
      <c r="K390" s="433"/>
      <c r="L390" s="433"/>
      <c r="M390" s="433"/>
      <c r="N390" s="433"/>
      <c r="O390" s="433"/>
      <c r="P390" s="433"/>
      <c r="Q390" s="433"/>
      <c r="R390" s="433"/>
      <c r="S390" s="433"/>
      <c r="T390" s="433"/>
      <c r="U390" s="433"/>
      <c r="V390" s="433"/>
      <c r="W390" s="433"/>
      <c r="X390" s="433"/>
      <c r="Y390" s="433"/>
      <c r="Z390" s="433"/>
      <c r="AA390" s="433"/>
      <c r="AB390" s="433"/>
      <c r="AC390" s="433"/>
      <c r="AD390" s="433"/>
      <c r="AE390" s="433"/>
      <c r="AF390" s="433"/>
      <c r="AG390" s="433"/>
      <c r="AH390" s="433"/>
      <c r="AI390" s="433"/>
      <c r="AJ390" s="433"/>
      <c r="AK390" s="433"/>
      <c r="AL390" s="433"/>
      <c r="AM390" s="433"/>
      <c r="AN390" s="433"/>
      <c r="AO390" s="433"/>
      <c r="AP390" s="433"/>
      <c r="AQ390" s="433"/>
      <c r="AR390" s="433"/>
      <c r="AS390" s="433"/>
      <c r="AT390" s="433"/>
      <c r="AU390" s="433"/>
      <c r="AV390" s="433"/>
      <c r="AW390" s="433"/>
      <c r="AX390" s="433"/>
    </row>
    <row r="391" spans="2:50" ht="14.25" customHeight="1" x14ac:dyDescent="0.25">
      <c r="B391" s="652"/>
      <c r="C391" s="434"/>
      <c r="D391" s="434"/>
      <c r="E391" s="434"/>
      <c r="F391" s="433"/>
      <c r="G391" s="433"/>
      <c r="H391" s="433"/>
      <c r="I391" s="433"/>
      <c r="J391" s="433"/>
      <c r="K391" s="433"/>
      <c r="L391" s="433"/>
      <c r="M391" s="433"/>
      <c r="N391" s="433"/>
      <c r="O391" s="433"/>
      <c r="P391" s="433"/>
      <c r="Q391" s="433"/>
      <c r="R391" s="433"/>
      <c r="S391" s="433"/>
      <c r="T391" s="433"/>
      <c r="U391" s="433"/>
      <c r="V391" s="433"/>
      <c r="W391" s="433"/>
      <c r="X391" s="433"/>
      <c r="Y391" s="433"/>
      <c r="Z391" s="433"/>
      <c r="AA391" s="433"/>
      <c r="AB391" s="433"/>
      <c r="AC391" s="433"/>
      <c r="AD391" s="433"/>
      <c r="AE391" s="433"/>
      <c r="AF391" s="433"/>
      <c r="AG391" s="433"/>
      <c r="AH391" s="433"/>
      <c r="AI391" s="433"/>
      <c r="AJ391" s="433"/>
      <c r="AK391" s="433"/>
      <c r="AL391" s="433"/>
      <c r="AM391" s="433"/>
      <c r="AN391" s="433"/>
      <c r="AO391" s="433"/>
      <c r="AP391" s="433"/>
      <c r="AQ391" s="433"/>
      <c r="AR391" s="433"/>
      <c r="AS391" s="433"/>
      <c r="AT391" s="433"/>
      <c r="AU391" s="433"/>
      <c r="AV391" s="433"/>
      <c r="AW391" s="433"/>
      <c r="AX391" s="433"/>
    </row>
    <row r="392" spans="2:50" ht="14.25" customHeight="1" x14ac:dyDescent="0.25">
      <c r="B392" s="652"/>
      <c r="C392" s="434"/>
      <c r="D392" s="434"/>
      <c r="E392" s="434"/>
      <c r="F392" s="433"/>
      <c r="G392" s="433"/>
      <c r="H392" s="433"/>
      <c r="I392" s="433"/>
      <c r="J392" s="433"/>
      <c r="K392" s="433"/>
      <c r="L392" s="433"/>
      <c r="M392" s="433"/>
      <c r="N392" s="433"/>
      <c r="O392" s="433"/>
      <c r="P392" s="433"/>
      <c r="Q392" s="433"/>
      <c r="R392" s="433"/>
      <c r="S392" s="433"/>
      <c r="T392" s="433"/>
      <c r="U392" s="433"/>
      <c r="V392" s="433"/>
      <c r="W392" s="433"/>
      <c r="X392" s="433"/>
      <c r="Y392" s="433"/>
      <c r="Z392" s="433"/>
      <c r="AA392" s="433"/>
      <c r="AB392" s="433"/>
      <c r="AC392" s="433"/>
      <c r="AD392" s="433"/>
      <c r="AE392" s="433"/>
      <c r="AF392" s="433"/>
      <c r="AG392" s="433"/>
      <c r="AH392" s="433"/>
      <c r="AI392" s="433"/>
      <c r="AJ392" s="433"/>
      <c r="AK392" s="433"/>
      <c r="AL392" s="433"/>
      <c r="AM392" s="433"/>
      <c r="AN392" s="433"/>
      <c r="AO392" s="433"/>
      <c r="AP392" s="433"/>
      <c r="AQ392" s="433"/>
      <c r="AR392" s="433"/>
      <c r="AS392" s="433"/>
      <c r="AT392" s="433"/>
      <c r="AU392" s="433"/>
      <c r="AV392" s="433"/>
      <c r="AW392" s="433"/>
      <c r="AX392" s="433"/>
    </row>
    <row r="393" spans="2:50" ht="14.25" customHeight="1" x14ac:dyDescent="0.25">
      <c r="B393" s="652"/>
      <c r="C393" s="434"/>
      <c r="D393" s="434"/>
      <c r="E393" s="434"/>
      <c r="F393" s="433"/>
      <c r="G393" s="433"/>
      <c r="H393" s="433"/>
      <c r="I393" s="433"/>
      <c r="J393" s="433"/>
      <c r="K393" s="433"/>
      <c r="L393" s="433"/>
      <c r="M393" s="433"/>
      <c r="N393" s="433"/>
      <c r="O393" s="433"/>
      <c r="P393" s="433"/>
      <c r="Q393" s="433"/>
      <c r="R393" s="433"/>
      <c r="S393" s="433"/>
      <c r="T393" s="433"/>
      <c r="U393" s="433"/>
      <c r="V393" s="433"/>
      <c r="W393" s="433"/>
      <c r="X393" s="433"/>
      <c r="Y393" s="433"/>
      <c r="Z393" s="433"/>
      <c r="AA393" s="433"/>
      <c r="AB393" s="433"/>
      <c r="AC393" s="433"/>
      <c r="AD393" s="433"/>
      <c r="AE393" s="433"/>
      <c r="AF393" s="433"/>
      <c r="AG393" s="433"/>
      <c r="AH393" s="433"/>
      <c r="AI393" s="433"/>
      <c r="AJ393" s="433"/>
      <c r="AK393" s="433"/>
      <c r="AL393" s="433"/>
      <c r="AM393" s="433"/>
      <c r="AN393" s="433"/>
      <c r="AO393" s="433"/>
      <c r="AP393" s="433"/>
      <c r="AQ393" s="433"/>
      <c r="AR393" s="433"/>
      <c r="AS393" s="433"/>
      <c r="AT393" s="433"/>
      <c r="AU393" s="433"/>
      <c r="AV393" s="433"/>
      <c r="AW393" s="433"/>
      <c r="AX393" s="433"/>
    </row>
    <row r="394" spans="2:50" ht="14.25" customHeight="1" x14ac:dyDescent="0.25">
      <c r="B394" s="652"/>
      <c r="C394" s="434"/>
      <c r="D394" s="434"/>
      <c r="E394" s="434"/>
      <c r="F394" s="433"/>
      <c r="G394" s="433"/>
      <c r="H394" s="433"/>
      <c r="I394" s="433"/>
      <c r="J394" s="433"/>
      <c r="K394" s="433"/>
      <c r="L394" s="433"/>
      <c r="M394" s="433"/>
      <c r="N394" s="433"/>
      <c r="O394" s="433"/>
      <c r="P394" s="433"/>
      <c r="Q394" s="433"/>
      <c r="R394" s="433"/>
      <c r="S394" s="433"/>
      <c r="T394" s="433"/>
      <c r="U394" s="433"/>
      <c r="V394" s="433"/>
      <c r="W394" s="433"/>
      <c r="X394" s="433"/>
      <c r="Y394" s="433"/>
      <c r="Z394" s="433"/>
      <c r="AA394" s="433"/>
      <c r="AB394" s="433"/>
      <c r="AC394" s="433"/>
      <c r="AD394" s="433"/>
      <c r="AE394" s="433"/>
      <c r="AF394" s="433"/>
      <c r="AG394" s="433"/>
      <c r="AH394" s="433"/>
      <c r="AI394" s="433"/>
      <c r="AJ394" s="433"/>
      <c r="AK394" s="433"/>
      <c r="AL394" s="433"/>
      <c r="AM394" s="433"/>
      <c r="AN394" s="433"/>
      <c r="AO394" s="433"/>
      <c r="AP394" s="433"/>
      <c r="AQ394" s="433"/>
      <c r="AR394" s="433"/>
      <c r="AS394" s="433"/>
      <c r="AT394" s="433"/>
      <c r="AU394" s="433"/>
      <c r="AV394" s="433"/>
      <c r="AW394" s="433"/>
      <c r="AX394" s="433"/>
    </row>
    <row r="395" spans="2:50" ht="14.25" customHeight="1" x14ac:dyDescent="0.25">
      <c r="B395" s="652"/>
      <c r="C395" s="434"/>
      <c r="D395" s="434"/>
      <c r="E395" s="434"/>
      <c r="F395" s="433"/>
      <c r="G395" s="433"/>
      <c r="H395" s="433"/>
      <c r="I395" s="433"/>
      <c r="J395" s="433"/>
      <c r="K395" s="433"/>
      <c r="L395" s="433"/>
      <c r="M395" s="433"/>
      <c r="N395" s="433"/>
      <c r="O395" s="433"/>
      <c r="P395" s="433"/>
      <c r="Q395" s="433"/>
      <c r="R395" s="433"/>
      <c r="S395" s="433"/>
      <c r="T395" s="433"/>
      <c r="U395" s="433"/>
      <c r="V395" s="433"/>
      <c r="W395" s="433"/>
      <c r="X395" s="433"/>
      <c r="Y395" s="433"/>
      <c r="Z395" s="433"/>
      <c r="AA395" s="433"/>
      <c r="AB395" s="433"/>
      <c r="AC395" s="433"/>
      <c r="AD395" s="433"/>
      <c r="AE395" s="433"/>
      <c r="AF395" s="433"/>
      <c r="AG395" s="433"/>
      <c r="AH395" s="433"/>
      <c r="AI395" s="433"/>
      <c r="AJ395" s="433"/>
      <c r="AK395" s="433"/>
      <c r="AL395" s="433"/>
      <c r="AM395" s="433"/>
      <c r="AN395" s="433"/>
      <c r="AO395" s="433"/>
      <c r="AP395" s="433"/>
      <c r="AQ395" s="433"/>
      <c r="AR395" s="433"/>
      <c r="AS395" s="433"/>
      <c r="AT395" s="433"/>
      <c r="AU395" s="433"/>
      <c r="AV395" s="433"/>
      <c r="AW395" s="433"/>
      <c r="AX395" s="433"/>
    </row>
    <row r="396" spans="2:50" ht="14.25" customHeight="1" x14ac:dyDescent="0.25">
      <c r="B396" s="652"/>
      <c r="C396" s="434"/>
      <c r="D396" s="434"/>
      <c r="E396" s="434"/>
      <c r="F396" s="433"/>
      <c r="G396" s="433"/>
      <c r="H396" s="433"/>
      <c r="I396" s="433"/>
      <c r="J396" s="433"/>
      <c r="K396" s="433"/>
      <c r="L396" s="433"/>
      <c r="M396" s="433"/>
      <c r="N396" s="433"/>
      <c r="O396" s="433"/>
      <c r="P396" s="433"/>
      <c r="Q396" s="433"/>
      <c r="R396" s="433"/>
      <c r="S396" s="433"/>
      <c r="T396" s="433"/>
      <c r="U396" s="433"/>
      <c r="V396" s="433"/>
      <c r="W396" s="433"/>
      <c r="X396" s="433"/>
      <c r="Y396" s="433"/>
      <c r="Z396" s="433"/>
      <c r="AA396" s="433"/>
      <c r="AB396" s="433"/>
      <c r="AC396" s="433"/>
      <c r="AD396" s="433"/>
      <c r="AE396" s="433"/>
      <c r="AF396" s="433"/>
      <c r="AG396" s="433"/>
      <c r="AH396" s="433"/>
      <c r="AI396" s="433"/>
      <c r="AJ396" s="433"/>
      <c r="AK396" s="433"/>
      <c r="AL396" s="433"/>
      <c r="AM396" s="433"/>
      <c r="AN396" s="433"/>
      <c r="AO396" s="433"/>
      <c r="AP396" s="433"/>
      <c r="AQ396" s="433"/>
      <c r="AR396" s="433"/>
      <c r="AS396" s="433"/>
      <c r="AT396" s="433"/>
      <c r="AU396" s="433"/>
      <c r="AV396" s="433"/>
      <c r="AW396" s="433"/>
      <c r="AX396" s="433"/>
    </row>
    <row r="397" spans="2:50" ht="14.25" customHeight="1" x14ac:dyDescent="0.25">
      <c r="B397" s="652"/>
      <c r="C397" s="434"/>
      <c r="D397" s="434"/>
      <c r="E397" s="434"/>
      <c r="F397" s="433"/>
      <c r="G397" s="433"/>
      <c r="H397" s="433"/>
      <c r="I397" s="433"/>
      <c r="J397" s="433"/>
      <c r="K397" s="433"/>
      <c r="L397" s="433"/>
      <c r="M397" s="433"/>
      <c r="N397" s="433"/>
      <c r="O397" s="433"/>
      <c r="P397" s="433"/>
      <c r="Q397" s="433"/>
      <c r="R397" s="433"/>
      <c r="S397" s="433"/>
      <c r="T397" s="433"/>
      <c r="U397" s="433"/>
      <c r="V397" s="433"/>
      <c r="W397" s="433"/>
      <c r="X397" s="433"/>
      <c r="Y397" s="433"/>
      <c r="Z397" s="433"/>
      <c r="AA397" s="433"/>
      <c r="AB397" s="433"/>
      <c r="AC397" s="433"/>
      <c r="AD397" s="433"/>
      <c r="AE397" s="433"/>
      <c r="AF397" s="433"/>
      <c r="AG397" s="433"/>
      <c r="AH397" s="433"/>
      <c r="AI397" s="433"/>
      <c r="AJ397" s="433"/>
      <c r="AK397" s="433"/>
      <c r="AL397" s="433"/>
      <c r="AM397" s="433"/>
      <c r="AN397" s="433"/>
      <c r="AO397" s="433"/>
      <c r="AP397" s="433"/>
      <c r="AQ397" s="433"/>
      <c r="AR397" s="433"/>
      <c r="AS397" s="433"/>
      <c r="AT397" s="433"/>
      <c r="AU397" s="433"/>
      <c r="AV397" s="433"/>
      <c r="AW397" s="433"/>
      <c r="AX397" s="433"/>
    </row>
    <row r="398" spans="2:50" ht="14.25" customHeight="1" x14ac:dyDescent="0.25">
      <c r="B398" s="652"/>
      <c r="C398" s="434"/>
      <c r="D398" s="434"/>
      <c r="E398" s="434"/>
      <c r="F398" s="433"/>
      <c r="G398" s="433"/>
      <c r="H398" s="433"/>
      <c r="I398" s="433"/>
      <c r="J398" s="433"/>
      <c r="K398" s="433"/>
      <c r="L398" s="433"/>
      <c r="M398" s="433"/>
      <c r="N398" s="433"/>
      <c r="O398" s="433"/>
      <c r="P398" s="433"/>
      <c r="Q398" s="433"/>
      <c r="R398" s="433"/>
      <c r="S398" s="433"/>
      <c r="T398" s="433"/>
      <c r="U398" s="433"/>
      <c r="V398" s="433"/>
      <c r="W398" s="433"/>
      <c r="X398" s="433"/>
      <c r="Y398" s="433"/>
      <c r="Z398" s="433"/>
      <c r="AA398" s="433"/>
      <c r="AB398" s="433"/>
      <c r="AC398" s="433"/>
      <c r="AD398" s="433"/>
      <c r="AE398" s="433"/>
      <c r="AF398" s="433"/>
      <c r="AG398" s="433"/>
      <c r="AH398" s="433"/>
      <c r="AI398" s="433"/>
      <c r="AJ398" s="433"/>
      <c r="AK398" s="433"/>
      <c r="AL398" s="433"/>
      <c r="AM398" s="433"/>
      <c r="AN398" s="433"/>
      <c r="AO398" s="433"/>
      <c r="AP398" s="433"/>
      <c r="AQ398" s="433"/>
      <c r="AR398" s="433"/>
      <c r="AS398" s="433"/>
      <c r="AT398" s="433"/>
      <c r="AU398" s="433"/>
      <c r="AV398" s="433"/>
      <c r="AW398" s="433"/>
      <c r="AX398" s="433"/>
    </row>
    <row r="399" spans="2:50" ht="14.25" customHeight="1" x14ac:dyDescent="0.25">
      <c r="B399" s="652"/>
      <c r="C399" s="434"/>
      <c r="D399" s="434"/>
      <c r="E399" s="434"/>
      <c r="F399" s="433"/>
      <c r="G399" s="433"/>
      <c r="H399" s="433"/>
      <c r="I399" s="433"/>
      <c r="J399" s="433"/>
      <c r="K399" s="433"/>
      <c r="L399" s="433"/>
      <c r="M399" s="433"/>
      <c r="N399" s="433"/>
      <c r="O399" s="433"/>
      <c r="P399" s="433"/>
      <c r="Q399" s="433"/>
      <c r="R399" s="433"/>
      <c r="S399" s="433"/>
      <c r="T399" s="433"/>
      <c r="U399" s="433"/>
      <c r="V399" s="433"/>
      <c r="W399" s="433"/>
      <c r="X399" s="433"/>
      <c r="Y399" s="433"/>
      <c r="Z399" s="433"/>
      <c r="AA399" s="433"/>
      <c r="AB399" s="433"/>
      <c r="AC399" s="433"/>
      <c r="AD399" s="433"/>
      <c r="AE399" s="433"/>
      <c r="AF399" s="433"/>
      <c r="AG399" s="433"/>
      <c r="AH399" s="433"/>
      <c r="AI399" s="433"/>
      <c r="AJ399" s="433"/>
      <c r="AK399" s="433"/>
      <c r="AL399" s="433"/>
      <c r="AM399" s="433"/>
      <c r="AN399" s="433"/>
      <c r="AO399" s="433"/>
      <c r="AP399" s="433"/>
      <c r="AQ399" s="433"/>
      <c r="AR399" s="433"/>
      <c r="AS399" s="433"/>
      <c r="AT399" s="433"/>
      <c r="AU399" s="433"/>
      <c r="AV399" s="433"/>
      <c r="AW399" s="433"/>
      <c r="AX399" s="433"/>
    </row>
    <row r="400" spans="2:50" ht="14.25" customHeight="1" x14ac:dyDescent="0.25">
      <c r="B400" s="652"/>
      <c r="C400" s="434"/>
      <c r="D400" s="434"/>
      <c r="E400" s="434"/>
      <c r="F400" s="433"/>
      <c r="G400" s="433"/>
      <c r="H400" s="433"/>
      <c r="I400" s="433"/>
      <c r="J400" s="433"/>
      <c r="K400" s="433"/>
      <c r="L400" s="433"/>
      <c r="M400" s="433"/>
      <c r="N400" s="433"/>
      <c r="O400" s="433"/>
      <c r="P400" s="433"/>
      <c r="Q400" s="433"/>
      <c r="R400" s="433"/>
      <c r="S400" s="433"/>
      <c r="T400" s="433"/>
      <c r="U400" s="433"/>
      <c r="V400" s="433"/>
      <c r="W400" s="433"/>
      <c r="X400" s="433"/>
      <c r="Y400" s="433"/>
      <c r="Z400" s="433"/>
      <c r="AA400" s="433"/>
      <c r="AB400" s="433"/>
      <c r="AC400" s="433"/>
      <c r="AD400" s="433"/>
      <c r="AE400" s="433"/>
      <c r="AF400" s="433"/>
      <c r="AG400" s="433"/>
      <c r="AH400" s="433"/>
      <c r="AI400" s="433"/>
      <c r="AJ400" s="433"/>
      <c r="AK400" s="433"/>
      <c r="AL400" s="433"/>
      <c r="AM400" s="433"/>
      <c r="AN400" s="433"/>
      <c r="AO400" s="433"/>
      <c r="AP400" s="433"/>
      <c r="AQ400" s="433"/>
      <c r="AR400" s="433"/>
      <c r="AS400" s="433"/>
      <c r="AT400" s="433"/>
      <c r="AU400" s="433"/>
      <c r="AV400" s="433"/>
      <c r="AW400" s="433"/>
      <c r="AX400" s="433"/>
    </row>
    <row r="401" spans="2:50" ht="14.25" customHeight="1" x14ac:dyDescent="0.25">
      <c r="B401" s="652"/>
      <c r="C401" s="434"/>
      <c r="D401" s="434"/>
      <c r="E401" s="434"/>
      <c r="F401" s="433"/>
      <c r="G401" s="433"/>
      <c r="H401" s="433"/>
      <c r="I401" s="433"/>
      <c r="J401" s="433"/>
      <c r="K401" s="433"/>
      <c r="L401" s="433"/>
      <c r="M401" s="433"/>
      <c r="N401" s="433"/>
      <c r="O401" s="433"/>
      <c r="P401" s="433"/>
      <c r="Q401" s="433"/>
      <c r="R401" s="433"/>
      <c r="S401" s="433"/>
      <c r="T401" s="433"/>
      <c r="U401" s="433"/>
      <c r="V401" s="433"/>
      <c r="W401" s="433"/>
      <c r="X401" s="433"/>
      <c r="Y401" s="433"/>
      <c r="Z401" s="433"/>
      <c r="AA401" s="433"/>
      <c r="AB401" s="433"/>
      <c r="AC401" s="433"/>
      <c r="AD401" s="433"/>
      <c r="AE401" s="433"/>
      <c r="AF401" s="433"/>
      <c r="AG401" s="433"/>
      <c r="AH401" s="433"/>
      <c r="AI401" s="433"/>
      <c r="AJ401" s="433"/>
      <c r="AK401" s="433"/>
      <c r="AL401" s="433"/>
      <c r="AM401" s="433"/>
      <c r="AN401" s="433"/>
      <c r="AO401" s="433"/>
      <c r="AP401" s="433"/>
      <c r="AQ401" s="433"/>
      <c r="AR401" s="433"/>
      <c r="AS401" s="433"/>
      <c r="AT401" s="433"/>
      <c r="AU401" s="433"/>
      <c r="AV401" s="433"/>
      <c r="AW401" s="433"/>
      <c r="AX401" s="433"/>
    </row>
    <row r="402" spans="2:50" ht="14.25" customHeight="1" x14ac:dyDescent="0.25">
      <c r="B402" s="652"/>
      <c r="C402" s="434"/>
      <c r="D402" s="434"/>
      <c r="E402" s="434"/>
      <c r="F402" s="433"/>
      <c r="G402" s="433"/>
      <c r="H402" s="433"/>
      <c r="I402" s="433"/>
      <c r="J402" s="433"/>
      <c r="K402" s="433"/>
      <c r="L402" s="433"/>
      <c r="M402" s="433"/>
      <c r="N402" s="433"/>
      <c r="O402" s="433"/>
      <c r="P402" s="433"/>
      <c r="Q402" s="433"/>
      <c r="R402" s="433"/>
      <c r="S402" s="433"/>
      <c r="T402" s="433"/>
      <c r="U402" s="433"/>
      <c r="V402" s="433"/>
      <c r="W402" s="433"/>
      <c r="X402" s="433"/>
      <c r="Y402" s="433"/>
      <c r="Z402" s="433"/>
      <c r="AA402" s="433"/>
      <c r="AB402" s="433"/>
      <c r="AC402" s="433"/>
      <c r="AD402" s="433"/>
      <c r="AE402" s="433"/>
      <c r="AF402" s="433"/>
      <c r="AG402" s="433"/>
      <c r="AH402" s="433"/>
      <c r="AI402" s="433"/>
      <c r="AJ402" s="433"/>
      <c r="AK402" s="433"/>
      <c r="AL402" s="433"/>
      <c r="AM402" s="433"/>
      <c r="AN402" s="433"/>
      <c r="AO402" s="433"/>
      <c r="AP402" s="433"/>
      <c r="AQ402" s="433"/>
      <c r="AR402" s="433"/>
      <c r="AS402" s="433"/>
      <c r="AT402" s="433"/>
      <c r="AU402" s="433"/>
      <c r="AV402" s="433"/>
      <c r="AW402" s="433"/>
      <c r="AX402" s="433"/>
    </row>
    <row r="403" spans="2:50" ht="14.25" customHeight="1" x14ac:dyDescent="0.25">
      <c r="B403" s="652"/>
      <c r="C403" s="434"/>
      <c r="D403" s="434"/>
      <c r="E403" s="434"/>
      <c r="F403" s="433"/>
      <c r="G403" s="433"/>
      <c r="H403" s="433"/>
      <c r="I403" s="433"/>
      <c r="J403" s="433"/>
      <c r="K403" s="433"/>
      <c r="L403" s="433"/>
      <c r="M403" s="433"/>
      <c r="N403" s="433"/>
      <c r="O403" s="433"/>
      <c r="P403" s="433"/>
      <c r="Q403" s="433"/>
      <c r="R403" s="433"/>
      <c r="S403" s="433"/>
      <c r="T403" s="433"/>
      <c r="U403" s="433"/>
      <c r="V403" s="433"/>
      <c r="W403" s="433"/>
      <c r="X403" s="433"/>
      <c r="Y403" s="433"/>
      <c r="Z403" s="433"/>
      <c r="AA403" s="433"/>
      <c r="AB403" s="433"/>
      <c r="AC403" s="433"/>
      <c r="AD403" s="433"/>
      <c r="AE403" s="433"/>
      <c r="AF403" s="433"/>
      <c r="AG403" s="433"/>
      <c r="AH403" s="433"/>
      <c r="AI403" s="433"/>
      <c r="AJ403" s="433"/>
      <c r="AK403" s="433"/>
      <c r="AL403" s="433"/>
      <c r="AM403" s="433"/>
      <c r="AN403" s="433"/>
      <c r="AO403" s="433"/>
      <c r="AP403" s="433"/>
      <c r="AQ403" s="433"/>
      <c r="AR403" s="433"/>
      <c r="AS403" s="433"/>
      <c r="AT403" s="433"/>
      <c r="AU403" s="433"/>
      <c r="AV403" s="433"/>
      <c r="AW403" s="433"/>
      <c r="AX403" s="433"/>
    </row>
    <row r="404" spans="2:50" ht="14.25" customHeight="1" x14ac:dyDescent="0.25">
      <c r="B404" s="652"/>
      <c r="C404" s="434"/>
      <c r="D404" s="434"/>
      <c r="E404" s="434"/>
      <c r="F404" s="433"/>
      <c r="G404" s="433"/>
      <c r="H404" s="433"/>
      <c r="I404" s="433"/>
      <c r="J404" s="433"/>
      <c r="K404" s="433"/>
      <c r="L404" s="433"/>
      <c r="M404" s="433"/>
      <c r="N404" s="433"/>
      <c r="O404" s="433"/>
      <c r="P404" s="433"/>
      <c r="Q404" s="433"/>
      <c r="R404" s="433"/>
      <c r="S404" s="433"/>
      <c r="T404" s="433"/>
      <c r="U404" s="433"/>
      <c r="V404" s="433"/>
      <c r="W404" s="433"/>
      <c r="X404" s="433"/>
      <c r="Y404" s="433"/>
      <c r="Z404" s="433"/>
      <c r="AA404" s="433"/>
      <c r="AB404" s="433"/>
      <c r="AC404" s="433"/>
      <c r="AD404" s="433"/>
      <c r="AE404" s="433"/>
      <c r="AF404" s="433"/>
      <c r="AG404" s="433"/>
      <c r="AH404" s="433"/>
      <c r="AI404" s="433"/>
      <c r="AJ404" s="433"/>
      <c r="AK404" s="433"/>
      <c r="AL404" s="433"/>
      <c r="AM404" s="433"/>
      <c r="AN404" s="433"/>
      <c r="AO404" s="433"/>
      <c r="AP404" s="433"/>
      <c r="AQ404" s="433"/>
      <c r="AR404" s="433"/>
      <c r="AS404" s="433"/>
      <c r="AT404" s="433"/>
      <c r="AU404" s="433"/>
      <c r="AV404" s="433"/>
      <c r="AW404" s="433"/>
      <c r="AX404" s="433"/>
    </row>
    <row r="405" spans="2:50" ht="14.25" customHeight="1" x14ac:dyDescent="0.25">
      <c r="B405" s="652"/>
      <c r="C405" s="434"/>
      <c r="D405" s="434"/>
      <c r="E405" s="434"/>
      <c r="F405" s="433"/>
      <c r="G405" s="433"/>
      <c r="H405" s="433"/>
      <c r="I405" s="433"/>
      <c r="J405" s="433"/>
      <c r="K405" s="433"/>
      <c r="L405" s="433"/>
      <c r="M405" s="433"/>
      <c r="N405" s="433"/>
      <c r="O405" s="433"/>
      <c r="P405" s="433"/>
      <c r="Q405" s="433"/>
      <c r="R405" s="433"/>
      <c r="S405" s="433"/>
      <c r="T405" s="433"/>
      <c r="U405" s="433"/>
      <c r="V405" s="433"/>
      <c r="W405" s="433"/>
      <c r="X405" s="433"/>
      <c r="Y405" s="433"/>
      <c r="Z405" s="433"/>
      <c r="AA405" s="433"/>
      <c r="AB405" s="433"/>
      <c r="AC405" s="433"/>
      <c r="AD405" s="433"/>
      <c r="AE405" s="433"/>
      <c r="AF405" s="433"/>
      <c r="AG405" s="433"/>
      <c r="AH405" s="433"/>
      <c r="AI405" s="433"/>
      <c r="AJ405" s="433"/>
      <c r="AK405" s="433"/>
      <c r="AL405" s="433"/>
      <c r="AM405" s="433"/>
      <c r="AN405" s="433"/>
      <c r="AO405" s="433"/>
      <c r="AP405" s="433"/>
      <c r="AQ405" s="433"/>
      <c r="AR405" s="433"/>
      <c r="AS405" s="433"/>
      <c r="AT405" s="433"/>
      <c r="AU405" s="433"/>
      <c r="AV405" s="433"/>
      <c r="AW405" s="433"/>
      <c r="AX405" s="433"/>
    </row>
    <row r="406" spans="2:50" ht="14.25" customHeight="1" x14ac:dyDescent="0.25">
      <c r="B406" s="652"/>
      <c r="C406" s="434"/>
      <c r="D406" s="434"/>
      <c r="E406" s="434"/>
      <c r="F406" s="433"/>
      <c r="G406" s="433"/>
      <c r="H406" s="433"/>
      <c r="I406" s="433"/>
      <c r="J406" s="433"/>
      <c r="K406" s="433"/>
      <c r="L406" s="433"/>
      <c r="M406" s="433"/>
      <c r="N406" s="433"/>
      <c r="O406" s="433"/>
      <c r="P406" s="433"/>
      <c r="Q406" s="433"/>
      <c r="R406" s="433"/>
      <c r="S406" s="433"/>
      <c r="T406" s="433"/>
      <c r="U406" s="433"/>
      <c r="V406" s="433"/>
      <c r="W406" s="433"/>
      <c r="X406" s="433"/>
      <c r="Y406" s="433"/>
      <c r="Z406" s="433"/>
      <c r="AA406" s="433"/>
      <c r="AB406" s="433"/>
      <c r="AC406" s="433"/>
      <c r="AD406" s="433"/>
      <c r="AE406" s="433"/>
      <c r="AF406" s="433"/>
      <c r="AG406" s="433"/>
      <c r="AH406" s="433"/>
      <c r="AI406" s="433"/>
      <c r="AJ406" s="433"/>
      <c r="AK406" s="433"/>
      <c r="AL406" s="433"/>
      <c r="AM406" s="433"/>
      <c r="AN406" s="433"/>
      <c r="AO406" s="433"/>
      <c r="AP406" s="433"/>
      <c r="AQ406" s="433"/>
      <c r="AR406" s="433"/>
      <c r="AS406" s="433"/>
      <c r="AT406" s="433"/>
      <c r="AU406" s="433"/>
      <c r="AV406" s="433"/>
      <c r="AW406" s="433"/>
      <c r="AX406" s="433"/>
    </row>
    <row r="407" spans="2:50" ht="14.25" customHeight="1" x14ac:dyDescent="0.25">
      <c r="B407" s="652"/>
      <c r="C407" s="434"/>
      <c r="D407" s="434"/>
      <c r="E407" s="434"/>
      <c r="F407" s="433"/>
      <c r="G407" s="433"/>
      <c r="H407" s="433"/>
      <c r="I407" s="433"/>
      <c r="J407" s="433"/>
      <c r="K407" s="433"/>
      <c r="L407" s="433"/>
      <c r="M407" s="433"/>
      <c r="N407" s="433"/>
      <c r="O407" s="433"/>
      <c r="P407" s="433"/>
      <c r="Q407" s="433"/>
      <c r="R407" s="433"/>
      <c r="S407" s="433"/>
      <c r="T407" s="433"/>
      <c r="U407" s="433"/>
      <c r="V407" s="433"/>
      <c r="W407" s="433"/>
      <c r="X407" s="433"/>
      <c r="Y407" s="433"/>
      <c r="Z407" s="433"/>
      <c r="AA407" s="433"/>
      <c r="AB407" s="433"/>
      <c r="AC407" s="433"/>
      <c r="AD407" s="433"/>
      <c r="AE407" s="433"/>
      <c r="AF407" s="433"/>
      <c r="AG407" s="433"/>
      <c r="AH407" s="433"/>
      <c r="AI407" s="433"/>
      <c r="AJ407" s="433"/>
      <c r="AK407" s="433"/>
      <c r="AL407" s="433"/>
      <c r="AM407" s="433"/>
      <c r="AN407" s="433"/>
      <c r="AO407" s="433"/>
      <c r="AP407" s="433"/>
      <c r="AQ407" s="433"/>
      <c r="AR407" s="433"/>
      <c r="AS407" s="433"/>
      <c r="AT407" s="433"/>
      <c r="AU407" s="433"/>
      <c r="AV407" s="433"/>
      <c r="AW407" s="433"/>
      <c r="AX407" s="433"/>
    </row>
    <row r="408" spans="2:50" ht="14.25" customHeight="1" x14ac:dyDescent="0.25">
      <c r="B408" s="652"/>
      <c r="C408" s="434"/>
      <c r="D408" s="434"/>
      <c r="E408" s="434"/>
      <c r="F408" s="433"/>
      <c r="G408" s="433"/>
      <c r="H408" s="433"/>
      <c r="I408" s="433"/>
      <c r="J408" s="433"/>
      <c r="K408" s="433"/>
      <c r="L408" s="433"/>
      <c r="M408" s="433"/>
      <c r="N408" s="433"/>
      <c r="O408" s="433"/>
      <c r="P408" s="433"/>
      <c r="Q408" s="433"/>
      <c r="R408" s="433"/>
      <c r="S408" s="433"/>
      <c r="T408" s="433"/>
      <c r="U408" s="433"/>
      <c r="V408" s="433"/>
      <c r="W408" s="433"/>
      <c r="X408" s="433"/>
      <c r="Y408" s="433"/>
      <c r="Z408" s="433"/>
      <c r="AA408" s="433"/>
      <c r="AB408" s="433"/>
      <c r="AC408" s="433"/>
      <c r="AD408" s="433"/>
      <c r="AE408" s="433"/>
      <c r="AF408" s="433"/>
      <c r="AG408" s="433"/>
      <c r="AH408" s="433"/>
      <c r="AI408" s="433"/>
      <c r="AJ408" s="433"/>
      <c r="AK408" s="433"/>
      <c r="AL408" s="433"/>
      <c r="AM408" s="433"/>
      <c r="AN408" s="433"/>
      <c r="AO408" s="433"/>
      <c r="AP408" s="433"/>
      <c r="AQ408" s="433"/>
      <c r="AR408" s="433"/>
      <c r="AS408" s="433"/>
      <c r="AT408" s="433"/>
      <c r="AU408" s="433"/>
      <c r="AV408" s="433"/>
      <c r="AW408" s="433"/>
      <c r="AX408" s="433"/>
    </row>
    <row r="409" spans="2:50" ht="14.25" customHeight="1" x14ac:dyDescent="0.25">
      <c r="B409" s="652"/>
      <c r="C409" s="434"/>
      <c r="D409" s="434"/>
      <c r="E409" s="434"/>
      <c r="F409" s="433"/>
      <c r="G409" s="433"/>
      <c r="H409" s="433"/>
      <c r="I409" s="433"/>
      <c r="J409" s="433"/>
      <c r="K409" s="433"/>
      <c r="L409" s="433"/>
      <c r="M409" s="433"/>
      <c r="N409" s="433"/>
      <c r="O409" s="433"/>
      <c r="P409" s="433"/>
      <c r="Q409" s="433"/>
      <c r="R409" s="433"/>
      <c r="S409" s="433"/>
      <c r="T409" s="433"/>
      <c r="U409" s="433"/>
      <c r="V409" s="433"/>
      <c r="W409" s="433"/>
      <c r="X409" s="433"/>
      <c r="Y409" s="433"/>
      <c r="Z409" s="433"/>
      <c r="AA409" s="433"/>
      <c r="AB409" s="433"/>
      <c r="AC409" s="433"/>
      <c r="AD409" s="433"/>
      <c r="AE409" s="433"/>
      <c r="AF409" s="433"/>
      <c r="AG409" s="433"/>
      <c r="AH409" s="433"/>
      <c r="AI409" s="433"/>
      <c r="AJ409" s="433"/>
      <c r="AK409" s="433"/>
      <c r="AL409" s="433"/>
      <c r="AM409" s="433"/>
      <c r="AN409" s="433"/>
      <c r="AO409" s="433"/>
      <c r="AP409" s="433"/>
      <c r="AQ409" s="433"/>
      <c r="AR409" s="433"/>
      <c r="AS409" s="433"/>
      <c r="AT409" s="433"/>
      <c r="AU409" s="433"/>
      <c r="AV409" s="433"/>
      <c r="AW409" s="433"/>
      <c r="AX409" s="433"/>
    </row>
    <row r="410" spans="2:50" ht="14.25" customHeight="1" x14ac:dyDescent="0.25">
      <c r="B410" s="652"/>
      <c r="C410" s="434"/>
      <c r="D410" s="434"/>
      <c r="E410" s="434"/>
      <c r="F410" s="433"/>
      <c r="G410" s="433"/>
      <c r="H410" s="433"/>
      <c r="I410" s="433"/>
      <c r="J410" s="433"/>
      <c r="K410" s="433"/>
      <c r="L410" s="433"/>
      <c r="M410" s="433"/>
      <c r="N410" s="433"/>
      <c r="O410" s="433"/>
      <c r="P410" s="433"/>
      <c r="Q410" s="433"/>
      <c r="R410" s="433"/>
      <c r="S410" s="433"/>
      <c r="T410" s="433"/>
      <c r="U410" s="433"/>
      <c r="V410" s="433"/>
      <c r="W410" s="433"/>
      <c r="X410" s="433"/>
      <c r="Y410" s="433"/>
      <c r="Z410" s="433"/>
      <c r="AA410" s="433"/>
      <c r="AB410" s="433"/>
      <c r="AC410" s="433"/>
      <c r="AD410" s="433"/>
      <c r="AE410" s="433"/>
      <c r="AF410" s="433"/>
      <c r="AG410" s="433"/>
      <c r="AH410" s="433"/>
      <c r="AI410" s="433"/>
      <c r="AJ410" s="433"/>
      <c r="AK410" s="433"/>
      <c r="AL410" s="433"/>
      <c r="AM410" s="433"/>
      <c r="AN410" s="433"/>
      <c r="AO410" s="433"/>
      <c r="AP410" s="433"/>
      <c r="AQ410" s="433"/>
      <c r="AR410" s="433"/>
      <c r="AS410" s="433"/>
      <c r="AT410" s="433"/>
      <c r="AU410" s="433"/>
      <c r="AV410" s="433"/>
      <c r="AW410" s="433"/>
      <c r="AX410" s="433"/>
    </row>
    <row r="411" spans="2:50" ht="14.25" customHeight="1" x14ac:dyDescent="0.25">
      <c r="B411" s="652"/>
      <c r="C411" s="434"/>
      <c r="D411" s="434"/>
      <c r="E411" s="434"/>
      <c r="F411" s="433"/>
      <c r="G411" s="433"/>
      <c r="H411" s="433"/>
      <c r="I411" s="433"/>
      <c r="J411" s="433"/>
      <c r="K411" s="433"/>
      <c r="L411" s="433"/>
      <c r="M411" s="433"/>
      <c r="N411" s="433"/>
      <c r="O411" s="433"/>
      <c r="P411" s="433"/>
      <c r="Q411" s="433"/>
      <c r="R411" s="433"/>
      <c r="S411" s="433"/>
      <c r="T411" s="433"/>
      <c r="U411" s="433"/>
      <c r="V411" s="433"/>
      <c r="W411" s="433"/>
      <c r="X411" s="433"/>
      <c r="Y411" s="433"/>
      <c r="Z411" s="433"/>
      <c r="AA411" s="433"/>
      <c r="AB411" s="433"/>
      <c r="AC411" s="433"/>
      <c r="AD411" s="433"/>
      <c r="AE411" s="433"/>
      <c r="AF411" s="433"/>
      <c r="AG411" s="433"/>
      <c r="AH411" s="433"/>
      <c r="AI411" s="433"/>
      <c r="AJ411" s="433"/>
      <c r="AK411" s="433"/>
      <c r="AL411" s="433"/>
      <c r="AM411" s="433"/>
      <c r="AN411" s="433"/>
      <c r="AO411" s="433"/>
      <c r="AP411" s="433"/>
      <c r="AQ411" s="433"/>
      <c r="AR411" s="433"/>
      <c r="AS411" s="433"/>
      <c r="AT411" s="433"/>
      <c r="AU411" s="433"/>
      <c r="AV411" s="433"/>
      <c r="AW411" s="433"/>
      <c r="AX411" s="433"/>
    </row>
    <row r="412" spans="2:50" ht="14.25" customHeight="1" x14ac:dyDescent="0.25">
      <c r="B412" s="652"/>
      <c r="C412" s="434"/>
      <c r="D412" s="434"/>
      <c r="E412" s="434"/>
      <c r="F412" s="433"/>
      <c r="G412" s="433"/>
      <c r="H412" s="433"/>
      <c r="I412" s="433"/>
      <c r="J412" s="433"/>
      <c r="K412" s="433"/>
      <c r="L412" s="433"/>
      <c r="M412" s="433"/>
      <c r="N412" s="433"/>
      <c r="O412" s="433"/>
      <c r="P412" s="433"/>
      <c r="Q412" s="433"/>
      <c r="R412" s="433"/>
      <c r="S412" s="433"/>
      <c r="T412" s="433"/>
      <c r="U412" s="433"/>
      <c r="V412" s="433"/>
      <c r="W412" s="433"/>
      <c r="X412" s="433"/>
      <c r="Y412" s="433"/>
      <c r="Z412" s="433"/>
      <c r="AA412" s="433"/>
      <c r="AB412" s="433"/>
      <c r="AC412" s="433"/>
      <c r="AD412" s="433"/>
      <c r="AE412" s="433"/>
      <c r="AF412" s="433"/>
      <c r="AG412" s="433"/>
      <c r="AH412" s="433"/>
      <c r="AI412" s="433"/>
      <c r="AJ412" s="433"/>
      <c r="AK412" s="433"/>
      <c r="AL412" s="433"/>
      <c r="AM412" s="433"/>
      <c r="AN412" s="433"/>
      <c r="AO412" s="433"/>
      <c r="AP412" s="433"/>
      <c r="AQ412" s="433"/>
      <c r="AR412" s="433"/>
      <c r="AS412" s="433"/>
      <c r="AT412" s="433"/>
      <c r="AU412" s="433"/>
      <c r="AV412" s="433"/>
      <c r="AW412" s="433"/>
      <c r="AX412" s="433"/>
    </row>
    <row r="413" spans="2:50" ht="14.25" customHeight="1" x14ac:dyDescent="0.25">
      <c r="B413" s="652"/>
      <c r="C413" s="434"/>
      <c r="D413" s="434"/>
      <c r="E413" s="434"/>
      <c r="F413" s="433"/>
      <c r="G413" s="433"/>
      <c r="H413" s="433"/>
      <c r="I413" s="433"/>
      <c r="J413" s="433"/>
      <c r="K413" s="433"/>
      <c r="L413" s="433"/>
      <c r="M413" s="433"/>
      <c r="N413" s="433"/>
      <c r="O413" s="433"/>
      <c r="P413" s="433"/>
      <c r="Q413" s="433"/>
      <c r="R413" s="433"/>
      <c r="S413" s="433"/>
      <c r="T413" s="433"/>
      <c r="U413" s="433"/>
      <c r="V413" s="433"/>
      <c r="W413" s="433"/>
      <c r="X413" s="433"/>
      <c r="Y413" s="433"/>
      <c r="Z413" s="433"/>
      <c r="AA413" s="433"/>
      <c r="AB413" s="433"/>
      <c r="AC413" s="433"/>
      <c r="AD413" s="433"/>
      <c r="AE413" s="433"/>
      <c r="AF413" s="433"/>
      <c r="AG413" s="433"/>
      <c r="AH413" s="433"/>
      <c r="AI413" s="433"/>
      <c r="AJ413" s="433"/>
      <c r="AK413" s="433"/>
      <c r="AL413" s="433"/>
      <c r="AM413" s="433"/>
      <c r="AN413" s="433"/>
      <c r="AO413" s="433"/>
      <c r="AP413" s="433"/>
      <c r="AQ413" s="433"/>
      <c r="AR413" s="433"/>
      <c r="AS413" s="433"/>
      <c r="AT413" s="433"/>
      <c r="AU413" s="433"/>
      <c r="AV413" s="433"/>
      <c r="AW413" s="433"/>
      <c r="AX413" s="433"/>
    </row>
    <row r="414" spans="2:50" ht="14.25" customHeight="1" x14ac:dyDescent="0.25">
      <c r="B414" s="652"/>
      <c r="C414" s="434"/>
      <c r="D414" s="434"/>
      <c r="E414" s="434"/>
      <c r="F414" s="433"/>
      <c r="G414" s="433"/>
      <c r="H414" s="433"/>
      <c r="I414" s="433"/>
      <c r="J414" s="433"/>
      <c r="K414" s="433"/>
      <c r="L414" s="433"/>
      <c r="M414" s="433"/>
      <c r="N414" s="433"/>
      <c r="O414" s="433"/>
      <c r="P414" s="433"/>
      <c r="Q414" s="433"/>
      <c r="R414" s="433"/>
      <c r="S414" s="433"/>
      <c r="T414" s="433"/>
      <c r="U414" s="433"/>
      <c r="V414" s="433"/>
      <c r="W414" s="433"/>
      <c r="X414" s="433"/>
      <c r="Y414" s="433"/>
      <c r="Z414" s="433"/>
      <c r="AA414" s="433"/>
      <c r="AB414" s="433"/>
      <c r="AC414" s="433"/>
      <c r="AD414" s="433"/>
      <c r="AE414" s="433"/>
      <c r="AF414" s="433"/>
      <c r="AG414" s="433"/>
      <c r="AH414" s="433"/>
      <c r="AI414" s="433"/>
      <c r="AJ414" s="433"/>
      <c r="AK414" s="433"/>
      <c r="AL414" s="433"/>
      <c r="AM414" s="433"/>
      <c r="AN414" s="433"/>
      <c r="AO414" s="433"/>
      <c r="AP414" s="433"/>
      <c r="AQ414" s="433"/>
      <c r="AR414" s="433"/>
      <c r="AS414" s="433"/>
      <c r="AT414" s="433"/>
      <c r="AU414" s="433"/>
      <c r="AV414" s="433"/>
      <c r="AW414" s="433"/>
      <c r="AX414" s="433"/>
    </row>
    <row r="415" spans="2:50" ht="14.25" customHeight="1" x14ac:dyDescent="0.25">
      <c r="B415" s="652"/>
      <c r="C415" s="434"/>
      <c r="D415" s="434"/>
      <c r="E415" s="434"/>
      <c r="F415" s="433"/>
      <c r="G415" s="433"/>
      <c r="H415" s="433"/>
      <c r="I415" s="433"/>
      <c r="J415" s="433"/>
      <c r="K415" s="433"/>
      <c r="L415" s="433"/>
      <c r="M415" s="433"/>
      <c r="N415" s="433"/>
      <c r="O415" s="433"/>
      <c r="P415" s="433"/>
      <c r="Q415" s="433"/>
      <c r="R415" s="433"/>
      <c r="S415" s="433"/>
      <c r="T415" s="433"/>
      <c r="U415" s="433"/>
      <c r="V415" s="433"/>
      <c r="W415" s="433"/>
      <c r="X415" s="433"/>
      <c r="Y415" s="433"/>
      <c r="Z415" s="433"/>
      <c r="AA415" s="433"/>
      <c r="AB415" s="433"/>
      <c r="AC415" s="433"/>
      <c r="AD415" s="433"/>
      <c r="AE415" s="433"/>
      <c r="AF415" s="433"/>
      <c r="AG415" s="433"/>
      <c r="AH415" s="433"/>
      <c r="AI415" s="433"/>
      <c r="AJ415" s="433"/>
      <c r="AK415" s="433"/>
      <c r="AL415" s="433"/>
      <c r="AM415" s="433"/>
      <c r="AN415" s="433"/>
      <c r="AO415" s="433"/>
      <c r="AP415" s="433"/>
      <c r="AQ415" s="433"/>
      <c r="AR415" s="433"/>
      <c r="AS415" s="433"/>
      <c r="AT415" s="433"/>
      <c r="AU415" s="433"/>
      <c r="AV415" s="433"/>
      <c r="AW415" s="433"/>
      <c r="AX415" s="433"/>
    </row>
    <row r="416" spans="2:50" ht="14.25" customHeight="1" x14ac:dyDescent="0.25">
      <c r="B416" s="652"/>
      <c r="C416" s="434"/>
      <c r="D416" s="434"/>
      <c r="E416" s="434"/>
      <c r="F416" s="433"/>
      <c r="G416" s="433"/>
      <c r="H416" s="433"/>
      <c r="I416" s="433"/>
      <c r="J416" s="433"/>
      <c r="K416" s="433"/>
      <c r="L416" s="433"/>
      <c r="M416" s="433"/>
      <c r="N416" s="433"/>
      <c r="O416" s="433"/>
      <c r="P416" s="433"/>
      <c r="Q416" s="433"/>
      <c r="R416" s="433"/>
      <c r="S416" s="433"/>
      <c r="T416" s="433"/>
      <c r="U416" s="433"/>
      <c r="V416" s="433"/>
      <c r="W416" s="433"/>
      <c r="X416" s="433"/>
      <c r="Y416" s="433"/>
      <c r="Z416" s="433"/>
      <c r="AA416" s="433"/>
      <c r="AB416" s="433"/>
      <c r="AC416" s="433"/>
      <c r="AD416" s="433"/>
      <c r="AE416" s="433"/>
      <c r="AF416" s="433"/>
      <c r="AG416" s="433"/>
      <c r="AH416" s="433"/>
      <c r="AI416" s="433"/>
      <c r="AJ416" s="433"/>
      <c r="AK416" s="433"/>
      <c r="AL416" s="433"/>
      <c r="AM416" s="433"/>
      <c r="AN416" s="433"/>
      <c r="AO416" s="433"/>
      <c r="AP416" s="433"/>
      <c r="AQ416" s="433"/>
      <c r="AR416" s="433"/>
      <c r="AS416" s="433"/>
      <c r="AT416" s="433"/>
      <c r="AU416" s="433"/>
      <c r="AV416" s="433"/>
      <c r="AW416" s="433"/>
      <c r="AX416" s="433"/>
    </row>
    <row r="417" spans="2:50" ht="14.25" customHeight="1" x14ac:dyDescent="0.25">
      <c r="B417" s="652"/>
      <c r="C417" s="434"/>
      <c r="D417" s="434"/>
      <c r="E417" s="434"/>
      <c r="F417" s="433"/>
      <c r="G417" s="433"/>
      <c r="H417" s="433"/>
      <c r="I417" s="433"/>
      <c r="J417" s="433"/>
      <c r="K417" s="433"/>
      <c r="L417" s="433"/>
      <c r="M417" s="433"/>
      <c r="N417" s="433"/>
      <c r="O417" s="433"/>
      <c r="P417" s="433"/>
      <c r="Q417" s="433"/>
      <c r="R417" s="433"/>
      <c r="S417" s="433"/>
      <c r="T417" s="433"/>
      <c r="U417" s="433"/>
      <c r="V417" s="433"/>
      <c r="W417" s="433"/>
      <c r="X417" s="433"/>
      <c r="Y417" s="433"/>
      <c r="Z417" s="433"/>
      <c r="AA417" s="433"/>
      <c r="AB417" s="433"/>
      <c r="AC417" s="433"/>
      <c r="AD417" s="433"/>
      <c r="AE417" s="433"/>
      <c r="AF417" s="433"/>
      <c r="AG417" s="433"/>
      <c r="AH417" s="433"/>
      <c r="AI417" s="433"/>
      <c r="AJ417" s="433"/>
      <c r="AK417" s="433"/>
      <c r="AL417" s="433"/>
      <c r="AM417" s="433"/>
      <c r="AN417" s="433"/>
      <c r="AO417" s="433"/>
      <c r="AP417" s="433"/>
      <c r="AQ417" s="433"/>
      <c r="AR417" s="433"/>
      <c r="AS417" s="433"/>
      <c r="AT417" s="433"/>
      <c r="AU417" s="433"/>
      <c r="AV417" s="433"/>
      <c r="AW417" s="433"/>
      <c r="AX417" s="433"/>
    </row>
    <row r="418" spans="2:50" ht="14.25" customHeight="1" x14ac:dyDescent="0.25">
      <c r="B418" s="652"/>
      <c r="C418" s="434"/>
      <c r="D418" s="434"/>
      <c r="E418" s="434"/>
      <c r="F418" s="433"/>
      <c r="G418" s="433"/>
      <c r="H418" s="433"/>
      <c r="I418" s="433"/>
      <c r="J418" s="433"/>
      <c r="K418" s="433"/>
      <c r="L418" s="433"/>
      <c r="M418" s="433"/>
      <c r="N418" s="433"/>
      <c r="O418" s="433"/>
      <c r="P418" s="433"/>
      <c r="Q418" s="433"/>
      <c r="R418" s="433"/>
      <c r="S418" s="433"/>
      <c r="T418" s="433"/>
      <c r="U418" s="433"/>
      <c r="V418" s="433"/>
      <c r="W418" s="433"/>
      <c r="X418" s="433"/>
      <c r="Y418" s="433"/>
      <c r="Z418" s="433"/>
      <c r="AA418" s="433"/>
      <c r="AB418" s="433"/>
      <c r="AC418" s="433"/>
      <c r="AD418" s="433"/>
      <c r="AE418" s="433"/>
      <c r="AF418" s="433"/>
      <c r="AG418" s="433"/>
      <c r="AH418" s="433"/>
      <c r="AI418" s="433"/>
      <c r="AJ418" s="433"/>
      <c r="AK418" s="433"/>
      <c r="AL418" s="433"/>
      <c r="AM418" s="433"/>
      <c r="AN418" s="433"/>
      <c r="AO418" s="433"/>
      <c r="AP418" s="433"/>
      <c r="AQ418" s="433"/>
      <c r="AR418" s="433"/>
      <c r="AS418" s="433"/>
      <c r="AT418" s="433"/>
      <c r="AU418" s="433"/>
      <c r="AV418" s="433"/>
      <c r="AW418" s="433"/>
      <c r="AX418" s="433"/>
    </row>
    <row r="419" spans="2:50" ht="14.25" customHeight="1" x14ac:dyDescent="0.25">
      <c r="B419" s="652"/>
      <c r="C419" s="434"/>
      <c r="D419" s="434"/>
      <c r="E419" s="434"/>
      <c r="F419" s="433"/>
      <c r="G419" s="433"/>
      <c r="H419" s="433"/>
      <c r="I419" s="433"/>
      <c r="J419" s="433"/>
      <c r="K419" s="433"/>
      <c r="L419" s="433"/>
      <c r="M419" s="433"/>
      <c r="N419" s="433"/>
      <c r="O419" s="433"/>
      <c r="P419" s="433"/>
      <c r="Q419" s="433"/>
      <c r="R419" s="433"/>
      <c r="S419" s="433"/>
      <c r="T419" s="433"/>
      <c r="U419" s="433"/>
      <c r="V419" s="433"/>
      <c r="W419" s="433"/>
      <c r="X419" s="433"/>
      <c r="Y419" s="433"/>
      <c r="Z419" s="433"/>
      <c r="AA419" s="433"/>
      <c r="AB419" s="433"/>
      <c r="AC419" s="433"/>
      <c r="AD419" s="433"/>
      <c r="AE419" s="433"/>
      <c r="AF419" s="433"/>
      <c r="AG419" s="433"/>
      <c r="AH419" s="433"/>
      <c r="AI419" s="433"/>
      <c r="AJ419" s="433"/>
      <c r="AK419" s="433"/>
      <c r="AL419" s="433"/>
      <c r="AM419" s="433"/>
      <c r="AN419" s="433"/>
      <c r="AO419" s="433"/>
      <c r="AP419" s="433"/>
      <c r="AQ419" s="433"/>
      <c r="AR419" s="433"/>
      <c r="AS419" s="433"/>
      <c r="AT419" s="433"/>
      <c r="AU419" s="433"/>
      <c r="AV419" s="433"/>
      <c r="AW419" s="433"/>
      <c r="AX419" s="433"/>
    </row>
    <row r="420" spans="2:50" ht="14.25" customHeight="1" x14ac:dyDescent="0.25">
      <c r="B420" s="652"/>
      <c r="C420" s="434"/>
      <c r="D420" s="434"/>
      <c r="E420" s="434"/>
      <c r="F420" s="433"/>
      <c r="G420" s="433"/>
      <c r="H420" s="433"/>
      <c r="I420" s="433"/>
      <c r="J420" s="433"/>
      <c r="K420" s="433"/>
      <c r="L420" s="433"/>
      <c r="M420" s="433"/>
      <c r="N420" s="433"/>
      <c r="O420" s="433"/>
      <c r="P420" s="433"/>
      <c r="Q420" s="433"/>
      <c r="R420" s="433"/>
      <c r="S420" s="433"/>
      <c r="T420" s="433"/>
      <c r="U420" s="433"/>
      <c r="V420" s="433"/>
      <c r="W420" s="433"/>
      <c r="X420" s="433"/>
      <c r="Y420" s="433"/>
      <c r="Z420" s="433"/>
      <c r="AA420" s="433"/>
      <c r="AB420" s="433"/>
      <c r="AC420" s="433"/>
      <c r="AD420" s="433"/>
      <c r="AE420" s="433"/>
      <c r="AF420" s="433"/>
      <c r="AG420" s="433"/>
      <c r="AH420" s="433"/>
      <c r="AI420" s="433"/>
      <c r="AJ420" s="433"/>
      <c r="AK420" s="433"/>
      <c r="AL420" s="433"/>
      <c r="AM420" s="433"/>
      <c r="AN420" s="433"/>
      <c r="AO420" s="433"/>
      <c r="AP420" s="433"/>
      <c r="AQ420" s="433"/>
      <c r="AR420" s="433"/>
      <c r="AS420" s="433"/>
      <c r="AT420" s="433"/>
      <c r="AU420" s="433"/>
      <c r="AV420" s="433"/>
      <c r="AW420" s="433"/>
      <c r="AX420" s="433"/>
    </row>
    <row r="421" spans="2:50" ht="14.25" customHeight="1" x14ac:dyDescent="0.25">
      <c r="B421" s="652"/>
      <c r="C421" s="434"/>
      <c r="D421" s="434"/>
      <c r="E421" s="434"/>
      <c r="F421" s="433"/>
      <c r="G421" s="433"/>
      <c r="H421" s="433"/>
      <c r="I421" s="433"/>
      <c r="J421" s="433"/>
      <c r="K421" s="433"/>
      <c r="L421" s="433"/>
      <c r="M421" s="433"/>
      <c r="N421" s="433"/>
      <c r="O421" s="433"/>
      <c r="P421" s="433"/>
      <c r="Q421" s="433"/>
      <c r="R421" s="433"/>
      <c r="S421" s="433"/>
      <c r="T421" s="433"/>
      <c r="U421" s="433"/>
      <c r="V421" s="433"/>
      <c r="W421" s="433"/>
      <c r="X421" s="433"/>
      <c r="Y421" s="433"/>
      <c r="Z421" s="433"/>
      <c r="AA421" s="433"/>
      <c r="AB421" s="433"/>
      <c r="AC421" s="433"/>
      <c r="AD421" s="433"/>
      <c r="AE421" s="433"/>
      <c r="AF421" s="433"/>
      <c r="AG421" s="433"/>
      <c r="AH421" s="433"/>
      <c r="AI421" s="433"/>
      <c r="AJ421" s="433"/>
      <c r="AK421" s="433"/>
      <c r="AL421" s="433"/>
      <c r="AM421" s="433"/>
      <c r="AN421" s="433"/>
      <c r="AO421" s="433"/>
      <c r="AP421" s="433"/>
      <c r="AQ421" s="433"/>
      <c r="AR421" s="433"/>
      <c r="AS421" s="433"/>
      <c r="AT421" s="433"/>
      <c r="AU421" s="433"/>
      <c r="AV421" s="433"/>
      <c r="AW421" s="433"/>
      <c r="AX421" s="433"/>
    </row>
    <row r="422" spans="2:50" ht="14.25" customHeight="1" x14ac:dyDescent="0.25">
      <c r="B422" s="652"/>
      <c r="C422" s="434"/>
      <c r="D422" s="434"/>
      <c r="E422" s="434"/>
      <c r="F422" s="433"/>
      <c r="G422" s="433"/>
      <c r="H422" s="433"/>
      <c r="I422" s="433"/>
      <c r="J422" s="433"/>
      <c r="K422" s="433"/>
      <c r="L422" s="433"/>
      <c r="M422" s="433"/>
      <c r="N422" s="433"/>
      <c r="O422" s="433"/>
      <c r="P422" s="433"/>
      <c r="Q422" s="433"/>
      <c r="R422" s="433"/>
      <c r="S422" s="433"/>
      <c r="T422" s="433"/>
      <c r="U422" s="433"/>
      <c r="V422" s="433"/>
      <c r="W422" s="433"/>
      <c r="X422" s="433"/>
      <c r="Y422" s="433"/>
      <c r="Z422" s="433"/>
      <c r="AA422" s="433"/>
      <c r="AB422" s="433"/>
      <c r="AC422" s="433"/>
      <c r="AD422" s="433"/>
      <c r="AE422" s="433"/>
      <c r="AF422" s="433"/>
      <c r="AG422" s="433"/>
      <c r="AH422" s="433"/>
      <c r="AI422" s="433"/>
      <c r="AJ422" s="433"/>
      <c r="AK422" s="433"/>
      <c r="AL422" s="433"/>
      <c r="AM422" s="433"/>
      <c r="AN422" s="433"/>
      <c r="AO422" s="433"/>
      <c r="AP422" s="433"/>
      <c r="AQ422" s="433"/>
      <c r="AR422" s="433"/>
      <c r="AS422" s="433"/>
      <c r="AT422" s="433"/>
      <c r="AU422" s="433"/>
      <c r="AV422" s="433"/>
      <c r="AW422" s="433"/>
      <c r="AX422" s="433"/>
    </row>
    <row r="423" spans="2:50" ht="14.25" customHeight="1" x14ac:dyDescent="0.25">
      <c r="B423" s="652"/>
      <c r="C423" s="434"/>
      <c r="D423" s="434"/>
      <c r="E423" s="434"/>
      <c r="F423" s="433"/>
      <c r="G423" s="433"/>
      <c r="H423" s="433"/>
      <c r="I423" s="433"/>
      <c r="J423" s="433"/>
      <c r="K423" s="433"/>
      <c r="L423" s="433"/>
      <c r="M423" s="433"/>
      <c r="N423" s="433"/>
      <c r="O423" s="433"/>
      <c r="P423" s="433"/>
      <c r="Q423" s="433"/>
      <c r="R423" s="433"/>
      <c r="S423" s="433"/>
      <c r="T423" s="433"/>
      <c r="U423" s="433"/>
      <c r="V423" s="433"/>
      <c r="W423" s="433"/>
      <c r="X423" s="433"/>
      <c r="Y423" s="433"/>
      <c r="Z423" s="433"/>
      <c r="AA423" s="433"/>
      <c r="AB423" s="433"/>
      <c r="AC423" s="433"/>
      <c r="AD423" s="433"/>
      <c r="AE423" s="433"/>
      <c r="AF423" s="433"/>
      <c r="AG423" s="433"/>
      <c r="AH423" s="433"/>
      <c r="AI423" s="433"/>
      <c r="AJ423" s="433"/>
      <c r="AK423" s="433"/>
      <c r="AL423" s="433"/>
      <c r="AM423" s="433"/>
      <c r="AN423" s="433"/>
      <c r="AO423" s="433"/>
      <c r="AP423" s="433"/>
      <c r="AQ423" s="433"/>
      <c r="AR423" s="433"/>
      <c r="AS423" s="433"/>
      <c r="AT423" s="433"/>
      <c r="AU423" s="433"/>
      <c r="AV423" s="433"/>
      <c r="AW423" s="433"/>
      <c r="AX423" s="433"/>
    </row>
    <row r="424" spans="2:50" ht="14.25" customHeight="1" x14ac:dyDescent="0.25">
      <c r="B424" s="652"/>
      <c r="C424" s="434"/>
      <c r="D424" s="434"/>
      <c r="E424" s="434"/>
      <c r="F424" s="433"/>
      <c r="G424" s="433"/>
      <c r="H424" s="433"/>
      <c r="I424" s="433"/>
      <c r="J424" s="433"/>
      <c r="K424" s="433"/>
      <c r="L424" s="433"/>
      <c r="M424" s="433"/>
      <c r="N424" s="433"/>
      <c r="O424" s="433"/>
      <c r="P424" s="433"/>
      <c r="Q424" s="433"/>
      <c r="R424" s="433"/>
      <c r="S424" s="433"/>
      <c r="T424" s="433"/>
      <c r="U424" s="433"/>
      <c r="V424" s="433"/>
      <c r="W424" s="433"/>
      <c r="X424" s="433"/>
      <c r="Y424" s="433"/>
      <c r="Z424" s="433"/>
      <c r="AA424" s="433"/>
      <c r="AB424" s="433"/>
      <c r="AC424" s="433"/>
      <c r="AD424" s="433"/>
      <c r="AE424" s="433"/>
      <c r="AF424" s="433"/>
      <c r="AG424" s="433"/>
      <c r="AH424" s="433"/>
      <c r="AI424" s="433"/>
      <c r="AJ424" s="433"/>
      <c r="AK424" s="433"/>
      <c r="AL424" s="433"/>
      <c r="AM424" s="433"/>
      <c r="AN424" s="433"/>
      <c r="AO424" s="433"/>
      <c r="AP424" s="433"/>
      <c r="AQ424" s="433"/>
      <c r="AR424" s="433"/>
      <c r="AS424" s="433"/>
      <c r="AT424" s="433"/>
      <c r="AU424" s="433"/>
      <c r="AV424" s="433"/>
      <c r="AW424" s="433"/>
      <c r="AX424" s="433"/>
    </row>
    <row r="425" spans="2:50" ht="14.25" customHeight="1" x14ac:dyDescent="0.25">
      <c r="B425" s="652"/>
      <c r="C425" s="434"/>
      <c r="D425" s="434"/>
      <c r="E425" s="434"/>
      <c r="F425" s="433"/>
      <c r="G425" s="433"/>
      <c r="H425" s="433"/>
      <c r="I425" s="433"/>
      <c r="J425" s="433"/>
      <c r="K425" s="433"/>
      <c r="L425" s="433"/>
      <c r="M425" s="433"/>
      <c r="N425" s="433"/>
      <c r="O425" s="433"/>
      <c r="P425" s="433"/>
      <c r="Q425" s="433"/>
      <c r="R425" s="433"/>
      <c r="S425" s="433"/>
      <c r="T425" s="433"/>
      <c r="U425" s="433"/>
      <c r="V425" s="433"/>
      <c r="W425" s="433"/>
      <c r="X425" s="433"/>
      <c r="Y425" s="433"/>
      <c r="Z425" s="433"/>
      <c r="AA425" s="433"/>
      <c r="AB425" s="433"/>
      <c r="AC425" s="433"/>
      <c r="AD425" s="433"/>
      <c r="AE425" s="433"/>
      <c r="AF425" s="433"/>
      <c r="AG425" s="433"/>
      <c r="AH425" s="433"/>
      <c r="AI425" s="433"/>
      <c r="AJ425" s="433"/>
      <c r="AK425" s="433"/>
      <c r="AL425" s="433"/>
      <c r="AM425" s="433"/>
      <c r="AN425" s="433"/>
      <c r="AO425" s="433"/>
      <c r="AP425" s="433"/>
      <c r="AQ425" s="433"/>
      <c r="AR425" s="433"/>
      <c r="AS425" s="433"/>
      <c r="AT425" s="433"/>
      <c r="AU425" s="433"/>
      <c r="AV425" s="433"/>
      <c r="AW425" s="433"/>
      <c r="AX425" s="433"/>
    </row>
    <row r="426" spans="2:50" ht="14.25" customHeight="1" x14ac:dyDescent="0.25">
      <c r="B426" s="652"/>
      <c r="C426" s="434"/>
      <c r="D426" s="434"/>
      <c r="E426" s="434"/>
      <c r="F426" s="433"/>
      <c r="G426" s="433"/>
      <c r="H426" s="433"/>
      <c r="I426" s="433"/>
      <c r="J426" s="433"/>
      <c r="K426" s="433"/>
      <c r="L426" s="433"/>
      <c r="M426" s="433"/>
      <c r="N426" s="433"/>
      <c r="O426" s="433"/>
      <c r="P426" s="433"/>
      <c r="Q426" s="433"/>
      <c r="R426" s="433"/>
      <c r="S426" s="433"/>
      <c r="T426" s="433"/>
      <c r="U426" s="433"/>
      <c r="V426" s="433"/>
      <c r="W426" s="433"/>
      <c r="X426" s="433"/>
      <c r="Y426" s="433"/>
      <c r="Z426" s="433"/>
      <c r="AA426" s="433"/>
      <c r="AB426" s="433"/>
      <c r="AC426" s="433"/>
      <c r="AD426" s="433"/>
      <c r="AE426" s="433"/>
      <c r="AF426" s="433"/>
      <c r="AG426" s="433"/>
      <c r="AH426" s="433"/>
      <c r="AI426" s="433"/>
      <c r="AJ426" s="433"/>
      <c r="AK426" s="433"/>
      <c r="AL426" s="433"/>
      <c r="AM426" s="433"/>
      <c r="AN426" s="433"/>
      <c r="AO426" s="433"/>
      <c r="AP426" s="433"/>
      <c r="AQ426" s="433"/>
      <c r="AR426" s="433"/>
      <c r="AS426" s="433"/>
      <c r="AT426" s="433"/>
      <c r="AU426" s="433"/>
      <c r="AV426" s="433"/>
      <c r="AW426" s="433"/>
      <c r="AX426" s="433"/>
    </row>
    <row r="427" spans="2:50" ht="14.25" customHeight="1" x14ac:dyDescent="0.25">
      <c r="B427" s="652"/>
      <c r="C427" s="434"/>
      <c r="D427" s="434"/>
      <c r="E427" s="434"/>
      <c r="F427" s="433"/>
      <c r="G427" s="433"/>
      <c r="H427" s="433"/>
      <c r="I427" s="433"/>
      <c r="J427" s="433"/>
      <c r="K427" s="433"/>
      <c r="L427" s="433"/>
      <c r="M427" s="433"/>
      <c r="N427" s="433"/>
      <c r="O427" s="433"/>
      <c r="P427" s="433"/>
      <c r="Q427" s="433"/>
      <c r="R427" s="433"/>
      <c r="S427" s="433"/>
      <c r="T427" s="433"/>
      <c r="U427" s="433"/>
      <c r="V427" s="433"/>
      <c r="W427" s="433"/>
      <c r="X427" s="433"/>
      <c r="Y427" s="433"/>
      <c r="Z427" s="433"/>
      <c r="AA427" s="433"/>
      <c r="AB427" s="433"/>
      <c r="AC427" s="433"/>
      <c r="AD427" s="433"/>
      <c r="AE427" s="433"/>
      <c r="AF427" s="433"/>
      <c r="AG427" s="433"/>
      <c r="AH427" s="433"/>
      <c r="AI427" s="433"/>
      <c r="AJ427" s="433"/>
      <c r="AK427" s="433"/>
      <c r="AL427" s="433"/>
      <c r="AM427" s="433"/>
      <c r="AN427" s="433"/>
      <c r="AO427" s="433"/>
      <c r="AP427" s="433"/>
      <c r="AQ427" s="433"/>
      <c r="AR427" s="433"/>
      <c r="AS427" s="433"/>
      <c r="AT427" s="433"/>
      <c r="AU427" s="433"/>
      <c r="AV427" s="433"/>
      <c r="AW427" s="433"/>
      <c r="AX427" s="433"/>
    </row>
    <row r="428" spans="2:50" ht="14.25" customHeight="1" x14ac:dyDescent="0.25">
      <c r="B428" s="652"/>
      <c r="C428" s="434"/>
      <c r="D428" s="434"/>
      <c r="E428" s="434"/>
      <c r="F428" s="433"/>
      <c r="G428" s="433"/>
      <c r="H428" s="433"/>
      <c r="I428" s="433"/>
      <c r="J428" s="433"/>
      <c r="K428" s="433"/>
      <c r="L428" s="433"/>
      <c r="M428" s="433"/>
      <c r="N428" s="433"/>
      <c r="O428" s="433"/>
      <c r="P428" s="433"/>
      <c r="Q428" s="433"/>
      <c r="R428" s="433"/>
      <c r="S428" s="433"/>
      <c r="T428" s="433"/>
      <c r="U428" s="433"/>
      <c r="V428" s="433"/>
      <c r="W428" s="433"/>
      <c r="X428" s="433"/>
      <c r="Y428" s="433"/>
      <c r="Z428" s="433"/>
      <c r="AA428" s="433"/>
      <c r="AB428" s="433"/>
      <c r="AC428" s="433"/>
      <c r="AD428" s="433"/>
      <c r="AE428" s="433"/>
      <c r="AF428" s="433"/>
      <c r="AG428" s="433"/>
      <c r="AH428" s="433"/>
      <c r="AI428" s="433"/>
      <c r="AJ428" s="433"/>
      <c r="AK428" s="433"/>
      <c r="AL428" s="433"/>
      <c r="AM428" s="433"/>
      <c r="AN428" s="433"/>
      <c r="AO428" s="433"/>
      <c r="AP428" s="433"/>
      <c r="AQ428" s="433"/>
      <c r="AR428" s="433"/>
      <c r="AS428" s="433"/>
      <c r="AT428" s="433"/>
      <c r="AU428" s="433"/>
      <c r="AV428" s="433"/>
      <c r="AW428" s="433"/>
      <c r="AX428" s="433"/>
    </row>
    <row r="429" spans="2:50" ht="14.25" customHeight="1" x14ac:dyDescent="0.25">
      <c r="B429" s="652"/>
      <c r="C429" s="434"/>
      <c r="D429" s="434"/>
      <c r="E429" s="434"/>
      <c r="F429" s="433"/>
      <c r="G429" s="433"/>
      <c r="H429" s="433"/>
      <c r="I429" s="433"/>
      <c r="J429" s="433"/>
      <c r="K429" s="433"/>
      <c r="L429" s="433"/>
      <c r="M429" s="433"/>
      <c r="N429" s="433"/>
      <c r="O429" s="433"/>
      <c r="P429" s="433"/>
      <c r="Q429" s="433"/>
      <c r="R429" s="433"/>
      <c r="S429" s="433"/>
      <c r="T429" s="433"/>
      <c r="U429" s="433"/>
      <c r="V429" s="433"/>
      <c r="W429" s="433"/>
      <c r="X429" s="433"/>
      <c r="Y429" s="433"/>
      <c r="Z429" s="433"/>
      <c r="AA429" s="433"/>
      <c r="AB429" s="433"/>
      <c r="AC429" s="433"/>
      <c r="AD429" s="433"/>
      <c r="AE429" s="433"/>
      <c r="AF429" s="433"/>
      <c r="AG429" s="433"/>
      <c r="AH429" s="433"/>
      <c r="AI429" s="433"/>
      <c r="AJ429" s="433"/>
      <c r="AK429" s="433"/>
      <c r="AL429" s="433"/>
      <c r="AM429" s="433"/>
      <c r="AN429" s="433"/>
      <c r="AO429" s="433"/>
      <c r="AP429" s="433"/>
      <c r="AQ429" s="433"/>
      <c r="AR429" s="433"/>
      <c r="AS429" s="433"/>
      <c r="AT429" s="433"/>
      <c r="AU429" s="433"/>
      <c r="AV429" s="433"/>
      <c r="AW429" s="433"/>
      <c r="AX429" s="433"/>
    </row>
    <row r="430" spans="2:50" ht="14.25" customHeight="1" x14ac:dyDescent="0.25">
      <c r="B430" s="652"/>
      <c r="C430" s="434"/>
      <c r="D430" s="434"/>
      <c r="E430" s="434"/>
      <c r="F430" s="433"/>
      <c r="G430" s="433"/>
      <c r="H430" s="433"/>
      <c r="I430" s="433"/>
      <c r="J430" s="433"/>
      <c r="K430" s="433"/>
      <c r="L430" s="433"/>
      <c r="M430" s="433"/>
      <c r="N430" s="433"/>
      <c r="O430" s="433"/>
      <c r="P430" s="433"/>
      <c r="Q430" s="433"/>
      <c r="R430" s="433"/>
      <c r="S430" s="433"/>
      <c r="T430" s="433"/>
      <c r="U430" s="433"/>
      <c r="V430" s="433"/>
      <c r="W430" s="433"/>
      <c r="X430" s="433"/>
      <c r="Y430" s="433"/>
      <c r="Z430" s="433"/>
      <c r="AA430" s="433"/>
      <c r="AB430" s="433"/>
      <c r="AC430" s="433"/>
      <c r="AD430" s="433"/>
      <c r="AE430" s="433"/>
      <c r="AF430" s="433"/>
      <c r="AG430" s="433"/>
      <c r="AH430" s="433"/>
      <c r="AI430" s="433"/>
      <c r="AJ430" s="433"/>
      <c r="AK430" s="433"/>
      <c r="AL430" s="433"/>
      <c r="AM430" s="433"/>
      <c r="AN430" s="433"/>
      <c r="AO430" s="433"/>
      <c r="AP430" s="433"/>
      <c r="AQ430" s="433"/>
      <c r="AR430" s="433"/>
      <c r="AS430" s="433"/>
      <c r="AT430" s="433"/>
      <c r="AU430" s="433"/>
      <c r="AV430" s="433"/>
      <c r="AW430" s="433"/>
      <c r="AX430" s="433"/>
    </row>
    <row r="431" spans="2:50" ht="14.25" customHeight="1" x14ac:dyDescent="0.25">
      <c r="B431" s="652"/>
      <c r="C431" s="434"/>
      <c r="D431" s="434"/>
      <c r="E431" s="434"/>
      <c r="F431" s="433"/>
      <c r="G431" s="433"/>
      <c r="H431" s="433"/>
      <c r="I431" s="433"/>
      <c r="J431" s="433"/>
      <c r="K431" s="433"/>
      <c r="L431" s="433"/>
      <c r="M431" s="433"/>
      <c r="N431" s="433"/>
      <c r="O431" s="433"/>
      <c r="P431" s="433"/>
      <c r="Q431" s="433"/>
      <c r="R431" s="433"/>
      <c r="S431" s="433"/>
      <c r="T431" s="433"/>
      <c r="U431" s="433"/>
      <c r="V431" s="433"/>
      <c r="W431" s="433"/>
      <c r="X431" s="433"/>
      <c r="Y431" s="433"/>
      <c r="Z431" s="433"/>
      <c r="AA431" s="433"/>
      <c r="AB431" s="433"/>
      <c r="AC431" s="433"/>
      <c r="AD431" s="433"/>
      <c r="AE431" s="433"/>
      <c r="AF431" s="433"/>
      <c r="AG431" s="433"/>
      <c r="AH431" s="433"/>
      <c r="AI431" s="433"/>
      <c r="AJ431" s="433"/>
      <c r="AK431" s="433"/>
      <c r="AL431" s="433"/>
      <c r="AM431" s="433"/>
      <c r="AN431" s="433"/>
      <c r="AO431" s="433"/>
      <c r="AP431" s="433"/>
      <c r="AQ431" s="433"/>
      <c r="AR431" s="433"/>
      <c r="AS431" s="433"/>
      <c r="AT431" s="433"/>
      <c r="AU431" s="433"/>
      <c r="AV431" s="433"/>
      <c r="AW431" s="433"/>
      <c r="AX431" s="433"/>
    </row>
    <row r="432" spans="2:50" ht="14.25" customHeight="1" x14ac:dyDescent="0.25">
      <c r="B432" s="652"/>
      <c r="C432" s="434"/>
      <c r="D432" s="434"/>
      <c r="E432" s="434"/>
      <c r="F432" s="433"/>
      <c r="G432" s="433"/>
      <c r="H432" s="433"/>
      <c r="I432" s="433"/>
      <c r="J432" s="433"/>
      <c r="K432" s="433"/>
      <c r="L432" s="433"/>
      <c r="M432" s="433"/>
      <c r="N432" s="433"/>
      <c r="O432" s="433"/>
      <c r="P432" s="433"/>
      <c r="Q432" s="433"/>
      <c r="R432" s="433"/>
      <c r="S432" s="433"/>
      <c r="T432" s="433"/>
      <c r="U432" s="433"/>
      <c r="V432" s="433"/>
      <c r="W432" s="433"/>
      <c r="X432" s="433"/>
      <c r="Y432" s="433"/>
      <c r="Z432" s="433"/>
      <c r="AA432" s="433"/>
      <c r="AB432" s="433"/>
      <c r="AC432" s="433"/>
      <c r="AD432" s="433"/>
      <c r="AE432" s="433"/>
      <c r="AF432" s="433"/>
      <c r="AG432" s="433"/>
      <c r="AH432" s="433"/>
      <c r="AI432" s="433"/>
      <c r="AJ432" s="433"/>
      <c r="AK432" s="433"/>
      <c r="AL432" s="433"/>
      <c r="AM432" s="433"/>
      <c r="AN432" s="433"/>
      <c r="AO432" s="433"/>
      <c r="AP432" s="433"/>
      <c r="AQ432" s="433"/>
      <c r="AR432" s="433"/>
      <c r="AS432" s="433"/>
      <c r="AT432" s="433"/>
      <c r="AU432" s="433"/>
      <c r="AV432" s="433"/>
      <c r="AW432" s="433"/>
      <c r="AX432" s="433"/>
    </row>
    <row r="433" spans="2:50" ht="14.25" customHeight="1" x14ac:dyDescent="0.25">
      <c r="B433" s="652"/>
      <c r="C433" s="434"/>
      <c r="D433" s="434"/>
      <c r="E433" s="434"/>
      <c r="F433" s="433"/>
      <c r="G433" s="433"/>
      <c r="H433" s="433"/>
      <c r="I433" s="433"/>
      <c r="J433" s="433"/>
      <c r="K433" s="433"/>
      <c r="L433" s="433"/>
      <c r="M433" s="433"/>
      <c r="N433" s="433"/>
      <c r="O433" s="433"/>
      <c r="P433" s="433"/>
      <c r="Q433" s="433"/>
      <c r="R433" s="433"/>
      <c r="S433" s="433"/>
      <c r="T433" s="433"/>
      <c r="U433" s="433"/>
      <c r="V433" s="433"/>
      <c r="W433" s="433"/>
      <c r="X433" s="433"/>
      <c r="Y433" s="433"/>
      <c r="Z433" s="433"/>
      <c r="AA433" s="433"/>
      <c r="AB433" s="433"/>
      <c r="AC433" s="433"/>
      <c r="AD433" s="433"/>
      <c r="AE433" s="433"/>
      <c r="AF433" s="433"/>
      <c r="AG433" s="433"/>
      <c r="AH433" s="433"/>
      <c r="AI433" s="433"/>
      <c r="AJ433" s="433"/>
      <c r="AK433" s="433"/>
      <c r="AL433" s="433"/>
      <c r="AM433" s="433"/>
      <c r="AN433" s="433"/>
      <c r="AO433" s="433"/>
      <c r="AP433" s="433"/>
      <c r="AQ433" s="433"/>
      <c r="AR433" s="433"/>
      <c r="AS433" s="433"/>
      <c r="AT433" s="433"/>
      <c r="AU433" s="433"/>
      <c r="AV433" s="433"/>
      <c r="AW433" s="433"/>
      <c r="AX433" s="433"/>
    </row>
    <row r="434" spans="2:50" ht="14.25" customHeight="1" x14ac:dyDescent="0.25">
      <c r="B434" s="652"/>
      <c r="C434" s="434"/>
      <c r="D434" s="434"/>
      <c r="E434" s="434"/>
      <c r="F434" s="433"/>
      <c r="G434" s="433"/>
      <c r="H434" s="433"/>
      <c r="I434" s="433"/>
      <c r="J434" s="433"/>
      <c r="K434" s="433"/>
      <c r="L434" s="433"/>
      <c r="M434" s="433"/>
      <c r="N434" s="433"/>
      <c r="O434" s="433"/>
      <c r="P434" s="433"/>
      <c r="Q434" s="433"/>
      <c r="R434" s="433"/>
      <c r="S434" s="433"/>
      <c r="T434" s="433"/>
      <c r="U434" s="433"/>
      <c r="V434" s="433"/>
      <c r="W434" s="433"/>
      <c r="X434" s="433"/>
      <c r="Y434" s="433"/>
      <c r="Z434" s="433"/>
      <c r="AA434" s="433"/>
      <c r="AB434" s="433"/>
      <c r="AC434" s="433"/>
      <c r="AD434" s="433"/>
      <c r="AE434" s="433"/>
      <c r="AF434" s="433"/>
      <c r="AG434" s="433"/>
      <c r="AH434" s="433"/>
      <c r="AI434" s="433"/>
      <c r="AJ434" s="433"/>
      <c r="AK434" s="433"/>
      <c r="AL434" s="433"/>
      <c r="AM434" s="433"/>
      <c r="AN434" s="433"/>
      <c r="AO434" s="433"/>
      <c r="AP434" s="433"/>
      <c r="AQ434" s="433"/>
      <c r="AR434" s="433"/>
      <c r="AS434" s="433"/>
      <c r="AT434" s="433"/>
      <c r="AU434" s="433"/>
      <c r="AV434" s="433"/>
      <c r="AW434" s="433"/>
      <c r="AX434" s="433"/>
    </row>
    <row r="435" spans="2:50" ht="14.25" customHeight="1" x14ac:dyDescent="0.25">
      <c r="B435" s="652"/>
      <c r="C435" s="434"/>
      <c r="D435" s="434"/>
      <c r="E435" s="434"/>
      <c r="F435" s="433"/>
      <c r="G435" s="433"/>
      <c r="H435" s="433"/>
      <c r="I435" s="433"/>
      <c r="J435" s="433"/>
      <c r="K435" s="433"/>
      <c r="L435" s="433"/>
      <c r="M435" s="433"/>
      <c r="N435" s="433"/>
      <c r="O435" s="433"/>
      <c r="P435" s="433"/>
      <c r="Q435" s="433"/>
      <c r="R435" s="433"/>
      <c r="S435" s="433"/>
      <c r="T435" s="433"/>
      <c r="U435" s="433"/>
      <c r="V435" s="433"/>
      <c r="W435" s="433"/>
      <c r="X435" s="433"/>
      <c r="Y435" s="433"/>
      <c r="Z435" s="433"/>
      <c r="AA435" s="433"/>
      <c r="AB435" s="433"/>
      <c r="AC435" s="433"/>
      <c r="AD435" s="433"/>
      <c r="AE435" s="433"/>
      <c r="AF435" s="433"/>
      <c r="AG435" s="433"/>
      <c r="AH435" s="433"/>
      <c r="AI435" s="433"/>
      <c r="AJ435" s="433"/>
      <c r="AK435" s="433"/>
      <c r="AL435" s="433"/>
      <c r="AM435" s="433"/>
      <c r="AN435" s="433"/>
      <c r="AO435" s="433"/>
      <c r="AP435" s="433"/>
      <c r="AQ435" s="433"/>
      <c r="AR435" s="433"/>
      <c r="AS435" s="433"/>
      <c r="AT435" s="433"/>
      <c r="AU435" s="433"/>
      <c r="AV435" s="433"/>
      <c r="AW435" s="433"/>
      <c r="AX435" s="433"/>
    </row>
    <row r="436" spans="2:50" ht="14.25" customHeight="1" x14ac:dyDescent="0.25">
      <c r="B436" s="652"/>
      <c r="C436" s="434"/>
      <c r="D436" s="434"/>
      <c r="E436" s="434"/>
      <c r="F436" s="433"/>
      <c r="G436" s="433"/>
      <c r="H436" s="433"/>
      <c r="I436" s="433"/>
      <c r="J436" s="433"/>
      <c r="K436" s="433"/>
      <c r="L436" s="433"/>
      <c r="M436" s="433"/>
      <c r="N436" s="433"/>
      <c r="O436" s="433"/>
      <c r="P436" s="433"/>
      <c r="Q436" s="433"/>
      <c r="R436" s="433"/>
      <c r="S436" s="433"/>
      <c r="T436" s="433"/>
      <c r="U436" s="433"/>
      <c r="V436" s="433"/>
      <c r="W436" s="433"/>
      <c r="X436" s="433"/>
      <c r="Y436" s="433"/>
      <c r="Z436" s="433"/>
      <c r="AA436" s="433"/>
      <c r="AB436" s="433"/>
      <c r="AC436" s="433"/>
      <c r="AD436" s="433"/>
      <c r="AE436" s="433"/>
      <c r="AF436" s="433"/>
      <c r="AG436" s="433"/>
      <c r="AH436" s="433"/>
      <c r="AI436" s="433"/>
      <c r="AJ436" s="433"/>
      <c r="AK436" s="433"/>
      <c r="AL436" s="433"/>
      <c r="AM436" s="433"/>
      <c r="AN436" s="433"/>
      <c r="AO436" s="433"/>
      <c r="AP436" s="433"/>
      <c r="AQ436" s="433"/>
      <c r="AR436" s="433"/>
      <c r="AS436" s="433"/>
      <c r="AT436" s="433"/>
      <c r="AU436" s="433"/>
      <c r="AV436" s="433"/>
      <c r="AW436" s="433"/>
      <c r="AX436" s="433"/>
    </row>
    <row r="437" spans="2:50" ht="14.25" customHeight="1" x14ac:dyDescent="0.25">
      <c r="B437" s="652"/>
      <c r="C437" s="434"/>
      <c r="D437" s="434"/>
      <c r="E437" s="434"/>
      <c r="F437" s="433"/>
      <c r="G437" s="433"/>
      <c r="H437" s="433"/>
      <c r="I437" s="433"/>
      <c r="J437" s="433"/>
      <c r="K437" s="433"/>
      <c r="L437" s="433"/>
      <c r="M437" s="433"/>
      <c r="N437" s="433"/>
      <c r="O437" s="433"/>
      <c r="P437" s="433"/>
      <c r="Q437" s="433"/>
      <c r="R437" s="433"/>
      <c r="S437" s="433"/>
      <c r="T437" s="433"/>
      <c r="U437" s="433"/>
      <c r="V437" s="433"/>
      <c r="W437" s="433"/>
      <c r="X437" s="433"/>
      <c r="Y437" s="433"/>
      <c r="Z437" s="433"/>
      <c r="AA437" s="433"/>
      <c r="AB437" s="433"/>
      <c r="AC437" s="433"/>
      <c r="AD437" s="433"/>
      <c r="AE437" s="433"/>
      <c r="AF437" s="433"/>
      <c r="AG437" s="433"/>
      <c r="AH437" s="433"/>
      <c r="AI437" s="433"/>
      <c r="AJ437" s="433"/>
      <c r="AK437" s="433"/>
      <c r="AL437" s="433"/>
      <c r="AM437" s="433"/>
      <c r="AN437" s="433"/>
      <c r="AO437" s="433"/>
      <c r="AP437" s="433"/>
      <c r="AQ437" s="433"/>
      <c r="AR437" s="433"/>
      <c r="AS437" s="433"/>
      <c r="AT437" s="433"/>
      <c r="AU437" s="433"/>
      <c r="AV437" s="433"/>
      <c r="AW437" s="433"/>
      <c r="AX437" s="433"/>
    </row>
    <row r="438" spans="2:50" ht="14.25" customHeight="1" x14ac:dyDescent="0.25">
      <c r="B438" s="652"/>
      <c r="C438" s="434"/>
      <c r="D438" s="434"/>
      <c r="E438" s="434"/>
      <c r="F438" s="433"/>
      <c r="G438" s="433"/>
      <c r="H438" s="433"/>
      <c r="I438" s="433"/>
      <c r="J438" s="433"/>
      <c r="K438" s="433"/>
      <c r="L438" s="433"/>
      <c r="M438" s="433"/>
      <c r="N438" s="433"/>
      <c r="O438" s="433"/>
      <c r="P438" s="433"/>
      <c r="Q438" s="433"/>
      <c r="R438" s="433"/>
      <c r="S438" s="433"/>
      <c r="T438" s="433"/>
      <c r="U438" s="433"/>
      <c r="V438" s="433"/>
      <c r="W438" s="433"/>
      <c r="X438" s="433"/>
      <c r="Y438" s="433"/>
      <c r="Z438" s="433"/>
      <c r="AA438" s="433"/>
      <c r="AB438" s="433"/>
      <c r="AC438" s="433"/>
      <c r="AD438" s="433"/>
      <c r="AE438" s="433"/>
      <c r="AF438" s="433"/>
      <c r="AG438" s="433"/>
      <c r="AH438" s="433"/>
      <c r="AI438" s="433"/>
      <c r="AJ438" s="433"/>
      <c r="AK438" s="433"/>
      <c r="AL438" s="433"/>
      <c r="AM438" s="433"/>
      <c r="AN438" s="433"/>
      <c r="AO438" s="433"/>
      <c r="AP438" s="433"/>
      <c r="AQ438" s="433"/>
      <c r="AR438" s="433"/>
      <c r="AS438" s="433"/>
      <c r="AT438" s="433"/>
      <c r="AU438" s="433"/>
      <c r="AV438" s="433"/>
      <c r="AW438" s="433"/>
      <c r="AX438" s="433"/>
    </row>
    <row r="439" spans="2:50" ht="14.25" customHeight="1" x14ac:dyDescent="0.25">
      <c r="B439" s="652"/>
      <c r="C439" s="434"/>
      <c r="D439" s="434"/>
      <c r="E439" s="434"/>
      <c r="F439" s="433"/>
      <c r="G439" s="433"/>
      <c r="H439" s="433"/>
      <c r="I439" s="433"/>
      <c r="J439" s="433"/>
      <c r="K439" s="433"/>
      <c r="L439" s="433"/>
      <c r="M439" s="433"/>
      <c r="N439" s="433"/>
      <c r="O439" s="433"/>
      <c r="P439" s="433"/>
      <c r="Q439" s="433"/>
      <c r="R439" s="433"/>
      <c r="S439" s="433"/>
      <c r="T439" s="433"/>
      <c r="U439" s="433"/>
      <c r="V439" s="433"/>
      <c r="W439" s="433"/>
      <c r="X439" s="433"/>
      <c r="Y439" s="433"/>
      <c r="Z439" s="433"/>
      <c r="AA439" s="433"/>
      <c r="AB439" s="433"/>
      <c r="AC439" s="433"/>
      <c r="AD439" s="433"/>
      <c r="AE439" s="433"/>
      <c r="AF439" s="433"/>
      <c r="AG439" s="433"/>
      <c r="AH439" s="433"/>
      <c r="AI439" s="433"/>
      <c r="AJ439" s="433"/>
      <c r="AK439" s="433"/>
      <c r="AL439" s="433"/>
      <c r="AM439" s="433"/>
      <c r="AN439" s="433"/>
      <c r="AO439" s="433"/>
      <c r="AP439" s="433"/>
      <c r="AQ439" s="433"/>
      <c r="AR439" s="433"/>
      <c r="AS439" s="433"/>
      <c r="AT439" s="433"/>
      <c r="AU439" s="433"/>
      <c r="AV439" s="433"/>
      <c r="AW439" s="433"/>
      <c r="AX439" s="433"/>
    </row>
    <row r="440" spans="2:50" ht="14.25" customHeight="1" x14ac:dyDescent="0.25">
      <c r="B440" s="652"/>
      <c r="C440" s="434"/>
      <c r="D440" s="434"/>
      <c r="E440" s="434"/>
      <c r="F440" s="433"/>
      <c r="G440" s="433"/>
      <c r="H440" s="433"/>
      <c r="I440" s="433"/>
      <c r="J440" s="433"/>
      <c r="K440" s="433"/>
      <c r="L440" s="433"/>
      <c r="M440" s="433"/>
      <c r="N440" s="433"/>
      <c r="O440" s="433"/>
      <c r="P440" s="433"/>
      <c r="Q440" s="433"/>
      <c r="R440" s="433"/>
      <c r="S440" s="433"/>
      <c r="T440" s="433"/>
      <c r="U440" s="433"/>
      <c r="V440" s="433"/>
      <c r="W440" s="433"/>
      <c r="X440" s="433"/>
      <c r="Y440" s="433"/>
      <c r="Z440" s="433"/>
      <c r="AA440" s="433"/>
      <c r="AB440" s="433"/>
      <c r="AC440" s="433"/>
      <c r="AD440" s="433"/>
      <c r="AE440" s="433"/>
      <c r="AF440" s="433"/>
      <c r="AG440" s="433"/>
      <c r="AH440" s="433"/>
      <c r="AI440" s="433"/>
      <c r="AJ440" s="433"/>
      <c r="AK440" s="433"/>
      <c r="AL440" s="433"/>
      <c r="AM440" s="433"/>
      <c r="AN440" s="433"/>
      <c r="AO440" s="433"/>
      <c r="AP440" s="433"/>
      <c r="AQ440" s="433"/>
      <c r="AR440" s="433"/>
      <c r="AS440" s="433"/>
      <c r="AT440" s="433"/>
      <c r="AU440" s="433"/>
      <c r="AV440" s="433"/>
      <c r="AW440" s="433"/>
      <c r="AX440" s="433"/>
    </row>
    <row r="441" spans="2:50" ht="14.25" customHeight="1" x14ac:dyDescent="0.25">
      <c r="B441" s="652"/>
      <c r="C441" s="434"/>
      <c r="D441" s="434"/>
      <c r="E441" s="434"/>
      <c r="F441" s="433"/>
      <c r="G441" s="433"/>
      <c r="H441" s="433"/>
      <c r="I441" s="433"/>
      <c r="J441" s="433"/>
      <c r="K441" s="433"/>
      <c r="L441" s="433"/>
      <c r="M441" s="433"/>
      <c r="N441" s="433"/>
      <c r="O441" s="433"/>
      <c r="P441" s="433"/>
      <c r="Q441" s="433"/>
      <c r="R441" s="433"/>
      <c r="S441" s="433"/>
      <c r="T441" s="433"/>
      <c r="U441" s="433"/>
      <c r="V441" s="433"/>
      <c r="W441" s="433"/>
      <c r="X441" s="433"/>
      <c r="Y441" s="433"/>
      <c r="Z441" s="433"/>
      <c r="AA441" s="433"/>
      <c r="AB441" s="433"/>
      <c r="AC441" s="433"/>
      <c r="AD441" s="433"/>
      <c r="AE441" s="433"/>
      <c r="AF441" s="433"/>
      <c r="AG441" s="433"/>
      <c r="AH441" s="433"/>
      <c r="AI441" s="433"/>
      <c r="AJ441" s="433"/>
      <c r="AK441" s="433"/>
      <c r="AL441" s="433"/>
      <c r="AM441" s="433"/>
      <c r="AN441" s="433"/>
      <c r="AO441" s="433"/>
      <c r="AP441" s="433"/>
      <c r="AQ441" s="433"/>
      <c r="AR441" s="433"/>
      <c r="AS441" s="433"/>
      <c r="AT441" s="433"/>
      <c r="AU441" s="433"/>
      <c r="AV441" s="433"/>
      <c r="AW441" s="433"/>
      <c r="AX441" s="433"/>
    </row>
    <row r="442" spans="2:50" ht="14.25" customHeight="1" x14ac:dyDescent="0.25">
      <c r="B442" s="652"/>
      <c r="C442" s="434"/>
      <c r="D442" s="434"/>
      <c r="E442" s="434"/>
      <c r="F442" s="433"/>
      <c r="G442" s="433"/>
      <c r="H442" s="433"/>
      <c r="I442" s="433"/>
      <c r="J442" s="433"/>
      <c r="K442" s="433"/>
      <c r="L442" s="433"/>
      <c r="M442" s="433"/>
      <c r="N442" s="433"/>
      <c r="O442" s="433"/>
      <c r="P442" s="433"/>
      <c r="Q442" s="433"/>
      <c r="R442" s="433"/>
      <c r="S442" s="433"/>
      <c r="T442" s="433"/>
      <c r="U442" s="433"/>
      <c r="V442" s="433"/>
      <c r="W442" s="433"/>
      <c r="X442" s="433"/>
      <c r="Y442" s="433"/>
      <c r="Z442" s="433"/>
      <c r="AA442" s="433"/>
      <c r="AB442" s="433"/>
      <c r="AC442" s="433"/>
      <c r="AD442" s="433"/>
      <c r="AE442" s="433"/>
      <c r="AF442" s="433"/>
      <c r="AG442" s="433"/>
      <c r="AH442" s="433"/>
      <c r="AI442" s="433"/>
      <c r="AJ442" s="433"/>
      <c r="AK442" s="433"/>
      <c r="AL442" s="433"/>
      <c r="AM442" s="433"/>
      <c r="AN442" s="433"/>
      <c r="AO442" s="433"/>
      <c r="AP442" s="433"/>
      <c r="AQ442" s="433"/>
      <c r="AR442" s="433"/>
      <c r="AS442" s="433"/>
      <c r="AT442" s="433"/>
      <c r="AU442" s="433"/>
      <c r="AV442" s="433"/>
      <c r="AW442" s="433"/>
      <c r="AX442" s="433"/>
    </row>
    <row r="443" spans="2:50" ht="14.25" customHeight="1" x14ac:dyDescent="0.25">
      <c r="B443" s="652"/>
      <c r="C443" s="434"/>
      <c r="D443" s="434"/>
      <c r="E443" s="434"/>
      <c r="F443" s="433"/>
      <c r="G443" s="433"/>
      <c r="H443" s="433"/>
      <c r="I443" s="433"/>
      <c r="J443" s="433"/>
      <c r="K443" s="433"/>
      <c r="L443" s="433"/>
      <c r="M443" s="433"/>
      <c r="N443" s="433"/>
      <c r="O443" s="433"/>
      <c r="P443" s="433"/>
      <c r="Q443" s="433"/>
      <c r="R443" s="433"/>
      <c r="S443" s="433"/>
      <c r="T443" s="433"/>
      <c r="U443" s="433"/>
      <c r="V443" s="433"/>
      <c r="W443" s="433"/>
      <c r="X443" s="433"/>
      <c r="Y443" s="433"/>
      <c r="Z443" s="433"/>
      <c r="AA443" s="433"/>
      <c r="AB443" s="433"/>
      <c r="AC443" s="433"/>
      <c r="AD443" s="433"/>
      <c r="AE443" s="433"/>
      <c r="AF443" s="433"/>
      <c r="AG443" s="433"/>
      <c r="AH443" s="433"/>
      <c r="AI443" s="433"/>
      <c r="AJ443" s="433"/>
      <c r="AK443" s="433"/>
      <c r="AL443" s="433"/>
      <c r="AM443" s="433"/>
      <c r="AN443" s="433"/>
      <c r="AO443" s="433"/>
      <c r="AP443" s="433"/>
      <c r="AQ443" s="433"/>
      <c r="AR443" s="433"/>
      <c r="AS443" s="433"/>
      <c r="AT443" s="433"/>
      <c r="AU443" s="433"/>
      <c r="AV443" s="433"/>
      <c r="AW443" s="433"/>
      <c r="AX443" s="433"/>
    </row>
    <row r="444" spans="2:50" ht="14.25" customHeight="1" x14ac:dyDescent="0.25">
      <c r="B444" s="652"/>
      <c r="C444" s="434"/>
      <c r="D444" s="434"/>
      <c r="E444" s="434"/>
      <c r="F444" s="433"/>
      <c r="G444" s="433"/>
      <c r="H444" s="433"/>
      <c r="I444" s="433"/>
      <c r="J444" s="433"/>
      <c r="K444" s="433"/>
      <c r="L444" s="433"/>
      <c r="M444" s="433"/>
      <c r="N444" s="433"/>
      <c r="O444" s="433"/>
      <c r="P444" s="433"/>
      <c r="Q444" s="433"/>
      <c r="R444" s="433"/>
      <c r="S444" s="433"/>
      <c r="T444" s="433"/>
      <c r="U444" s="433"/>
      <c r="V444" s="433"/>
      <c r="W444" s="433"/>
      <c r="X444" s="433"/>
      <c r="Y444" s="433"/>
      <c r="Z444" s="433"/>
      <c r="AA444" s="433"/>
      <c r="AB444" s="433"/>
      <c r="AC444" s="433"/>
      <c r="AD444" s="433"/>
      <c r="AE444" s="433"/>
      <c r="AF444" s="433"/>
      <c r="AG444" s="433"/>
      <c r="AH444" s="433"/>
      <c r="AI444" s="433"/>
      <c r="AJ444" s="433"/>
      <c r="AK444" s="433"/>
      <c r="AL444" s="433"/>
      <c r="AM444" s="433"/>
      <c r="AN444" s="433"/>
      <c r="AO444" s="433"/>
      <c r="AP444" s="433"/>
      <c r="AQ444" s="433"/>
      <c r="AR444" s="433"/>
      <c r="AS444" s="433"/>
      <c r="AT444" s="433"/>
      <c r="AU444" s="433"/>
      <c r="AV444" s="433"/>
      <c r="AW444" s="433"/>
      <c r="AX444" s="433"/>
    </row>
    <row r="445" spans="2:50" ht="14.25" customHeight="1" x14ac:dyDescent="0.25">
      <c r="B445" s="652"/>
      <c r="C445" s="434"/>
      <c r="D445" s="434"/>
      <c r="E445" s="434"/>
      <c r="F445" s="433"/>
      <c r="G445" s="433"/>
      <c r="H445" s="433"/>
      <c r="I445" s="433"/>
      <c r="J445" s="433"/>
      <c r="K445" s="433"/>
      <c r="L445" s="433"/>
      <c r="M445" s="433"/>
      <c r="N445" s="433"/>
      <c r="O445" s="433"/>
      <c r="P445" s="433"/>
      <c r="Q445" s="433"/>
      <c r="R445" s="433"/>
      <c r="S445" s="433"/>
      <c r="T445" s="433"/>
      <c r="U445" s="433"/>
      <c r="V445" s="433"/>
      <c r="W445" s="433"/>
      <c r="X445" s="433"/>
      <c r="Y445" s="433"/>
      <c r="Z445" s="433"/>
      <c r="AA445" s="433"/>
      <c r="AB445" s="433"/>
      <c r="AC445" s="433"/>
      <c r="AD445" s="433"/>
      <c r="AE445" s="433"/>
      <c r="AF445" s="433"/>
      <c r="AG445" s="433"/>
      <c r="AH445" s="433"/>
      <c r="AI445" s="433"/>
      <c r="AJ445" s="433"/>
      <c r="AK445" s="433"/>
      <c r="AL445" s="433"/>
      <c r="AM445" s="433"/>
      <c r="AN445" s="433"/>
      <c r="AO445" s="433"/>
      <c r="AP445" s="433"/>
      <c r="AQ445" s="433"/>
      <c r="AR445" s="433"/>
      <c r="AS445" s="433"/>
      <c r="AT445" s="433"/>
      <c r="AU445" s="433"/>
      <c r="AV445" s="433"/>
      <c r="AW445" s="433"/>
      <c r="AX445" s="433"/>
    </row>
    <row r="446" spans="2:50" ht="14.25" customHeight="1" x14ac:dyDescent="0.25">
      <c r="B446" s="652"/>
      <c r="C446" s="434"/>
      <c r="D446" s="434"/>
      <c r="E446" s="434"/>
      <c r="F446" s="433"/>
      <c r="G446" s="433"/>
      <c r="H446" s="433"/>
      <c r="I446" s="433"/>
      <c r="J446" s="433"/>
      <c r="K446" s="433"/>
      <c r="L446" s="433"/>
      <c r="M446" s="433"/>
      <c r="N446" s="433"/>
      <c r="O446" s="433"/>
      <c r="P446" s="433"/>
      <c r="Q446" s="433"/>
      <c r="R446" s="433"/>
      <c r="S446" s="433"/>
      <c r="T446" s="433"/>
      <c r="U446" s="433"/>
      <c r="V446" s="433"/>
      <c r="W446" s="433"/>
      <c r="X446" s="433"/>
      <c r="Y446" s="433"/>
      <c r="Z446" s="433"/>
      <c r="AA446" s="433"/>
      <c r="AB446" s="433"/>
      <c r="AC446" s="433"/>
      <c r="AD446" s="433"/>
      <c r="AE446" s="433"/>
      <c r="AF446" s="433"/>
      <c r="AG446" s="433"/>
      <c r="AH446" s="433"/>
      <c r="AI446" s="433"/>
      <c r="AJ446" s="433"/>
      <c r="AK446" s="433"/>
      <c r="AL446" s="433"/>
      <c r="AM446" s="433"/>
      <c r="AN446" s="433"/>
      <c r="AO446" s="433"/>
      <c r="AP446" s="433"/>
      <c r="AQ446" s="433"/>
      <c r="AR446" s="433"/>
      <c r="AS446" s="433"/>
      <c r="AT446" s="433"/>
      <c r="AU446" s="433"/>
      <c r="AV446" s="433"/>
      <c r="AW446" s="433"/>
      <c r="AX446" s="433"/>
    </row>
    <row r="447" spans="2:50" ht="14.25" customHeight="1" x14ac:dyDescent="0.25">
      <c r="B447" s="652"/>
      <c r="C447" s="434"/>
      <c r="D447" s="434"/>
      <c r="E447" s="434"/>
      <c r="F447" s="433"/>
      <c r="G447" s="433"/>
      <c r="H447" s="433"/>
      <c r="I447" s="433"/>
      <c r="J447" s="433"/>
      <c r="K447" s="433"/>
      <c r="L447" s="433"/>
      <c r="M447" s="433"/>
      <c r="N447" s="433"/>
      <c r="O447" s="433"/>
      <c r="P447" s="433"/>
      <c r="Q447" s="433"/>
      <c r="R447" s="433"/>
      <c r="S447" s="433"/>
      <c r="T447" s="433"/>
      <c r="U447" s="433"/>
      <c r="V447" s="433"/>
      <c r="W447" s="433"/>
      <c r="X447" s="433"/>
      <c r="Y447" s="433"/>
      <c r="Z447" s="433"/>
      <c r="AA447" s="433"/>
      <c r="AB447" s="433"/>
      <c r="AC447" s="433"/>
      <c r="AD447" s="433"/>
      <c r="AE447" s="433"/>
      <c r="AF447" s="433"/>
      <c r="AG447" s="433"/>
      <c r="AH447" s="433"/>
      <c r="AI447" s="433"/>
      <c r="AJ447" s="433"/>
      <c r="AK447" s="433"/>
      <c r="AL447" s="433"/>
      <c r="AM447" s="433"/>
      <c r="AN447" s="433"/>
      <c r="AO447" s="433"/>
      <c r="AP447" s="433"/>
      <c r="AQ447" s="433"/>
      <c r="AR447" s="433"/>
      <c r="AS447" s="433"/>
      <c r="AT447" s="433"/>
      <c r="AU447" s="433"/>
      <c r="AV447" s="433"/>
      <c r="AW447" s="433"/>
      <c r="AX447" s="433"/>
    </row>
    <row r="448" spans="2:50" ht="14.25" customHeight="1" x14ac:dyDescent="0.25">
      <c r="B448" s="652"/>
      <c r="C448" s="434"/>
      <c r="D448" s="434"/>
      <c r="E448" s="434"/>
      <c r="F448" s="433"/>
      <c r="G448" s="433"/>
      <c r="H448" s="433"/>
      <c r="I448" s="433"/>
      <c r="J448" s="433"/>
      <c r="K448" s="433"/>
      <c r="L448" s="433"/>
      <c r="M448" s="433"/>
      <c r="N448" s="433"/>
      <c r="O448" s="433"/>
      <c r="P448" s="433"/>
      <c r="Q448" s="433"/>
      <c r="R448" s="433"/>
      <c r="S448" s="433"/>
      <c r="T448" s="433"/>
      <c r="U448" s="433"/>
      <c r="V448" s="433"/>
      <c r="W448" s="433"/>
      <c r="X448" s="433"/>
      <c r="Y448" s="433"/>
      <c r="Z448" s="433"/>
      <c r="AA448" s="433"/>
      <c r="AB448" s="433"/>
      <c r="AC448" s="433"/>
      <c r="AD448" s="433"/>
      <c r="AE448" s="433"/>
      <c r="AF448" s="433"/>
      <c r="AG448" s="433"/>
      <c r="AH448" s="433"/>
      <c r="AI448" s="433"/>
      <c r="AJ448" s="433"/>
      <c r="AK448" s="433"/>
      <c r="AL448" s="433"/>
      <c r="AM448" s="433"/>
      <c r="AN448" s="433"/>
      <c r="AO448" s="433"/>
      <c r="AP448" s="433"/>
      <c r="AQ448" s="433"/>
      <c r="AR448" s="433"/>
      <c r="AS448" s="433"/>
      <c r="AT448" s="433"/>
      <c r="AU448" s="433"/>
      <c r="AV448" s="433"/>
      <c r="AW448" s="433"/>
      <c r="AX448" s="433"/>
    </row>
    <row r="449" spans="2:50" ht="14.25" customHeight="1" x14ac:dyDescent="0.25">
      <c r="B449" s="652"/>
      <c r="C449" s="434"/>
      <c r="D449" s="434"/>
      <c r="E449" s="434"/>
      <c r="F449" s="433"/>
      <c r="G449" s="433"/>
      <c r="H449" s="433"/>
      <c r="I449" s="433"/>
      <c r="J449" s="433"/>
      <c r="K449" s="433"/>
      <c r="L449" s="433"/>
      <c r="M449" s="433"/>
      <c r="N449" s="433"/>
      <c r="O449" s="433"/>
      <c r="P449" s="433"/>
      <c r="Q449" s="433"/>
      <c r="R449" s="433"/>
      <c r="S449" s="433"/>
      <c r="T449" s="433"/>
      <c r="U449" s="433"/>
      <c r="V449" s="433"/>
      <c r="W449" s="433"/>
      <c r="X449" s="433"/>
      <c r="Y449" s="433"/>
      <c r="Z449" s="433"/>
      <c r="AA449" s="433"/>
      <c r="AB449" s="433"/>
      <c r="AC449" s="433"/>
      <c r="AD449" s="433"/>
      <c r="AE449" s="433"/>
      <c r="AF449" s="433"/>
      <c r="AG449" s="433"/>
      <c r="AH449" s="433"/>
      <c r="AI449" s="433"/>
      <c r="AJ449" s="433"/>
      <c r="AK449" s="433"/>
      <c r="AL449" s="433"/>
      <c r="AM449" s="433"/>
      <c r="AN449" s="433"/>
      <c r="AO449" s="433"/>
      <c r="AP449" s="433"/>
      <c r="AQ449" s="433"/>
      <c r="AR449" s="433"/>
      <c r="AS449" s="433"/>
      <c r="AT449" s="433"/>
      <c r="AU449" s="433"/>
      <c r="AV449" s="433"/>
      <c r="AW449" s="433"/>
      <c r="AX449" s="433"/>
    </row>
    <row r="450" spans="2:50" ht="14.25" customHeight="1" x14ac:dyDescent="0.25">
      <c r="B450" s="652"/>
      <c r="C450" s="434"/>
      <c r="D450" s="434"/>
      <c r="E450" s="434"/>
      <c r="F450" s="433"/>
      <c r="G450" s="433"/>
      <c r="H450" s="433"/>
      <c r="I450" s="433"/>
      <c r="J450" s="433"/>
      <c r="K450" s="433"/>
      <c r="L450" s="433"/>
      <c r="M450" s="433"/>
      <c r="N450" s="433"/>
      <c r="O450" s="433"/>
      <c r="P450" s="433"/>
      <c r="Q450" s="433"/>
      <c r="R450" s="433"/>
      <c r="S450" s="433"/>
      <c r="T450" s="433"/>
      <c r="U450" s="433"/>
      <c r="V450" s="433"/>
      <c r="W450" s="433"/>
      <c r="X450" s="433"/>
      <c r="Y450" s="433"/>
      <c r="Z450" s="433"/>
      <c r="AA450" s="433"/>
      <c r="AB450" s="433"/>
      <c r="AC450" s="433"/>
      <c r="AD450" s="433"/>
      <c r="AE450" s="433"/>
      <c r="AF450" s="433"/>
      <c r="AG450" s="433"/>
      <c r="AH450" s="433"/>
      <c r="AI450" s="433"/>
      <c r="AJ450" s="433"/>
      <c r="AK450" s="433"/>
      <c r="AL450" s="433"/>
      <c r="AM450" s="433"/>
      <c r="AN450" s="433"/>
      <c r="AO450" s="433"/>
      <c r="AP450" s="433"/>
      <c r="AQ450" s="433"/>
      <c r="AR450" s="433"/>
      <c r="AS450" s="433"/>
      <c r="AT450" s="433"/>
      <c r="AU450" s="433"/>
      <c r="AV450" s="433"/>
      <c r="AW450" s="433"/>
      <c r="AX450" s="433"/>
    </row>
    <row r="451" spans="2:50" ht="14.25" customHeight="1" x14ac:dyDescent="0.25">
      <c r="B451" s="652"/>
      <c r="C451" s="434"/>
      <c r="D451" s="434"/>
      <c r="E451" s="434"/>
      <c r="F451" s="433"/>
      <c r="G451" s="433"/>
      <c r="H451" s="433"/>
      <c r="I451" s="433"/>
      <c r="J451" s="433"/>
      <c r="K451" s="433"/>
      <c r="L451" s="433"/>
      <c r="M451" s="433"/>
      <c r="N451" s="433"/>
      <c r="O451" s="433"/>
      <c r="P451" s="433"/>
      <c r="Q451" s="433"/>
      <c r="R451" s="433"/>
      <c r="S451" s="433"/>
      <c r="T451" s="433"/>
      <c r="U451" s="433"/>
      <c r="V451" s="433"/>
      <c r="W451" s="433"/>
      <c r="X451" s="433"/>
      <c r="Y451" s="433"/>
      <c r="Z451" s="433"/>
      <c r="AA451" s="433"/>
      <c r="AB451" s="433"/>
      <c r="AC451" s="433"/>
      <c r="AD451" s="433"/>
      <c r="AE451" s="433"/>
      <c r="AF451" s="433"/>
      <c r="AG451" s="433"/>
      <c r="AH451" s="433"/>
      <c r="AI451" s="433"/>
      <c r="AJ451" s="433"/>
      <c r="AK451" s="433"/>
      <c r="AL451" s="433"/>
      <c r="AM451" s="433"/>
      <c r="AN451" s="433"/>
      <c r="AO451" s="433"/>
      <c r="AP451" s="433"/>
      <c r="AQ451" s="433"/>
      <c r="AR451" s="433"/>
      <c r="AS451" s="433"/>
      <c r="AT451" s="433"/>
      <c r="AU451" s="433"/>
      <c r="AV451" s="433"/>
      <c r="AW451" s="433"/>
      <c r="AX451" s="433"/>
    </row>
    <row r="452" spans="2:50" ht="14.25" customHeight="1" x14ac:dyDescent="0.25">
      <c r="B452" s="652"/>
      <c r="C452" s="434"/>
      <c r="D452" s="434"/>
      <c r="E452" s="434"/>
      <c r="F452" s="433"/>
      <c r="G452" s="433"/>
      <c r="H452" s="433"/>
      <c r="I452" s="433"/>
      <c r="J452" s="433"/>
      <c r="K452" s="433"/>
      <c r="L452" s="433"/>
      <c r="M452" s="433"/>
      <c r="N452" s="433"/>
      <c r="O452" s="433"/>
      <c r="P452" s="433"/>
      <c r="Q452" s="433"/>
      <c r="R452" s="433"/>
      <c r="S452" s="433"/>
      <c r="T452" s="433"/>
      <c r="U452" s="433"/>
      <c r="V452" s="433"/>
      <c r="W452" s="433"/>
      <c r="X452" s="433"/>
      <c r="Y452" s="433"/>
      <c r="Z452" s="433"/>
      <c r="AA452" s="433"/>
      <c r="AB452" s="433"/>
      <c r="AC452" s="433"/>
      <c r="AD452" s="433"/>
      <c r="AE452" s="433"/>
      <c r="AF452" s="433"/>
      <c r="AG452" s="433"/>
      <c r="AH452" s="433"/>
      <c r="AI452" s="433"/>
      <c r="AJ452" s="433"/>
      <c r="AK452" s="433"/>
      <c r="AL452" s="433"/>
      <c r="AM452" s="433"/>
      <c r="AN452" s="433"/>
      <c r="AO452" s="433"/>
      <c r="AP452" s="433"/>
      <c r="AQ452" s="433"/>
      <c r="AR452" s="433"/>
      <c r="AS452" s="433"/>
      <c r="AT452" s="433"/>
      <c r="AU452" s="433"/>
      <c r="AV452" s="433"/>
      <c r="AW452" s="433"/>
      <c r="AX452" s="433"/>
    </row>
    <row r="453" spans="2:50" ht="14.25" customHeight="1" x14ac:dyDescent="0.25">
      <c r="B453" s="652"/>
      <c r="C453" s="434"/>
      <c r="D453" s="434"/>
      <c r="E453" s="434"/>
      <c r="F453" s="433"/>
      <c r="G453" s="433"/>
      <c r="H453" s="433"/>
      <c r="I453" s="433"/>
      <c r="J453" s="433"/>
      <c r="K453" s="433"/>
      <c r="L453" s="433"/>
      <c r="M453" s="433"/>
      <c r="N453" s="433"/>
      <c r="O453" s="433"/>
      <c r="P453" s="433"/>
      <c r="Q453" s="433"/>
      <c r="R453" s="433"/>
      <c r="S453" s="433"/>
      <c r="T453" s="433"/>
      <c r="U453" s="433"/>
      <c r="V453" s="433"/>
      <c r="W453" s="433"/>
      <c r="X453" s="433"/>
      <c r="Y453" s="433"/>
      <c r="Z453" s="433"/>
      <c r="AA453" s="433"/>
      <c r="AB453" s="433"/>
      <c r="AC453" s="433"/>
      <c r="AD453" s="433"/>
      <c r="AE453" s="433"/>
      <c r="AF453" s="433"/>
      <c r="AG453" s="433"/>
      <c r="AH453" s="433"/>
      <c r="AI453" s="433"/>
      <c r="AJ453" s="433"/>
      <c r="AK453" s="433"/>
      <c r="AL453" s="433"/>
      <c r="AM453" s="433"/>
      <c r="AN453" s="433"/>
      <c r="AO453" s="433"/>
      <c r="AP453" s="433"/>
      <c r="AQ453" s="433"/>
      <c r="AR453" s="433"/>
      <c r="AS453" s="433"/>
      <c r="AT453" s="433"/>
      <c r="AU453" s="433"/>
      <c r="AV453" s="433"/>
      <c r="AW453" s="433"/>
      <c r="AX453" s="433"/>
    </row>
    <row r="454" spans="2:50" ht="14.25" customHeight="1" x14ac:dyDescent="0.25">
      <c r="B454" s="652"/>
      <c r="C454" s="434"/>
      <c r="D454" s="434"/>
      <c r="E454" s="434"/>
      <c r="F454" s="433"/>
      <c r="G454" s="433"/>
      <c r="H454" s="433"/>
      <c r="I454" s="433"/>
      <c r="J454" s="433"/>
      <c r="K454" s="433"/>
      <c r="L454" s="433"/>
      <c r="M454" s="433"/>
      <c r="N454" s="433"/>
      <c r="O454" s="433"/>
      <c r="P454" s="433"/>
      <c r="Q454" s="433"/>
      <c r="R454" s="433"/>
      <c r="S454" s="433"/>
      <c r="T454" s="433"/>
      <c r="U454" s="433"/>
      <c r="V454" s="433"/>
      <c r="W454" s="433"/>
      <c r="X454" s="433"/>
      <c r="Y454" s="433"/>
      <c r="Z454" s="433"/>
      <c r="AA454" s="433"/>
      <c r="AB454" s="433"/>
      <c r="AC454" s="433"/>
      <c r="AD454" s="433"/>
      <c r="AE454" s="433"/>
      <c r="AF454" s="433"/>
      <c r="AG454" s="433"/>
      <c r="AH454" s="433"/>
      <c r="AI454" s="433"/>
      <c r="AJ454" s="433"/>
      <c r="AK454" s="433"/>
      <c r="AL454" s="433"/>
      <c r="AM454" s="433"/>
      <c r="AN454" s="433"/>
      <c r="AO454" s="433"/>
      <c r="AP454" s="433"/>
      <c r="AQ454" s="433"/>
      <c r="AR454" s="433"/>
      <c r="AS454" s="433"/>
      <c r="AT454" s="433"/>
      <c r="AU454" s="433"/>
      <c r="AV454" s="433"/>
      <c r="AW454" s="433"/>
      <c r="AX454" s="433"/>
    </row>
    <row r="455" spans="2:50" ht="14.25" customHeight="1" x14ac:dyDescent="0.25">
      <c r="B455" s="652"/>
      <c r="C455" s="434"/>
      <c r="D455" s="434"/>
      <c r="E455" s="434"/>
      <c r="F455" s="433"/>
      <c r="G455" s="433"/>
      <c r="H455" s="433"/>
      <c r="I455" s="433"/>
      <c r="J455" s="433"/>
      <c r="K455" s="433"/>
      <c r="L455" s="433"/>
      <c r="M455" s="433"/>
      <c r="N455" s="433"/>
      <c r="O455" s="433"/>
      <c r="P455" s="433"/>
      <c r="Q455" s="433"/>
      <c r="R455" s="433"/>
      <c r="S455" s="433"/>
      <c r="T455" s="433"/>
      <c r="U455" s="433"/>
      <c r="V455" s="433"/>
      <c r="W455" s="433"/>
      <c r="X455" s="433"/>
      <c r="Y455" s="433"/>
      <c r="Z455" s="433"/>
      <c r="AA455" s="433"/>
      <c r="AB455" s="433"/>
      <c r="AC455" s="433"/>
      <c r="AD455" s="433"/>
      <c r="AE455" s="433"/>
      <c r="AF455" s="433"/>
      <c r="AG455" s="433"/>
      <c r="AH455" s="433"/>
      <c r="AI455" s="433"/>
      <c r="AJ455" s="433"/>
      <c r="AK455" s="433"/>
      <c r="AL455" s="433"/>
      <c r="AM455" s="433"/>
      <c r="AN455" s="433"/>
      <c r="AO455" s="433"/>
      <c r="AP455" s="433"/>
      <c r="AQ455" s="433"/>
      <c r="AR455" s="433"/>
      <c r="AS455" s="433"/>
      <c r="AT455" s="433"/>
      <c r="AU455" s="433"/>
      <c r="AV455" s="433"/>
      <c r="AW455" s="433"/>
      <c r="AX455" s="433"/>
    </row>
    <row r="456" spans="2:50" ht="14.25" customHeight="1" x14ac:dyDescent="0.25">
      <c r="B456" s="652"/>
      <c r="C456" s="434"/>
      <c r="D456" s="434"/>
      <c r="E456" s="434"/>
      <c r="F456" s="433"/>
      <c r="G456" s="433"/>
      <c r="H456" s="433"/>
      <c r="I456" s="433"/>
      <c r="J456" s="433"/>
      <c r="K456" s="433"/>
      <c r="L456" s="433"/>
      <c r="M456" s="433"/>
      <c r="N456" s="433"/>
      <c r="O456" s="433"/>
      <c r="P456" s="433"/>
      <c r="Q456" s="433"/>
      <c r="R456" s="433"/>
      <c r="S456" s="433"/>
      <c r="T456" s="433"/>
      <c r="U456" s="433"/>
      <c r="V456" s="433"/>
      <c r="W456" s="433"/>
      <c r="X456" s="433"/>
      <c r="Y456" s="433"/>
      <c r="Z456" s="433"/>
      <c r="AA456" s="433"/>
      <c r="AB456" s="433"/>
      <c r="AC456" s="433"/>
      <c r="AD456" s="433"/>
      <c r="AE456" s="433"/>
      <c r="AF456" s="433"/>
      <c r="AG456" s="433"/>
      <c r="AH456" s="433"/>
      <c r="AI456" s="433"/>
      <c r="AJ456" s="433"/>
      <c r="AK456" s="433"/>
      <c r="AL456" s="433"/>
      <c r="AM456" s="433"/>
      <c r="AN456" s="433"/>
      <c r="AO456" s="433"/>
      <c r="AP456" s="433"/>
      <c r="AQ456" s="433"/>
      <c r="AR456" s="433"/>
      <c r="AS456" s="433"/>
      <c r="AT456" s="433"/>
      <c r="AU456" s="433"/>
      <c r="AV456" s="433"/>
      <c r="AW456" s="433"/>
      <c r="AX456" s="433"/>
    </row>
    <row r="457" spans="2:50" ht="14.25" customHeight="1" x14ac:dyDescent="0.25">
      <c r="B457" s="652"/>
      <c r="C457" s="434"/>
      <c r="D457" s="434"/>
      <c r="E457" s="434"/>
      <c r="F457" s="433"/>
      <c r="G457" s="433"/>
      <c r="H457" s="433"/>
      <c r="I457" s="433"/>
      <c r="J457" s="433"/>
      <c r="K457" s="433"/>
      <c r="L457" s="433"/>
      <c r="M457" s="433"/>
      <c r="N457" s="433"/>
      <c r="O457" s="433"/>
      <c r="P457" s="433"/>
      <c r="Q457" s="433"/>
      <c r="R457" s="433"/>
      <c r="S457" s="433"/>
      <c r="T457" s="433"/>
      <c r="U457" s="433"/>
      <c r="V457" s="433"/>
      <c r="W457" s="433"/>
      <c r="X457" s="433"/>
      <c r="Y457" s="433"/>
      <c r="Z457" s="433"/>
      <c r="AA457" s="433"/>
      <c r="AB457" s="433"/>
      <c r="AC457" s="433"/>
      <c r="AD457" s="433"/>
      <c r="AE457" s="433"/>
      <c r="AF457" s="433"/>
      <c r="AG457" s="433"/>
      <c r="AH457" s="433"/>
      <c r="AI457" s="433"/>
      <c r="AJ457" s="433"/>
      <c r="AK457" s="433"/>
      <c r="AL457" s="433"/>
      <c r="AM457" s="433"/>
      <c r="AN457" s="433"/>
      <c r="AO457" s="433"/>
      <c r="AP457" s="433"/>
      <c r="AQ457" s="433"/>
      <c r="AR457" s="433"/>
      <c r="AS457" s="433"/>
      <c r="AT457" s="433"/>
      <c r="AU457" s="433"/>
      <c r="AV457" s="433"/>
      <c r="AW457" s="433"/>
      <c r="AX457" s="433"/>
    </row>
    <row r="458" spans="2:50" ht="14.25" customHeight="1" x14ac:dyDescent="0.25">
      <c r="B458" s="652"/>
      <c r="C458" s="434"/>
      <c r="D458" s="434"/>
      <c r="E458" s="434"/>
      <c r="F458" s="433"/>
      <c r="G458" s="433"/>
      <c r="H458" s="433"/>
      <c r="I458" s="433"/>
      <c r="J458" s="433"/>
      <c r="K458" s="433"/>
      <c r="L458" s="433"/>
      <c r="M458" s="433"/>
      <c r="N458" s="433"/>
      <c r="O458" s="433"/>
      <c r="P458" s="433"/>
      <c r="Q458" s="433"/>
      <c r="R458" s="433"/>
      <c r="S458" s="433"/>
      <c r="T458" s="433"/>
      <c r="U458" s="433"/>
      <c r="V458" s="433"/>
      <c r="W458" s="433"/>
      <c r="X458" s="433"/>
      <c r="Y458" s="433"/>
      <c r="Z458" s="433"/>
      <c r="AA458" s="433"/>
      <c r="AB458" s="433"/>
      <c r="AC458" s="433"/>
      <c r="AD458" s="433"/>
      <c r="AE458" s="433"/>
      <c r="AF458" s="433"/>
      <c r="AG458" s="433"/>
      <c r="AH458" s="433"/>
      <c r="AI458" s="433"/>
      <c r="AJ458" s="433"/>
      <c r="AK458" s="433"/>
      <c r="AL458" s="433"/>
      <c r="AM458" s="433"/>
      <c r="AN458" s="433"/>
      <c r="AO458" s="433"/>
      <c r="AP458" s="433"/>
      <c r="AQ458" s="433"/>
      <c r="AR458" s="433"/>
      <c r="AS458" s="433"/>
      <c r="AT458" s="433"/>
      <c r="AU458" s="433"/>
      <c r="AV458" s="433"/>
      <c r="AW458" s="433"/>
      <c r="AX458" s="433"/>
    </row>
    <row r="459" spans="2:50" ht="14.25" customHeight="1" x14ac:dyDescent="0.25">
      <c r="B459" s="652"/>
      <c r="C459" s="434"/>
      <c r="D459" s="434"/>
      <c r="E459" s="434"/>
      <c r="F459" s="433"/>
      <c r="G459" s="433"/>
      <c r="H459" s="433"/>
      <c r="I459" s="433"/>
      <c r="J459" s="433"/>
      <c r="K459" s="433"/>
      <c r="L459" s="433"/>
      <c r="M459" s="433"/>
      <c r="N459" s="433"/>
      <c r="O459" s="433"/>
      <c r="P459" s="433"/>
      <c r="Q459" s="433"/>
      <c r="R459" s="433"/>
      <c r="S459" s="433"/>
      <c r="T459" s="433"/>
      <c r="U459" s="433"/>
      <c r="V459" s="433"/>
      <c r="W459" s="433"/>
      <c r="X459" s="433"/>
      <c r="Y459" s="433"/>
      <c r="Z459" s="433"/>
      <c r="AA459" s="433"/>
      <c r="AB459" s="433"/>
      <c r="AC459" s="433"/>
      <c r="AD459" s="433"/>
      <c r="AE459" s="433"/>
      <c r="AF459" s="433"/>
      <c r="AG459" s="433"/>
      <c r="AH459" s="433"/>
      <c r="AI459" s="433"/>
      <c r="AJ459" s="433"/>
      <c r="AK459" s="433"/>
      <c r="AL459" s="433"/>
      <c r="AM459" s="433"/>
      <c r="AN459" s="433"/>
      <c r="AO459" s="433"/>
      <c r="AP459" s="433"/>
      <c r="AQ459" s="433"/>
      <c r="AR459" s="433"/>
      <c r="AS459" s="433"/>
      <c r="AT459" s="433"/>
      <c r="AU459" s="433"/>
      <c r="AV459" s="433"/>
      <c r="AW459" s="433"/>
      <c r="AX459" s="433"/>
    </row>
    <row r="460" spans="2:50" ht="14.25" customHeight="1" x14ac:dyDescent="0.25">
      <c r="B460" s="652"/>
      <c r="C460" s="434"/>
      <c r="D460" s="434"/>
      <c r="E460" s="434"/>
      <c r="F460" s="433"/>
      <c r="G460" s="433"/>
      <c r="H460" s="433"/>
      <c r="I460" s="433"/>
      <c r="J460" s="433"/>
      <c r="K460" s="433"/>
      <c r="L460" s="433"/>
      <c r="M460" s="433"/>
      <c r="N460" s="433"/>
      <c r="O460" s="433"/>
      <c r="P460" s="433"/>
      <c r="Q460" s="433"/>
      <c r="R460" s="433"/>
      <c r="S460" s="433"/>
      <c r="T460" s="433"/>
      <c r="U460" s="433"/>
      <c r="V460" s="433"/>
      <c r="W460" s="433"/>
      <c r="X460" s="433"/>
      <c r="Y460" s="433"/>
      <c r="Z460" s="433"/>
      <c r="AA460" s="433"/>
      <c r="AB460" s="433"/>
      <c r="AC460" s="433"/>
      <c r="AD460" s="433"/>
      <c r="AE460" s="433"/>
      <c r="AF460" s="433"/>
      <c r="AG460" s="433"/>
      <c r="AH460" s="433"/>
      <c r="AI460" s="433"/>
      <c r="AJ460" s="433"/>
      <c r="AK460" s="433"/>
      <c r="AL460" s="433"/>
      <c r="AM460" s="433"/>
      <c r="AN460" s="433"/>
      <c r="AO460" s="433"/>
      <c r="AP460" s="433"/>
      <c r="AQ460" s="433"/>
      <c r="AR460" s="433"/>
      <c r="AS460" s="433"/>
      <c r="AT460" s="433"/>
      <c r="AU460" s="433"/>
      <c r="AV460" s="433"/>
      <c r="AW460" s="433"/>
      <c r="AX460" s="433"/>
    </row>
    <row r="461" spans="2:50" ht="14.25" customHeight="1" x14ac:dyDescent="0.25">
      <c r="B461" s="652"/>
      <c r="C461" s="434"/>
      <c r="D461" s="434"/>
      <c r="E461" s="434"/>
      <c r="F461" s="433"/>
      <c r="G461" s="433"/>
      <c r="H461" s="433"/>
      <c r="I461" s="433"/>
      <c r="J461" s="433"/>
      <c r="K461" s="433"/>
      <c r="L461" s="433"/>
      <c r="M461" s="433"/>
      <c r="N461" s="433"/>
      <c r="O461" s="433"/>
      <c r="P461" s="433"/>
      <c r="Q461" s="433"/>
      <c r="R461" s="433"/>
      <c r="S461" s="433"/>
      <c r="T461" s="433"/>
      <c r="U461" s="433"/>
      <c r="V461" s="433"/>
      <c r="W461" s="433"/>
      <c r="X461" s="433"/>
      <c r="Y461" s="433"/>
      <c r="Z461" s="433"/>
      <c r="AA461" s="433"/>
      <c r="AB461" s="433"/>
      <c r="AC461" s="433"/>
      <c r="AD461" s="433"/>
      <c r="AE461" s="433"/>
      <c r="AF461" s="433"/>
      <c r="AG461" s="433"/>
      <c r="AH461" s="433"/>
      <c r="AI461" s="433"/>
      <c r="AJ461" s="433"/>
      <c r="AK461" s="433"/>
      <c r="AL461" s="433"/>
      <c r="AM461" s="433"/>
      <c r="AN461" s="433"/>
      <c r="AO461" s="433"/>
      <c r="AP461" s="433"/>
      <c r="AQ461" s="433"/>
      <c r="AR461" s="433"/>
      <c r="AS461" s="433"/>
      <c r="AT461" s="433"/>
      <c r="AU461" s="433"/>
      <c r="AV461" s="433"/>
      <c r="AW461" s="433"/>
      <c r="AX461" s="433"/>
    </row>
    <row r="462" spans="2:50" ht="14.25" customHeight="1" x14ac:dyDescent="0.25">
      <c r="B462" s="652"/>
      <c r="C462" s="434"/>
      <c r="D462" s="434"/>
      <c r="E462" s="434"/>
      <c r="F462" s="433"/>
      <c r="G462" s="433"/>
      <c r="H462" s="433"/>
      <c r="I462" s="433"/>
      <c r="J462" s="433"/>
      <c r="K462" s="433"/>
      <c r="L462" s="433"/>
      <c r="M462" s="433"/>
      <c r="N462" s="433"/>
      <c r="O462" s="433"/>
      <c r="P462" s="433"/>
      <c r="Q462" s="433"/>
      <c r="R462" s="433"/>
      <c r="S462" s="433"/>
      <c r="T462" s="433"/>
      <c r="U462" s="433"/>
      <c r="V462" s="433"/>
      <c r="W462" s="433"/>
      <c r="X462" s="433"/>
      <c r="Y462" s="433"/>
      <c r="Z462" s="433"/>
      <c r="AA462" s="433"/>
      <c r="AB462" s="433"/>
      <c r="AC462" s="433"/>
      <c r="AD462" s="433"/>
      <c r="AE462" s="433"/>
      <c r="AF462" s="433"/>
      <c r="AG462" s="433"/>
      <c r="AH462" s="433"/>
      <c r="AI462" s="433"/>
      <c r="AJ462" s="433"/>
      <c r="AK462" s="433"/>
      <c r="AL462" s="433"/>
      <c r="AM462" s="433"/>
      <c r="AN462" s="433"/>
      <c r="AO462" s="433"/>
      <c r="AP462" s="433"/>
      <c r="AQ462" s="433"/>
      <c r="AR462" s="433"/>
      <c r="AS462" s="433"/>
      <c r="AT462" s="433"/>
      <c r="AU462" s="433"/>
      <c r="AV462" s="433"/>
      <c r="AW462" s="433"/>
      <c r="AX462" s="433"/>
    </row>
    <row r="463" spans="2:50" ht="14.25" customHeight="1" x14ac:dyDescent="0.25">
      <c r="B463" s="652"/>
      <c r="C463" s="434"/>
      <c r="D463" s="434"/>
      <c r="E463" s="434"/>
      <c r="F463" s="433"/>
      <c r="G463" s="433"/>
      <c r="H463" s="433"/>
      <c r="I463" s="433"/>
      <c r="J463" s="433"/>
      <c r="K463" s="433"/>
      <c r="L463" s="433"/>
      <c r="M463" s="433"/>
      <c r="N463" s="433"/>
      <c r="O463" s="433"/>
      <c r="P463" s="433"/>
      <c r="Q463" s="433"/>
      <c r="R463" s="433"/>
      <c r="S463" s="433"/>
      <c r="T463" s="433"/>
      <c r="U463" s="433"/>
      <c r="V463" s="433"/>
      <c r="W463" s="433"/>
      <c r="X463" s="433"/>
      <c r="Y463" s="433"/>
      <c r="Z463" s="433"/>
      <c r="AA463" s="433"/>
      <c r="AB463" s="433"/>
      <c r="AC463" s="433"/>
      <c r="AD463" s="433"/>
      <c r="AE463" s="433"/>
      <c r="AF463" s="433"/>
      <c r="AG463" s="433"/>
      <c r="AH463" s="433"/>
      <c r="AI463" s="433"/>
      <c r="AJ463" s="433"/>
      <c r="AK463" s="433"/>
      <c r="AL463" s="433"/>
      <c r="AM463" s="433"/>
      <c r="AN463" s="433"/>
      <c r="AO463" s="433"/>
      <c r="AP463" s="433"/>
      <c r="AQ463" s="433"/>
      <c r="AR463" s="433"/>
      <c r="AS463" s="433"/>
      <c r="AT463" s="433"/>
      <c r="AU463" s="433"/>
      <c r="AV463" s="433"/>
      <c r="AW463" s="433"/>
      <c r="AX463" s="433"/>
    </row>
    <row r="464" spans="2:50" ht="14.25" customHeight="1" x14ac:dyDescent="0.25">
      <c r="B464" s="652"/>
      <c r="C464" s="434"/>
      <c r="D464" s="434"/>
      <c r="E464" s="434"/>
      <c r="F464" s="433"/>
      <c r="G464" s="433"/>
      <c r="H464" s="433"/>
      <c r="I464" s="433"/>
      <c r="J464" s="433"/>
      <c r="K464" s="433"/>
      <c r="L464" s="433"/>
      <c r="M464" s="433"/>
      <c r="N464" s="433"/>
      <c r="O464" s="433"/>
      <c r="P464" s="433"/>
      <c r="Q464" s="433"/>
      <c r="R464" s="433"/>
      <c r="S464" s="433"/>
      <c r="T464" s="433"/>
      <c r="U464" s="433"/>
      <c r="V464" s="433"/>
      <c r="W464" s="433"/>
      <c r="X464" s="433"/>
      <c r="Y464" s="433"/>
      <c r="Z464" s="433"/>
      <c r="AA464" s="433"/>
      <c r="AB464" s="433"/>
      <c r="AC464" s="433"/>
      <c r="AD464" s="433"/>
      <c r="AE464" s="433"/>
      <c r="AF464" s="433"/>
      <c r="AG464" s="433"/>
      <c r="AH464" s="433"/>
      <c r="AI464" s="433"/>
      <c r="AJ464" s="433"/>
      <c r="AK464" s="433"/>
      <c r="AL464" s="433"/>
      <c r="AM464" s="433"/>
      <c r="AN464" s="433"/>
      <c r="AO464" s="433"/>
      <c r="AP464" s="433"/>
      <c r="AQ464" s="433"/>
      <c r="AR464" s="433"/>
      <c r="AS464" s="433"/>
      <c r="AT464" s="433"/>
      <c r="AU464" s="433"/>
      <c r="AV464" s="433"/>
      <c r="AW464" s="433"/>
      <c r="AX464" s="433"/>
    </row>
    <row r="465" spans="2:50" ht="14.25" customHeight="1" x14ac:dyDescent="0.25">
      <c r="B465" s="652"/>
      <c r="C465" s="434"/>
      <c r="D465" s="434"/>
      <c r="E465" s="434"/>
      <c r="F465" s="433"/>
      <c r="G465" s="433"/>
      <c r="H465" s="433"/>
      <c r="I465" s="433"/>
      <c r="J465" s="433"/>
      <c r="K465" s="433"/>
      <c r="L465" s="433"/>
      <c r="M465" s="433"/>
      <c r="N465" s="433"/>
      <c r="O465" s="433"/>
      <c r="P465" s="433"/>
      <c r="Q465" s="433"/>
      <c r="R465" s="433"/>
      <c r="S465" s="433"/>
      <c r="T465" s="433"/>
      <c r="U465" s="433"/>
      <c r="V465" s="433"/>
      <c r="W465" s="433"/>
      <c r="X465" s="433"/>
      <c r="Y465" s="433"/>
      <c r="Z465" s="433"/>
      <c r="AA465" s="433"/>
      <c r="AB465" s="433"/>
      <c r="AC465" s="433"/>
      <c r="AD465" s="433"/>
      <c r="AE465" s="433"/>
      <c r="AF465" s="433"/>
      <c r="AG465" s="433"/>
      <c r="AH465" s="433"/>
      <c r="AI465" s="433"/>
      <c r="AJ465" s="433"/>
      <c r="AK465" s="433"/>
      <c r="AL465" s="433"/>
      <c r="AM465" s="433"/>
      <c r="AN465" s="433"/>
      <c r="AO465" s="433"/>
      <c r="AP465" s="433"/>
      <c r="AQ465" s="433"/>
      <c r="AR465" s="433"/>
      <c r="AS465" s="433"/>
      <c r="AT465" s="433"/>
      <c r="AU465" s="433"/>
      <c r="AV465" s="433"/>
      <c r="AW465" s="433"/>
      <c r="AX465" s="433"/>
    </row>
    <row r="466" spans="2:50" ht="14.25" customHeight="1" x14ac:dyDescent="0.25">
      <c r="B466" s="652"/>
      <c r="C466" s="434"/>
      <c r="D466" s="434"/>
      <c r="E466" s="434"/>
      <c r="F466" s="433"/>
      <c r="G466" s="433"/>
      <c r="H466" s="433"/>
      <c r="I466" s="433"/>
      <c r="J466" s="433"/>
      <c r="K466" s="433"/>
      <c r="L466" s="433"/>
      <c r="M466" s="433"/>
      <c r="N466" s="433"/>
      <c r="O466" s="433"/>
      <c r="P466" s="433"/>
      <c r="Q466" s="433"/>
      <c r="R466" s="433"/>
      <c r="S466" s="433"/>
      <c r="T466" s="433"/>
      <c r="U466" s="433"/>
      <c r="V466" s="433"/>
      <c r="W466" s="433"/>
      <c r="X466" s="433"/>
      <c r="Y466" s="433"/>
      <c r="Z466" s="433"/>
      <c r="AA466" s="433"/>
      <c r="AB466" s="433"/>
      <c r="AC466" s="433"/>
      <c r="AD466" s="433"/>
      <c r="AE466" s="433"/>
      <c r="AF466" s="433"/>
      <c r="AG466" s="433"/>
      <c r="AH466" s="433"/>
      <c r="AI466" s="433"/>
      <c r="AJ466" s="433"/>
      <c r="AK466" s="433"/>
      <c r="AL466" s="433"/>
      <c r="AM466" s="433"/>
      <c r="AN466" s="433"/>
      <c r="AO466" s="433"/>
      <c r="AP466" s="433"/>
      <c r="AQ466" s="433"/>
      <c r="AR466" s="433"/>
      <c r="AS466" s="433"/>
      <c r="AT466" s="433"/>
      <c r="AU466" s="433"/>
      <c r="AV466" s="433"/>
      <c r="AW466" s="433"/>
      <c r="AX466" s="433"/>
    </row>
    <row r="467" spans="2:50" ht="14.25" customHeight="1" x14ac:dyDescent="0.25">
      <c r="B467" s="652"/>
      <c r="C467" s="434"/>
      <c r="D467" s="434"/>
      <c r="E467" s="434"/>
      <c r="F467" s="433"/>
      <c r="G467" s="433"/>
      <c r="H467" s="433"/>
      <c r="I467" s="433"/>
      <c r="J467" s="433"/>
      <c r="K467" s="433"/>
      <c r="L467" s="433"/>
      <c r="M467" s="433"/>
      <c r="N467" s="433"/>
      <c r="O467" s="433"/>
      <c r="P467" s="433"/>
      <c r="Q467" s="433"/>
      <c r="R467" s="433"/>
      <c r="S467" s="433"/>
      <c r="T467" s="433"/>
      <c r="U467" s="433"/>
      <c r="V467" s="433"/>
      <c r="W467" s="433"/>
      <c r="X467" s="433"/>
      <c r="Y467" s="433"/>
      <c r="Z467" s="433"/>
      <c r="AA467" s="433"/>
      <c r="AB467" s="433"/>
      <c r="AC467" s="433"/>
      <c r="AD467" s="433"/>
      <c r="AE467" s="433"/>
      <c r="AF467" s="433"/>
      <c r="AG467" s="433"/>
      <c r="AH467" s="433"/>
      <c r="AI467" s="433"/>
      <c r="AJ467" s="433"/>
      <c r="AK467" s="433"/>
      <c r="AL467" s="433"/>
      <c r="AM467" s="433"/>
      <c r="AN467" s="433"/>
      <c r="AO467" s="433"/>
      <c r="AP467" s="433"/>
      <c r="AQ467" s="433"/>
      <c r="AR467" s="433"/>
      <c r="AS467" s="433"/>
      <c r="AT467" s="433"/>
      <c r="AU467" s="433"/>
      <c r="AV467" s="433"/>
      <c r="AW467" s="433"/>
      <c r="AX467" s="433"/>
    </row>
    <row r="468" spans="2:50" ht="14.25" customHeight="1" x14ac:dyDescent="0.25">
      <c r="B468" s="652"/>
      <c r="C468" s="434"/>
      <c r="D468" s="434"/>
      <c r="E468" s="434"/>
      <c r="F468" s="433"/>
      <c r="G468" s="433"/>
      <c r="H468" s="433"/>
      <c r="I468" s="433"/>
      <c r="J468" s="433"/>
      <c r="K468" s="433"/>
      <c r="L468" s="433"/>
      <c r="M468" s="433"/>
      <c r="N468" s="433"/>
      <c r="O468" s="433"/>
      <c r="P468" s="433"/>
      <c r="Q468" s="433"/>
      <c r="R468" s="433"/>
      <c r="S468" s="433"/>
      <c r="T468" s="433"/>
      <c r="U468" s="433"/>
      <c r="V468" s="433"/>
      <c r="W468" s="433"/>
      <c r="X468" s="433"/>
      <c r="Y468" s="433"/>
      <c r="Z468" s="433"/>
      <c r="AA468" s="433"/>
      <c r="AB468" s="433"/>
      <c r="AC468" s="433"/>
      <c r="AD468" s="433"/>
      <c r="AE468" s="433"/>
      <c r="AF468" s="433"/>
      <c r="AG468" s="433"/>
      <c r="AH468" s="433"/>
      <c r="AI468" s="433"/>
      <c r="AJ468" s="433"/>
      <c r="AK468" s="433"/>
      <c r="AL468" s="433"/>
      <c r="AM468" s="433"/>
      <c r="AN468" s="433"/>
      <c r="AO468" s="433"/>
      <c r="AP468" s="433"/>
      <c r="AQ468" s="433"/>
      <c r="AR468" s="433"/>
      <c r="AS468" s="433"/>
      <c r="AT468" s="433"/>
      <c r="AU468" s="433"/>
      <c r="AV468" s="433"/>
      <c r="AW468" s="433"/>
      <c r="AX468" s="433"/>
    </row>
    <row r="469" spans="2:50" ht="14.25" customHeight="1" x14ac:dyDescent="0.25">
      <c r="B469" s="652"/>
      <c r="C469" s="434"/>
      <c r="D469" s="434"/>
      <c r="E469" s="434"/>
      <c r="F469" s="433"/>
      <c r="G469" s="433"/>
      <c r="H469" s="433"/>
      <c r="I469" s="433"/>
      <c r="J469" s="433"/>
      <c r="K469" s="433"/>
      <c r="L469" s="433"/>
      <c r="M469" s="433"/>
      <c r="N469" s="433"/>
      <c r="O469" s="433"/>
      <c r="P469" s="433"/>
      <c r="Q469" s="433"/>
      <c r="R469" s="433"/>
      <c r="S469" s="433"/>
      <c r="T469" s="433"/>
      <c r="U469" s="433"/>
      <c r="V469" s="433"/>
      <c r="W469" s="433"/>
      <c r="X469" s="433"/>
      <c r="Y469" s="433"/>
      <c r="Z469" s="433"/>
      <c r="AA469" s="433"/>
      <c r="AB469" s="433"/>
      <c r="AC469" s="433"/>
      <c r="AD469" s="433"/>
      <c r="AE469" s="433"/>
      <c r="AF469" s="433"/>
      <c r="AG469" s="433"/>
      <c r="AH469" s="433"/>
      <c r="AI469" s="433"/>
      <c r="AJ469" s="433"/>
      <c r="AK469" s="433"/>
      <c r="AL469" s="433"/>
      <c r="AM469" s="433"/>
      <c r="AN469" s="433"/>
      <c r="AO469" s="433"/>
      <c r="AP469" s="433"/>
      <c r="AQ469" s="433"/>
      <c r="AR469" s="433"/>
      <c r="AS469" s="433"/>
      <c r="AT469" s="433"/>
      <c r="AU469" s="433"/>
      <c r="AV469" s="433"/>
      <c r="AW469" s="433"/>
      <c r="AX469" s="433"/>
    </row>
    <row r="470" spans="2:50" ht="14.25" customHeight="1" x14ac:dyDescent="0.25">
      <c r="B470" s="652"/>
      <c r="C470" s="434"/>
      <c r="D470" s="434"/>
      <c r="E470" s="434"/>
      <c r="F470" s="433"/>
      <c r="G470" s="433"/>
      <c r="H470" s="433"/>
      <c r="I470" s="433"/>
      <c r="J470" s="433"/>
      <c r="K470" s="433"/>
      <c r="L470" s="433"/>
      <c r="M470" s="433"/>
      <c r="N470" s="433"/>
      <c r="O470" s="433"/>
      <c r="P470" s="433"/>
      <c r="Q470" s="433"/>
      <c r="R470" s="433"/>
      <c r="S470" s="433"/>
      <c r="T470" s="433"/>
      <c r="U470" s="433"/>
      <c r="V470" s="433"/>
      <c r="W470" s="433"/>
      <c r="X470" s="433"/>
      <c r="Y470" s="433"/>
      <c r="Z470" s="433"/>
      <c r="AA470" s="433"/>
      <c r="AB470" s="433"/>
      <c r="AC470" s="433"/>
      <c r="AD470" s="433"/>
      <c r="AE470" s="433"/>
      <c r="AF470" s="433"/>
      <c r="AG470" s="433"/>
      <c r="AH470" s="433"/>
      <c r="AI470" s="433"/>
      <c r="AJ470" s="433"/>
      <c r="AK470" s="433"/>
      <c r="AL470" s="433"/>
      <c r="AM470" s="433"/>
      <c r="AN470" s="433"/>
      <c r="AO470" s="433"/>
      <c r="AP470" s="433"/>
      <c r="AQ470" s="433"/>
      <c r="AR470" s="433"/>
      <c r="AS470" s="433"/>
      <c r="AT470" s="433"/>
      <c r="AU470" s="433"/>
      <c r="AV470" s="433"/>
      <c r="AW470" s="433"/>
      <c r="AX470" s="433"/>
    </row>
    <row r="471" spans="2:50" ht="14.25" customHeight="1" x14ac:dyDescent="0.25">
      <c r="B471" s="652"/>
      <c r="C471" s="434"/>
      <c r="D471" s="434"/>
      <c r="E471" s="434"/>
      <c r="F471" s="433"/>
      <c r="G471" s="433"/>
      <c r="H471" s="433"/>
      <c r="I471" s="433"/>
      <c r="J471" s="433"/>
      <c r="K471" s="433"/>
      <c r="L471" s="433"/>
      <c r="M471" s="433"/>
      <c r="N471" s="433"/>
      <c r="O471" s="433"/>
      <c r="P471" s="433"/>
      <c r="Q471" s="433"/>
      <c r="R471" s="433"/>
      <c r="S471" s="433"/>
      <c r="T471" s="433"/>
      <c r="U471" s="433"/>
      <c r="V471" s="433"/>
      <c r="W471" s="433"/>
      <c r="X471" s="433"/>
      <c r="Y471" s="433"/>
      <c r="Z471" s="433"/>
      <c r="AA471" s="433"/>
      <c r="AB471" s="433"/>
      <c r="AC471" s="433"/>
      <c r="AD471" s="433"/>
      <c r="AE471" s="433"/>
      <c r="AF471" s="433"/>
      <c r="AG471" s="433"/>
      <c r="AH471" s="433"/>
      <c r="AI471" s="433"/>
      <c r="AJ471" s="433"/>
      <c r="AK471" s="433"/>
      <c r="AL471" s="433"/>
      <c r="AM471" s="433"/>
      <c r="AN471" s="433"/>
      <c r="AO471" s="433"/>
      <c r="AP471" s="433"/>
      <c r="AQ471" s="433"/>
      <c r="AR471" s="433"/>
      <c r="AS471" s="433"/>
      <c r="AT471" s="433"/>
      <c r="AU471" s="433"/>
      <c r="AV471" s="433"/>
      <c r="AW471" s="433"/>
      <c r="AX471" s="433"/>
    </row>
    <row r="472" spans="2:50" ht="14.25" customHeight="1" x14ac:dyDescent="0.25">
      <c r="B472" s="652"/>
      <c r="C472" s="434"/>
      <c r="D472" s="434"/>
      <c r="E472" s="434"/>
      <c r="F472" s="433"/>
      <c r="G472" s="433"/>
      <c r="H472" s="433"/>
      <c r="I472" s="433"/>
      <c r="J472" s="433"/>
      <c r="K472" s="433"/>
      <c r="L472" s="433"/>
      <c r="M472" s="433"/>
      <c r="N472" s="433"/>
      <c r="O472" s="433"/>
      <c r="P472" s="433"/>
      <c r="Q472" s="433"/>
      <c r="R472" s="433"/>
      <c r="S472" s="433"/>
      <c r="T472" s="433"/>
      <c r="U472" s="433"/>
      <c r="V472" s="433"/>
      <c r="W472" s="433"/>
      <c r="X472" s="433"/>
      <c r="Y472" s="433"/>
      <c r="Z472" s="433"/>
      <c r="AA472" s="433"/>
      <c r="AB472" s="433"/>
      <c r="AC472" s="433"/>
      <c r="AD472" s="433"/>
      <c r="AE472" s="433"/>
      <c r="AF472" s="433"/>
      <c r="AG472" s="433"/>
      <c r="AH472" s="433"/>
      <c r="AI472" s="433"/>
      <c r="AJ472" s="433"/>
      <c r="AK472" s="433"/>
      <c r="AL472" s="433"/>
      <c r="AM472" s="433"/>
      <c r="AN472" s="433"/>
      <c r="AO472" s="433"/>
      <c r="AP472" s="433"/>
      <c r="AQ472" s="433"/>
      <c r="AR472" s="433"/>
      <c r="AS472" s="433"/>
      <c r="AT472" s="433"/>
      <c r="AU472" s="433"/>
      <c r="AV472" s="433"/>
      <c r="AW472" s="433"/>
      <c r="AX472" s="433"/>
    </row>
    <row r="473" spans="2:50" ht="14.25" customHeight="1" x14ac:dyDescent="0.25">
      <c r="B473" s="652"/>
      <c r="C473" s="434"/>
      <c r="D473" s="434"/>
      <c r="E473" s="434"/>
      <c r="F473" s="433"/>
      <c r="G473" s="433"/>
      <c r="H473" s="433"/>
      <c r="I473" s="433"/>
      <c r="J473" s="433"/>
      <c r="K473" s="433"/>
      <c r="L473" s="433"/>
      <c r="M473" s="433"/>
      <c r="N473" s="433"/>
      <c r="O473" s="433"/>
      <c r="P473" s="433"/>
      <c r="Q473" s="433"/>
      <c r="R473" s="433"/>
      <c r="S473" s="433"/>
      <c r="T473" s="433"/>
      <c r="U473" s="433"/>
      <c r="V473" s="433"/>
      <c r="W473" s="433"/>
      <c r="X473" s="433"/>
      <c r="Y473" s="433"/>
      <c r="Z473" s="433"/>
      <c r="AA473" s="433"/>
      <c r="AB473" s="433"/>
      <c r="AC473" s="433"/>
      <c r="AD473" s="433"/>
      <c r="AE473" s="433"/>
      <c r="AF473" s="433"/>
      <c r="AG473" s="433"/>
      <c r="AH473" s="433"/>
      <c r="AI473" s="433"/>
      <c r="AJ473" s="433"/>
      <c r="AK473" s="433"/>
      <c r="AL473" s="433"/>
      <c r="AM473" s="433"/>
      <c r="AN473" s="433"/>
      <c r="AO473" s="433"/>
      <c r="AP473" s="433"/>
      <c r="AQ473" s="433"/>
      <c r="AR473" s="433"/>
      <c r="AS473" s="433"/>
      <c r="AT473" s="433"/>
      <c r="AU473" s="433"/>
      <c r="AV473" s="433"/>
      <c r="AW473" s="433"/>
      <c r="AX473" s="433"/>
    </row>
    <row r="474" spans="2:50" ht="14.25" customHeight="1" x14ac:dyDescent="0.25">
      <c r="B474" s="652"/>
      <c r="C474" s="434"/>
      <c r="D474" s="434"/>
      <c r="E474" s="434"/>
      <c r="F474" s="433"/>
      <c r="G474" s="433"/>
      <c r="H474" s="433"/>
      <c r="I474" s="433"/>
      <c r="J474" s="433"/>
      <c r="K474" s="433"/>
      <c r="L474" s="433"/>
      <c r="M474" s="433"/>
      <c r="N474" s="433"/>
      <c r="O474" s="433"/>
      <c r="P474" s="433"/>
      <c r="Q474" s="433"/>
      <c r="R474" s="433"/>
      <c r="S474" s="433"/>
      <c r="T474" s="433"/>
      <c r="U474" s="433"/>
      <c r="V474" s="433"/>
      <c r="W474" s="433"/>
      <c r="X474" s="433"/>
      <c r="Y474" s="433"/>
      <c r="Z474" s="433"/>
      <c r="AA474" s="433"/>
      <c r="AB474" s="433"/>
      <c r="AC474" s="433"/>
      <c r="AD474" s="433"/>
      <c r="AE474" s="433"/>
      <c r="AF474" s="433"/>
      <c r="AG474" s="433"/>
      <c r="AH474" s="433"/>
      <c r="AI474" s="433"/>
      <c r="AJ474" s="433"/>
      <c r="AK474" s="433"/>
      <c r="AL474" s="433"/>
      <c r="AM474" s="433"/>
      <c r="AN474" s="433"/>
      <c r="AO474" s="433"/>
      <c r="AP474" s="433"/>
      <c r="AQ474" s="433"/>
      <c r="AR474" s="433"/>
      <c r="AS474" s="433"/>
      <c r="AT474" s="433"/>
      <c r="AU474" s="433"/>
      <c r="AV474" s="433"/>
      <c r="AW474" s="433"/>
      <c r="AX474" s="433"/>
    </row>
    <row r="475" spans="2:50" ht="14.25" customHeight="1" x14ac:dyDescent="0.25">
      <c r="B475" s="652"/>
      <c r="C475" s="434"/>
      <c r="D475" s="434"/>
      <c r="E475" s="434"/>
      <c r="F475" s="433"/>
      <c r="G475" s="433"/>
      <c r="H475" s="433"/>
      <c r="I475" s="433"/>
      <c r="J475" s="433"/>
      <c r="K475" s="433"/>
      <c r="L475" s="433"/>
      <c r="M475" s="433"/>
      <c r="N475" s="433"/>
      <c r="O475" s="433"/>
      <c r="P475" s="433"/>
      <c r="Q475" s="433"/>
      <c r="R475" s="433"/>
      <c r="S475" s="433"/>
      <c r="T475" s="433"/>
      <c r="U475" s="433"/>
      <c r="V475" s="433"/>
      <c r="W475" s="433"/>
      <c r="X475" s="433"/>
      <c r="Y475" s="433"/>
      <c r="Z475" s="433"/>
      <c r="AA475" s="433"/>
      <c r="AB475" s="433"/>
      <c r="AC475" s="433"/>
      <c r="AD475" s="433"/>
      <c r="AE475" s="433"/>
      <c r="AF475" s="433"/>
      <c r="AG475" s="433"/>
      <c r="AH475" s="433"/>
      <c r="AI475" s="433"/>
      <c r="AJ475" s="433"/>
      <c r="AK475" s="433"/>
      <c r="AL475" s="433"/>
      <c r="AM475" s="433"/>
      <c r="AN475" s="433"/>
      <c r="AO475" s="433"/>
      <c r="AP475" s="433"/>
      <c r="AQ475" s="433"/>
      <c r="AR475" s="433"/>
      <c r="AS475" s="433"/>
      <c r="AT475" s="433"/>
      <c r="AU475" s="433"/>
      <c r="AV475" s="433"/>
      <c r="AW475" s="433"/>
      <c r="AX475" s="433"/>
    </row>
    <row r="476" spans="2:50" ht="14.25" customHeight="1" x14ac:dyDescent="0.25">
      <c r="B476" s="652"/>
      <c r="C476" s="434"/>
      <c r="D476" s="434"/>
      <c r="E476" s="434"/>
      <c r="F476" s="433"/>
      <c r="G476" s="433"/>
      <c r="H476" s="433"/>
      <c r="I476" s="433"/>
      <c r="J476" s="433"/>
      <c r="K476" s="433"/>
      <c r="L476" s="433"/>
      <c r="M476" s="433"/>
      <c r="N476" s="433"/>
      <c r="O476" s="433"/>
      <c r="P476" s="433"/>
      <c r="Q476" s="433"/>
      <c r="R476" s="433"/>
      <c r="S476" s="433"/>
      <c r="T476" s="433"/>
      <c r="U476" s="433"/>
      <c r="V476" s="433"/>
      <c r="W476" s="433"/>
      <c r="X476" s="433"/>
      <c r="Y476" s="433"/>
      <c r="Z476" s="433"/>
      <c r="AA476" s="433"/>
      <c r="AB476" s="433"/>
      <c r="AC476" s="433"/>
      <c r="AD476" s="433"/>
      <c r="AE476" s="433"/>
      <c r="AF476" s="433"/>
      <c r="AG476" s="433"/>
      <c r="AH476" s="433"/>
      <c r="AI476" s="433"/>
      <c r="AJ476" s="433"/>
      <c r="AK476" s="433"/>
      <c r="AL476" s="433"/>
      <c r="AM476" s="433"/>
      <c r="AN476" s="433"/>
      <c r="AO476" s="433"/>
      <c r="AP476" s="433"/>
      <c r="AQ476" s="433"/>
      <c r="AR476" s="433"/>
      <c r="AS476" s="433"/>
      <c r="AT476" s="433"/>
      <c r="AU476" s="433"/>
      <c r="AV476" s="433"/>
      <c r="AW476" s="433"/>
      <c r="AX476" s="433"/>
    </row>
    <row r="477" spans="2:50" ht="14.25" customHeight="1" x14ac:dyDescent="0.25">
      <c r="B477" s="652"/>
      <c r="C477" s="434"/>
      <c r="D477" s="434"/>
      <c r="E477" s="434"/>
      <c r="F477" s="433"/>
      <c r="G477" s="433"/>
      <c r="H477" s="433"/>
      <c r="I477" s="433"/>
      <c r="J477" s="433"/>
      <c r="K477" s="433"/>
      <c r="L477" s="433"/>
      <c r="M477" s="433"/>
      <c r="N477" s="433"/>
      <c r="O477" s="433"/>
      <c r="P477" s="433"/>
      <c r="Q477" s="433"/>
      <c r="R477" s="433"/>
      <c r="S477" s="433"/>
      <c r="T477" s="433"/>
      <c r="U477" s="433"/>
      <c r="V477" s="433"/>
      <c r="W477" s="433"/>
      <c r="X477" s="433"/>
      <c r="Y477" s="433"/>
      <c r="Z477" s="433"/>
      <c r="AA477" s="433"/>
      <c r="AB477" s="433"/>
      <c r="AC477" s="433"/>
      <c r="AD477" s="433"/>
      <c r="AE477" s="433"/>
      <c r="AF477" s="433"/>
      <c r="AG477" s="433"/>
      <c r="AH477" s="433"/>
      <c r="AI477" s="433"/>
      <c r="AJ477" s="433"/>
      <c r="AK477" s="433"/>
      <c r="AL477" s="433"/>
      <c r="AM477" s="433"/>
      <c r="AN477" s="433"/>
      <c r="AO477" s="433"/>
      <c r="AP477" s="433"/>
      <c r="AQ477" s="433"/>
      <c r="AR477" s="433"/>
      <c r="AS477" s="433"/>
      <c r="AT477" s="433"/>
      <c r="AU477" s="433"/>
      <c r="AV477" s="433"/>
      <c r="AW477" s="433"/>
      <c r="AX477" s="433"/>
    </row>
    <row r="478" spans="2:50" ht="14.25" customHeight="1" x14ac:dyDescent="0.25">
      <c r="B478" s="652"/>
      <c r="C478" s="434"/>
      <c r="D478" s="434"/>
      <c r="E478" s="434"/>
      <c r="F478" s="433"/>
      <c r="G478" s="433"/>
      <c r="H478" s="433"/>
      <c r="I478" s="433"/>
      <c r="J478" s="433"/>
      <c r="K478" s="433"/>
      <c r="L478" s="433"/>
      <c r="M478" s="433"/>
      <c r="N478" s="433"/>
      <c r="O478" s="433"/>
      <c r="P478" s="433"/>
      <c r="Q478" s="433"/>
      <c r="R478" s="433"/>
      <c r="S478" s="433"/>
      <c r="T478" s="433"/>
      <c r="U478" s="433"/>
      <c r="V478" s="433"/>
      <c r="W478" s="433"/>
      <c r="X478" s="433"/>
      <c r="Y478" s="433"/>
      <c r="Z478" s="433"/>
      <c r="AA478" s="433"/>
      <c r="AB478" s="433"/>
      <c r="AC478" s="433"/>
      <c r="AD478" s="433"/>
      <c r="AE478" s="433"/>
      <c r="AF478" s="433"/>
      <c r="AG478" s="433"/>
      <c r="AH478" s="433"/>
      <c r="AI478" s="433"/>
      <c r="AJ478" s="433"/>
      <c r="AK478" s="433"/>
      <c r="AL478" s="433"/>
      <c r="AM478" s="433"/>
      <c r="AN478" s="433"/>
      <c r="AO478" s="433"/>
      <c r="AP478" s="433"/>
      <c r="AQ478" s="433"/>
      <c r="AR478" s="433"/>
      <c r="AS478" s="433"/>
      <c r="AT478" s="433"/>
      <c r="AU478" s="433"/>
      <c r="AV478" s="433"/>
      <c r="AW478" s="433"/>
      <c r="AX478" s="433"/>
    </row>
    <row r="479" spans="2:50" ht="14.25" customHeight="1" x14ac:dyDescent="0.25">
      <c r="B479" s="652"/>
      <c r="C479" s="434"/>
      <c r="D479" s="434"/>
      <c r="E479" s="434"/>
      <c r="F479" s="433"/>
      <c r="G479" s="433"/>
      <c r="H479" s="433"/>
      <c r="I479" s="433"/>
      <c r="J479" s="433"/>
      <c r="K479" s="433"/>
      <c r="L479" s="433"/>
      <c r="M479" s="433"/>
      <c r="N479" s="433"/>
      <c r="O479" s="433"/>
      <c r="P479" s="433"/>
      <c r="Q479" s="433"/>
      <c r="R479" s="433"/>
      <c r="S479" s="433"/>
      <c r="T479" s="433"/>
      <c r="U479" s="433"/>
      <c r="V479" s="433"/>
      <c r="W479" s="433"/>
      <c r="X479" s="433"/>
      <c r="Y479" s="433"/>
      <c r="Z479" s="433"/>
      <c r="AA479" s="433"/>
      <c r="AB479" s="433"/>
      <c r="AC479" s="433"/>
      <c r="AD479" s="433"/>
      <c r="AE479" s="433"/>
      <c r="AF479" s="433"/>
      <c r="AG479" s="433"/>
      <c r="AH479" s="433"/>
      <c r="AI479" s="433"/>
      <c r="AJ479" s="433"/>
      <c r="AK479" s="433"/>
      <c r="AL479" s="433"/>
      <c r="AM479" s="433"/>
      <c r="AN479" s="433"/>
      <c r="AO479" s="433"/>
      <c r="AP479" s="433"/>
      <c r="AQ479" s="433"/>
      <c r="AR479" s="433"/>
      <c r="AS479" s="433"/>
      <c r="AT479" s="433"/>
      <c r="AU479" s="433"/>
      <c r="AV479" s="433"/>
      <c r="AW479" s="433"/>
      <c r="AX479" s="433"/>
    </row>
    <row r="480" spans="2:50" ht="14.25" customHeight="1" x14ac:dyDescent="0.25">
      <c r="B480" s="652"/>
      <c r="C480" s="434"/>
      <c r="D480" s="434"/>
      <c r="E480" s="434"/>
      <c r="F480" s="433"/>
      <c r="G480" s="433"/>
      <c r="H480" s="433"/>
      <c r="I480" s="433"/>
      <c r="J480" s="433"/>
      <c r="K480" s="433"/>
      <c r="L480" s="433"/>
      <c r="M480" s="433"/>
      <c r="N480" s="433"/>
      <c r="O480" s="433"/>
      <c r="P480" s="433"/>
      <c r="Q480" s="433"/>
      <c r="R480" s="433"/>
      <c r="S480" s="433"/>
      <c r="T480" s="433"/>
      <c r="U480" s="433"/>
      <c r="V480" s="433"/>
      <c r="W480" s="433"/>
      <c r="X480" s="433"/>
      <c r="Y480" s="433"/>
      <c r="Z480" s="433"/>
      <c r="AA480" s="433"/>
      <c r="AB480" s="433"/>
      <c r="AC480" s="433"/>
      <c r="AD480" s="433"/>
      <c r="AE480" s="433"/>
      <c r="AF480" s="433"/>
      <c r="AG480" s="433"/>
      <c r="AH480" s="433"/>
      <c r="AI480" s="433"/>
      <c r="AJ480" s="433"/>
      <c r="AK480" s="433"/>
      <c r="AL480" s="433"/>
      <c r="AM480" s="433"/>
      <c r="AN480" s="433"/>
      <c r="AO480" s="433"/>
      <c r="AP480" s="433"/>
      <c r="AQ480" s="433"/>
      <c r="AR480" s="433"/>
      <c r="AS480" s="433"/>
      <c r="AT480" s="433"/>
      <c r="AU480" s="433"/>
      <c r="AV480" s="433"/>
      <c r="AW480" s="433"/>
      <c r="AX480" s="433"/>
    </row>
    <row r="481" spans="2:50" ht="14.25" customHeight="1" x14ac:dyDescent="0.25">
      <c r="B481" s="652"/>
      <c r="C481" s="434"/>
      <c r="D481" s="434"/>
      <c r="E481" s="434"/>
      <c r="F481" s="433"/>
      <c r="G481" s="433"/>
      <c r="H481" s="433"/>
      <c r="I481" s="433"/>
      <c r="J481" s="433"/>
      <c r="K481" s="433"/>
      <c r="L481" s="433"/>
      <c r="M481" s="433"/>
      <c r="N481" s="433"/>
      <c r="O481" s="433"/>
      <c r="P481" s="433"/>
      <c r="Q481" s="433"/>
      <c r="R481" s="433"/>
      <c r="S481" s="433"/>
      <c r="T481" s="433"/>
      <c r="U481" s="433"/>
      <c r="V481" s="433"/>
      <c r="W481" s="433"/>
      <c r="X481" s="433"/>
      <c r="Y481" s="433"/>
      <c r="Z481" s="433"/>
      <c r="AA481" s="433"/>
      <c r="AB481" s="433"/>
      <c r="AC481" s="433"/>
      <c r="AD481" s="433"/>
      <c r="AE481" s="433"/>
      <c r="AF481" s="433"/>
      <c r="AG481" s="433"/>
      <c r="AH481" s="433"/>
      <c r="AI481" s="433"/>
      <c r="AJ481" s="433"/>
      <c r="AK481" s="433"/>
      <c r="AL481" s="433"/>
      <c r="AM481" s="433"/>
      <c r="AN481" s="433"/>
      <c r="AO481" s="433"/>
      <c r="AP481" s="433"/>
      <c r="AQ481" s="433"/>
      <c r="AR481" s="433"/>
      <c r="AS481" s="433"/>
      <c r="AT481" s="433"/>
      <c r="AU481" s="433"/>
      <c r="AV481" s="433"/>
      <c r="AW481" s="433"/>
      <c r="AX481" s="433"/>
    </row>
    <row r="482" spans="2:50" ht="14.25" customHeight="1" x14ac:dyDescent="0.25">
      <c r="B482" s="652"/>
      <c r="C482" s="434"/>
      <c r="D482" s="434"/>
      <c r="E482" s="434"/>
      <c r="F482" s="433"/>
      <c r="G482" s="433"/>
      <c r="H482" s="433"/>
      <c r="I482" s="433"/>
      <c r="J482" s="433"/>
      <c r="K482" s="433"/>
      <c r="L482" s="433"/>
      <c r="M482" s="433"/>
      <c r="N482" s="433"/>
      <c r="O482" s="433"/>
      <c r="P482" s="433"/>
      <c r="Q482" s="433"/>
      <c r="R482" s="433"/>
      <c r="S482" s="433"/>
      <c r="T482" s="433"/>
      <c r="U482" s="433"/>
      <c r="V482" s="433"/>
      <c r="W482" s="433"/>
      <c r="X482" s="433"/>
      <c r="Y482" s="433"/>
      <c r="Z482" s="433"/>
      <c r="AA482" s="433"/>
      <c r="AB482" s="433"/>
      <c r="AC482" s="433"/>
      <c r="AD482" s="433"/>
      <c r="AE482" s="433"/>
      <c r="AF482" s="433"/>
      <c r="AG482" s="433"/>
      <c r="AH482" s="433"/>
      <c r="AI482" s="433"/>
      <c r="AJ482" s="433"/>
      <c r="AK482" s="433"/>
      <c r="AL482" s="433"/>
      <c r="AM482" s="433"/>
      <c r="AN482" s="433"/>
      <c r="AO482" s="433"/>
      <c r="AP482" s="433"/>
      <c r="AQ482" s="433"/>
      <c r="AR482" s="433"/>
      <c r="AS482" s="433"/>
      <c r="AT482" s="433"/>
      <c r="AU482" s="433"/>
      <c r="AV482" s="433"/>
      <c r="AW482" s="433"/>
      <c r="AX482" s="433"/>
    </row>
    <row r="483" spans="2:50" ht="14.25" customHeight="1" x14ac:dyDescent="0.25">
      <c r="B483" s="652"/>
      <c r="C483" s="434"/>
      <c r="D483" s="434"/>
      <c r="E483" s="434"/>
      <c r="F483" s="433"/>
      <c r="G483" s="433"/>
      <c r="H483" s="433"/>
      <c r="I483" s="433"/>
      <c r="J483" s="433"/>
      <c r="K483" s="433"/>
      <c r="L483" s="433"/>
      <c r="M483" s="433"/>
      <c r="N483" s="433"/>
      <c r="O483" s="433"/>
      <c r="P483" s="433"/>
      <c r="Q483" s="433"/>
      <c r="R483" s="433"/>
      <c r="S483" s="433"/>
      <c r="T483" s="433"/>
      <c r="U483" s="433"/>
      <c r="V483" s="433"/>
      <c r="W483" s="433"/>
      <c r="X483" s="433"/>
      <c r="Y483" s="433"/>
      <c r="Z483" s="433"/>
      <c r="AA483" s="433"/>
      <c r="AB483" s="433"/>
      <c r="AC483" s="433"/>
      <c r="AD483" s="433"/>
      <c r="AE483" s="433"/>
      <c r="AF483" s="433"/>
      <c r="AG483" s="433"/>
      <c r="AH483" s="433"/>
      <c r="AI483" s="433"/>
      <c r="AJ483" s="433"/>
      <c r="AK483" s="433"/>
      <c r="AL483" s="433"/>
      <c r="AM483" s="433"/>
      <c r="AN483" s="433"/>
      <c r="AO483" s="433"/>
      <c r="AP483" s="433"/>
      <c r="AQ483" s="433"/>
      <c r="AR483" s="433"/>
      <c r="AS483" s="433"/>
      <c r="AT483" s="433"/>
      <c r="AU483" s="433"/>
      <c r="AV483" s="433"/>
      <c r="AW483" s="433"/>
      <c r="AX483" s="433"/>
    </row>
    <row r="484" spans="2:50" ht="14.25" customHeight="1" x14ac:dyDescent="0.25">
      <c r="B484" s="652"/>
      <c r="C484" s="434"/>
      <c r="D484" s="434"/>
      <c r="E484" s="434"/>
      <c r="F484" s="433"/>
      <c r="G484" s="433"/>
      <c r="H484" s="433"/>
      <c r="I484" s="433"/>
      <c r="J484" s="433"/>
      <c r="K484" s="433"/>
      <c r="L484" s="433"/>
      <c r="M484" s="433"/>
      <c r="N484" s="433"/>
      <c r="O484" s="433"/>
      <c r="P484" s="433"/>
      <c r="Q484" s="433"/>
      <c r="R484" s="433"/>
      <c r="S484" s="433"/>
      <c r="T484" s="433"/>
      <c r="U484" s="433"/>
      <c r="V484" s="433"/>
      <c r="W484" s="433"/>
      <c r="X484" s="433"/>
      <c r="Y484" s="433"/>
      <c r="Z484" s="433"/>
      <c r="AA484" s="433"/>
      <c r="AB484" s="433"/>
      <c r="AC484" s="433"/>
      <c r="AD484" s="433"/>
      <c r="AE484" s="433"/>
      <c r="AF484" s="433"/>
      <c r="AG484" s="433"/>
      <c r="AH484" s="433"/>
      <c r="AI484" s="433"/>
      <c r="AJ484" s="433"/>
      <c r="AK484" s="433"/>
      <c r="AL484" s="433"/>
      <c r="AM484" s="433"/>
      <c r="AN484" s="433"/>
      <c r="AO484" s="433"/>
      <c r="AP484" s="433"/>
      <c r="AQ484" s="433"/>
      <c r="AR484" s="433"/>
      <c r="AS484" s="433"/>
      <c r="AT484" s="433"/>
      <c r="AU484" s="433"/>
      <c r="AV484" s="433"/>
      <c r="AW484" s="433"/>
      <c r="AX484" s="433"/>
    </row>
    <row r="485" spans="2:50" ht="14.25" customHeight="1" x14ac:dyDescent="0.25">
      <c r="B485" s="652"/>
      <c r="C485" s="434"/>
      <c r="D485" s="434"/>
      <c r="E485" s="434"/>
      <c r="F485" s="433"/>
      <c r="G485" s="433"/>
      <c r="H485" s="433"/>
      <c r="I485" s="433"/>
      <c r="J485" s="433"/>
      <c r="K485" s="433"/>
      <c r="L485" s="433"/>
      <c r="M485" s="433"/>
      <c r="N485" s="433"/>
      <c r="O485" s="433"/>
      <c r="P485" s="433"/>
      <c r="Q485" s="433"/>
      <c r="R485" s="433"/>
      <c r="S485" s="433"/>
      <c r="T485" s="433"/>
      <c r="U485" s="433"/>
      <c r="V485" s="433"/>
      <c r="W485" s="433"/>
      <c r="X485" s="433"/>
      <c r="Y485" s="433"/>
      <c r="Z485" s="433"/>
      <c r="AA485" s="433"/>
      <c r="AB485" s="433"/>
      <c r="AC485" s="433"/>
      <c r="AD485" s="433"/>
      <c r="AE485" s="433"/>
      <c r="AF485" s="433"/>
      <c r="AG485" s="433"/>
      <c r="AH485" s="433"/>
      <c r="AI485" s="433"/>
      <c r="AJ485" s="433"/>
      <c r="AK485" s="433"/>
      <c r="AL485" s="433"/>
      <c r="AM485" s="433"/>
      <c r="AN485" s="433"/>
      <c r="AO485" s="433"/>
      <c r="AP485" s="433"/>
      <c r="AQ485" s="433"/>
      <c r="AR485" s="433"/>
      <c r="AS485" s="433"/>
      <c r="AT485" s="433"/>
      <c r="AU485" s="433"/>
      <c r="AV485" s="433"/>
      <c r="AW485" s="433"/>
      <c r="AX485" s="433"/>
    </row>
    <row r="486" spans="2:50" ht="14.25" customHeight="1" x14ac:dyDescent="0.25">
      <c r="B486" s="652"/>
      <c r="C486" s="434"/>
      <c r="D486" s="434"/>
      <c r="E486" s="434"/>
      <c r="F486" s="433"/>
      <c r="G486" s="433"/>
      <c r="H486" s="433"/>
      <c r="I486" s="433"/>
      <c r="J486" s="433"/>
      <c r="K486" s="433"/>
      <c r="L486" s="433"/>
      <c r="M486" s="433"/>
      <c r="N486" s="433"/>
      <c r="O486" s="433"/>
      <c r="P486" s="433"/>
      <c r="Q486" s="433"/>
      <c r="R486" s="433"/>
      <c r="S486" s="433"/>
      <c r="T486" s="433"/>
      <c r="U486" s="433"/>
      <c r="V486" s="433"/>
      <c r="W486" s="433"/>
      <c r="X486" s="433"/>
      <c r="Y486" s="433"/>
      <c r="Z486" s="433"/>
      <c r="AA486" s="433"/>
      <c r="AB486" s="433"/>
      <c r="AC486" s="433"/>
      <c r="AD486" s="433"/>
      <c r="AE486" s="433"/>
      <c r="AF486" s="433"/>
      <c r="AG486" s="433"/>
      <c r="AH486" s="433"/>
      <c r="AI486" s="433"/>
      <c r="AJ486" s="433"/>
      <c r="AK486" s="433"/>
      <c r="AL486" s="433"/>
      <c r="AM486" s="433"/>
      <c r="AN486" s="433"/>
      <c r="AO486" s="433"/>
      <c r="AP486" s="433"/>
      <c r="AQ486" s="433"/>
      <c r="AR486" s="433"/>
      <c r="AS486" s="433"/>
      <c r="AT486" s="433"/>
      <c r="AU486" s="433"/>
      <c r="AV486" s="433"/>
      <c r="AW486" s="433"/>
      <c r="AX486" s="433"/>
    </row>
    <row r="487" spans="2:50" ht="14.25" customHeight="1" x14ac:dyDescent="0.25">
      <c r="B487" s="652"/>
      <c r="C487" s="434"/>
      <c r="D487" s="434"/>
      <c r="E487" s="434"/>
      <c r="F487" s="433"/>
      <c r="G487" s="433"/>
      <c r="H487" s="433"/>
      <c r="I487" s="433"/>
      <c r="J487" s="433"/>
      <c r="K487" s="433"/>
      <c r="L487" s="433"/>
      <c r="M487" s="433"/>
      <c r="N487" s="433"/>
      <c r="O487" s="433"/>
      <c r="P487" s="433"/>
      <c r="Q487" s="433"/>
      <c r="R487" s="433"/>
      <c r="S487" s="433"/>
      <c r="T487" s="433"/>
      <c r="U487" s="433"/>
      <c r="V487" s="433"/>
      <c r="W487" s="433"/>
      <c r="X487" s="433"/>
      <c r="Y487" s="433"/>
      <c r="Z487" s="433"/>
      <c r="AA487" s="433"/>
      <c r="AB487" s="433"/>
      <c r="AC487" s="433"/>
      <c r="AD487" s="433"/>
      <c r="AE487" s="433"/>
      <c r="AF487" s="433"/>
      <c r="AG487" s="433"/>
      <c r="AH487" s="433"/>
      <c r="AI487" s="433"/>
      <c r="AJ487" s="433"/>
      <c r="AK487" s="433"/>
      <c r="AL487" s="433"/>
      <c r="AM487" s="433"/>
      <c r="AN487" s="433"/>
      <c r="AO487" s="433"/>
      <c r="AP487" s="433"/>
      <c r="AQ487" s="433"/>
      <c r="AR487" s="433"/>
      <c r="AS487" s="433"/>
      <c r="AT487" s="433"/>
      <c r="AU487" s="433"/>
      <c r="AV487" s="433"/>
      <c r="AW487" s="433"/>
      <c r="AX487" s="433"/>
    </row>
    <row r="488" spans="2:50" ht="14.25" customHeight="1" x14ac:dyDescent="0.25">
      <c r="B488" s="652"/>
      <c r="C488" s="434"/>
      <c r="D488" s="434"/>
      <c r="E488" s="434"/>
      <c r="F488" s="433"/>
      <c r="G488" s="433"/>
      <c r="H488" s="433"/>
      <c r="I488" s="433"/>
      <c r="J488" s="433"/>
      <c r="K488" s="433"/>
      <c r="L488" s="433"/>
      <c r="M488" s="433"/>
      <c r="N488" s="433"/>
      <c r="O488" s="433"/>
      <c r="P488" s="433"/>
      <c r="Q488" s="433"/>
      <c r="R488" s="433"/>
      <c r="S488" s="433"/>
      <c r="T488" s="433"/>
      <c r="U488" s="433"/>
      <c r="V488" s="433"/>
      <c r="W488" s="433"/>
      <c r="X488" s="433"/>
      <c r="Y488" s="433"/>
      <c r="Z488" s="433"/>
      <c r="AA488" s="433"/>
      <c r="AB488" s="433"/>
      <c r="AC488" s="433"/>
      <c r="AD488" s="433"/>
      <c r="AE488" s="433"/>
      <c r="AF488" s="433"/>
      <c r="AG488" s="433"/>
      <c r="AH488" s="433"/>
      <c r="AI488" s="433"/>
      <c r="AJ488" s="433"/>
      <c r="AK488" s="433"/>
      <c r="AL488" s="433"/>
      <c r="AM488" s="433"/>
      <c r="AN488" s="433"/>
      <c r="AO488" s="433"/>
      <c r="AP488" s="433"/>
      <c r="AQ488" s="433"/>
      <c r="AR488" s="433"/>
      <c r="AS488" s="433"/>
      <c r="AT488" s="433"/>
      <c r="AU488" s="433"/>
      <c r="AV488" s="433"/>
      <c r="AW488" s="433"/>
      <c r="AX488" s="433"/>
    </row>
    <row r="489" spans="2:50" ht="14.25" customHeight="1" x14ac:dyDescent="0.25">
      <c r="B489" s="652"/>
      <c r="C489" s="434"/>
      <c r="D489" s="434"/>
      <c r="E489" s="434"/>
      <c r="F489" s="433"/>
      <c r="G489" s="433"/>
      <c r="H489" s="433"/>
      <c r="I489" s="433"/>
      <c r="J489" s="433"/>
      <c r="K489" s="433"/>
      <c r="L489" s="433"/>
      <c r="M489" s="433"/>
      <c r="N489" s="433"/>
      <c r="O489" s="433"/>
      <c r="P489" s="433"/>
      <c r="Q489" s="433"/>
      <c r="R489" s="433"/>
      <c r="S489" s="433"/>
      <c r="T489" s="433"/>
      <c r="U489" s="433"/>
      <c r="V489" s="433"/>
      <c r="W489" s="433"/>
      <c r="X489" s="433"/>
      <c r="Y489" s="433"/>
      <c r="Z489" s="433"/>
      <c r="AA489" s="433"/>
      <c r="AB489" s="433"/>
      <c r="AC489" s="433"/>
      <c r="AD489" s="433"/>
      <c r="AE489" s="433"/>
      <c r="AF489" s="433"/>
      <c r="AG489" s="433"/>
      <c r="AH489" s="433"/>
      <c r="AI489" s="433"/>
      <c r="AJ489" s="433"/>
      <c r="AK489" s="433"/>
      <c r="AL489" s="433"/>
      <c r="AM489" s="433"/>
      <c r="AN489" s="433"/>
      <c r="AO489" s="433"/>
      <c r="AP489" s="433"/>
      <c r="AQ489" s="433"/>
      <c r="AR489" s="433"/>
      <c r="AS489" s="433"/>
      <c r="AT489" s="433"/>
      <c r="AU489" s="433"/>
      <c r="AV489" s="433"/>
      <c r="AW489" s="433"/>
      <c r="AX489" s="433"/>
    </row>
    <row r="490" spans="2:50" ht="14.25" customHeight="1" x14ac:dyDescent="0.25">
      <c r="B490" s="652"/>
      <c r="C490" s="434"/>
      <c r="D490" s="434"/>
      <c r="E490" s="434"/>
      <c r="F490" s="433"/>
      <c r="G490" s="433"/>
      <c r="H490" s="433"/>
      <c r="I490" s="433"/>
      <c r="J490" s="433"/>
      <c r="K490" s="433"/>
      <c r="L490" s="433"/>
      <c r="M490" s="433"/>
      <c r="N490" s="433"/>
      <c r="O490" s="433"/>
      <c r="P490" s="433"/>
      <c r="Q490" s="433"/>
      <c r="R490" s="433"/>
      <c r="S490" s="433"/>
      <c r="T490" s="433"/>
      <c r="U490" s="433"/>
      <c r="V490" s="433"/>
      <c r="W490" s="433"/>
      <c r="X490" s="433"/>
      <c r="Y490" s="433"/>
      <c r="Z490" s="433"/>
      <c r="AA490" s="433"/>
      <c r="AB490" s="433"/>
      <c r="AC490" s="433"/>
      <c r="AD490" s="433"/>
      <c r="AE490" s="433"/>
      <c r="AF490" s="433"/>
      <c r="AG490" s="433"/>
      <c r="AH490" s="433"/>
      <c r="AI490" s="433"/>
      <c r="AJ490" s="433"/>
      <c r="AK490" s="433"/>
      <c r="AL490" s="433"/>
      <c r="AM490" s="433"/>
      <c r="AN490" s="433"/>
      <c r="AO490" s="433"/>
      <c r="AP490" s="433"/>
      <c r="AQ490" s="433"/>
      <c r="AR490" s="433"/>
      <c r="AS490" s="433"/>
      <c r="AT490" s="433"/>
      <c r="AU490" s="433"/>
      <c r="AV490" s="433"/>
      <c r="AW490" s="433"/>
      <c r="AX490" s="433"/>
    </row>
    <row r="491" spans="2:50" ht="14.25" customHeight="1" x14ac:dyDescent="0.25">
      <c r="B491" s="652"/>
      <c r="C491" s="434"/>
      <c r="D491" s="434"/>
      <c r="E491" s="434"/>
      <c r="F491" s="433"/>
      <c r="G491" s="433"/>
      <c r="H491" s="433"/>
      <c r="I491" s="433"/>
      <c r="J491" s="433"/>
      <c r="K491" s="433"/>
      <c r="L491" s="433"/>
      <c r="M491" s="433"/>
      <c r="N491" s="433"/>
      <c r="O491" s="433"/>
      <c r="P491" s="433"/>
      <c r="Q491" s="433"/>
      <c r="R491" s="433"/>
      <c r="S491" s="433"/>
      <c r="T491" s="433"/>
      <c r="U491" s="433"/>
      <c r="V491" s="433"/>
      <c r="W491" s="433"/>
      <c r="X491" s="433"/>
      <c r="Y491" s="433"/>
      <c r="Z491" s="433"/>
      <c r="AA491" s="433"/>
      <c r="AB491" s="433"/>
      <c r="AC491" s="433"/>
      <c r="AD491" s="433"/>
      <c r="AE491" s="433"/>
      <c r="AF491" s="433"/>
      <c r="AG491" s="433"/>
      <c r="AH491" s="433"/>
      <c r="AI491" s="433"/>
      <c r="AJ491" s="433"/>
      <c r="AK491" s="433"/>
      <c r="AL491" s="433"/>
      <c r="AM491" s="433"/>
      <c r="AN491" s="433"/>
      <c r="AO491" s="433"/>
      <c r="AP491" s="433"/>
      <c r="AQ491" s="433"/>
      <c r="AR491" s="433"/>
      <c r="AS491" s="433"/>
      <c r="AT491" s="433"/>
      <c r="AU491" s="433"/>
      <c r="AV491" s="433"/>
      <c r="AW491" s="433"/>
      <c r="AX491" s="433"/>
    </row>
    <row r="492" spans="2:50" ht="14.25" customHeight="1" x14ac:dyDescent="0.25">
      <c r="B492" s="652"/>
      <c r="C492" s="434"/>
      <c r="D492" s="434"/>
      <c r="E492" s="434"/>
      <c r="F492" s="433"/>
      <c r="G492" s="433"/>
      <c r="H492" s="433"/>
      <c r="I492" s="433"/>
      <c r="J492" s="433"/>
      <c r="K492" s="433"/>
      <c r="L492" s="433"/>
      <c r="M492" s="433"/>
      <c r="N492" s="433"/>
      <c r="O492" s="433"/>
      <c r="P492" s="433"/>
      <c r="Q492" s="433"/>
      <c r="R492" s="433"/>
      <c r="S492" s="433"/>
      <c r="T492" s="433"/>
      <c r="U492" s="433"/>
      <c r="V492" s="433"/>
      <c r="W492" s="433"/>
      <c r="X492" s="433"/>
      <c r="Y492" s="433"/>
      <c r="Z492" s="433"/>
      <c r="AA492" s="433"/>
      <c r="AB492" s="433"/>
      <c r="AC492" s="433"/>
      <c r="AD492" s="433"/>
      <c r="AE492" s="433"/>
      <c r="AF492" s="433"/>
      <c r="AG492" s="433"/>
      <c r="AH492" s="433"/>
      <c r="AI492" s="433"/>
      <c r="AJ492" s="433"/>
      <c r="AK492" s="433"/>
      <c r="AL492" s="433"/>
      <c r="AM492" s="433"/>
      <c r="AN492" s="433"/>
      <c r="AO492" s="433"/>
      <c r="AP492" s="433"/>
      <c r="AQ492" s="433"/>
      <c r="AR492" s="433"/>
      <c r="AS492" s="433"/>
      <c r="AT492" s="433"/>
      <c r="AU492" s="433"/>
      <c r="AV492" s="433"/>
      <c r="AW492" s="433"/>
      <c r="AX492" s="433"/>
    </row>
    <row r="493" spans="2:50" ht="14.25" customHeight="1" x14ac:dyDescent="0.25">
      <c r="B493" s="652"/>
      <c r="C493" s="434"/>
      <c r="D493" s="434"/>
      <c r="E493" s="434"/>
      <c r="F493" s="433"/>
      <c r="G493" s="433"/>
      <c r="H493" s="433"/>
      <c r="I493" s="433"/>
      <c r="J493" s="433"/>
      <c r="K493" s="433"/>
      <c r="L493" s="433"/>
      <c r="M493" s="433"/>
      <c r="N493" s="433"/>
      <c r="O493" s="433"/>
      <c r="P493" s="433"/>
      <c r="Q493" s="433"/>
      <c r="R493" s="433"/>
      <c r="S493" s="433"/>
      <c r="T493" s="433"/>
      <c r="U493" s="433"/>
      <c r="V493" s="433"/>
      <c r="W493" s="433"/>
      <c r="X493" s="433"/>
      <c r="Y493" s="433"/>
      <c r="Z493" s="433"/>
      <c r="AA493" s="433"/>
      <c r="AB493" s="433"/>
      <c r="AC493" s="433"/>
      <c r="AD493" s="433"/>
      <c r="AE493" s="433"/>
      <c r="AF493" s="433"/>
      <c r="AG493" s="433"/>
      <c r="AH493" s="433"/>
      <c r="AI493" s="433"/>
      <c r="AJ493" s="433"/>
      <c r="AK493" s="433"/>
      <c r="AL493" s="433"/>
      <c r="AM493" s="433"/>
      <c r="AN493" s="433"/>
      <c r="AO493" s="433"/>
      <c r="AP493" s="433"/>
      <c r="AQ493" s="433"/>
      <c r="AR493" s="433"/>
      <c r="AS493" s="433"/>
      <c r="AT493" s="433"/>
      <c r="AU493" s="433"/>
      <c r="AV493" s="433"/>
      <c r="AW493" s="433"/>
      <c r="AX493" s="433"/>
    </row>
    <row r="494" spans="2:50" ht="14.25" customHeight="1" x14ac:dyDescent="0.25">
      <c r="B494" s="652"/>
      <c r="C494" s="434"/>
      <c r="D494" s="434"/>
      <c r="E494" s="434"/>
      <c r="F494" s="433"/>
      <c r="G494" s="433"/>
      <c r="H494" s="433"/>
      <c r="I494" s="433"/>
      <c r="J494" s="433"/>
      <c r="K494" s="433"/>
      <c r="L494" s="433"/>
      <c r="M494" s="433"/>
      <c r="N494" s="433"/>
      <c r="O494" s="433"/>
      <c r="P494" s="433"/>
      <c r="Q494" s="433"/>
      <c r="R494" s="433"/>
      <c r="S494" s="433"/>
      <c r="T494" s="433"/>
      <c r="U494" s="433"/>
      <c r="V494" s="433"/>
      <c r="W494" s="433"/>
      <c r="X494" s="433"/>
      <c r="Y494" s="433"/>
      <c r="Z494" s="433"/>
      <c r="AA494" s="433"/>
      <c r="AB494" s="433"/>
      <c r="AC494" s="433"/>
      <c r="AD494" s="433"/>
      <c r="AE494" s="433"/>
      <c r="AF494" s="433"/>
      <c r="AG494" s="433"/>
      <c r="AH494" s="433"/>
      <c r="AI494" s="433"/>
      <c r="AJ494" s="433"/>
      <c r="AK494" s="433"/>
      <c r="AL494" s="433"/>
      <c r="AM494" s="433"/>
      <c r="AN494" s="433"/>
      <c r="AO494" s="433"/>
      <c r="AP494" s="433"/>
      <c r="AQ494" s="433"/>
      <c r="AR494" s="433"/>
      <c r="AS494" s="433"/>
      <c r="AT494" s="433"/>
      <c r="AU494" s="433"/>
      <c r="AV494" s="433"/>
      <c r="AW494" s="433"/>
      <c r="AX494" s="433"/>
    </row>
    <row r="495" spans="2:50" ht="14.25" customHeight="1" x14ac:dyDescent="0.25">
      <c r="B495" s="652"/>
      <c r="C495" s="434"/>
      <c r="D495" s="434"/>
      <c r="E495" s="434"/>
      <c r="F495" s="433"/>
      <c r="G495" s="433"/>
      <c r="H495" s="433"/>
      <c r="I495" s="433"/>
      <c r="J495" s="433"/>
      <c r="K495" s="433"/>
      <c r="L495" s="433"/>
      <c r="M495" s="433"/>
      <c r="N495" s="433"/>
      <c r="O495" s="433"/>
      <c r="P495" s="433"/>
      <c r="Q495" s="433"/>
      <c r="R495" s="433"/>
      <c r="S495" s="433"/>
      <c r="T495" s="433"/>
      <c r="U495" s="433"/>
      <c r="V495" s="433"/>
      <c r="W495" s="433"/>
      <c r="X495" s="433"/>
      <c r="Y495" s="433"/>
      <c r="Z495" s="433"/>
      <c r="AA495" s="433"/>
      <c r="AB495" s="433"/>
      <c r="AC495" s="433"/>
      <c r="AD495" s="433"/>
      <c r="AE495" s="433"/>
      <c r="AF495" s="433"/>
      <c r="AG495" s="433"/>
      <c r="AH495" s="433"/>
      <c r="AI495" s="433"/>
      <c r="AJ495" s="433"/>
      <c r="AK495" s="433"/>
      <c r="AL495" s="433"/>
      <c r="AM495" s="433"/>
      <c r="AN495" s="433"/>
      <c r="AO495" s="433"/>
      <c r="AP495" s="433"/>
      <c r="AQ495" s="433"/>
      <c r="AR495" s="433"/>
      <c r="AS495" s="433"/>
      <c r="AT495" s="433"/>
      <c r="AU495" s="433"/>
      <c r="AV495" s="433"/>
      <c r="AW495" s="433"/>
      <c r="AX495" s="433"/>
    </row>
    <row r="496" spans="2:50" ht="14.25" customHeight="1" x14ac:dyDescent="0.25">
      <c r="B496" s="652"/>
      <c r="C496" s="434"/>
      <c r="D496" s="434"/>
      <c r="E496" s="434"/>
      <c r="F496" s="433"/>
      <c r="G496" s="433"/>
      <c r="H496" s="433"/>
      <c r="I496" s="433"/>
      <c r="J496" s="433"/>
      <c r="K496" s="433"/>
      <c r="L496" s="433"/>
      <c r="M496" s="433"/>
      <c r="N496" s="433"/>
      <c r="O496" s="433"/>
      <c r="P496" s="433"/>
      <c r="Q496" s="433"/>
      <c r="R496" s="433"/>
      <c r="S496" s="433"/>
      <c r="T496" s="433"/>
      <c r="U496" s="433"/>
      <c r="V496" s="433"/>
      <c r="W496" s="433"/>
      <c r="X496" s="433"/>
      <c r="Y496" s="433"/>
      <c r="Z496" s="433"/>
      <c r="AA496" s="433"/>
      <c r="AB496" s="433"/>
      <c r="AC496" s="433"/>
      <c r="AD496" s="433"/>
      <c r="AE496" s="433"/>
      <c r="AF496" s="433"/>
      <c r="AG496" s="433"/>
      <c r="AH496" s="433"/>
      <c r="AI496" s="433"/>
      <c r="AJ496" s="433"/>
      <c r="AK496" s="433"/>
      <c r="AL496" s="433"/>
      <c r="AM496" s="433"/>
      <c r="AN496" s="433"/>
      <c r="AO496" s="433"/>
      <c r="AP496" s="433"/>
      <c r="AQ496" s="433"/>
      <c r="AR496" s="433"/>
      <c r="AS496" s="433"/>
      <c r="AT496" s="433"/>
      <c r="AU496" s="433"/>
      <c r="AV496" s="433"/>
      <c r="AW496" s="433"/>
      <c r="AX496" s="433"/>
    </row>
    <row r="497" spans="2:50" ht="14.25" customHeight="1" x14ac:dyDescent="0.25">
      <c r="B497" s="652"/>
      <c r="C497" s="434"/>
      <c r="D497" s="434"/>
      <c r="E497" s="434"/>
      <c r="F497" s="433"/>
      <c r="G497" s="433"/>
      <c r="H497" s="433"/>
      <c r="I497" s="433"/>
      <c r="J497" s="433"/>
      <c r="K497" s="433"/>
      <c r="L497" s="433"/>
      <c r="M497" s="433"/>
      <c r="N497" s="433"/>
      <c r="O497" s="433"/>
      <c r="P497" s="433"/>
      <c r="Q497" s="433"/>
      <c r="R497" s="433"/>
      <c r="S497" s="433"/>
      <c r="T497" s="433"/>
      <c r="U497" s="433"/>
      <c r="V497" s="433"/>
      <c r="W497" s="433"/>
      <c r="X497" s="433"/>
      <c r="Y497" s="433"/>
      <c r="Z497" s="433"/>
      <c r="AA497" s="433"/>
      <c r="AB497" s="433"/>
      <c r="AC497" s="433"/>
      <c r="AD497" s="433"/>
      <c r="AE497" s="433"/>
      <c r="AF497" s="433"/>
      <c r="AG497" s="433"/>
      <c r="AH497" s="433"/>
      <c r="AI497" s="433"/>
      <c r="AJ497" s="433"/>
      <c r="AK497" s="433"/>
      <c r="AL497" s="433"/>
      <c r="AM497" s="433"/>
      <c r="AN497" s="433"/>
      <c r="AO497" s="433"/>
      <c r="AP497" s="433"/>
      <c r="AQ497" s="433"/>
      <c r="AR497" s="433"/>
      <c r="AS497" s="433"/>
      <c r="AT497" s="433"/>
      <c r="AU497" s="433"/>
      <c r="AV497" s="433"/>
      <c r="AW497" s="433"/>
      <c r="AX497" s="433"/>
    </row>
    <row r="498" spans="2:50" ht="14.25" customHeight="1" x14ac:dyDescent="0.25">
      <c r="B498" s="652"/>
      <c r="C498" s="434"/>
      <c r="D498" s="434"/>
      <c r="E498" s="434"/>
      <c r="F498" s="433"/>
      <c r="G498" s="433"/>
      <c r="H498" s="433"/>
      <c r="I498" s="433"/>
      <c r="J498" s="433"/>
      <c r="K498" s="433"/>
      <c r="L498" s="433"/>
      <c r="M498" s="433"/>
      <c r="N498" s="433"/>
      <c r="O498" s="433"/>
      <c r="P498" s="433"/>
      <c r="Q498" s="433"/>
      <c r="R498" s="433"/>
      <c r="S498" s="433"/>
      <c r="T498" s="433"/>
      <c r="U498" s="433"/>
      <c r="V498" s="433"/>
      <c r="W498" s="433"/>
      <c r="X498" s="433"/>
      <c r="Y498" s="433"/>
      <c r="Z498" s="433"/>
      <c r="AA498" s="433"/>
      <c r="AB498" s="433"/>
      <c r="AC498" s="433"/>
      <c r="AD498" s="433"/>
      <c r="AE498" s="433"/>
      <c r="AF498" s="433"/>
      <c r="AG498" s="433"/>
      <c r="AH498" s="433"/>
      <c r="AI498" s="433"/>
      <c r="AJ498" s="433"/>
      <c r="AK498" s="433"/>
      <c r="AL498" s="433"/>
      <c r="AM498" s="433"/>
      <c r="AN498" s="433"/>
      <c r="AO498" s="433"/>
      <c r="AP498" s="433"/>
      <c r="AQ498" s="433"/>
      <c r="AR498" s="433"/>
      <c r="AS498" s="433"/>
      <c r="AT498" s="433"/>
      <c r="AU498" s="433"/>
      <c r="AV498" s="433"/>
      <c r="AW498" s="433"/>
      <c r="AX498" s="433"/>
    </row>
    <row r="499" spans="2:50" ht="14.25" customHeight="1" x14ac:dyDescent="0.25">
      <c r="B499" s="652"/>
      <c r="C499" s="434"/>
      <c r="D499" s="434"/>
      <c r="E499" s="434"/>
      <c r="F499" s="433"/>
      <c r="G499" s="433"/>
      <c r="H499" s="433"/>
      <c r="I499" s="433"/>
      <c r="J499" s="433"/>
      <c r="K499" s="433"/>
      <c r="L499" s="433"/>
      <c r="M499" s="433"/>
      <c r="N499" s="433"/>
      <c r="O499" s="433"/>
      <c r="P499" s="433"/>
      <c r="Q499" s="433"/>
      <c r="R499" s="433"/>
      <c r="S499" s="433"/>
      <c r="T499" s="433"/>
      <c r="U499" s="433"/>
      <c r="V499" s="433"/>
      <c r="W499" s="433"/>
      <c r="X499" s="433"/>
      <c r="Y499" s="433"/>
      <c r="Z499" s="433"/>
      <c r="AA499" s="433"/>
      <c r="AB499" s="433"/>
      <c r="AC499" s="433"/>
      <c r="AD499" s="433"/>
      <c r="AE499" s="433"/>
      <c r="AF499" s="433"/>
      <c r="AG499" s="433"/>
      <c r="AH499" s="433"/>
      <c r="AI499" s="433"/>
      <c r="AJ499" s="433"/>
      <c r="AK499" s="433"/>
      <c r="AL499" s="433"/>
      <c r="AM499" s="433"/>
      <c r="AN499" s="433"/>
      <c r="AO499" s="433"/>
      <c r="AP499" s="433"/>
      <c r="AQ499" s="433"/>
      <c r="AR499" s="433"/>
      <c r="AS499" s="433"/>
      <c r="AT499" s="433"/>
      <c r="AU499" s="433"/>
      <c r="AV499" s="433"/>
      <c r="AW499" s="433"/>
      <c r="AX499" s="433"/>
    </row>
    <row r="500" spans="2:50" ht="14.25" customHeight="1" x14ac:dyDescent="0.25">
      <c r="B500" s="652"/>
      <c r="C500" s="434"/>
      <c r="D500" s="434"/>
      <c r="E500" s="434"/>
      <c r="F500" s="433"/>
      <c r="G500" s="433"/>
      <c r="H500" s="433"/>
      <c r="I500" s="433"/>
      <c r="J500" s="433"/>
      <c r="K500" s="433"/>
      <c r="L500" s="433"/>
      <c r="M500" s="433"/>
      <c r="N500" s="433"/>
      <c r="O500" s="433"/>
      <c r="P500" s="433"/>
      <c r="Q500" s="433"/>
      <c r="R500" s="433"/>
      <c r="S500" s="433"/>
      <c r="T500" s="433"/>
      <c r="U500" s="433"/>
      <c r="V500" s="433"/>
      <c r="W500" s="433"/>
      <c r="X500" s="433"/>
      <c r="Y500" s="433"/>
      <c r="Z500" s="433"/>
      <c r="AA500" s="433"/>
      <c r="AB500" s="433"/>
      <c r="AC500" s="433"/>
      <c r="AD500" s="433"/>
      <c r="AE500" s="433"/>
      <c r="AF500" s="433"/>
      <c r="AG500" s="433"/>
      <c r="AH500" s="433"/>
      <c r="AI500" s="433"/>
      <c r="AJ500" s="433"/>
      <c r="AK500" s="433"/>
      <c r="AL500" s="433"/>
      <c r="AM500" s="433"/>
      <c r="AN500" s="433"/>
      <c r="AO500" s="433"/>
      <c r="AP500" s="433"/>
      <c r="AQ500" s="433"/>
      <c r="AR500" s="433"/>
      <c r="AS500" s="433"/>
      <c r="AT500" s="433"/>
      <c r="AU500" s="433"/>
      <c r="AV500" s="433"/>
      <c r="AW500" s="433"/>
      <c r="AX500" s="433"/>
    </row>
    <row r="501" spans="2:50" ht="14.25" customHeight="1" x14ac:dyDescent="0.25">
      <c r="B501" s="652"/>
      <c r="C501" s="434"/>
      <c r="D501" s="434"/>
      <c r="E501" s="434"/>
      <c r="F501" s="433"/>
      <c r="G501" s="433"/>
      <c r="H501" s="433"/>
      <c r="I501" s="433"/>
      <c r="J501" s="433"/>
      <c r="K501" s="433"/>
      <c r="L501" s="433"/>
      <c r="M501" s="433"/>
      <c r="N501" s="433"/>
      <c r="O501" s="433"/>
      <c r="P501" s="433"/>
      <c r="Q501" s="433"/>
      <c r="R501" s="433"/>
      <c r="S501" s="433"/>
      <c r="T501" s="433"/>
      <c r="U501" s="433"/>
      <c r="V501" s="433"/>
      <c r="W501" s="433"/>
      <c r="X501" s="433"/>
      <c r="Y501" s="433"/>
      <c r="Z501" s="433"/>
      <c r="AA501" s="433"/>
      <c r="AB501" s="433"/>
      <c r="AC501" s="433"/>
      <c r="AD501" s="433"/>
      <c r="AE501" s="433"/>
      <c r="AF501" s="433"/>
      <c r="AG501" s="433"/>
      <c r="AH501" s="433"/>
      <c r="AI501" s="433"/>
      <c r="AJ501" s="433"/>
      <c r="AK501" s="433"/>
      <c r="AL501" s="433"/>
      <c r="AM501" s="433"/>
      <c r="AN501" s="433"/>
      <c r="AO501" s="433"/>
      <c r="AP501" s="433"/>
      <c r="AQ501" s="433"/>
      <c r="AR501" s="433"/>
      <c r="AS501" s="433"/>
      <c r="AT501" s="433"/>
      <c r="AU501" s="433"/>
      <c r="AV501" s="433"/>
      <c r="AW501" s="433"/>
      <c r="AX501" s="433"/>
    </row>
    <row r="502" spans="2:50" ht="14.25" customHeight="1" x14ac:dyDescent="0.25">
      <c r="B502" s="652"/>
      <c r="C502" s="434"/>
      <c r="D502" s="434"/>
      <c r="E502" s="434"/>
      <c r="F502" s="433"/>
      <c r="G502" s="433"/>
      <c r="H502" s="433"/>
      <c r="I502" s="433"/>
      <c r="J502" s="433"/>
      <c r="K502" s="433"/>
      <c r="L502" s="433"/>
      <c r="M502" s="433"/>
      <c r="N502" s="433"/>
      <c r="O502" s="433"/>
      <c r="P502" s="433"/>
      <c r="Q502" s="433"/>
      <c r="R502" s="433"/>
      <c r="S502" s="433"/>
      <c r="T502" s="433"/>
      <c r="U502" s="433"/>
      <c r="V502" s="433"/>
      <c r="W502" s="433"/>
      <c r="X502" s="433"/>
      <c r="Y502" s="433"/>
      <c r="Z502" s="433"/>
      <c r="AA502" s="433"/>
      <c r="AB502" s="433"/>
      <c r="AC502" s="433"/>
      <c r="AD502" s="433"/>
      <c r="AE502" s="433"/>
      <c r="AF502" s="433"/>
      <c r="AG502" s="433"/>
      <c r="AH502" s="433"/>
      <c r="AI502" s="433"/>
      <c r="AJ502" s="433"/>
      <c r="AK502" s="433"/>
      <c r="AL502" s="433"/>
      <c r="AM502" s="433"/>
      <c r="AN502" s="433"/>
      <c r="AO502" s="433"/>
      <c r="AP502" s="433"/>
      <c r="AQ502" s="433"/>
      <c r="AR502" s="433"/>
      <c r="AS502" s="433"/>
      <c r="AT502" s="433"/>
      <c r="AU502" s="433"/>
      <c r="AV502" s="433"/>
      <c r="AW502" s="433"/>
      <c r="AX502" s="433"/>
    </row>
    <row r="503" spans="2:50" ht="14.25" customHeight="1" x14ac:dyDescent="0.25">
      <c r="B503" s="652"/>
      <c r="C503" s="434"/>
      <c r="D503" s="434"/>
      <c r="E503" s="434"/>
      <c r="F503" s="433"/>
      <c r="G503" s="433"/>
      <c r="H503" s="433"/>
      <c r="I503" s="433"/>
      <c r="J503" s="433"/>
      <c r="K503" s="433"/>
      <c r="L503" s="433"/>
      <c r="M503" s="433"/>
      <c r="N503" s="433"/>
      <c r="O503" s="433"/>
      <c r="P503" s="433"/>
      <c r="Q503" s="433"/>
      <c r="R503" s="433"/>
      <c r="S503" s="433"/>
      <c r="T503" s="433"/>
      <c r="U503" s="433"/>
      <c r="V503" s="433"/>
      <c r="W503" s="433"/>
      <c r="X503" s="433"/>
      <c r="Y503" s="433"/>
      <c r="Z503" s="433"/>
      <c r="AA503" s="433"/>
      <c r="AB503" s="433"/>
      <c r="AC503" s="433"/>
      <c r="AD503" s="433"/>
      <c r="AE503" s="433"/>
      <c r="AF503" s="433"/>
      <c r="AG503" s="433"/>
      <c r="AH503" s="433"/>
      <c r="AI503" s="433"/>
      <c r="AJ503" s="433"/>
      <c r="AK503" s="433"/>
      <c r="AL503" s="433"/>
      <c r="AM503" s="433"/>
      <c r="AN503" s="433"/>
      <c r="AO503" s="433"/>
      <c r="AP503" s="433"/>
      <c r="AQ503" s="433"/>
      <c r="AR503" s="433"/>
      <c r="AS503" s="433"/>
      <c r="AT503" s="433"/>
      <c r="AU503" s="433"/>
      <c r="AV503" s="433"/>
      <c r="AW503" s="433"/>
      <c r="AX503" s="433"/>
    </row>
    <row r="504" spans="2:50" ht="14.25" customHeight="1" x14ac:dyDescent="0.25">
      <c r="B504" s="652"/>
      <c r="C504" s="434"/>
      <c r="D504" s="434"/>
      <c r="E504" s="434"/>
      <c r="F504" s="433"/>
      <c r="G504" s="433"/>
      <c r="H504" s="433"/>
      <c r="I504" s="433"/>
      <c r="J504" s="433"/>
      <c r="K504" s="433"/>
      <c r="L504" s="433"/>
      <c r="M504" s="433"/>
      <c r="N504" s="433"/>
      <c r="O504" s="433"/>
      <c r="P504" s="433"/>
      <c r="Q504" s="433"/>
      <c r="R504" s="433"/>
      <c r="S504" s="433"/>
      <c r="T504" s="433"/>
      <c r="U504" s="433"/>
      <c r="V504" s="433"/>
      <c r="W504" s="433"/>
      <c r="X504" s="433"/>
      <c r="Y504" s="433"/>
      <c r="Z504" s="433"/>
      <c r="AA504" s="433"/>
      <c r="AB504" s="433"/>
      <c r="AC504" s="433"/>
      <c r="AD504" s="433"/>
      <c r="AE504" s="433"/>
      <c r="AF504" s="433"/>
      <c r="AG504" s="433"/>
      <c r="AH504" s="433"/>
      <c r="AI504" s="433"/>
      <c r="AJ504" s="433"/>
      <c r="AK504" s="433"/>
      <c r="AL504" s="433"/>
      <c r="AM504" s="433"/>
      <c r="AN504" s="433"/>
      <c r="AO504" s="433"/>
      <c r="AP504" s="433"/>
      <c r="AQ504" s="433"/>
      <c r="AR504" s="433"/>
      <c r="AS504" s="433"/>
      <c r="AT504" s="433"/>
      <c r="AU504" s="433"/>
      <c r="AV504" s="433"/>
      <c r="AW504" s="433"/>
      <c r="AX504" s="433"/>
    </row>
    <row r="505" spans="2:50" ht="14.25" customHeight="1" x14ac:dyDescent="0.25">
      <c r="B505" s="652"/>
      <c r="C505" s="434"/>
      <c r="D505" s="434"/>
      <c r="E505" s="434"/>
      <c r="F505" s="433"/>
      <c r="G505" s="433"/>
      <c r="H505" s="433"/>
      <c r="I505" s="433"/>
      <c r="J505" s="433"/>
      <c r="K505" s="433"/>
      <c r="L505" s="433"/>
      <c r="M505" s="433"/>
      <c r="N505" s="433"/>
      <c r="O505" s="433"/>
      <c r="P505" s="433"/>
      <c r="Q505" s="433"/>
      <c r="R505" s="433"/>
      <c r="S505" s="433"/>
      <c r="T505" s="433"/>
      <c r="U505" s="433"/>
      <c r="V505" s="433"/>
      <c r="W505" s="433"/>
      <c r="X505" s="433"/>
      <c r="Y505" s="433"/>
      <c r="Z505" s="433"/>
      <c r="AA505" s="433"/>
      <c r="AB505" s="433"/>
      <c r="AC505" s="433"/>
      <c r="AD505" s="433"/>
      <c r="AE505" s="433"/>
      <c r="AF505" s="433"/>
      <c r="AG505" s="433"/>
      <c r="AH505" s="433"/>
      <c r="AI505" s="433"/>
      <c r="AJ505" s="433"/>
      <c r="AK505" s="433"/>
      <c r="AL505" s="433"/>
      <c r="AM505" s="433"/>
      <c r="AN505" s="433"/>
      <c r="AO505" s="433"/>
      <c r="AP505" s="433"/>
      <c r="AQ505" s="433"/>
      <c r="AR505" s="433"/>
      <c r="AS505" s="433"/>
      <c r="AT505" s="433"/>
      <c r="AU505" s="433"/>
      <c r="AV505" s="433"/>
      <c r="AW505" s="433"/>
      <c r="AX505" s="433"/>
    </row>
    <row r="506" spans="2:50" ht="14.25" customHeight="1" x14ac:dyDescent="0.25">
      <c r="B506" s="652"/>
      <c r="C506" s="434"/>
      <c r="D506" s="434"/>
      <c r="E506" s="434"/>
      <c r="F506" s="433"/>
      <c r="G506" s="433"/>
      <c r="H506" s="433"/>
      <c r="I506" s="433"/>
      <c r="J506" s="433"/>
      <c r="K506" s="433"/>
      <c r="L506" s="433"/>
      <c r="M506" s="433"/>
      <c r="N506" s="433"/>
      <c r="O506" s="433"/>
      <c r="P506" s="433"/>
      <c r="Q506" s="433"/>
      <c r="R506" s="433"/>
      <c r="S506" s="433"/>
      <c r="T506" s="433"/>
      <c r="U506" s="433"/>
      <c r="V506" s="433"/>
      <c r="W506" s="433"/>
      <c r="X506" s="433"/>
      <c r="Y506" s="433"/>
      <c r="Z506" s="433"/>
      <c r="AA506" s="433"/>
      <c r="AB506" s="433"/>
      <c r="AC506" s="433"/>
      <c r="AD506" s="433"/>
      <c r="AE506" s="433"/>
      <c r="AF506" s="433"/>
      <c r="AG506" s="433"/>
      <c r="AH506" s="433"/>
      <c r="AI506" s="433"/>
      <c r="AJ506" s="433"/>
      <c r="AK506" s="433"/>
      <c r="AL506" s="433"/>
      <c r="AM506" s="433"/>
      <c r="AN506" s="433"/>
      <c r="AO506" s="433"/>
      <c r="AP506" s="433"/>
      <c r="AQ506" s="433"/>
      <c r="AR506" s="433"/>
      <c r="AS506" s="433"/>
      <c r="AT506" s="433"/>
      <c r="AU506" s="433"/>
      <c r="AV506" s="433"/>
      <c r="AW506" s="433"/>
      <c r="AX506" s="433"/>
    </row>
    <row r="507" spans="2:50" ht="14.25" customHeight="1" x14ac:dyDescent="0.25">
      <c r="B507" s="652"/>
      <c r="C507" s="434"/>
      <c r="D507" s="434"/>
      <c r="E507" s="434"/>
      <c r="F507" s="433"/>
      <c r="G507" s="433"/>
      <c r="H507" s="433"/>
      <c r="I507" s="433"/>
      <c r="J507" s="433"/>
      <c r="K507" s="433"/>
      <c r="L507" s="433"/>
      <c r="M507" s="433"/>
      <c r="N507" s="433"/>
      <c r="O507" s="433"/>
      <c r="P507" s="433"/>
      <c r="Q507" s="433"/>
      <c r="R507" s="433"/>
      <c r="S507" s="433"/>
      <c r="T507" s="433"/>
      <c r="U507" s="433"/>
      <c r="V507" s="433"/>
      <c r="W507" s="433"/>
      <c r="X507" s="433"/>
      <c r="Y507" s="433"/>
      <c r="Z507" s="433"/>
      <c r="AA507" s="433"/>
      <c r="AB507" s="433"/>
      <c r="AC507" s="433"/>
      <c r="AD507" s="433"/>
      <c r="AE507" s="433"/>
      <c r="AF507" s="433"/>
      <c r="AG507" s="433"/>
      <c r="AH507" s="433"/>
      <c r="AI507" s="433"/>
      <c r="AJ507" s="433"/>
      <c r="AK507" s="433"/>
      <c r="AL507" s="433"/>
      <c r="AM507" s="433"/>
      <c r="AN507" s="433"/>
      <c r="AO507" s="433"/>
      <c r="AP507" s="433"/>
      <c r="AQ507" s="433"/>
      <c r="AR507" s="433"/>
      <c r="AS507" s="433"/>
      <c r="AT507" s="433"/>
      <c r="AU507" s="433"/>
      <c r="AV507" s="433"/>
      <c r="AW507" s="433"/>
      <c r="AX507" s="433"/>
    </row>
    <row r="508" spans="2:50" ht="14.25" customHeight="1" x14ac:dyDescent="0.25">
      <c r="B508" s="652"/>
      <c r="C508" s="434"/>
      <c r="D508" s="434"/>
      <c r="E508" s="434"/>
      <c r="F508" s="433"/>
      <c r="G508" s="433"/>
      <c r="H508" s="433"/>
      <c r="I508" s="433"/>
      <c r="J508" s="433"/>
      <c r="K508" s="433"/>
      <c r="L508" s="433"/>
      <c r="M508" s="433"/>
      <c r="N508" s="433"/>
      <c r="O508" s="433"/>
      <c r="P508" s="433"/>
      <c r="Q508" s="433"/>
      <c r="R508" s="433"/>
      <c r="S508" s="433"/>
      <c r="T508" s="433"/>
      <c r="U508" s="433"/>
      <c r="V508" s="433"/>
      <c r="W508" s="433"/>
      <c r="X508" s="433"/>
      <c r="Y508" s="433"/>
      <c r="Z508" s="433"/>
      <c r="AA508" s="433"/>
      <c r="AB508" s="433"/>
      <c r="AC508" s="433"/>
      <c r="AD508" s="433"/>
      <c r="AE508" s="433"/>
      <c r="AF508" s="433"/>
      <c r="AG508" s="433"/>
      <c r="AH508" s="433"/>
      <c r="AI508" s="433"/>
      <c r="AJ508" s="433"/>
      <c r="AK508" s="433"/>
      <c r="AL508" s="433"/>
      <c r="AM508" s="433"/>
      <c r="AN508" s="433"/>
      <c r="AO508" s="433"/>
      <c r="AP508" s="433"/>
      <c r="AQ508" s="433"/>
      <c r="AR508" s="433"/>
      <c r="AS508" s="433"/>
      <c r="AT508" s="433"/>
      <c r="AU508" s="433"/>
      <c r="AV508" s="433"/>
      <c r="AW508" s="433"/>
      <c r="AX508" s="433"/>
    </row>
    <row r="509" spans="2:50" ht="14.25" customHeight="1" x14ac:dyDescent="0.25">
      <c r="B509" s="652"/>
      <c r="C509" s="434"/>
      <c r="D509" s="434"/>
      <c r="E509" s="434"/>
      <c r="F509" s="433"/>
      <c r="G509" s="433"/>
      <c r="H509" s="433"/>
      <c r="I509" s="433"/>
      <c r="J509" s="433"/>
      <c r="K509" s="433"/>
      <c r="L509" s="433"/>
      <c r="M509" s="433"/>
      <c r="N509" s="433"/>
      <c r="O509" s="433"/>
      <c r="P509" s="433"/>
      <c r="Q509" s="433"/>
      <c r="R509" s="433"/>
      <c r="S509" s="433"/>
      <c r="T509" s="433"/>
      <c r="U509" s="433"/>
      <c r="V509" s="433"/>
      <c r="W509" s="433"/>
      <c r="X509" s="433"/>
      <c r="Y509" s="433"/>
      <c r="Z509" s="433"/>
      <c r="AA509" s="433"/>
      <c r="AB509" s="433"/>
      <c r="AC509" s="433"/>
      <c r="AD509" s="433"/>
      <c r="AE509" s="433"/>
      <c r="AF509" s="433"/>
      <c r="AG509" s="433"/>
      <c r="AH509" s="433"/>
      <c r="AI509" s="433"/>
      <c r="AJ509" s="433"/>
      <c r="AK509" s="433"/>
      <c r="AL509" s="433"/>
      <c r="AM509" s="433"/>
      <c r="AN509" s="433"/>
      <c r="AO509" s="433"/>
      <c r="AP509" s="433"/>
      <c r="AQ509" s="433"/>
      <c r="AR509" s="433"/>
      <c r="AS509" s="433"/>
      <c r="AT509" s="433"/>
      <c r="AU509" s="433"/>
      <c r="AV509" s="433"/>
      <c r="AW509" s="433"/>
      <c r="AX509" s="433"/>
    </row>
    <row r="510" spans="2:50" ht="14.25" customHeight="1" x14ac:dyDescent="0.25">
      <c r="B510" s="652"/>
      <c r="C510" s="434"/>
      <c r="D510" s="434"/>
      <c r="E510" s="434"/>
      <c r="F510" s="433"/>
      <c r="G510" s="433"/>
      <c r="H510" s="433"/>
      <c r="I510" s="433"/>
      <c r="J510" s="433"/>
      <c r="K510" s="433"/>
      <c r="L510" s="433"/>
      <c r="M510" s="433"/>
      <c r="N510" s="433"/>
      <c r="O510" s="433"/>
      <c r="P510" s="433"/>
      <c r="Q510" s="433"/>
      <c r="R510" s="433"/>
      <c r="S510" s="433"/>
      <c r="T510" s="433"/>
      <c r="U510" s="433"/>
      <c r="V510" s="433"/>
      <c r="W510" s="433"/>
      <c r="X510" s="433"/>
      <c r="Y510" s="433"/>
      <c r="Z510" s="433"/>
      <c r="AA510" s="433"/>
      <c r="AB510" s="433"/>
      <c r="AC510" s="433"/>
      <c r="AD510" s="433"/>
      <c r="AE510" s="433"/>
      <c r="AF510" s="433"/>
      <c r="AG510" s="433"/>
      <c r="AH510" s="433"/>
      <c r="AI510" s="433"/>
      <c r="AJ510" s="433"/>
      <c r="AK510" s="433"/>
      <c r="AL510" s="433"/>
      <c r="AM510" s="433"/>
      <c r="AN510" s="433"/>
      <c r="AO510" s="433"/>
      <c r="AP510" s="433"/>
      <c r="AQ510" s="433"/>
      <c r="AR510" s="433"/>
      <c r="AS510" s="433"/>
      <c r="AT510" s="433"/>
      <c r="AU510" s="433"/>
      <c r="AV510" s="433"/>
      <c r="AW510" s="433"/>
      <c r="AX510" s="433"/>
    </row>
    <row r="511" spans="2:50" ht="14.25" customHeight="1" x14ac:dyDescent="0.25">
      <c r="B511" s="652"/>
      <c r="C511" s="434"/>
      <c r="D511" s="434"/>
      <c r="E511" s="434"/>
      <c r="F511" s="433"/>
      <c r="G511" s="433"/>
      <c r="H511" s="433"/>
      <c r="I511" s="433"/>
      <c r="J511" s="433"/>
      <c r="K511" s="433"/>
      <c r="L511" s="433"/>
      <c r="M511" s="433"/>
      <c r="N511" s="433"/>
      <c r="O511" s="433"/>
      <c r="P511" s="433"/>
      <c r="Q511" s="433"/>
      <c r="R511" s="433"/>
      <c r="S511" s="433"/>
      <c r="T511" s="433"/>
      <c r="U511" s="433"/>
      <c r="V511" s="433"/>
      <c r="W511" s="433"/>
      <c r="X511" s="433"/>
      <c r="Y511" s="433"/>
      <c r="Z511" s="433"/>
      <c r="AA511" s="433"/>
      <c r="AB511" s="433"/>
      <c r="AC511" s="433"/>
      <c r="AD511" s="433"/>
      <c r="AE511" s="433"/>
      <c r="AF511" s="433"/>
      <c r="AG511" s="433"/>
      <c r="AH511" s="433"/>
      <c r="AI511" s="433"/>
      <c r="AJ511" s="433"/>
      <c r="AK511" s="433"/>
      <c r="AL511" s="433"/>
      <c r="AM511" s="433"/>
      <c r="AN511" s="433"/>
      <c r="AO511" s="433"/>
      <c r="AP511" s="433"/>
      <c r="AQ511" s="433"/>
      <c r="AR511" s="433"/>
      <c r="AS511" s="433"/>
      <c r="AT511" s="433"/>
      <c r="AU511" s="433"/>
      <c r="AV511" s="433"/>
      <c r="AW511" s="433"/>
      <c r="AX511" s="433"/>
    </row>
    <row r="512" spans="2:50" ht="14.25" customHeight="1" x14ac:dyDescent="0.25">
      <c r="B512" s="652"/>
      <c r="C512" s="434"/>
      <c r="D512" s="434"/>
      <c r="E512" s="434"/>
      <c r="F512" s="433"/>
      <c r="G512" s="433"/>
      <c r="H512" s="433"/>
      <c r="I512" s="433"/>
      <c r="J512" s="433"/>
      <c r="K512" s="433"/>
      <c r="L512" s="433"/>
      <c r="M512" s="433"/>
      <c r="N512" s="433"/>
      <c r="O512" s="433"/>
      <c r="P512" s="433"/>
      <c r="Q512" s="433"/>
      <c r="R512" s="433"/>
      <c r="S512" s="433"/>
      <c r="T512" s="433"/>
      <c r="U512" s="433"/>
      <c r="V512" s="433"/>
      <c r="W512" s="433"/>
      <c r="X512" s="433"/>
      <c r="Y512" s="433"/>
      <c r="Z512" s="433"/>
      <c r="AA512" s="433"/>
      <c r="AB512" s="433"/>
      <c r="AC512" s="433"/>
      <c r="AD512" s="433"/>
      <c r="AE512" s="433"/>
      <c r="AF512" s="433"/>
      <c r="AG512" s="433"/>
      <c r="AH512" s="433"/>
      <c r="AI512" s="433"/>
      <c r="AJ512" s="433"/>
      <c r="AK512" s="433"/>
      <c r="AL512" s="433"/>
      <c r="AM512" s="433"/>
      <c r="AN512" s="433"/>
      <c r="AO512" s="433"/>
      <c r="AP512" s="433"/>
      <c r="AQ512" s="433"/>
      <c r="AR512" s="433"/>
      <c r="AS512" s="433"/>
      <c r="AT512" s="433"/>
      <c r="AU512" s="433"/>
      <c r="AV512" s="433"/>
      <c r="AW512" s="433"/>
      <c r="AX512" s="433"/>
    </row>
    <row r="513" spans="2:50" ht="14.25" customHeight="1" x14ac:dyDescent="0.25">
      <c r="B513" s="652"/>
      <c r="C513" s="434"/>
      <c r="D513" s="434"/>
      <c r="E513" s="434"/>
      <c r="F513" s="433"/>
      <c r="G513" s="433"/>
      <c r="H513" s="433"/>
      <c r="I513" s="433"/>
      <c r="J513" s="433"/>
      <c r="K513" s="433"/>
      <c r="L513" s="433"/>
      <c r="M513" s="433"/>
      <c r="N513" s="433"/>
      <c r="O513" s="433"/>
      <c r="P513" s="433"/>
      <c r="Q513" s="433"/>
      <c r="R513" s="433"/>
      <c r="S513" s="433"/>
      <c r="T513" s="433"/>
      <c r="U513" s="433"/>
      <c r="V513" s="433"/>
      <c r="W513" s="433"/>
      <c r="X513" s="433"/>
      <c r="Y513" s="433"/>
      <c r="Z513" s="433"/>
      <c r="AA513" s="433"/>
      <c r="AB513" s="433"/>
      <c r="AC513" s="433"/>
      <c r="AD513" s="433"/>
      <c r="AE513" s="433"/>
      <c r="AF513" s="433"/>
      <c r="AG513" s="433"/>
      <c r="AH513" s="433"/>
      <c r="AI513" s="433"/>
      <c r="AJ513" s="433"/>
      <c r="AK513" s="433"/>
      <c r="AL513" s="433"/>
      <c r="AM513" s="433"/>
      <c r="AN513" s="433"/>
      <c r="AO513" s="433"/>
      <c r="AP513" s="433"/>
      <c r="AQ513" s="433"/>
      <c r="AR513" s="433"/>
      <c r="AS513" s="433"/>
      <c r="AT513" s="433"/>
      <c r="AU513" s="433"/>
      <c r="AV513" s="433"/>
      <c r="AW513" s="433"/>
      <c r="AX513" s="433"/>
    </row>
    <row r="514" spans="2:50" ht="14.25" customHeight="1" x14ac:dyDescent="0.25">
      <c r="B514" s="652"/>
      <c r="C514" s="434"/>
      <c r="D514" s="434"/>
      <c r="E514" s="434"/>
      <c r="F514" s="433"/>
      <c r="G514" s="433"/>
      <c r="H514" s="433"/>
      <c r="I514" s="433"/>
      <c r="J514" s="433"/>
      <c r="K514" s="433"/>
      <c r="L514" s="433"/>
      <c r="M514" s="433"/>
      <c r="N514" s="433"/>
      <c r="O514" s="433"/>
      <c r="P514" s="433"/>
      <c r="Q514" s="433"/>
      <c r="R514" s="433"/>
      <c r="S514" s="433"/>
      <c r="T514" s="433"/>
      <c r="U514" s="433"/>
      <c r="V514" s="433"/>
      <c r="W514" s="433"/>
      <c r="X514" s="433"/>
      <c r="Y514" s="433"/>
      <c r="Z514" s="433"/>
      <c r="AA514" s="433"/>
      <c r="AB514" s="433"/>
      <c r="AC514" s="433"/>
      <c r="AD514" s="433"/>
      <c r="AE514" s="433"/>
      <c r="AF514" s="433"/>
      <c r="AG514" s="433"/>
      <c r="AH514" s="433"/>
      <c r="AI514" s="433"/>
      <c r="AJ514" s="433"/>
      <c r="AK514" s="433"/>
      <c r="AL514" s="433"/>
      <c r="AM514" s="433"/>
      <c r="AN514" s="433"/>
      <c r="AO514" s="433"/>
      <c r="AP514" s="433"/>
      <c r="AQ514" s="433"/>
      <c r="AR514" s="433"/>
      <c r="AS514" s="433"/>
      <c r="AT514" s="433"/>
      <c r="AU514" s="433"/>
      <c r="AV514" s="433"/>
      <c r="AW514" s="433"/>
      <c r="AX514" s="433"/>
    </row>
    <row r="515" spans="2:50" ht="14.25" customHeight="1" x14ac:dyDescent="0.25">
      <c r="B515" s="652"/>
      <c r="C515" s="434"/>
      <c r="D515" s="434"/>
      <c r="E515" s="434"/>
      <c r="F515" s="433"/>
      <c r="G515" s="433"/>
      <c r="H515" s="433"/>
      <c r="I515" s="433"/>
      <c r="J515" s="433"/>
      <c r="K515" s="433"/>
      <c r="L515" s="433"/>
      <c r="M515" s="433"/>
      <c r="N515" s="433"/>
      <c r="O515" s="433"/>
      <c r="P515" s="433"/>
      <c r="Q515" s="433"/>
      <c r="R515" s="433"/>
      <c r="S515" s="433"/>
      <c r="T515" s="433"/>
      <c r="U515" s="433"/>
      <c r="V515" s="433"/>
      <c r="W515" s="433"/>
      <c r="X515" s="433"/>
      <c r="Y515" s="433"/>
      <c r="Z515" s="433"/>
      <c r="AA515" s="433"/>
      <c r="AB515" s="433"/>
      <c r="AC515" s="433"/>
      <c r="AD515" s="433"/>
      <c r="AE515" s="433"/>
      <c r="AF515" s="433"/>
      <c r="AG515" s="433"/>
      <c r="AH515" s="433"/>
      <c r="AI515" s="433"/>
      <c r="AJ515" s="433"/>
      <c r="AK515" s="433"/>
      <c r="AL515" s="433"/>
      <c r="AM515" s="433"/>
      <c r="AN515" s="433"/>
      <c r="AO515" s="433"/>
      <c r="AP515" s="433"/>
      <c r="AQ515" s="433"/>
      <c r="AR515" s="433"/>
      <c r="AS515" s="433"/>
      <c r="AT515" s="433"/>
      <c r="AU515" s="433"/>
      <c r="AV515" s="433"/>
      <c r="AW515" s="433"/>
      <c r="AX515" s="433"/>
    </row>
    <row r="516" spans="2:50" ht="14.25" customHeight="1" x14ac:dyDescent="0.25">
      <c r="B516" s="652"/>
      <c r="C516" s="434"/>
      <c r="D516" s="434"/>
      <c r="E516" s="434"/>
      <c r="F516" s="433"/>
      <c r="G516" s="433"/>
      <c r="H516" s="433"/>
      <c r="I516" s="433"/>
      <c r="J516" s="433"/>
      <c r="K516" s="433"/>
      <c r="L516" s="433"/>
      <c r="M516" s="433"/>
      <c r="N516" s="433"/>
      <c r="O516" s="433"/>
      <c r="P516" s="433"/>
      <c r="Q516" s="433"/>
      <c r="R516" s="433"/>
      <c r="S516" s="433"/>
      <c r="T516" s="433"/>
      <c r="U516" s="433"/>
      <c r="V516" s="433"/>
      <c r="W516" s="433"/>
      <c r="X516" s="433"/>
      <c r="Y516" s="433"/>
      <c r="Z516" s="433"/>
      <c r="AA516" s="433"/>
      <c r="AB516" s="433"/>
      <c r="AC516" s="433"/>
      <c r="AD516" s="433"/>
      <c r="AE516" s="433"/>
      <c r="AF516" s="433"/>
      <c r="AG516" s="433"/>
      <c r="AH516" s="433"/>
      <c r="AI516" s="433"/>
      <c r="AJ516" s="433"/>
      <c r="AK516" s="433"/>
      <c r="AL516" s="433"/>
      <c r="AM516" s="433"/>
      <c r="AN516" s="433"/>
      <c r="AO516" s="433"/>
      <c r="AP516" s="433"/>
      <c r="AQ516" s="433"/>
      <c r="AR516" s="433"/>
      <c r="AS516" s="433"/>
      <c r="AT516" s="433"/>
      <c r="AU516" s="433"/>
      <c r="AV516" s="433"/>
      <c r="AW516" s="433"/>
      <c r="AX516" s="433"/>
    </row>
    <row r="517" spans="2:50" ht="14.25" customHeight="1" x14ac:dyDescent="0.25">
      <c r="B517" s="652"/>
      <c r="C517" s="434"/>
      <c r="D517" s="434"/>
      <c r="E517" s="434"/>
      <c r="F517" s="433"/>
      <c r="G517" s="433"/>
      <c r="H517" s="433"/>
      <c r="I517" s="433"/>
      <c r="J517" s="433"/>
      <c r="K517" s="433"/>
      <c r="L517" s="433"/>
      <c r="M517" s="433"/>
      <c r="N517" s="433"/>
      <c r="O517" s="433"/>
      <c r="P517" s="433"/>
      <c r="Q517" s="433"/>
      <c r="R517" s="433"/>
      <c r="S517" s="433"/>
      <c r="T517" s="433"/>
      <c r="U517" s="433"/>
      <c r="V517" s="433"/>
      <c r="W517" s="433"/>
      <c r="X517" s="433"/>
      <c r="Y517" s="433"/>
      <c r="Z517" s="433"/>
      <c r="AA517" s="433"/>
      <c r="AB517" s="433"/>
      <c r="AC517" s="433"/>
      <c r="AD517" s="433"/>
      <c r="AE517" s="433"/>
      <c r="AF517" s="433"/>
      <c r="AG517" s="433"/>
      <c r="AH517" s="433"/>
      <c r="AI517" s="433"/>
      <c r="AJ517" s="433"/>
      <c r="AK517" s="433"/>
      <c r="AL517" s="433"/>
      <c r="AM517" s="433"/>
      <c r="AN517" s="433"/>
      <c r="AO517" s="433"/>
      <c r="AP517" s="433"/>
      <c r="AQ517" s="433"/>
      <c r="AR517" s="433"/>
      <c r="AS517" s="433"/>
      <c r="AT517" s="433"/>
      <c r="AU517" s="433"/>
      <c r="AV517" s="433"/>
      <c r="AW517" s="433"/>
      <c r="AX517" s="433"/>
    </row>
    <row r="518" spans="2:50" ht="14.25" customHeight="1" x14ac:dyDescent="0.25">
      <c r="B518" s="652"/>
      <c r="C518" s="434"/>
      <c r="D518" s="434"/>
      <c r="E518" s="434"/>
      <c r="F518" s="433"/>
      <c r="G518" s="433"/>
      <c r="H518" s="433"/>
      <c r="I518" s="433"/>
      <c r="J518" s="433"/>
      <c r="K518" s="433"/>
      <c r="L518" s="433"/>
      <c r="M518" s="433"/>
      <c r="N518" s="433"/>
      <c r="O518" s="433"/>
      <c r="P518" s="433"/>
      <c r="Q518" s="433"/>
      <c r="R518" s="433"/>
      <c r="S518" s="433"/>
      <c r="T518" s="433"/>
      <c r="U518" s="433"/>
      <c r="V518" s="433"/>
      <c r="W518" s="433"/>
      <c r="X518" s="433"/>
      <c r="Y518" s="433"/>
      <c r="Z518" s="433"/>
      <c r="AA518" s="433"/>
      <c r="AB518" s="433"/>
      <c r="AC518" s="433"/>
      <c r="AD518" s="433"/>
      <c r="AE518" s="433"/>
      <c r="AF518" s="433"/>
      <c r="AG518" s="433"/>
      <c r="AH518" s="433"/>
      <c r="AI518" s="433"/>
      <c r="AJ518" s="433"/>
      <c r="AK518" s="433"/>
      <c r="AL518" s="433"/>
      <c r="AM518" s="433"/>
      <c r="AN518" s="433"/>
      <c r="AO518" s="433"/>
      <c r="AP518" s="433"/>
      <c r="AQ518" s="433"/>
      <c r="AR518" s="433"/>
      <c r="AS518" s="433"/>
      <c r="AT518" s="433"/>
      <c r="AU518" s="433"/>
      <c r="AV518" s="433"/>
      <c r="AW518" s="433"/>
      <c r="AX518" s="433"/>
    </row>
    <row r="519" spans="2:50" ht="14.25" customHeight="1" x14ac:dyDescent="0.25">
      <c r="B519" s="652"/>
      <c r="C519" s="434"/>
      <c r="D519" s="434"/>
      <c r="E519" s="434"/>
      <c r="F519" s="433"/>
      <c r="G519" s="433"/>
      <c r="H519" s="433"/>
      <c r="I519" s="433"/>
      <c r="J519" s="433"/>
      <c r="K519" s="433"/>
      <c r="L519" s="433"/>
      <c r="M519" s="433"/>
      <c r="N519" s="433"/>
      <c r="O519" s="433"/>
      <c r="P519" s="433"/>
      <c r="Q519" s="433"/>
      <c r="R519" s="433"/>
      <c r="S519" s="433"/>
      <c r="T519" s="433"/>
      <c r="U519" s="433"/>
      <c r="V519" s="433"/>
      <c r="W519" s="433"/>
      <c r="X519" s="433"/>
      <c r="Y519" s="433"/>
      <c r="Z519" s="433"/>
      <c r="AA519" s="433"/>
      <c r="AB519" s="433"/>
      <c r="AC519" s="433"/>
      <c r="AD519" s="433"/>
      <c r="AE519" s="433"/>
      <c r="AF519" s="433"/>
      <c r="AG519" s="433"/>
      <c r="AH519" s="433"/>
      <c r="AI519" s="433"/>
      <c r="AJ519" s="433"/>
      <c r="AK519" s="433"/>
      <c r="AL519" s="433"/>
      <c r="AM519" s="433"/>
      <c r="AN519" s="433"/>
      <c r="AO519" s="433"/>
      <c r="AP519" s="433"/>
      <c r="AQ519" s="433"/>
      <c r="AR519" s="433"/>
      <c r="AS519" s="433"/>
      <c r="AT519" s="433"/>
      <c r="AU519" s="433"/>
      <c r="AV519" s="433"/>
      <c r="AW519" s="433"/>
      <c r="AX519" s="433"/>
    </row>
    <row r="520" spans="2:50" ht="14.25" customHeight="1" x14ac:dyDescent="0.25">
      <c r="B520" s="652"/>
      <c r="C520" s="434"/>
      <c r="D520" s="434"/>
      <c r="E520" s="434"/>
      <c r="F520" s="433"/>
      <c r="G520" s="433"/>
      <c r="H520" s="433"/>
      <c r="I520" s="433"/>
      <c r="J520" s="433"/>
      <c r="K520" s="433"/>
      <c r="L520" s="433"/>
      <c r="M520" s="433"/>
      <c r="N520" s="433"/>
      <c r="O520" s="433"/>
      <c r="P520" s="433"/>
      <c r="Q520" s="433"/>
      <c r="R520" s="433"/>
      <c r="S520" s="433"/>
      <c r="T520" s="433"/>
      <c r="U520" s="433"/>
      <c r="V520" s="433"/>
      <c r="W520" s="433"/>
      <c r="X520" s="433"/>
      <c r="Y520" s="433"/>
      <c r="Z520" s="433"/>
      <c r="AA520" s="433"/>
      <c r="AB520" s="433"/>
      <c r="AC520" s="433"/>
      <c r="AD520" s="433"/>
      <c r="AE520" s="433"/>
      <c r="AF520" s="433"/>
      <c r="AG520" s="433"/>
      <c r="AH520" s="433"/>
      <c r="AI520" s="433"/>
      <c r="AJ520" s="433"/>
      <c r="AK520" s="433"/>
      <c r="AL520" s="433"/>
      <c r="AM520" s="433"/>
      <c r="AN520" s="433"/>
      <c r="AO520" s="433"/>
      <c r="AP520" s="433"/>
      <c r="AQ520" s="433"/>
      <c r="AR520" s="433"/>
      <c r="AS520" s="433"/>
      <c r="AT520" s="433"/>
      <c r="AU520" s="433"/>
      <c r="AV520" s="433"/>
      <c r="AW520" s="433"/>
      <c r="AX520" s="433"/>
    </row>
    <row r="521" spans="2:50" ht="14.25" customHeight="1" x14ac:dyDescent="0.25">
      <c r="B521" s="652"/>
      <c r="C521" s="434"/>
      <c r="D521" s="434"/>
      <c r="E521" s="434"/>
      <c r="F521" s="433"/>
      <c r="G521" s="433"/>
      <c r="H521" s="433"/>
      <c r="I521" s="433"/>
      <c r="J521" s="433"/>
      <c r="K521" s="433"/>
      <c r="L521" s="433"/>
      <c r="M521" s="433"/>
      <c r="N521" s="433"/>
      <c r="O521" s="433"/>
      <c r="P521" s="433"/>
      <c r="Q521" s="433"/>
      <c r="R521" s="433"/>
      <c r="S521" s="433"/>
      <c r="T521" s="433"/>
      <c r="U521" s="433"/>
      <c r="V521" s="433"/>
      <c r="W521" s="433"/>
      <c r="X521" s="433"/>
      <c r="Y521" s="433"/>
      <c r="Z521" s="433"/>
      <c r="AA521" s="433"/>
      <c r="AB521" s="433"/>
      <c r="AC521" s="433"/>
      <c r="AD521" s="433"/>
      <c r="AE521" s="433"/>
      <c r="AF521" s="433"/>
      <c r="AG521" s="433"/>
      <c r="AH521" s="433"/>
      <c r="AI521" s="433"/>
      <c r="AJ521" s="433"/>
      <c r="AK521" s="433"/>
      <c r="AL521" s="433"/>
      <c r="AM521" s="433"/>
      <c r="AN521" s="433"/>
      <c r="AO521" s="433"/>
      <c r="AP521" s="433"/>
      <c r="AQ521" s="433"/>
      <c r="AR521" s="433"/>
      <c r="AS521" s="433"/>
      <c r="AT521" s="433"/>
      <c r="AU521" s="433"/>
      <c r="AV521" s="433"/>
      <c r="AW521" s="433"/>
      <c r="AX521" s="433"/>
    </row>
    <row r="522" spans="2:50" ht="14.25" customHeight="1" x14ac:dyDescent="0.25">
      <c r="B522" s="652"/>
      <c r="C522" s="434"/>
      <c r="D522" s="434"/>
      <c r="E522" s="434"/>
      <c r="F522" s="433"/>
      <c r="G522" s="433"/>
      <c r="H522" s="433"/>
      <c r="I522" s="433"/>
      <c r="J522" s="433"/>
      <c r="K522" s="433"/>
      <c r="L522" s="433"/>
      <c r="M522" s="433"/>
      <c r="N522" s="433"/>
      <c r="O522" s="433"/>
      <c r="P522" s="433"/>
      <c r="Q522" s="433"/>
      <c r="R522" s="433"/>
      <c r="S522" s="433"/>
      <c r="T522" s="433"/>
      <c r="U522" s="433"/>
      <c r="V522" s="433"/>
      <c r="W522" s="433"/>
      <c r="X522" s="433"/>
      <c r="Y522" s="433"/>
      <c r="Z522" s="433"/>
      <c r="AA522" s="433"/>
      <c r="AB522" s="433"/>
      <c r="AC522" s="433"/>
      <c r="AD522" s="433"/>
      <c r="AE522" s="433"/>
      <c r="AF522" s="433"/>
      <c r="AG522" s="433"/>
      <c r="AH522" s="433"/>
      <c r="AI522" s="433"/>
      <c r="AJ522" s="433"/>
      <c r="AK522" s="433"/>
      <c r="AL522" s="433"/>
      <c r="AM522" s="433"/>
      <c r="AN522" s="433"/>
      <c r="AO522" s="433"/>
      <c r="AP522" s="433"/>
      <c r="AQ522" s="433"/>
      <c r="AR522" s="433"/>
      <c r="AS522" s="433"/>
      <c r="AT522" s="433"/>
      <c r="AU522" s="433"/>
      <c r="AV522" s="433"/>
      <c r="AW522" s="433"/>
      <c r="AX522" s="433"/>
    </row>
    <row r="523" spans="2:50" ht="14.25" customHeight="1" x14ac:dyDescent="0.25">
      <c r="B523" s="652"/>
      <c r="C523" s="434"/>
      <c r="D523" s="434"/>
      <c r="E523" s="434"/>
      <c r="F523" s="433"/>
      <c r="G523" s="433"/>
      <c r="H523" s="433"/>
      <c r="I523" s="433"/>
      <c r="J523" s="433"/>
      <c r="K523" s="433"/>
      <c r="L523" s="433"/>
      <c r="M523" s="433"/>
      <c r="N523" s="433"/>
      <c r="O523" s="433"/>
      <c r="P523" s="433"/>
      <c r="Q523" s="433"/>
      <c r="R523" s="433"/>
      <c r="S523" s="433"/>
      <c r="T523" s="433"/>
      <c r="U523" s="433"/>
      <c r="V523" s="433"/>
      <c r="W523" s="433"/>
      <c r="X523" s="433"/>
      <c r="Y523" s="433"/>
      <c r="Z523" s="433"/>
      <c r="AA523" s="433"/>
      <c r="AB523" s="433"/>
      <c r="AC523" s="433"/>
      <c r="AD523" s="433"/>
      <c r="AE523" s="433"/>
      <c r="AF523" s="433"/>
      <c r="AG523" s="433"/>
      <c r="AH523" s="433"/>
      <c r="AI523" s="433"/>
      <c r="AJ523" s="433"/>
      <c r="AK523" s="433"/>
      <c r="AL523" s="433"/>
      <c r="AM523" s="433"/>
      <c r="AN523" s="433"/>
      <c r="AO523" s="433"/>
      <c r="AP523" s="433"/>
      <c r="AQ523" s="433"/>
      <c r="AR523" s="433"/>
      <c r="AS523" s="433"/>
      <c r="AT523" s="433"/>
      <c r="AU523" s="433"/>
      <c r="AV523" s="433"/>
      <c r="AW523" s="433"/>
      <c r="AX523" s="433"/>
    </row>
    <row r="524" spans="2:50" ht="14.25" customHeight="1" x14ac:dyDescent="0.25">
      <c r="B524" s="652"/>
      <c r="C524" s="434"/>
      <c r="D524" s="434"/>
      <c r="E524" s="434"/>
      <c r="F524" s="433"/>
      <c r="G524" s="433"/>
      <c r="H524" s="433"/>
      <c r="I524" s="433"/>
      <c r="J524" s="433"/>
      <c r="K524" s="433"/>
      <c r="L524" s="433"/>
      <c r="M524" s="433"/>
      <c r="N524" s="433"/>
      <c r="O524" s="433"/>
      <c r="P524" s="433"/>
      <c r="Q524" s="433"/>
      <c r="R524" s="433"/>
      <c r="S524" s="433"/>
      <c r="T524" s="433"/>
      <c r="U524" s="433"/>
      <c r="V524" s="433"/>
      <c r="W524" s="433"/>
      <c r="X524" s="433"/>
      <c r="Y524" s="433"/>
      <c r="Z524" s="433"/>
      <c r="AA524" s="433"/>
      <c r="AB524" s="433"/>
      <c r="AC524" s="433"/>
      <c r="AD524" s="433"/>
      <c r="AE524" s="433"/>
      <c r="AF524" s="433"/>
      <c r="AG524" s="433"/>
      <c r="AH524" s="433"/>
      <c r="AI524" s="433"/>
      <c r="AJ524" s="433"/>
      <c r="AK524" s="433"/>
      <c r="AL524" s="433"/>
      <c r="AM524" s="433"/>
      <c r="AN524" s="433"/>
      <c r="AO524" s="433"/>
      <c r="AP524" s="433"/>
      <c r="AQ524" s="433"/>
      <c r="AR524" s="433"/>
      <c r="AS524" s="433"/>
      <c r="AT524" s="433"/>
      <c r="AU524" s="433"/>
      <c r="AV524" s="433"/>
      <c r="AW524" s="433"/>
      <c r="AX524" s="433"/>
    </row>
    <row r="525" spans="2:50" ht="14.25" customHeight="1" x14ac:dyDescent="0.25">
      <c r="B525" s="652"/>
      <c r="C525" s="434"/>
      <c r="D525" s="434"/>
      <c r="E525" s="434"/>
      <c r="F525" s="433"/>
      <c r="G525" s="433"/>
      <c r="H525" s="433"/>
      <c r="I525" s="433"/>
      <c r="J525" s="433"/>
      <c r="K525" s="433"/>
      <c r="L525" s="433"/>
      <c r="M525" s="433"/>
      <c r="N525" s="433"/>
      <c r="O525" s="433"/>
      <c r="P525" s="433"/>
      <c r="Q525" s="433"/>
      <c r="R525" s="433"/>
      <c r="S525" s="433"/>
      <c r="T525" s="433"/>
      <c r="U525" s="433"/>
      <c r="V525" s="433"/>
      <c r="W525" s="433"/>
      <c r="X525" s="433"/>
      <c r="Y525" s="433"/>
      <c r="Z525" s="433"/>
      <c r="AA525" s="433"/>
      <c r="AB525" s="433"/>
      <c r="AC525" s="433"/>
      <c r="AD525" s="433"/>
      <c r="AE525" s="433"/>
      <c r="AF525" s="433"/>
      <c r="AG525" s="433"/>
      <c r="AH525" s="433"/>
      <c r="AI525" s="433"/>
      <c r="AJ525" s="433"/>
      <c r="AK525" s="433"/>
      <c r="AL525" s="433"/>
      <c r="AM525" s="433"/>
      <c r="AN525" s="433"/>
      <c r="AO525" s="433"/>
      <c r="AP525" s="433"/>
      <c r="AQ525" s="433"/>
      <c r="AR525" s="433"/>
      <c r="AS525" s="433"/>
      <c r="AT525" s="433"/>
      <c r="AU525" s="433"/>
      <c r="AV525" s="433"/>
      <c r="AW525" s="433"/>
      <c r="AX525" s="433"/>
    </row>
    <row r="526" spans="2:50" ht="14.25" customHeight="1" x14ac:dyDescent="0.25">
      <c r="B526" s="652"/>
      <c r="C526" s="434"/>
      <c r="D526" s="434"/>
      <c r="E526" s="434"/>
      <c r="F526" s="433"/>
      <c r="G526" s="433"/>
      <c r="H526" s="433"/>
      <c r="I526" s="433"/>
      <c r="J526" s="433"/>
      <c r="K526" s="433"/>
      <c r="L526" s="433"/>
      <c r="M526" s="433"/>
      <c r="N526" s="433"/>
      <c r="O526" s="433"/>
      <c r="P526" s="433"/>
      <c r="Q526" s="433"/>
      <c r="R526" s="433"/>
      <c r="S526" s="433"/>
      <c r="T526" s="433"/>
      <c r="U526" s="433"/>
      <c r="V526" s="433"/>
      <c r="W526" s="433"/>
      <c r="X526" s="433"/>
      <c r="Y526" s="433"/>
      <c r="Z526" s="433"/>
      <c r="AA526" s="433"/>
      <c r="AB526" s="433"/>
      <c r="AC526" s="433"/>
      <c r="AD526" s="433"/>
      <c r="AE526" s="433"/>
      <c r="AF526" s="433"/>
      <c r="AG526" s="433"/>
      <c r="AH526" s="433"/>
      <c r="AI526" s="433"/>
      <c r="AJ526" s="433"/>
      <c r="AK526" s="433"/>
      <c r="AL526" s="433"/>
      <c r="AM526" s="433"/>
      <c r="AN526" s="433"/>
      <c r="AO526" s="433"/>
      <c r="AP526" s="433"/>
      <c r="AQ526" s="433"/>
      <c r="AR526" s="433"/>
      <c r="AS526" s="433"/>
      <c r="AT526" s="433"/>
      <c r="AU526" s="433"/>
      <c r="AV526" s="433"/>
      <c r="AW526" s="433"/>
      <c r="AX526" s="433"/>
    </row>
    <row r="527" spans="2:50" ht="14.25" customHeight="1" x14ac:dyDescent="0.25">
      <c r="B527" s="652"/>
      <c r="C527" s="434"/>
      <c r="D527" s="434"/>
      <c r="E527" s="434"/>
      <c r="F527" s="433"/>
      <c r="G527" s="433"/>
      <c r="H527" s="433"/>
      <c r="I527" s="433"/>
      <c r="J527" s="433"/>
      <c r="K527" s="433"/>
      <c r="L527" s="433"/>
      <c r="M527" s="433"/>
      <c r="N527" s="433"/>
      <c r="O527" s="433"/>
      <c r="P527" s="433"/>
      <c r="Q527" s="433"/>
      <c r="R527" s="433"/>
      <c r="S527" s="433"/>
      <c r="T527" s="433"/>
      <c r="U527" s="433"/>
      <c r="V527" s="433"/>
      <c r="W527" s="433"/>
      <c r="X527" s="433"/>
      <c r="Y527" s="433"/>
      <c r="Z527" s="433"/>
      <c r="AA527" s="433"/>
      <c r="AB527" s="433"/>
      <c r="AC527" s="433"/>
      <c r="AD527" s="433"/>
      <c r="AE527" s="433"/>
      <c r="AF527" s="433"/>
      <c r="AG527" s="433"/>
      <c r="AH527" s="433"/>
      <c r="AI527" s="433"/>
      <c r="AJ527" s="433"/>
      <c r="AK527" s="433"/>
      <c r="AL527" s="433"/>
      <c r="AM527" s="433"/>
      <c r="AN527" s="433"/>
      <c r="AO527" s="433"/>
      <c r="AP527" s="433"/>
      <c r="AQ527" s="433"/>
      <c r="AR527" s="433"/>
      <c r="AS527" s="433"/>
      <c r="AT527" s="433"/>
      <c r="AU527" s="433"/>
      <c r="AV527" s="433"/>
      <c r="AW527" s="433"/>
      <c r="AX527" s="433"/>
    </row>
    <row r="528" spans="2:50" ht="14.25" customHeight="1" x14ac:dyDescent="0.25">
      <c r="B528" s="652"/>
      <c r="C528" s="434"/>
      <c r="D528" s="434"/>
      <c r="E528" s="434"/>
      <c r="F528" s="433"/>
      <c r="G528" s="433"/>
      <c r="H528" s="433"/>
      <c r="I528" s="433"/>
      <c r="J528" s="433"/>
      <c r="K528" s="433"/>
      <c r="L528" s="433"/>
      <c r="M528" s="433"/>
      <c r="N528" s="433"/>
      <c r="O528" s="433"/>
      <c r="P528" s="433"/>
      <c r="Q528" s="433"/>
      <c r="R528" s="433"/>
      <c r="S528" s="433"/>
      <c r="T528" s="433"/>
      <c r="U528" s="433"/>
      <c r="V528" s="433"/>
      <c r="W528" s="433"/>
      <c r="X528" s="433"/>
      <c r="Y528" s="433"/>
      <c r="Z528" s="433"/>
      <c r="AA528" s="433"/>
      <c r="AB528" s="433"/>
      <c r="AC528" s="433"/>
      <c r="AD528" s="433"/>
      <c r="AE528" s="433"/>
      <c r="AF528" s="433"/>
      <c r="AG528" s="433"/>
      <c r="AH528" s="433"/>
      <c r="AI528" s="433"/>
      <c r="AJ528" s="433"/>
      <c r="AK528" s="433"/>
      <c r="AL528" s="433"/>
      <c r="AM528" s="433"/>
      <c r="AN528" s="433"/>
      <c r="AO528" s="433"/>
      <c r="AP528" s="433"/>
      <c r="AQ528" s="433"/>
      <c r="AR528" s="433"/>
      <c r="AS528" s="433"/>
      <c r="AT528" s="433"/>
      <c r="AU528" s="433"/>
      <c r="AV528" s="433"/>
      <c r="AW528" s="433"/>
      <c r="AX528" s="433"/>
    </row>
    <row r="529" spans="2:50" ht="14.25" customHeight="1" x14ac:dyDescent="0.25">
      <c r="B529" s="652"/>
      <c r="C529" s="434"/>
      <c r="D529" s="434"/>
      <c r="E529" s="434"/>
      <c r="F529" s="433"/>
      <c r="G529" s="433"/>
      <c r="H529" s="433"/>
      <c r="I529" s="433"/>
      <c r="J529" s="433"/>
      <c r="K529" s="433"/>
      <c r="L529" s="433"/>
      <c r="M529" s="433"/>
      <c r="N529" s="433"/>
      <c r="O529" s="433"/>
      <c r="P529" s="433"/>
      <c r="Q529" s="433"/>
      <c r="R529" s="433"/>
      <c r="S529" s="433"/>
      <c r="T529" s="433"/>
      <c r="U529" s="433"/>
      <c r="V529" s="433"/>
      <c r="W529" s="433"/>
      <c r="X529" s="433"/>
      <c r="Y529" s="433"/>
      <c r="Z529" s="433"/>
      <c r="AA529" s="433"/>
      <c r="AB529" s="433"/>
      <c r="AC529" s="433"/>
      <c r="AD529" s="433"/>
      <c r="AE529" s="433"/>
      <c r="AF529" s="433"/>
      <c r="AG529" s="433"/>
      <c r="AH529" s="433"/>
      <c r="AI529" s="433"/>
      <c r="AJ529" s="433"/>
      <c r="AK529" s="433"/>
      <c r="AL529" s="433"/>
      <c r="AM529" s="433"/>
      <c r="AN529" s="433"/>
      <c r="AO529" s="433"/>
      <c r="AP529" s="433"/>
      <c r="AQ529" s="433"/>
      <c r="AR529" s="433"/>
      <c r="AS529" s="433"/>
      <c r="AT529" s="433"/>
      <c r="AU529" s="433"/>
      <c r="AV529" s="433"/>
      <c r="AW529" s="433"/>
      <c r="AX529" s="433"/>
    </row>
    <row r="530" spans="2:50" ht="14.25" customHeight="1" x14ac:dyDescent="0.25">
      <c r="B530" s="652"/>
      <c r="C530" s="434"/>
      <c r="D530" s="434"/>
      <c r="E530" s="434"/>
      <c r="F530" s="433"/>
      <c r="G530" s="433"/>
      <c r="H530" s="433"/>
      <c r="I530" s="433"/>
      <c r="J530" s="433"/>
      <c r="K530" s="433"/>
      <c r="L530" s="433"/>
      <c r="M530" s="433"/>
      <c r="N530" s="433"/>
      <c r="O530" s="433"/>
      <c r="P530" s="433"/>
      <c r="Q530" s="433"/>
      <c r="R530" s="433"/>
      <c r="S530" s="433"/>
      <c r="T530" s="433"/>
      <c r="U530" s="433"/>
      <c r="V530" s="433"/>
      <c r="W530" s="433"/>
      <c r="X530" s="433"/>
      <c r="Y530" s="433"/>
      <c r="Z530" s="433"/>
      <c r="AA530" s="433"/>
      <c r="AB530" s="433"/>
      <c r="AC530" s="433"/>
      <c r="AD530" s="433"/>
      <c r="AE530" s="433"/>
      <c r="AF530" s="433"/>
      <c r="AG530" s="433"/>
      <c r="AH530" s="433"/>
      <c r="AI530" s="433"/>
      <c r="AJ530" s="433"/>
      <c r="AK530" s="433"/>
      <c r="AL530" s="433"/>
      <c r="AM530" s="433"/>
      <c r="AN530" s="433"/>
      <c r="AO530" s="433"/>
      <c r="AP530" s="433"/>
      <c r="AQ530" s="433"/>
      <c r="AR530" s="433"/>
      <c r="AS530" s="433"/>
      <c r="AT530" s="433"/>
      <c r="AU530" s="433"/>
      <c r="AV530" s="433"/>
      <c r="AW530" s="433"/>
      <c r="AX530" s="433"/>
    </row>
    <row r="531" spans="2:50" ht="14.25" customHeight="1" x14ac:dyDescent="0.25">
      <c r="B531" s="652"/>
      <c r="C531" s="434"/>
      <c r="D531" s="434"/>
      <c r="E531" s="434"/>
      <c r="F531" s="433"/>
      <c r="G531" s="433"/>
      <c r="H531" s="433"/>
      <c r="I531" s="433"/>
      <c r="J531" s="433"/>
      <c r="K531" s="433"/>
      <c r="L531" s="433"/>
      <c r="M531" s="433"/>
      <c r="N531" s="433"/>
      <c r="O531" s="433"/>
      <c r="P531" s="433"/>
      <c r="Q531" s="433"/>
      <c r="R531" s="433"/>
      <c r="S531" s="433"/>
      <c r="T531" s="433"/>
      <c r="U531" s="433"/>
      <c r="V531" s="433"/>
      <c r="W531" s="433"/>
      <c r="X531" s="433"/>
      <c r="Y531" s="433"/>
      <c r="Z531" s="433"/>
      <c r="AA531" s="433"/>
      <c r="AB531" s="433"/>
      <c r="AC531" s="433"/>
      <c r="AD531" s="433"/>
      <c r="AE531" s="433"/>
      <c r="AF531" s="433"/>
      <c r="AG531" s="433"/>
      <c r="AH531" s="433"/>
      <c r="AI531" s="433"/>
      <c r="AJ531" s="433"/>
      <c r="AK531" s="433"/>
      <c r="AL531" s="433"/>
      <c r="AM531" s="433"/>
      <c r="AN531" s="433"/>
      <c r="AO531" s="433"/>
      <c r="AP531" s="433"/>
      <c r="AQ531" s="433"/>
      <c r="AR531" s="433"/>
      <c r="AS531" s="433"/>
      <c r="AT531" s="433"/>
      <c r="AU531" s="433"/>
      <c r="AV531" s="433"/>
      <c r="AW531" s="433"/>
      <c r="AX531" s="433"/>
    </row>
    <row r="532" spans="2:50" ht="14.25" customHeight="1" x14ac:dyDescent="0.25">
      <c r="B532" s="652"/>
      <c r="C532" s="434"/>
      <c r="D532" s="434"/>
      <c r="E532" s="434"/>
      <c r="F532" s="433"/>
      <c r="G532" s="433"/>
      <c r="H532" s="433"/>
      <c r="I532" s="433"/>
      <c r="J532" s="433"/>
      <c r="K532" s="433"/>
      <c r="L532" s="433"/>
      <c r="M532" s="433"/>
      <c r="N532" s="433"/>
      <c r="O532" s="433"/>
      <c r="P532" s="433"/>
      <c r="Q532" s="433"/>
      <c r="R532" s="433"/>
      <c r="S532" s="433"/>
      <c r="T532" s="433"/>
      <c r="U532" s="433"/>
      <c r="V532" s="433"/>
      <c r="W532" s="433"/>
      <c r="X532" s="433"/>
      <c r="Y532" s="433"/>
      <c r="Z532" s="433"/>
      <c r="AA532" s="433"/>
      <c r="AB532" s="433"/>
      <c r="AC532" s="433"/>
      <c r="AD532" s="433"/>
      <c r="AE532" s="433"/>
      <c r="AF532" s="433"/>
      <c r="AG532" s="433"/>
      <c r="AH532" s="433"/>
      <c r="AI532" s="433"/>
      <c r="AJ532" s="433"/>
      <c r="AK532" s="433"/>
      <c r="AL532" s="433"/>
      <c r="AM532" s="433"/>
      <c r="AN532" s="433"/>
      <c r="AO532" s="433"/>
      <c r="AP532" s="433"/>
      <c r="AQ532" s="433"/>
      <c r="AR532" s="433"/>
      <c r="AS532" s="433"/>
      <c r="AT532" s="433"/>
      <c r="AU532" s="433"/>
      <c r="AV532" s="433"/>
      <c r="AW532" s="433"/>
      <c r="AX532" s="433"/>
    </row>
    <row r="533" spans="2:50" ht="14.25" customHeight="1" x14ac:dyDescent="0.25">
      <c r="B533" s="652"/>
      <c r="C533" s="434"/>
      <c r="D533" s="434"/>
      <c r="E533" s="434"/>
      <c r="F533" s="433"/>
      <c r="G533" s="433"/>
      <c r="H533" s="433"/>
      <c r="I533" s="433"/>
      <c r="J533" s="433"/>
      <c r="K533" s="433"/>
      <c r="L533" s="433"/>
      <c r="M533" s="433"/>
      <c r="N533" s="433"/>
      <c r="O533" s="433"/>
      <c r="P533" s="433"/>
      <c r="Q533" s="433"/>
      <c r="R533" s="433"/>
      <c r="S533" s="433"/>
      <c r="T533" s="433"/>
      <c r="U533" s="433"/>
      <c r="V533" s="433"/>
      <c r="W533" s="433"/>
      <c r="X533" s="433"/>
      <c r="Y533" s="433"/>
      <c r="Z533" s="433"/>
      <c r="AA533" s="433"/>
      <c r="AB533" s="433"/>
      <c r="AC533" s="433"/>
      <c r="AD533" s="433"/>
      <c r="AE533" s="433"/>
      <c r="AF533" s="433"/>
      <c r="AG533" s="433"/>
      <c r="AH533" s="433"/>
      <c r="AI533" s="433"/>
      <c r="AJ533" s="433"/>
      <c r="AK533" s="433"/>
      <c r="AL533" s="433"/>
      <c r="AM533" s="433"/>
      <c r="AN533" s="433"/>
      <c r="AO533" s="433"/>
      <c r="AP533" s="433"/>
      <c r="AQ533" s="433"/>
      <c r="AR533" s="433"/>
      <c r="AS533" s="433"/>
      <c r="AT533" s="433"/>
      <c r="AU533" s="433"/>
      <c r="AV533" s="433"/>
      <c r="AW533" s="433"/>
      <c r="AX533" s="433"/>
    </row>
    <row r="534" spans="2:50" ht="14.25" customHeight="1" x14ac:dyDescent="0.25">
      <c r="B534" s="652"/>
      <c r="C534" s="434"/>
      <c r="D534" s="434"/>
      <c r="E534" s="434"/>
      <c r="F534" s="433"/>
      <c r="G534" s="433"/>
      <c r="H534" s="433"/>
      <c r="I534" s="433"/>
      <c r="J534" s="433"/>
      <c r="K534" s="433"/>
      <c r="L534" s="433"/>
      <c r="M534" s="433"/>
      <c r="N534" s="433"/>
      <c r="O534" s="433"/>
      <c r="P534" s="433"/>
      <c r="Q534" s="433"/>
      <c r="R534" s="433"/>
      <c r="S534" s="433"/>
      <c r="T534" s="433"/>
      <c r="U534" s="433"/>
      <c r="V534" s="433"/>
      <c r="W534" s="433"/>
      <c r="X534" s="433"/>
      <c r="Y534" s="433"/>
      <c r="Z534" s="433"/>
      <c r="AA534" s="433"/>
      <c r="AB534" s="433"/>
      <c r="AC534" s="433"/>
      <c r="AD534" s="433"/>
      <c r="AE534" s="433"/>
      <c r="AF534" s="433"/>
      <c r="AG534" s="433"/>
      <c r="AH534" s="433"/>
      <c r="AI534" s="433"/>
      <c r="AJ534" s="433"/>
      <c r="AK534" s="433"/>
      <c r="AL534" s="433"/>
      <c r="AM534" s="433"/>
      <c r="AN534" s="433"/>
      <c r="AO534" s="433"/>
      <c r="AP534" s="433"/>
      <c r="AQ534" s="433"/>
      <c r="AR534" s="433"/>
      <c r="AS534" s="433"/>
      <c r="AT534" s="433"/>
      <c r="AU534" s="433"/>
      <c r="AV534" s="433"/>
      <c r="AW534" s="433"/>
      <c r="AX534" s="433"/>
    </row>
    <row r="535" spans="2:50" ht="14.25" customHeight="1" x14ac:dyDescent="0.25">
      <c r="B535" s="652"/>
      <c r="C535" s="434"/>
      <c r="D535" s="434"/>
      <c r="E535" s="434"/>
      <c r="F535" s="433"/>
      <c r="G535" s="433"/>
      <c r="H535" s="433"/>
      <c r="I535" s="433"/>
      <c r="J535" s="433"/>
      <c r="K535" s="433"/>
      <c r="L535" s="433"/>
      <c r="M535" s="433"/>
      <c r="N535" s="433"/>
      <c r="O535" s="433"/>
      <c r="P535" s="433"/>
      <c r="Q535" s="433"/>
      <c r="R535" s="433"/>
      <c r="S535" s="433"/>
      <c r="T535" s="433"/>
      <c r="U535" s="433"/>
      <c r="V535" s="433"/>
      <c r="W535" s="433"/>
      <c r="X535" s="433"/>
      <c r="Y535" s="433"/>
      <c r="Z535" s="433"/>
      <c r="AA535" s="433"/>
      <c r="AB535" s="433"/>
      <c r="AC535" s="433"/>
      <c r="AD535" s="433"/>
      <c r="AE535" s="433"/>
      <c r="AF535" s="433"/>
      <c r="AG535" s="433"/>
      <c r="AH535" s="433"/>
      <c r="AI535" s="433"/>
      <c r="AJ535" s="433"/>
      <c r="AK535" s="433"/>
      <c r="AL535" s="433"/>
      <c r="AM535" s="433"/>
      <c r="AN535" s="433"/>
      <c r="AO535" s="433"/>
      <c r="AP535" s="433"/>
      <c r="AQ535" s="433"/>
      <c r="AR535" s="433"/>
      <c r="AS535" s="433"/>
      <c r="AT535" s="433"/>
      <c r="AU535" s="433"/>
      <c r="AV535" s="433"/>
      <c r="AW535" s="433"/>
      <c r="AX535" s="433"/>
    </row>
    <row r="536" spans="2:50" ht="14.25" customHeight="1" x14ac:dyDescent="0.25">
      <c r="B536" s="652"/>
      <c r="C536" s="434"/>
      <c r="D536" s="434"/>
      <c r="E536" s="434"/>
      <c r="F536" s="433"/>
      <c r="G536" s="433"/>
      <c r="H536" s="433"/>
      <c r="I536" s="433"/>
      <c r="J536" s="433"/>
      <c r="K536" s="433"/>
      <c r="L536" s="433"/>
      <c r="M536" s="433"/>
      <c r="N536" s="433"/>
      <c r="O536" s="433"/>
      <c r="P536" s="433"/>
      <c r="Q536" s="433"/>
      <c r="R536" s="433"/>
      <c r="S536" s="433"/>
      <c r="T536" s="433"/>
      <c r="U536" s="433"/>
      <c r="V536" s="433"/>
      <c r="W536" s="433"/>
      <c r="X536" s="433"/>
      <c r="Y536" s="433"/>
      <c r="Z536" s="433"/>
      <c r="AA536" s="433"/>
      <c r="AB536" s="433"/>
      <c r="AC536" s="433"/>
      <c r="AD536" s="433"/>
      <c r="AE536" s="433"/>
      <c r="AF536" s="433"/>
      <c r="AG536" s="433"/>
      <c r="AH536" s="433"/>
      <c r="AI536" s="433"/>
      <c r="AJ536" s="433"/>
      <c r="AK536" s="433"/>
      <c r="AL536" s="433"/>
      <c r="AM536" s="433"/>
      <c r="AN536" s="433"/>
      <c r="AO536" s="433"/>
      <c r="AP536" s="433"/>
      <c r="AQ536" s="433"/>
      <c r="AR536" s="433"/>
      <c r="AS536" s="433"/>
      <c r="AT536" s="433"/>
      <c r="AU536" s="433"/>
      <c r="AV536" s="433"/>
      <c r="AW536" s="433"/>
      <c r="AX536" s="433"/>
    </row>
    <row r="537" spans="2:50" ht="14.25" customHeight="1" x14ac:dyDescent="0.25">
      <c r="B537" s="652"/>
      <c r="C537" s="434"/>
      <c r="D537" s="434"/>
      <c r="E537" s="434"/>
      <c r="F537" s="433"/>
      <c r="G537" s="433"/>
      <c r="H537" s="433"/>
      <c r="I537" s="433"/>
      <c r="J537" s="433"/>
      <c r="K537" s="433"/>
      <c r="L537" s="433"/>
      <c r="M537" s="433"/>
      <c r="N537" s="433"/>
      <c r="O537" s="433"/>
      <c r="P537" s="433"/>
      <c r="Q537" s="433"/>
      <c r="R537" s="433"/>
      <c r="S537" s="433"/>
      <c r="T537" s="433"/>
      <c r="U537" s="433"/>
      <c r="V537" s="433"/>
      <c r="W537" s="433"/>
      <c r="X537" s="433"/>
      <c r="Y537" s="433"/>
      <c r="Z537" s="433"/>
      <c r="AA537" s="433"/>
      <c r="AB537" s="433"/>
      <c r="AC537" s="433"/>
      <c r="AD537" s="433"/>
      <c r="AE537" s="433"/>
      <c r="AF537" s="433"/>
      <c r="AG537" s="433"/>
      <c r="AH537" s="433"/>
      <c r="AI537" s="433"/>
      <c r="AJ537" s="433"/>
      <c r="AK537" s="433"/>
      <c r="AL537" s="433"/>
      <c r="AM537" s="433"/>
      <c r="AN537" s="433"/>
      <c r="AO537" s="433"/>
      <c r="AP537" s="433"/>
      <c r="AQ537" s="433"/>
      <c r="AR537" s="433"/>
      <c r="AS537" s="433"/>
      <c r="AT537" s="433"/>
      <c r="AU537" s="433"/>
      <c r="AV537" s="433"/>
      <c r="AW537" s="433"/>
      <c r="AX537" s="433"/>
    </row>
    <row r="538" spans="2:50" ht="14.25" customHeight="1" x14ac:dyDescent="0.25">
      <c r="B538" s="652"/>
      <c r="C538" s="434"/>
      <c r="D538" s="434"/>
      <c r="E538" s="434"/>
      <c r="F538" s="433"/>
      <c r="G538" s="433"/>
      <c r="H538" s="433"/>
      <c r="I538" s="433"/>
      <c r="J538" s="433"/>
      <c r="K538" s="433"/>
      <c r="L538" s="433"/>
      <c r="M538" s="433"/>
      <c r="N538" s="433"/>
      <c r="O538" s="433"/>
      <c r="P538" s="433"/>
      <c r="Q538" s="433"/>
      <c r="R538" s="433"/>
      <c r="S538" s="433"/>
      <c r="T538" s="433"/>
      <c r="U538" s="433"/>
      <c r="V538" s="433"/>
      <c r="W538" s="433"/>
      <c r="X538" s="433"/>
      <c r="Y538" s="433"/>
      <c r="Z538" s="433"/>
      <c r="AA538" s="433"/>
      <c r="AB538" s="433"/>
      <c r="AC538" s="433"/>
      <c r="AD538" s="433"/>
      <c r="AE538" s="433"/>
      <c r="AF538" s="433"/>
      <c r="AG538" s="433"/>
      <c r="AH538" s="433"/>
      <c r="AI538" s="433"/>
      <c r="AJ538" s="433"/>
      <c r="AK538" s="433"/>
      <c r="AL538" s="433"/>
      <c r="AM538" s="433"/>
      <c r="AN538" s="433"/>
      <c r="AO538" s="433"/>
      <c r="AP538" s="433"/>
      <c r="AQ538" s="433"/>
      <c r="AR538" s="433"/>
      <c r="AS538" s="433"/>
      <c r="AT538" s="433"/>
      <c r="AU538" s="433"/>
      <c r="AV538" s="433"/>
      <c r="AW538" s="433"/>
      <c r="AX538" s="433"/>
    </row>
    <row r="539" spans="2:50" ht="14.25" customHeight="1" x14ac:dyDescent="0.25">
      <c r="B539" s="652"/>
      <c r="C539" s="434"/>
      <c r="D539" s="434"/>
      <c r="E539" s="434"/>
      <c r="F539" s="433"/>
      <c r="G539" s="433"/>
      <c r="H539" s="433"/>
      <c r="I539" s="433"/>
      <c r="J539" s="433"/>
      <c r="K539" s="433"/>
      <c r="L539" s="433"/>
      <c r="M539" s="433"/>
      <c r="N539" s="433"/>
      <c r="O539" s="433"/>
      <c r="P539" s="433"/>
      <c r="Q539" s="433"/>
      <c r="R539" s="433"/>
      <c r="S539" s="433"/>
      <c r="T539" s="433"/>
      <c r="U539" s="433"/>
      <c r="V539" s="433"/>
      <c r="W539" s="433"/>
      <c r="X539" s="433"/>
      <c r="Y539" s="433"/>
      <c r="Z539" s="433"/>
      <c r="AA539" s="433"/>
      <c r="AB539" s="433"/>
      <c r="AC539" s="433"/>
      <c r="AD539" s="433"/>
      <c r="AE539" s="433"/>
      <c r="AF539" s="433"/>
      <c r="AG539" s="433"/>
      <c r="AH539" s="433"/>
      <c r="AI539" s="433"/>
      <c r="AJ539" s="433"/>
      <c r="AK539" s="433"/>
      <c r="AL539" s="433"/>
      <c r="AM539" s="433"/>
      <c r="AN539" s="433"/>
      <c r="AO539" s="433"/>
      <c r="AP539" s="433"/>
      <c r="AQ539" s="433"/>
      <c r="AR539" s="433"/>
      <c r="AS539" s="433"/>
      <c r="AT539" s="433"/>
      <c r="AU539" s="433"/>
      <c r="AV539" s="433"/>
      <c r="AW539" s="433"/>
      <c r="AX539" s="433"/>
    </row>
    <row r="540" spans="2:50" ht="14.25" customHeight="1" x14ac:dyDescent="0.25">
      <c r="B540" s="652"/>
      <c r="C540" s="434"/>
      <c r="D540" s="434"/>
      <c r="E540" s="434"/>
      <c r="F540" s="433"/>
      <c r="G540" s="433"/>
      <c r="H540" s="433"/>
      <c r="I540" s="433"/>
      <c r="J540" s="433"/>
      <c r="K540" s="433"/>
      <c r="L540" s="433"/>
      <c r="M540" s="433"/>
      <c r="N540" s="433"/>
      <c r="O540" s="433"/>
      <c r="P540" s="433"/>
      <c r="Q540" s="433"/>
      <c r="R540" s="433"/>
      <c r="S540" s="433"/>
      <c r="T540" s="433"/>
      <c r="U540" s="433"/>
      <c r="V540" s="433"/>
      <c r="W540" s="433"/>
      <c r="X540" s="433"/>
      <c r="Y540" s="433"/>
      <c r="Z540" s="433"/>
      <c r="AA540" s="433"/>
      <c r="AB540" s="433"/>
      <c r="AC540" s="433"/>
      <c r="AD540" s="433"/>
      <c r="AE540" s="433"/>
      <c r="AF540" s="433"/>
      <c r="AG540" s="433"/>
      <c r="AH540" s="433"/>
      <c r="AI540" s="433"/>
      <c r="AJ540" s="433"/>
      <c r="AK540" s="433"/>
      <c r="AL540" s="433"/>
      <c r="AM540" s="433"/>
      <c r="AN540" s="433"/>
      <c r="AO540" s="433"/>
      <c r="AP540" s="433"/>
      <c r="AQ540" s="433"/>
      <c r="AR540" s="433"/>
      <c r="AS540" s="433"/>
      <c r="AT540" s="433"/>
      <c r="AU540" s="433"/>
      <c r="AV540" s="433"/>
      <c r="AW540" s="433"/>
      <c r="AX540" s="433"/>
    </row>
    <row r="541" spans="2:50" ht="14.25" customHeight="1" x14ac:dyDescent="0.25">
      <c r="B541" s="652"/>
      <c r="C541" s="434"/>
      <c r="D541" s="434"/>
      <c r="E541" s="434"/>
      <c r="F541" s="433"/>
      <c r="G541" s="433"/>
      <c r="H541" s="433"/>
      <c r="I541" s="433"/>
      <c r="J541" s="433"/>
      <c r="K541" s="433"/>
      <c r="L541" s="433"/>
      <c r="M541" s="433"/>
      <c r="N541" s="433"/>
      <c r="O541" s="433"/>
      <c r="P541" s="433"/>
      <c r="Q541" s="433"/>
      <c r="R541" s="433"/>
      <c r="S541" s="433"/>
      <c r="T541" s="433"/>
      <c r="U541" s="433"/>
      <c r="V541" s="433"/>
      <c r="W541" s="433"/>
      <c r="X541" s="433"/>
      <c r="Y541" s="433"/>
      <c r="Z541" s="433"/>
      <c r="AA541" s="433"/>
      <c r="AB541" s="433"/>
      <c r="AC541" s="433"/>
      <c r="AD541" s="433"/>
      <c r="AE541" s="433"/>
      <c r="AF541" s="433"/>
      <c r="AG541" s="433"/>
      <c r="AH541" s="433"/>
      <c r="AI541" s="433"/>
      <c r="AJ541" s="433"/>
      <c r="AK541" s="433"/>
      <c r="AL541" s="433"/>
      <c r="AM541" s="433"/>
      <c r="AN541" s="433"/>
      <c r="AO541" s="433"/>
      <c r="AP541" s="433"/>
      <c r="AQ541" s="433"/>
      <c r="AR541" s="433"/>
      <c r="AS541" s="433"/>
      <c r="AT541" s="433"/>
      <c r="AU541" s="433"/>
      <c r="AV541" s="433"/>
      <c r="AW541" s="433"/>
      <c r="AX541" s="433"/>
    </row>
    <row r="542" spans="2:50" ht="14.25" customHeight="1" x14ac:dyDescent="0.25">
      <c r="B542" s="652"/>
      <c r="C542" s="434"/>
      <c r="D542" s="434"/>
      <c r="E542" s="434"/>
      <c r="F542" s="433"/>
      <c r="G542" s="433"/>
      <c r="H542" s="433"/>
      <c r="I542" s="433"/>
      <c r="J542" s="433"/>
      <c r="K542" s="433"/>
      <c r="L542" s="433"/>
      <c r="M542" s="433"/>
      <c r="N542" s="433"/>
      <c r="O542" s="433"/>
      <c r="P542" s="433"/>
      <c r="Q542" s="433"/>
      <c r="R542" s="433"/>
      <c r="S542" s="433"/>
      <c r="T542" s="433"/>
      <c r="U542" s="433"/>
      <c r="V542" s="433"/>
      <c r="W542" s="433"/>
      <c r="X542" s="433"/>
      <c r="Y542" s="433"/>
      <c r="Z542" s="433"/>
      <c r="AA542" s="433"/>
      <c r="AB542" s="433"/>
      <c r="AC542" s="433"/>
      <c r="AD542" s="433"/>
      <c r="AE542" s="433"/>
      <c r="AF542" s="433"/>
      <c r="AG542" s="433"/>
      <c r="AH542" s="433"/>
      <c r="AI542" s="433"/>
      <c r="AJ542" s="433"/>
      <c r="AK542" s="433"/>
      <c r="AL542" s="433"/>
      <c r="AM542" s="433"/>
      <c r="AN542" s="433"/>
      <c r="AO542" s="433"/>
      <c r="AP542" s="433"/>
      <c r="AQ542" s="433"/>
      <c r="AR542" s="433"/>
      <c r="AS542" s="433"/>
      <c r="AT542" s="433"/>
      <c r="AU542" s="433"/>
      <c r="AV542" s="433"/>
      <c r="AW542" s="433"/>
      <c r="AX542" s="433"/>
    </row>
    <row r="543" spans="2:50" ht="14.25" customHeight="1" x14ac:dyDescent="0.25">
      <c r="B543" s="652"/>
      <c r="C543" s="434"/>
      <c r="D543" s="434"/>
      <c r="E543" s="434"/>
      <c r="F543" s="433"/>
      <c r="G543" s="433"/>
      <c r="H543" s="433"/>
      <c r="I543" s="433"/>
      <c r="J543" s="433"/>
      <c r="K543" s="433"/>
      <c r="L543" s="433"/>
      <c r="M543" s="433"/>
      <c r="N543" s="433"/>
      <c r="O543" s="433"/>
      <c r="P543" s="433"/>
      <c r="Q543" s="433"/>
      <c r="R543" s="433"/>
      <c r="S543" s="433"/>
      <c r="T543" s="433"/>
      <c r="U543" s="433"/>
      <c r="V543" s="433"/>
      <c r="W543" s="433"/>
      <c r="X543" s="433"/>
      <c r="Y543" s="433"/>
      <c r="Z543" s="433"/>
      <c r="AA543" s="433"/>
      <c r="AB543" s="433"/>
      <c r="AC543" s="433"/>
      <c r="AD543" s="433"/>
      <c r="AE543" s="433"/>
      <c r="AF543" s="433"/>
      <c r="AG543" s="433"/>
      <c r="AH543" s="433"/>
      <c r="AI543" s="433"/>
      <c r="AJ543" s="433"/>
      <c r="AK543" s="433"/>
      <c r="AL543" s="433"/>
      <c r="AM543" s="433"/>
      <c r="AN543" s="433"/>
      <c r="AO543" s="433"/>
      <c r="AP543" s="433"/>
      <c r="AQ543" s="433"/>
      <c r="AR543" s="433"/>
      <c r="AS543" s="433"/>
      <c r="AT543" s="433"/>
      <c r="AU543" s="433"/>
      <c r="AV543" s="433"/>
      <c r="AW543" s="433"/>
      <c r="AX543" s="433"/>
    </row>
    <row r="544" spans="2:50" ht="14.25" customHeight="1" x14ac:dyDescent="0.25">
      <c r="B544" s="652"/>
      <c r="C544" s="434"/>
      <c r="D544" s="434"/>
      <c r="E544" s="434"/>
      <c r="F544" s="433"/>
      <c r="G544" s="433"/>
      <c r="H544" s="433"/>
      <c r="I544" s="433"/>
      <c r="J544" s="433"/>
      <c r="K544" s="433"/>
      <c r="L544" s="433"/>
      <c r="M544" s="433"/>
      <c r="N544" s="433"/>
      <c r="O544" s="433"/>
      <c r="P544" s="433"/>
      <c r="Q544" s="433"/>
      <c r="R544" s="433"/>
      <c r="S544" s="433"/>
      <c r="T544" s="433"/>
      <c r="U544" s="433"/>
      <c r="V544" s="433"/>
      <c r="W544" s="433"/>
      <c r="X544" s="433"/>
      <c r="Y544" s="433"/>
      <c r="Z544" s="433"/>
      <c r="AA544" s="433"/>
      <c r="AB544" s="433"/>
      <c r="AC544" s="433"/>
      <c r="AD544" s="433"/>
      <c r="AE544" s="433"/>
      <c r="AF544" s="433"/>
      <c r="AG544" s="433"/>
      <c r="AH544" s="433"/>
      <c r="AI544" s="433"/>
      <c r="AJ544" s="433"/>
      <c r="AK544" s="433"/>
      <c r="AL544" s="433"/>
      <c r="AM544" s="433"/>
      <c r="AN544" s="433"/>
      <c r="AO544" s="433"/>
      <c r="AP544" s="433"/>
      <c r="AQ544" s="433"/>
      <c r="AR544" s="433"/>
      <c r="AS544" s="433"/>
      <c r="AT544" s="433"/>
      <c r="AU544" s="433"/>
      <c r="AV544" s="433"/>
      <c r="AW544" s="433"/>
      <c r="AX544" s="433"/>
    </row>
    <row r="545" spans="2:50" ht="14.25" customHeight="1" x14ac:dyDescent="0.25">
      <c r="B545" s="652"/>
      <c r="C545" s="434"/>
      <c r="D545" s="434"/>
      <c r="E545" s="434"/>
      <c r="F545" s="433"/>
      <c r="G545" s="433"/>
      <c r="H545" s="433"/>
      <c r="I545" s="433"/>
      <c r="J545" s="433"/>
      <c r="K545" s="433"/>
      <c r="L545" s="433"/>
      <c r="M545" s="433"/>
      <c r="N545" s="433"/>
      <c r="O545" s="433"/>
      <c r="P545" s="433"/>
      <c r="Q545" s="433"/>
      <c r="R545" s="433"/>
      <c r="S545" s="433"/>
      <c r="T545" s="433"/>
      <c r="U545" s="433"/>
      <c r="V545" s="433"/>
      <c r="W545" s="433"/>
      <c r="X545" s="433"/>
      <c r="Y545" s="433"/>
      <c r="Z545" s="433"/>
      <c r="AA545" s="433"/>
      <c r="AB545" s="433"/>
      <c r="AC545" s="433"/>
      <c r="AD545" s="433"/>
      <c r="AE545" s="433"/>
      <c r="AF545" s="433"/>
      <c r="AG545" s="433"/>
      <c r="AH545" s="433"/>
      <c r="AI545" s="433"/>
      <c r="AJ545" s="433"/>
      <c r="AK545" s="433"/>
      <c r="AL545" s="433"/>
      <c r="AM545" s="433"/>
      <c r="AN545" s="433"/>
      <c r="AO545" s="433"/>
      <c r="AP545" s="433"/>
      <c r="AQ545" s="433"/>
      <c r="AR545" s="433"/>
      <c r="AS545" s="433"/>
      <c r="AT545" s="433"/>
      <c r="AU545" s="433"/>
      <c r="AV545" s="433"/>
      <c r="AW545" s="433"/>
      <c r="AX545" s="433"/>
    </row>
    <row r="546" spans="2:50" ht="14.25" customHeight="1" x14ac:dyDescent="0.25">
      <c r="B546" s="652"/>
      <c r="C546" s="434"/>
      <c r="D546" s="434"/>
      <c r="E546" s="434"/>
      <c r="F546" s="433"/>
      <c r="G546" s="433"/>
      <c r="H546" s="433"/>
      <c r="I546" s="433"/>
      <c r="J546" s="433"/>
      <c r="K546" s="433"/>
      <c r="L546" s="433"/>
      <c r="M546" s="433"/>
      <c r="N546" s="433"/>
      <c r="O546" s="433"/>
      <c r="P546" s="433"/>
      <c r="Q546" s="433"/>
      <c r="R546" s="433"/>
      <c r="S546" s="433"/>
      <c r="T546" s="433"/>
      <c r="U546" s="433"/>
      <c r="V546" s="433"/>
      <c r="W546" s="433"/>
      <c r="X546" s="433"/>
      <c r="Y546" s="433"/>
      <c r="Z546" s="433"/>
      <c r="AA546" s="433"/>
      <c r="AB546" s="433"/>
      <c r="AC546" s="433"/>
      <c r="AD546" s="433"/>
      <c r="AE546" s="433"/>
      <c r="AF546" s="433"/>
      <c r="AG546" s="433"/>
      <c r="AH546" s="433"/>
      <c r="AI546" s="433"/>
      <c r="AJ546" s="433"/>
      <c r="AK546" s="433"/>
      <c r="AL546" s="433"/>
      <c r="AM546" s="433"/>
      <c r="AN546" s="433"/>
      <c r="AO546" s="433"/>
      <c r="AP546" s="433"/>
      <c r="AQ546" s="433"/>
      <c r="AR546" s="433"/>
      <c r="AS546" s="433"/>
      <c r="AT546" s="433"/>
      <c r="AU546" s="433"/>
      <c r="AV546" s="433"/>
      <c r="AW546" s="433"/>
      <c r="AX546" s="433"/>
    </row>
    <row r="547" spans="2:50" ht="14.25" customHeight="1" x14ac:dyDescent="0.25">
      <c r="B547" s="652"/>
      <c r="C547" s="434"/>
      <c r="D547" s="434"/>
      <c r="E547" s="434"/>
      <c r="F547" s="433"/>
      <c r="G547" s="433"/>
      <c r="H547" s="433"/>
      <c r="I547" s="433"/>
      <c r="J547" s="433"/>
      <c r="K547" s="433"/>
      <c r="L547" s="433"/>
      <c r="M547" s="433"/>
      <c r="N547" s="433"/>
      <c r="O547" s="433"/>
      <c r="P547" s="433"/>
      <c r="Q547" s="433"/>
      <c r="R547" s="433"/>
      <c r="S547" s="433"/>
      <c r="T547" s="433"/>
      <c r="U547" s="433"/>
      <c r="V547" s="433"/>
      <c r="W547" s="433"/>
      <c r="X547" s="433"/>
      <c r="Y547" s="433"/>
      <c r="Z547" s="433"/>
      <c r="AA547" s="433"/>
      <c r="AB547" s="433"/>
      <c r="AC547" s="433"/>
      <c r="AD547" s="433"/>
      <c r="AE547" s="433"/>
      <c r="AF547" s="433"/>
      <c r="AG547" s="433"/>
      <c r="AH547" s="433"/>
      <c r="AI547" s="433"/>
      <c r="AJ547" s="433"/>
      <c r="AK547" s="433"/>
      <c r="AL547" s="433"/>
      <c r="AM547" s="433"/>
      <c r="AN547" s="433"/>
      <c r="AO547" s="433"/>
      <c r="AP547" s="433"/>
      <c r="AQ547" s="433"/>
      <c r="AR547" s="433"/>
      <c r="AS547" s="433"/>
      <c r="AT547" s="433"/>
      <c r="AU547" s="433"/>
      <c r="AV547" s="433"/>
      <c r="AW547" s="433"/>
      <c r="AX547" s="433"/>
    </row>
    <row r="548" spans="2:50" ht="14.25" customHeight="1" x14ac:dyDescent="0.25">
      <c r="B548" s="652"/>
      <c r="C548" s="434"/>
      <c r="D548" s="434"/>
      <c r="E548" s="434"/>
      <c r="F548" s="433"/>
      <c r="G548" s="433"/>
      <c r="H548" s="433"/>
      <c r="I548" s="433"/>
      <c r="J548" s="433"/>
      <c r="K548" s="433"/>
      <c r="L548" s="433"/>
      <c r="M548" s="433"/>
      <c r="N548" s="433"/>
      <c r="O548" s="433"/>
      <c r="P548" s="433"/>
      <c r="Q548" s="433"/>
      <c r="R548" s="433"/>
      <c r="S548" s="433"/>
      <c r="T548" s="433"/>
      <c r="U548" s="433"/>
      <c r="V548" s="433"/>
      <c r="W548" s="433"/>
      <c r="X548" s="433"/>
      <c r="Y548" s="433"/>
      <c r="Z548" s="433"/>
      <c r="AA548" s="433"/>
      <c r="AB548" s="433"/>
      <c r="AC548" s="433"/>
      <c r="AD548" s="433"/>
      <c r="AE548" s="433"/>
      <c r="AF548" s="433"/>
      <c r="AG548" s="433"/>
      <c r="AH548" s="433"/>
      <c r="AI548" s="433"/>
      <c r="AJ548" s="433"/>
      <c r="AK548" s="433"/>
      <c r="AL548" s="433"/>
      <c r="AM548" s="433"/>
      <c r="AN548" s="433"/>
      <c r="AO548" s="433"/>
      <c r="AP548" s="433"/>
      <c r="AQ548" s="433"/>
      <c r="AR548" s="433"/>
      <c r="AS548" s="433"/>
      <c r="AT548" s="433"/>
      <c r="AU548" s="433"/>
      <c r="AV548" s="433"/>
      <c r="AW548" s="433"/>
      <c r="AX548" s="433"/>
    </row>
    <row r="549" spans="2:50" ht="14.25" customHeight="1" x14ac:dyDescent="0.25">
      <c r="B549" s="652"/>
      <c r="C549" s="434"/>
      <c r="D549" s="434"/>
      <c r="E549" s="434"/>
      <c r="F549" s="433"/>
      <c r="G549" s="433"/>
      <c r="H549" s="433"/>
      <c r="I549" s="433"/>
      <c r="J549" s="433"/>
      <c r="K549" s="433"/>
      <c r="L549" s="433"/>
      <c r="M549" s="433"/>
      <c r="N549" s="433"/>
      <c r="O549" s="433"/>
      <c r="P549" s="433"/>
      <c r="Q549" s="433"/>
      <c r="R549" s="433"/>
      <c r="S549" s="433"/>
      <c r="T549" s="433"/>
      <c r="U549" s="433"/>
      <c r="V549" s="433"/>
      <c r="W549" s="433"/>
      <c r="X549" s="433"/>
      <c r="Y549" s="433"/>
      <c r="Z549" s="433"/>
      <c r="AA549" s="433"/>
      <c r="AB549" s="433"/>
      <c r="AC549" s="433"/>
      <c r="AD549" s="433"/>
      <c r="AE549" s="433"/>
      <c r="AF549" s="433"/>
      <c r="AG549" s="433"/>
      <c r="AH549" s="433"/>
      <c r="AI549" s="433"/>
      <c r="AJ549" s="433"/>
      <c r="AK549" s="433"/>
      <c r="AL549" s="433"/>
      <c r="AM549" s="433"/>
      <c r="AN549" s="433"/>
      <c r="AO549" s="433"/>
      <c r="AP549" s="433"/>
      <c r="AQ549" s="433"/>
      <c r="AR549" s="433"/>
      <c r="AS549" s="433"/>
      <c r="AT549" s="433"/>
      <c r="AU549" s="433"/>
      <c r="AV549" s="433"/>
      <c r="AW549" s="433"/>
      <c r="AX549" s="433"/>
    </row>
    <row r="550" spans="2:50" ht="14.25" customHeight="1" x14ac:dyDescent="0.25">
      <c r="B550" s="652"/>
      <c r="C550" s="434"/>
      <c r="D550" s="434"/>
      <c r="E550" s="434"/>
      <c r="F550" s="433"/>
      <c r="G550" s="433"/>
      <c r="H550" s="433"/>
      <c r="I550" s="433"/>
      <c r="J550" s="433"/>
      <c r="K550" s="433"/>
      <c r="L550" s="433"/>
      <c r="M550" s="433"/>
      <c r="N550" s="433"/>
      <c r="O550" s="433"/>
      <c r="P550" s="433"/>
      <c r="Q550" s="433"/>
      <c r="R550" s="433"/>
      <c r="S550" s="433"/>
      <c r="T550" s="433"/>
      <c r="U550" s="433"/>
      <c r="V550" s="433"/>
      <c r="W550" s="433"/>
      <c r="X550" s="433"/>
      <c r="Y550" s="433"/>
      <c r="Z550" s="433"/>
      <c r="AA550" s="433"/>
      <c r="AB550" s="433"/>
      <c r="AC550" s="433"/>
      <c r="AD550" s="433"/>
      <c r="AE550" s="433"/>
      <c r="AF550" s="433"/>
      <c r="AG550" s="433"/>
      <c r="AH550" s="433"/>
      <c r="AI550" s="433"/>
      <c r="AJ550" s="433"/>
      <c r="AK550" s="433"/>
      <c r="AL550" s="433"/>
      <c r="AM550" s="433"/>
      <c r="AN550" s="433"/>
      <c r="AO550" s="433"/>
      <c r="AP550" s="433"/>
      <c r="AQ550" s="433"/>
      <c r="AR550" s="433"/>
      <c r="AS550" s="433"/>
      <c r="AT550" s="433"/>
      <c r="AU550" s="433"/>
      <c r="AV550" s="433"/>
      <c r="AW550" s="433"/>
      <c r="AX550" s="433"/>
    </row>
    <row r="551" spans="2:50" ht="14.25" customHeight="1" x14ac:dyDescent="0.25">
      <c r="B551" s="652"/>
      <c r="C551" s="434"/>
      <c r="D551" s="434"/>
      <c r="E551" s="434"/>
      <c r="F551" s="433"/>
      <c r="G551" s="433"/>
      <c r="H551" s="433"/>
      <c r="I551" s="433"/>
      <c r="J551" s="433"/>
      <c r="K551" s="433"/>
      <c r="L551" s="433"/>
      <c r="M551" s="433"/>
      <c r="N551" s="433"/>
      <c r="O551" s="433"/>
      <c r="P551" s="433"/>
      <c r="Q551" s="433"/>
      <c r="R551" s="433"/>
      <c r="S551" s="433"/>
      <c r="T551" s="433"/>
      <c r="U551" s="433"/>
      <c r="V551" s="433"/>
      <c r="W551" s="433"/>
      <c r="X551" s="433"/>
      <c r="Y551" s="433"/>
      <c r="Z551" s="433"/>
      <c r="AA551" s="433"/>
      <c r="AB551" s="433"/>
      <c r="AC551" s="433"/>
      <c r="AD551" s="433"/>
      <c r="AE551" s="433"/>
      <c r="AF551" s="433"/>
      <c r="AG551" s="433"/>
      <c r="AH551" s="433"/>
      <c r="AI551" s="433"/>
      <c r="AJ551" s="433"/>
      <c r="AK551" s="433"/>
      <c r="AL551" s="433"/>
      <c r="AM551" s="433"/>
      <c r="AN551" s="433"/>
      <c r="AO551" s="433"/>
      <c r="AP551" s="433"/>
      <c r="AQ551" s="433"/>
      <c r="AR551" s="433"/>
      <c r="AS551" s="433"/>
      <c r="AT551" s="433"/>
      <c r="AU551" s="433"/>
      <c r="AV551" s="433"/>
      <c r="AW551" s="433"/>
      <c r="AX551" s="433"/>
    </row>
    <row r="552" spans="2:50" ht="14.25" customHeight="1" x14ac:dyDescent="0.25">
      <c r="B552" s="652"/>
      <c r="C552" s="434"/>
      <c r="D552" s="434"/>
      <c r="E552" s="434"/>
      <c r="F552" s="433"/>
      <c r="G552" s="433"/>
      <c r="H552" s="433"/>
      <c r="I552" s="433"/>
      <c r="J552" s="433"/>
      <c r="K552" s="433"/>
      <c r="L552" s="433"/>
      <c r="M552" s="433"/>
      <c r="N552" s="433"/>
      <c r="O552" s="433"/>
      <c r="P552" s="433"/>
      <c r="Q552" s="433"/>
      <c r="R552" s="433"/>
      <c r="S552" s="433"/>
      <c r="T552" s="433"/>
      <c r="U552" s="433"/>
      <c r="V552" s="433"/>
      <c r="W552" s="433"/>
      <c r="X552" s="433"/>
      <c r="Y552" s="433"/>
      <c r="Z552" s="433"/>
      <c r="AA552" s="433"/>
      <c r="AB552" s="433"/>
      <c r="AC552" s="433"/>
      <c r="AD552" s="433"/>
      <c r="AE552" s="433"/>
      <c r="AF552" s="433"/>
      <c r="AG552" s="433"/>
      <c r="AH552" s="433"/>
      <c r="AI552" s="433"/>
      <c r="AJ552" s="433"/>
      <c r="AK552" s="433"/>
      <c r="AL552" s="433"/>
      <c r="AM552" s="433"/>
      <c r="AN552" s="433"/>
      <c r="AO552" s="433"/>
      <c r="AP552" s="433"/>
      <c r="AQ552" s="433"/>
      <c r="AR552" s="433"/>
      <c r="AS552" s="433"/>
      <c r="AT552" s="433"/>
      <c r="AU552" s="433"/>
      <c r="AV552" s="433"/>
      <c r="AW552" s="433"/>
      <c r="AX552" s="433"/>
    </row>
    <row r="553" spans="2:50" ht="14.25" customHeight="1" x14ac:dyDescent="0.25">
      <c r="B553" s="652"/>
      <c r="C553" s="434"/>
      <c r="D553" s="434"/>
      <c r="E553" s="434"/>
      <c r="F553" s="433"/>
      <c r="G553" s="433"/>
      <c r="H553" s="433"/>
      <c r="I553" s="433"/>
      <c r="J553" s="433"/>
      <c r="K553" s="433"/>
      <c r="L553" s="433"/>
      <c r="M553" s="433"/>
      <c r="N553" s="433"/>
      <c r="O553" s="433"/>
      <c r="P553" s="433"/>
      <c r="Q553" s="433"/>
      <c r="R553" s="433"/>
      <c r="S553" s="433"/>
      <c r="T553" s="433"/>
      <c r="U553" s="433"/>
      <c r="V553" s="433"/>
      <c r="W553" s="433"/>
      <c r="X553" s="433"/>
      <c r="Y553" s="433"/>
      <c r="Z553" s="433"/>
      <c r="AA553" s="433"/>
      <c r="AB553" s="433"/>
      <c r="AC553" s="433"/>
      <c r="AD553" s="433"/>
      <c r="AE553" s="433"/>
      <c r="AF553" s="433"/>
      <c r="AG553" s="433"/>
      <c r="AH553" s="433"/>
      <c r="AI553" s="433"/>
      <c r="AJ553" s="433"/>
      <c r="AK553" s="433"/>
      <c r="AL553" s="433"/>
      <c r="AM553" s="433"/>
      <c r="AN553" s="433"/>
      <c r="AO553" s="433"/>
      <c r="AP553" s="433"/>
      <c r="AQ553" s="433"/>
      <c r="AR553" s="433"/>
      <c r="AS553" s="433"/>
      <c r="AT553" s="433"/>
      <c r="AU553" s="433"/>
      <c r="AV553" s="433"/>
      <c r="AW553" s="433"/>
      <c r="AX553" s="433"/>
    </row>
    <row r="554" spans="2:50" ht="14.25" customHeight="1" x14ac:dyDescent="0.25">
      <c r="B554" s="652"/>
      <c r="C554" s="434"/>
      <c r="D554" s="434"/>
      <c r="E554" s="434"/>
      <c r="F554" s="433"/>
      <c r="G554" s="433"/>
      <c r="H554" s="433"/>
      <c r="I554" s="433"/>
      <c r="J554" s="433"/>
      <c r="K554" s="433"/>
      <c r="L554" s="433"/>
      <c r="M554" s="433"/>
      <c r="N554" s="433"/>
      <c r="O554" s="433"/>
      <c r="P554" s="433"/>
      <c r="Q554" s="433"/>
      <c r="R554" s="433"/>
      <c r="S554" s="433"/>
      <c r="T554" s="433"/>
      <c r="U554" s="433"/>
      <c r="V554" s="433"/>
      <c r="W554" s="433"/>
      <c r="X554" s="433"/>
      <c r="Y554" s="433"/>
      <c r="Z554" s="433"/>
      <c r="AA554" s="433"/>
      <c r="AB554" s="433"/>
      <c r="AC554" s="433"/>
      <c r="AD554" s="433"/>
      <c r="AE554" s="433"/>
      <c r="AF554" s="433"/>
      <c r="AG554" s="433"/>
      <c r="AH554" s="433"/>
      <c r="AI554" s="433"/>
      <c r="AJ554" s="433"/>
      <c r="AK554" s="433"/>
      <c r="AL554" s="433"/>
      <c r="AM554" s="433"/>
      <c r="AN554" s="433"/>
      <c r="AO554" s="433"/>
      <c r="AP554" s="433"/>
      <c r="AQ554" s="433"/>
      <c r="AR554" s="433"/>
      <c r="AS554" s="433"/>
      <c r="AT554" s="433"/>
      <c r="AU554" s="433"/>
      <c r="AV554" s="433"/>
      <c r="AW554" s="433"/>
      <c r="AX554" s="433"/>
    </row>
    <row r="555" spans="2:50" ht="14.25" customHeight="1" x14ac:dyDescent="0.25">
      <c r="B555" s="652"/>
      <c r="C555" s="434"/>
      <c r="D555" s="434"/>
      <c r="E555" s="434"/>
      <c r="F555" s="433"/>
      <c r="G555" s="433"/>
      <c r="H555" s="433"/>
      <c r="I555" s="433"/>
      <c r="J555" s="433"/>
      <c r="K555" s="433"/>
      <c r="L555" s="433"/>
      <c r="M555" s="433"/>
      <c r="N555" s="433"/>
      <c r="O555" s="433"/>
      <c r="P555" s="433"/>
      <c r="Q555" s="433"/>
      <c r="R555" s="433"/>
      <c r="S555" s="433"/>
      <c r="T555" s="433"/>
      <c r="U555" s="433"/>
      <c r="V555" s="433"/>
      <c r="W555" s="433"/>
      <c r="X555" s="433"/>
      <c r="Y555" s="433"/>
      <c r="Z555" s="433"/>
      <c r="AA555" s="433"/>
      <c r="AB555" s="433"/>
      <c r="AC555" s="433"/>
      <c r="AD555" s="433"/>
      <c r="AE555" s="433"/>
      <c r="AF555" s="433"/>
      <c r="AG555" s="433"/>
      <c r="AH555" s="433"/>
      <c r="AI555" s="433"/>
      <c r="AJ555" s="433"/>
      <c r="AK555" s="433"/>
      <c r="AL555" s="433"/>
      <c r="AM555" s="433"/>
      <c r="AN555" s="433"/>
      <c r="AO555" s="433"/>
      <c r="AP555" s="433"/>
      <c r="AQ555" s="433"/>
      <c r="AR555" s="433"/>
      <c r="AS555" s="433"/>
      <c r="AT555" s="433"/>
      <c r="AU555" s="433"/>
      <c r="AV555" s="433"/>
      <c r="AW555" s="433"/>
      <c r="AX555" s="433"/>
    </row>
    <row r="556" spans="2:50" ht="14.25" customHeight="1" x14ac:dyDescent="0.25">
      <c r="B556" s="652"/>
      <c r="C556" s="434"/>
      <c r="D556" s="434"/>
      <c r="E556" s="434"/>
      <c r="F556" s="433"/>
      <c r="G556" s="433"/>
      <c r="H556" s="433"/>
      <c r="I556" s="433"/>
      <c r="J556" s="433"/>
      <c r="K556" s="433"/>
      <c r="L556" s="433"/>
      <c r="M556" s="433"/>
      <c r="N556" s="433"/>
      <c r="O556" s="433"/>
      <c r="P556" s="433"/>
      <c r="Q556" s="433"/>
      <c r="R556" s="433"/>
      <c r="S556" s="433"/>
      <c r="T556" s="433"/>
      <c r="U556" s="433"/>
      <c r="V556" s="433"/>
      <c r="W556" s="433"/>
      <c r="X556" s="433"/>
      <c r="Y556" s="433"/>
      <c r="Z556" s="433"/>
      <c r="AA556" s="433"/>
      <c r="AB556" s="433"/>
      <c r="AC556" s="433"/>
      <c r="AD556" s="433"/>
      <c r="AE556" s="433"/>
      <c r="AF556" s="433"/>
      <c r="AG556" s="433"/>
      <c r="AH556" s="433"/>
      <c r="AI556" s="433"/>
      <c r="AJ556" s="433"/>
      <c r="AK556" s="433"/>
      <c r="AL556" s="433"/>
      <c r="AM556" s="433"/>
      <c r="AN556" s="433"/>
      <c r="AO556" s="433"/>
      <c r="AP556" s="433"/>
      <c r="AQ556" s="433"/>
      <c r="AR556" s="433"/>
      <c r="AS556" s="433"/>
      <c r="AT556" s="433"/>
      <c r="AU556" s="433"/>
      <c r="AV556" s="433"/>
      <c r="AW556" s="433"/>
      <c r="AX556" s="433"/>
    </row>
    <row r="557" spans="2:50" ht="14.25" customHeight="1" x14ac:dyDescent="0.25">
      <c r="B557" s="652"/>
      <c r="C557" s="434"/>
      <c r="D557" s="434"/>
      <c r="E557" s="434"/>
      <c r="F557" s="433"/>
      <c r="G557" s="433"/>
      <c r="H557" s="433"/>
      <c r="I557" s="433"/>
      <c r="J557" s="433"/>
      <c r="K557" s="433"/>
      <c r="L557" s="433"/>
      <c r="M557" s="433"/>
      <c r="N557" s="433"/>
      <c r="O557" s="433"/>
      <c r="P557" s="433"/>
      <c r="Q557" s="433"/>
      <c r="R557" s="433"/>
      <c r="S557" s="433"/>
      <c r="T557" s="433"/>
      <c r="U557" s="433"/>
      <c r="V557" s="433"/>
      <c r="W557" s="433"/>
      <c r="X557" s="433"/>
      <c r="Y557" s="433"/>
      <c r="Z557" s="433"/>
      <c r="AA557" s="433"/>
      <c r="AB557" s="433"/>
      <c r="AC557" s="433"/>
      <c r="AD557" s="433"/>
      <c r="AE557" s="433"/>
      <c r="AF557" s="433"/>
      <c r="AG557" s="433"/>
      <c r="AH557" s="433"/>
      <c r="AI557" s="433"/>
      <c r="AJ557" s="433"/>
      <c r="AK557" s="433"/>
      <c r="AL557" s="433"/>
      <c r="AM557" s="433"/>
      <c r="AN557" s="433"/>
      <c r="AO557" s="433"/>
      <c r="AP557" s="433"/>
      <c r="AQ557" s="433"/>
      <c r="AR557" s="433"/>
      <c r="AS557" s="433"/>
      <c r="AT557" s="433"/>
      <c r="AU557" s="433"/>
      <c r="AV557" s="433"/>
      <c r="AW557" s="433"/>
      <c r="AX557" s="433"/>
    </row>
    <row r="558" spans="2:50" ht="14.25" customHeight="1" x14ac:dyDescent="0.25">
      <c r="B558" s="652"/>
      <c r="C558" s="434"/>
      <c r="D558" s="434"/>
      <c r="E558" s="434"/>
      <c r="F558" s="433"/>
      <c r="G558" s="433"/>
      <c r="H558" s="433"/>
      <c r="I558" s="433"/>
      <c r="J558" s="433"/>
      <c r="K558" s="433"/>
      <c r="L558" s="433"/>
      <c r="M558" s="433"/>
      <c r="N558" s="433"/>
      <c r="O558" s="433"/>
      <c r="P558" s="433"/>
      <c r="Q558" s="433"/>
      <c r="R558" s="433"/>
      <c r="S558" s="433"/>
      <c r="T558" s="433"/>
      <c r="U558" s="433"/>
      <c r="V558" s="433"/>
      <c r="W558" s="433"/>
      <c r="X558" s="433"/>
      <c r="Y558" s="433"/>
      <c r="Z558" s="433"/>
      <c r="AA558" s="433"/>
      <c r="AB558" s="433"/>
      <c r="AC558" s="433"/>
      <c r="AD558" s="433"/>
      <c r="AE558" s="433"/>
      <c r="AF558" s="433"/>
      <c r="AG558" s="433"/>
      <c r="AH558" s="433"/>
      <c r="AI558" s="433"/>
      <c r="AJ558" s="433"/>
      <c r="AK558" s="433"/>
      <c r="AL558" s="433"/>
      <c r="AM558" s="433"/>
      <c r="AN558" s="433"/>
      <c r="AO558" s="433"/>
      <c r="AP558" s="433"/>
      <c r="AQ558" s="433"/>
      <c r="AR558" s="433"/>
      <c r="AS558" s="433"/>
      <c r="AT558" s="433"/>
      <c r="AU558" s="433"/>
      <c r="AV558" s="433"/>
      <c r="AW558" s="433"/>
      <c r="AX558" s="433"/>
    </row>
    <row r="559" spans="2:50" ht="14.25" customHeight="1" x14ac:dyDescent="0.25">
      <c r="B559" s="652"/>
      <c r="C559" s="434"/>
      <c r="D559" s="434"/>
      <c r="E559" s="434"/>
      <c r="F559" s="433"/>
      <c r="G559" s="433"/>
      <c r="H559" s="433"/>
      <c r="I559" s="433"/>
      <c r="J559" s="433"/>
      <c r="K559" s="433"/>
      <c r="L559" s="433"/>
      <c r="M559" s="433"/>
      <c r="N559" s="433"/>
      <c r="O559" s="433"/>
      <c r="P559" s="433"/>
      <c r="Q559" s="433"/>
      <c r="R559" s="433"/>
      <c r="S559" s="433"/>
      <c r="T559" s="433"/>
      <c r="U559" s="433"/>
      <c r="V559" s="433"/>
      <c r="W559" s="433"/>
      <c r="X559" s="433"/>
      <c r="Y559" s="433"/>
      <c r="Z559" s="433"/>
      <c r="AA559" s="433"/>
      <c r="AB559" s="433"/>
      <c r="AC559" s="433"/>
      <c r="AD559" s="433"/>
      <c r="AE559" s="433"/>
      <c r="AF559" s="433"/>
      <c r="AG559" s="433"/>
      <c r="AH559" s="433"/>
      <c r="AI559" s="433"/>
      <c r="AJ559" s="433"/>
      <c r="AK559" s="433"/>
      <c r="AL559" s="433"/>
      <c r="AM559" s="433"/>
      <c r="AN559" s="433"/>
      <c r="AO559" s="433"/>
      <c r="AP559" s="433"/>
      <c r="AQ559" s="433"/>
      <c r="AR559" s="433"/>
      <c r="AS559" s="433"/>
      <c r="AT559" s="433"/>
      <c r="AU559" s="433"/>
      <c r="AV559" s="433"/>
      <c r="AW559" s="433"/>
      <c r="AX559" s="433"/>
    </row>
    <row r="560" spans="2:50" ht="14.25" customHeight="1" x14ac:dyDescent="0.25">
      <c r="B560" s="652"/>
      <c r="C560" s="434"/>
      <c r="D560" s="434"/>
      <c r="E560" s="434"/>
      <c r="F560" s="433"/>
      <c r="G560" s="433"/>
      <c r="H560" s="433"/>
      <c r="I560" s="433"/>
      <c r="J560" s="433"/>
      <c r="K560" s="433"/>
      <c r="L560" s="433"/>
      <c r="M560" s="433"/>
      <c r="N560" s="433"/>
      <c r="O560" s="433"/>
      <c r="P560" s="433"/>
      <c r="Q560" s="433"/>
      <c r="R560" s="433"/>
      <c r="S560" s="433"/>
      <c r="T560" s="433"/>
      <c r="U560" s="433"/>
      <c r="V560" s="433"/>
      <c r="W560" s="433"/>
      <c r="X560" s="433"/>
      <c r="Y560" s="433"/>
      <c r="Z560" s="433"/>
      <c r="AA560" s="433"/>
      <c r="AB560" s="433"/>
      <c r="AC560" s="433"/>
      <c r="AD560" s="433"/>
      <c r="AE560" s="433"/>
      <c r="AF560" s="433"/>
      <c r="AG560" s="433"/>
      <c r="AH560" s="433"/>
      <c r="AI560" s="433"/>
      <c r="AJ560" s="433"/>
      <c r="AK560" s="433"/>
      <c r="AL560" s="433"/>
      <c r="AM560" s="433"/>
      <c r="AN560" s="433"/>
      <c r="AO560" s="433"/>
      <c r="AP560" s="433"/>
      <c r="AQ560" s="433"/>
      <c r="AR560" s="433"/>
      <c r="AS560" s="433"/>
      <c r="AT560" s="433"/>
      <c r="AU560" s="433"/>
      <c r="AV560" s="433"/>
      <c r="AW560" s="433"/>
      <c r="AX560" s="433"/>
    </row>
    <row r="561" spans="2:50" ht="14.25" customHeight="1" x14ac:dyDescent="0.25">
      <c r="B561" s="652"/>
      <c r="C561" s="434"/>
      <c r="D561" s="434"/>
      <c r="E561" s="434"/>
      <c r="F561" s="433"/>
      <c r="G561" s="433"/>
      <c r="H561" s="433"/>
      <c r="I561" s="433"/>
      <c r="J561" s="433"/>
      <c r="K561" s="433"/>
      <c r="L561" s="433"/>
      <c r="M561" s="433"/>
      <c r="N561" s="433"/>
      <c r="O561" s="433"/>
      <c r="P561" s="433"/>
      <c r="Q561" s="433"/>
      <c r="R561" s="433"/>
      <c r="S561" s="433"/>
      <c r="T561" s="433"/>
      <c r="U561" s="433"/>
      <c r="V561" s="433"/>
      <c r="W561" s="433"/>
      <c r="X561" s="433"/>
      <c r="Y561" s="433"/>
      <c r="Z561" s="433"/>
      <c r="AA561" s="433"/>
      <c r="AB561" s="433"/>
      <c r="AC561" s="433"/>
      <c r="AD561" s="433"/>
      <c r="AE561" s="433"/>
      <c r="AF561" s="433"/>
      <c r="AG561" s="433"/>
      <c r="AH561" s="433"/>
      <c r="AI561" s="433"/>
      <c r="AJ561" s="433"/>
      <c r="AK561" s="433"/>
      <c r="AL561" s="433"/>
      <c r="AM561" s="433"/>
      <c r="AN561" s="433"/>
      <c r="AO561" s="433"/>
      <c r="AP561" s="433"/>
      <c r="AQ561" s="433"/>
      <c r="AR561" s="433"/>
      <c r="AS561" s="433"/>
      <c r="AT561" s="433"/>
      <c r="AU561" s="433"/>
      <c r="AV561" s="433"/>
      <c r="AW561" s="433"/>
      <c r="AX561" s="433"/>
    </row>
    <row r="562" spans="2:50" ht="14.25" customHeight="1" x14ac:dyDescent="0.25">
      <c r="B562" s="652"/>
      <c r="C562" s="434"/>
      <c r="D562" s="434"/>
      <c r="E562" s="434"/>
      <c r="F562" s="433"/>
      <c r="G562" s="433"/>
      <c r="H562" s="433"/>
      <c r="I562" s="433"/>
      <c r="J562" s="433"/>
      <c r="K562" s="433"/>
      <c r="L562" s="433"/>
      <c r="M562" s="433"/>
      <c r="N562" s="433"/>
      <c r="O562" s="433"/>
      <c r="P562" s="433"/>
      <c r="Q562" s="433"/>
      <c r="R562" s="433"/>
      <c r="S562" s="433"/>
      <c r="T562" s="433"/>
      <c r="U562" s="433"/>
      <c r="V562" s="433"/>
      <c r="W562" s="433"/>
      <c r="X562" s="433"/>
      <c r="Y562" s="433"/>
      <c r="Z562" s="433"/>
      <c r="AA562" s="433"/>
      <c r="AB562" s="433"/>
      <c r="AC562" s="433"/>
      <c r="AD562" s="433"/>
      <c r="AE562" s="433"/>
      <c r="AF562" s="433"/>
      <c r="AG562" s="433"/>
      <c r="AH562" s="433"/>
      <c r="AI562" s="433"/>
      <c r="AJ562" s="433"/>
      <c r="AK562" s="433"/>
      <c r="AL562" s="433"/>
      <c r="AM562" s="433"/>
      <c r="AN562" s="433"/>
      <c r="AO562" s="433"/>
      <c r="AP562" s="433"/>
      <c r="AQ562" s="433"/>
      <c r="AR562" s="433"/>
      <c r="AS562" s="433"/>
      <c r="AT562" s="433"/>
      <c r="AU562" s="433"/>
      <c r="AV562" s="433"/>
      <c r="AW562" s="433"/>
      <c r="AX562" s="433"/>
    </row>
    <row r="563" spans="2:50" ht="14.25" customHeight="1" x14ac:dyDescent="0.25">
      <c r="B563" s="652"/>
      <c r="C563" s="434"/>
      <c r="D563" s="434"/>
      <c r="E563" s="434"/>
      <c r="F563" s="433"/>
      <c r="G563" s="433"/>
      <c r="H563" s="433"/>
      <c r="I563" s="433"/>
      <c r="J563" s="433"/>
      <c r="K563" s="433"/>
      <c r="L563" s="433"/>
      <c r="M563" s="433"/>
      <c r="N563" s="433"/>
      <c r="O563" s="433"/>
      <c r="P563" s="433"/>
      <c r="Q563" s="433"/>
      <c r="R563" s="433"/>
      <c r="S563" s="433"/>
      <c r="T563" s="433"/>
      <c r="U563" s="433"/>
      <c r="V563" s="433"/>
      <c r="W563" s="433"/>
      <c r="X563" s="433"/>
      <c r="Y563" s="433"/>
      <c r="Z563" s="433"/>
      <c r="AA563" s="433"/>
      <c r="AB563" s="433"/>
      <c r="AC563" s="433"/>
      <c r="AD563" s="433"/>
      <c r="AE563" s="433"/>
      <c r="AF563" s="433"/>
      <c r="AG563" s="433"/>
      <c r="AH563" s="433"/>
      <c r="AI563" s="433"/>
      <c r="AJ563" s="433"/>
      <c r="AK563" s="433"/>
      <c r="AL563" s="433"/>
      <c r="AM563" s="433"/>
      <c r="AN563" s="433"/>
      <c r="AO563" s="433"/>
      <c r="AP563" s="433"/>
      <c r="AQ563" s="433"/>
      <c r="AR563" s="433"/>
      <c r="AS563" s="433"/>
      <c r="AT563" s="433"/>
      <c r="AU563" s="433"/>
      <c r="AV563" s="433"/>
      <c r="AW563" s="433"/>
      <c r="AX563" s="433"/>
    </row>
    <row r="564" spans="2:50" ht="14.25" customHeight="1" x14ac:dyDescent="0.25">
      <c r="B564" s="652"/>
      <c r="C564" s="434"/>
      <c r="D564" s="434"/>
      <c r="E564" s="434"/>
      <c r="F564" s="433"/>
      <c r="G564" s="433"/>
      <c r="H564" s="433"/>
      <c r="I564" s="433"/>
      <c r="J564" s="433"/>
      <c r="K564" s="433"/>
      <c r="L564" s="433"/>
      <c r="M564" s="433"/>
      <c r="N564" s="433"/>
      <c r="O564" s="433"/>
      <c r="P564" s="433"/>
      <c r="Q564" s="433"/>
      <c r="R564" s="433"/>
      <c r="S564" s="433"/>
      <c r="T564" s="433"/>
      <c r="U564" s="433"/>
      <c r="V564" s="433"/>
      <c r="W564" s="433"/>
      <c r="X564" s="433"/>
      <c r="Y564" s="433"/>
      <c r="Z564" s="433"/>
      <c r="AA564" s="433"/>
      <c r="AB564" s="433"/>
      <c r="AC564" s="433"/>
      <c r="AD564" s="433"/>
      <c r="AE564" s="433"/>
      <c r="AF564" s="433"/>
      <c r="AG564" s="433"/>
      <c r="AH564" s="433"/>
      <c r="AI564" s="433"/>
      <c r="AJ564" s="433"/>
      <c r="AK564" s="433"/>
      <c r="AL564" s="433"/>
      <c r="AM564" s="433"/>
      <c r="AN564" s="433"/>
      <c r="AO564" s="433"/>
      <c r="AP564" s="433"/>
      <c r="AQ564" s="433"/>
      <c r="AR564" s="433"/>
      <c r="AS564" s="433"/>
      <c r="AT564" s="433"/>
      <c r="AU564" s="433"/>
      <c r="AV564" s="433"/>
      <c r="AW564" s="433"/>
      <c r="AX564" s="433"/>
    </row>
    <row r="565" spans="2:50" ht="14.25" customHeight="1" x14ac:dyDescent="0.25">
      <c r="B565" s="652"/>
      <c r="C565" s="434"/>
      <c r="D565" s="434"/>
      <c r="E565" s="434"/>
      <c r="F565" s="433"/>
      <c r="G565" s="433"/>
      <c r="H565" s="433"/>
      <c r="I565" s="433"/>
      <c r="J565" s="433"/>
      <c r="K565" s="433"/>
      <c r="L565" s="433"/>
      <c r="M565" s="433"/>
      <c r="N565" s="433"/>
      <c r="O565" s="433"/>
      <c r="P565" s="433"/>
      <c r="Q565" s="433"/>
      <c r="R565" s="433"/>
      <c r="S565" s="433"/>
      <c r="T565" s="433"/>
      <c r="U565" s="433"/>
      <c r="V565" s="433"/>
      <c r="W565" s="433"/>
      <c r="X565" s="433"/>
      <c r="Y565" s="433"/>
      <c r="Z565" s="433"/>
      <c r="AA565" s="433"/>
      <c r="AB565" s="433"/>
      <c r="AC565" s="433"/>
      <c r="AD565" s="433"/>
      <c r="AE565" s="433"/>
      <c r="AF565" s="433"/>
      <c r="AG565" s="433"/>
      <c r="AH565" s="433"/>
      <c r="AI565" s="433"/>
      <c r="AJ565" s="433"/>
      <c r="AK565" s="433"/>
      <c r="AL565" s="433"/>
      <c r="AM565" s="433"/>
      <c r="AN565" s="433"/>
      <c r="AO565" s="433"/>
      <c r="AP565" s="433"/>
      <c r="AQ565" s="433"/>
      <c r="AR565" s="433"/>
      <c r="AS565" s="433"/>
      <c r="AT565" s="433"/>
      <c r="AU565" s="433"/>
      <c r="AV565" s="433"/>
      <c r="AW565" s="433"/>
      <c r="AX565" s="433"/>
    </row>
    <row r="566" spans="2:50" ht="14.25" customHeight="1" x14ac:dyDescent="0.25">
      <c r="B566" s="652"/>
      <c r="C566" s="434"/>
      <c r="D566" s="434"/>
      <c r="E566" s="434"/>
      <c r="F566" s="433"/>
      <c r="G566" s="433"/>
      <c r="H566" s="433"/>
      <c r="I566" s="433"/>
      <c r="J566" s="433"/>
      <c r="K566" s="433"/>
      <c r="L566" s="433"/>
      <c r="M566" s="433"/>
      <c r="N566" s="433"/>
      <c r="O566" s="433"/>
      <c r="P566" s="433"/>
      <c r="Q566" s="433"/>
      <c r="R566" s="433"/>
      <c r="S566" s="433"/>
      <c r="T566" s="433"/>
      <c r="U566" s="433"/>
      <c r="V566" s="433"/>
      <c r="W566" s="433"/>
      <c r="X566" s="433"/>
      <c r="Y566" s="433"/>
      <c r="Z566" s="433"/>
      <c r="AA566" s="433"/>
      <c r="AB566" s="433"/>
      <c r="AC566" s="433"/>
      <c r="AD566" s="433"/>
      <c r="AE566" s="433"/>
      <c r="AF566" s="433"/>
      <c r="AG566" s="433"/>
      <c r="AH566" s="433"/>
      <c r="AI566" s="433"/>
      <c r="AJ566" s="433"/>
      <c r="AK566" s="433"/>
      <c r="AL566" s="433"/>
      <c r="AM566" s="433"/>
      <c r="AN566" s="433"/>
      <c r="AO566" s="433"/>
      <c r="AP566" s="433"/>
      <c r="AQ566" s="433"/>
      <c r="AR566" s="433"/>
      <c r="AS566" s="433"/>
      <c r="AT566" s="433"/>
      <c r="AU566" s="433"/>
      <c r="AV566" s="433"/>
      <c r="AW566" s="433"/>
      <c r="AX566" s="433"/>
    </row>
    <row r="567" spans="2:50" ht="14.25" customHeight="1" x14ac:dyDescent="0.25">
      <c r="B567" s="652"/>
      <c r="C567" s="434"/>
      <c r="D567" s="434"/>
      <c r="E567" s="434"/>
      <c r="F567" s="433"/>
      <c r="G567" s="433"/>
      <c r="H567" s="433"/>
      <c r="I567" s="433"/>
      <c r="J567" s="433"/>
      <c r="K567" s="433"/>
      <c r="L567" s="433"/>
      <c r="M567" s="433"/>
      <c r="N567" s="433"/>
      <c r="O567" s="433"/>
      <c r="P567" s="433"/>
      <c r="Q567" s="433"/>
      <c r="R567" s="433"/>
      <c r="S567" s="433"/>
      <c r="T567" s="433"/>
      <c r="U567" s="433"/>
      <c r="V567" s="433"/>
      <c r="W567" s="433"/>
      <c r="X567" s="433"/>
      <c r="Y567" s="433"/>
      <c r="Z567" s="433"/>
      <c r="AA567" s="433"/>
      <c r="AB567" s="433"/>
      <c r="AC567" s="433"/>
      <c r="AD567" s="433"/>
      <c r="AE567" s="433"/>
      <c r="AF567" s="433"/>
      <c r="AG567" s="433"/>
      <c r="AH567" s="433"/>
      <c r="AI567" s="433"/>
      <c r="AJ567" s="433"/>
      <c r="AK567" s="433"/>
      <c r="AL567" s="433"/>
      <c r="AM567" s="433"/>
      <c r="AN567" s="433"/>
      <c r="AO567" s="433"/>
      <c r="AP567" s="433"/>
      <c r="AQ567" s="433"/>
      <c r="AR567" s="433"/>
      <c r="AS567" s="433"/>
      <c r="AT567" s="433"/>
      <c r="AU567" s="433"/>
      <c r="AV567" s="433"/>
      <c r="AW567" s="433"/>
      <c r="AX567" s="433"/>
    </row>
    <row r="568" spans="2:50" ht="14.25" customHeight="1" x14ac:dyDescent="0.25">
      <c r="B568" s="652"/>
      <c r="C568" s="434"/>
      <c r="D568" s="434"/>
      <c r="E568" s="434"/>
      <c r="F568" s="433"/>
      <c r="G568" s="433"/>
      <c r="H568" s="433"/>
      <c r="I568" s="433"/>
      <c r="J568" s="433"/>
      <c r="K568" s="433"/>
      <c r="L568" s="433"/>
      <c r="M568" s="433"/>
      <c r="N568" s="433"/>
      <c r="O568" s="433"/>
      <c r="P568" s="433"/>
      <c r="Q568" s="433"/>
      <c r="R568" s="433"/>
      <c r="S568" s="433"/>
      <c r="T568" s="433"/>
      <c r="U568" s="433"/>
      <c r="V568" s="433"/>
      <c r="W568" s="433"/>
      <c r="X568" s="433"/>
      <c r="Y568" s="433"/>
      <c r="Z568" s="433"/>
      <c r="AA568" s="433"/>
      <c r="AB568" s="433"/>
      <c r="AC568" s="433"/>
      <c r="AD568" s="433"/>
      <c r="AE568" s="433"/>
      <c r="AF568" s="433"/>
      <c r="AG568" s="433"/>
      <c r="AH568" s="433"/>
      <c r="AI568" s="433"/>
      <c r="AJ568" s="433"/>
      <c r="AK568" s="433"/>
      <c r="AL568" s="433"/>
      <c r="AM568" s="433"/>
      <c r="AN568" s="433"/>
      <c r="AO568" s="433"/>
      <c r="AP568" s="433"/>
      <c r="AQ568" s="433"/>
      <c r="AR568" s="433"/>
      <c r="AS568" s="433"/>
      <c r="AT568" s="433"/>
      <c r="AU568" s="433"/>
      <c r="AV568" s="433"/>
      <c r="AW568" s="433"/>
      <c r="AX568" s="433"/>
    </row>
    <row r="569" spans="2:50" ht="14.25" customHeight="1" x14ac:dyDescent="0.25">
      <c r="B569" s="652"/>
      <c r="C569" s="434"/>
      <c r="D569" s="434"/>
      <c r="E569" s="434"/>
      <c r="F569" s="433"/>
      <c r="G569" s="433"/>
      <c r="H569" s="433"/>
      <c r="I569" s="433"/>
      <c r="J569" s="433"/>
      <c r="K569" s="433"/>
      <c r="L569" s="433"/>
      <c r="M569" s="433"/>
      <c r="N569" s="433"/>
      <c r="O569" s="433"/>
      <c r="P569" s="433"/>
      <c r="Q569" s="433"/>
      <c r="R569" s="433"/>
      <c r="S569" s="433"/>
      <c r="T569" s="433"/>
      <c r="U569" s="433"/>
      <c r="V569" s="433"/>
      <c r="W569" s="433"/>
      <c r="X569" s="433"/>
      <c r="Y569" s="433"/>
      <c r="Z569" s="433"/>
      <c r="AA569" s="433"/>
      <c r="AB569" s="433"/>
      <c r="AC569" s="433"/>
      <c r="AD569" s="433"/>
      <c r="AE569" s="433"/>
      <c r="AF569" s="433"/>
      <c r="AG569" s="433"/>
      <c r="AH569" s="433"/>
      <c r="AI569" s="433"/>
      <c r="AJ569" s="433"/>
      <c r="AK569" s="433"/>
      <c r="AL569" s="433"/>
      <c r="AM569" s="433"/>
      <c r="AN569" s="433"/>
      <c r="AO569" s="433"/>
      <c r="AP569" s="433"/>
      <c r="AQ569" s="433"/>
      <c r="AR569" s="433"/>
      <c r="AS569" s="433"/>
      <c r="AT569" s="433"/>
      <c r="AU569" s="433"/>
      <c r="AV569" s="433"/>
      <c r="AW569" s="433"/>
      <c r="AX569" s="433"/>
    </row>
    <row r="570" spans="2:50" ht="14.25" customHeight="1" x14ac:dyDescent="0.25">
      <c r="B570" s="652"/>
      <c r="C570" s="434"/>
      <c r="D570" s="434"/>
      <c r="E570" s="434"/>
      <c r="F570" s="433"/>
      <c r="G570" s="433"/>
      <c r="H570" s="433"/>
      <c r="I570" s="433"/>
      <c r="J570" s="433"/>
      <c r="K570" s="433"/>
      <c r="L570" s="433"/>
      <c r="M570" s="433"/>
      <c r="N570" s="433"/>
      <c r="O570" s="433"/>
      <c r="P570" s="433"/>
      <c r="Q570" s="433"/>
      <c r="R570" s="433"/>
      <c r="S570" s="433"/>
      <c r="T570" s="433"/>
      <c r="U570" s="433"/>
      <c r="V570" s="433"/>
      <c r="W570" s="433"/>
      <c r="X570" s="433"/>
      <c r="Y570" s="433"/>
      <c r="Z570" s="433"/>
      <c r="AA570" s="433"/>
      <c r="AB570" s="433"/>
      <c r="AC570" s="433"/>
      <c r="AD570" s="433"/>
      <c r="AE570" s="433"/>
      <c r="AF570" s="433"/>
      <c r="AG570" s="433"/>
      <c r="AH570" s="433"/>
      <c r="AI570" s="433"/>
      <c r="AJ570" s="433"/>
      <c r="AK570" s="433"/>
      <c r="AL570" s="433"/>
      <c r="AM570" s="433"/>
      <c r="AN570" s="433"/>
      <c r="AO570" s="433"/>
      <c r="AP570" s="433"/>
      <c r="AQ570" s="433"/>
      <c r="AR570" s="433"/>
      <c r="AS570" s="433"/>
      <c r="AT570" s="433"/>
      <c r="AU570" s="433"/>
      <c r="AV570" s="433"/>
      <c r="AW570" s="433"/>
      <c r="AX570" s="433"/>
    </row>
    <row r="571" spans="2:50" ht="14.25" customHeight="1" x14ac:dyDescent="0.25">
      <c r="B571" s="652"/>
      <c r="C571" s="434"/>
      <c r="D571" s="434"/>
      <c r="E571" s="434"/>
      <c r="F571" s="433"/>
      <c r="G571" s="433"/>
      <c r="H571" s="433"/>
      <c r="I571" s="433"/>
      <c r="J571" s="433"/>
      <c r="K571" s="433"/>
      <c r="L571" s="433"/>
      <c r="M571" s="433"/>
      <c r="N571" s="433"/>
      <c r="O571" s="433"/>
      <c r="P571" s="433"/>
      <c r="Q571" s="433"/>
      <c r="R571" s="433"/>
      <c r="S571" s="433"/>
      <c r="T571" s="433"/>
      <c r="U571" s="433"/>
      <c r="V571" s="433"/>
      <c r="W571" s="433"/>
      <c r="X571" s="433"/>
      <c r="Y571" s="433"/>
      <c r="Z571" s="433"/>
      <c r="AA571" s="433"/>
      <c r="AB571" s="433"/>
      <c r="AC571" s="433"/>
      <c r="AD571" s="433"/>
      <c r="AE571" s="433"/>
      <c r="AF571" s="433"/>
      <c r="AG571" s="433"/>
      <c r="AH571" s="433"/>
      <c r="AI571" s="433"/>
      <c r="AJ571" s="433"/>
      <c r="AK571" s="433"/>
      <c r="AL571" s="433"/>
      <c r="AM571" s="433"/>
      <c r="AN571" s="433"/>
      <c r="AO571" s="433"/>
      <c r="AP571" s="433"/>
      <c r="AQ571" s="433"/>
      <c r="AR571" s="433"/>
      <c r="AS571" s="433"/>
      <c r="AT571" s="433"/>
      <c r="AU571" s="433"/>
      <c r="AV571" s="433"/>
      <c r="AW571" s="433"/>
      <c r="AX571" s="433"/>
    </row>
    <row r="572" spans="2:50" ht="14.25" customHeight="1" x14ac:dyDescent="0.25">
      <c r="B572" s="652"/>
      <c r="C572" s="434"/>
      <c r="D572" s="434"/>
      <c r="E572" s="434"/>
      <c r="F572" s="433"/>
      <c r="G572" s="433"/>
      <c r="H572" s="433"/>
      <c r="I572" s="433"/>
      <c r="J572" s="433"/>
      <c r="K572" s="433"/>
      <c r="L572" s="433"/>
      <c r="M572" s="433"/>
      <c r="N572" s="433"/>
      <c r="O572" s="433"/>
      <c r="P572" s="433"/>
      <c r="Q572" s="433"/>
      <c r="R572" s="433"/>
      <c r="S572" s="433"/>
      <c r="T572" s="433"/>
      <c r="U572" s="433"/>
      <c r="V572" s="433"/>
      <c r="W572" s="433"/>
      <c r="X572" s="433"/>
      <c r="Y572" s="433"/>
      <c r="Z572" s="433"/>
      <c r="AA572" s="433"/>
      <c r="AB572" s="433"/>
      <c r="AC572" s="433"/>
      <c r="AD572" s="433"/>
      <c r="AE572" s="433"/>
      <c r="AF572" s="433"/>
      <c r="AG572" s="433"/>
      <c r="AH572" s="433"/>
      <c r="AI572" s="433"/>
      <c r="AJ572" s="433"/>
      <c r="AK572" s="433"/>
      <c r="AL572" s="433"/>
      <c r="AM572" s="433"/>
      <c r="AN572" s="433"/>
      <c r="AO572" s="433"/>
      <c r="AP572" s="433"/>
      <c r="AQ572" s="433"/>
      <c r="AR572" s="433"/>
      <c r="AS572" s="433"/>
      <c r="AT572" s="433"/>
      <c r="AU572" s="433"/>
      <c r="AV572" s="433"/>
      <c r="AW572" s="433"/>
      <c r="AX572" s="433"/>
    </row>
    <row r="573" spans="2:50" ht="14.25" customHeight="1" x14ac:dyDescent="0.25">
      <c r="B573" s="652"/>
      <c r="C573" s="434"/>
      <c r="D573" s="434"/>
      <c r="E573" s="434"/>
      <c r="F573" s="433"/>
      <c r="G573" s="433"/>
      <c r="H573" s="433"/>
      <c r="I573" s="433"/>
      <c r="J573" s="433"/>
      <c r="K573" s="433"/>
      <c r="L573" s="433"/>
      <c r="M573" s="433"/>
      <c r="N573" s="433"/>
      <c r="O573" s="433"/>
      <c r="P573" s="433"/>
      <c r="Q573" s="433"/>
      <c r="R573" s="433"/>
      <c r="S573" s="433"/>
      <c r="T573" s="433"/>
      <c r="U573" s="433"/>
      <c r="V573" s="433"/>
      <c r="W573" s="433"/>
      <c r="X573" s="433"/>
      <c r="Y573" s="433"/>
      <c r="Z573" s="433"/>
      <c r="AA573" s="433"/>
      <c r="AB573" s="433"/>
      <c r="AC573" s="433"/>
      <c r="AD573" s="433"/>
      <c r="AE573" s="433"/>
      <c r="AF573" s="433"/>
      <c r="AG573" s="433"/>
      <c r="AH573" s="433"/>
      <c r="AI573" s="433"/>
      <c r="AJ573" s="433"/>
      <c r="AK573" s="433"/>
      <c r="AL573" s="433"/>
      <c r="AM573" s="433"/>
      <c r="AN573" s="433"/>
      <c r="AO573" s="433"/>
      <c r="AP573" s="433"/>
      <c r="AQ573" s="433"/>
      <c r="AR573" s="433"/>
      <c r="AS573" s="433"/>
      <c r="AT573" s="433"/>
      <c r="AU573" s="433"/>
      <c r="AV573" s="433"/>
      <c r="AW573" s="433"/>
      <c r="AX573" s="433"/>
    </row>
    <row r="574" spans="2:50" ht="14.25" customHeight="1" x14ac:dyDescent="0.25">
      <c r="B574" s="652"/>
      <c r="C574" s="434"/>
      <c r="D574" s="434"/>
      <c r="E574" s="434"/>
      <c r="F574" s="433"/>
      <c r="G574" s="433"/>
      <c r="H574" s="433"/>
      <c r="I574" s="433"/>
      <c r="J574" s="433"/>
      <c r="K574" s="433"/>
      <c r="L574" s="433"/>
      <c r="M574" s="433"/>
      <c r="N574" s="433"/>
      <c r="O574" s="433"/>
      <c r="P574" s="433"/>
      <c r="Q574" s="433"/>
      <c r="R574" s="433"/>
      <c r="S574" s="433"/>
      <c r="T574" s="433"/>
      <c r="U574" s="433"/>
      <c r="V574" s="433"/>
      <c r="W574" s="433"/>
      <c r="X574" s="433"/>
      <c r="Y574" s="433"/>
      <c r="Z574" s="433"/>
      <c r="AA574" s="433"/>
      <c r="AB574" s="433"/>
      <c r="AC574" s="433"/>
      <c r="AD574" s="433"/>
      <c r="AE574" s="433"/>
      <c r="AF574" s="433"/>
      <c r="AG574" s="433"/>
      <c r="AH574" s="433"/>
      <c r="AI574" s="433"/>
      <c r="AJ574" s="433"/>
      <c r="AK574" s="433"/>
      <c r="AL574" s="433"/>
      <c r="AM574" s="433"/>
      <c r="AN574" s="433"/>
      <c r="AO574" s="433"/>
      <c r="AP574" s="433"/>
      <c r="AQ574" s="433"/>
      <c r="AR574" s="433"/>
      <c r="AS574" s="433"/>
      <c r="AT574" s="433"/>
      <c r="AU574" s="433"/>
      <c r="AV574" s="433"/>
      <c r="AW574" s="433"/>
      <c r="AX574" s="433"/>
    </row>
    <row r="575" spans="2:50" ht="14.25" customHeight="1" x14ac:dyDescent="0.25">
      <c r="B575" s="652"/>
      <c r="C575" s="434"/>
      <c r="D575" s="434"/>
      <c r="E575" s="434"/>
      <c r="F575" s="433"/>
      <c r="G575" s="433"/>
      <c r="H575" s="433"/>
      <c r="I575" s="433"/>
      <c r="J575" s="433"/>
      <c r="K575" s="433"/>
      <c r="L575" s="433"/>
      <c r="M575" s="433"/>
      <c r="N575" s="433"/>
      <c r="O575" s="433"/>
      <c r="P575" s="433"/>
      <c r="Q575" s="433"/>
      <c r="R575" s="433"/>
      <c r="S575" s="433"/>
      <c r="T575" s="433"/>
      <c r="U575" s="433"/>
      <c r="V575" s="433"/>
      <c r="W575" s="433"/>
      <c r="X575" s="433"/>
      <c r="Y575" s="433"/>
      <c r="Z575" s="433"/>
      <c r="AA575" s="433"/>
      <c r="AB575" s="433"/>
      <c r="AC575" s="433"/>
      <c r="AD575" s="433"/>
      <c r="AE575" s="433"/>
      <c r="AF575" s="433"/>
      <c r="AG575" s="433"/>
      <c r="AH575" s="433"/>
      <c r="AI575" s="433"/>
      <c r="AJ575" s="433"/>
      <c r="AK575" s="433"/>
      <c r="AL575" s="433"/>
      <c r="AM575" s="433"/>
      <c r="AN575" s="433"/>
      <c r="AO575" s="433"/>
      <c r="AP575" s="433"/>
      <c r="AQ575" s="433"/>
      <c r="AR575" s="433"/>
      <c r="AS575" s="433"/>
      <c r="AT575" s="433"/>
      <c r="AU575" s="433"/>
      <c r="AV575" s="433"/>
      <c r="AW575" s="433"/>
      <c r="AX575" s="433"/>
    </row>
    <row r="576" spans="2:50" ht="14.25" customHeight="1" x14ac:dyDescent="0.25">
      <c r="B576" s="652"/>
      <c r="C576" s="434"/>
      <c r="D576" s="434"/>
      <c r="E576" s="434"/>
      <c r="F576" s="433"/>
      <c r="G576" s="433"/>
      <c r="H576" s="433"/>
      <c r="I576" s="433"/>
      <c r="J576" s="433"/>
      <c r="K576" s="433"/>
      <c r="L576" s="433"/>
      <c r="M576" s="433"/>
      <c r="N576" s="433"/>
      <c r="O576" s="433"/>
      <c r="P576" s="433"/>
      <c r="Q576" s="433"/>
      <c r="R576" s="433"/>
      <c r="S576" s="433"/>
      <c r="T576" s="433"/>
      <c r="U576" s="433"/>
      <c r="V576" s="433"/>
      <c r="W576" s="433"/>
      <c r="X576" s="433"/>
      <c r="Y576" s="433"/>
      <c r="Z576" s="433"/>
      <c r="AA576" s="433"/>
      <c r="AB576" s="433"/>
      <c r="AC576" s="433"/>
      <c r="AD576" s="433"/>
      <c r="AE576" s="433"/>
      <c r="AF576" s="433"/>
      <c r="AG576" s="433"/>
      <c r="AH576" s="433"/>
      <c r="AI576" s="433"/>
      <c r="AJ576" s="433"/>
      <c r="AK576" s="433"/>
      <c r="AL576" s="433"/>
      <c r="AM576" s="433"/>
      <c r="AN576" s="433"/>
      <c r="AO576" s="433"/>
      <c r="AP576" s="433"/>
      <c r="AQ576" s="433"/>
      <c r="AR576" s="433"/>
      <c r="AS576" s="433"/>
      <c r="AT576" s="433"/>
      <c r="AU576" s="433"/>
      <c r="AV576" s="433"/>
      <c r="AW576" s="433"/>
      <c r="AX576" s="433"/>
    </row>
    <row r="577" spans="2:50" ht="14.25" customHeight="1" x14ac:dyDescent="0.25">
      <c r="B577" s="652"/>
      <c r="C577" s="434"/>
      <c r="D577" s="434"/>
      <c r="E577" s="434"/>
      <c r="F577" s="433"/>
      <c r="G577" s="433"/>
      <c r="H577" s="433"/>
      <c r="I577" s="433"/>
      <c r="J577" s="433"/>
      <c r="K577" s="433"/>
      <c r="L577" s="433"/>
      <c r="M577" s="433"/>
      <c r="N577" s="433"/>
      <c r="O577" s="433"/>
      <c r="P577" s="433"/>
      <c r="Q577" s="433"/>
      <c r="R577" s="433"/>
      <c r="S577" s="433"/>
      <c r="T577" s="433"/>
      <c r="U577" s="433"/>
      <c r="V577" s="433"/>
      <c r="W577" s="433"/>
      <c r="X577" s="433"/>
      <c r="Y577" s="433"/>
      <c r="Z577" s="433"/>
      <c r="AA577" s="433"/>
      <c r="AB577" s="433"/>
      <c r="AC577" s="433"/>
      <c r="AD577" s="433"/>
      <c r="AE577" s="433"/>
      <c r="AF577" s="433"/>
      <c r="AG577" s="433"/>
      <c r="AH577" s="433"/>
      <c r="AI577" s="433"/>
      <c r="AJ577" s="433"/>
      <c r="AK577" s="433"/>
      <c r="AL577" s="433"/>
      <c r="AM577" s="433"/>
      <c r="AN577" s="433"/>
      <c r="AO577" s="433"/>
      <c r="AP577" s="433"/>
      <c r="AQ577" s="433"/>
      <c r="AR577" s="433"/>
      <c r="AS577" s="433"/>
      <c r="AT577" s="433"/>
      <c r="AU577" s="433"/>
      <c r="AV577" s="433"/>
      <c r="AW577" s="433"/>
      <c r="AX577" s="433"/>
    </row>
    <row r="578" spans="2:50" ht="14.25" customHeight="1" x14ac:dyDescent="0.25">
      <c r="B578" s="652"/>
      <c r="C578" s="434"/>
      <c r="D578" s="434"/>
      <c r="E578" s="434"/>
      <c r="F578" s="433"/>
      <c r="G578" s="433"/>
      <c r="H578" s="433"/>
      <c r="I578" s="433"/>
      <c r="J578" s="433"/>
      <c r="K578" s="433"/>
      <c r="L578" s="433"/>
      <c r="M578" s="433"/>
      <c r="N578" s="433"/>
      <c r="O578" s="433"/>
      <c r="P578" s="433"/>
      <c r="Q578" s="433"/>
      <c r="R578" s="433"/>
      <c r="S578" s="433"/>
      <c r="T578" s="433"/>
      <c r="U578" s="433"/>
      <c r="V578" s="433"/>
      <c r="W578" s="433"/>
      <c r="X578" s="433"/>
      <c r="Y578" s="433"/>
      <c r="Z578" s="433"/>
      <c r="AA578" s="433"/>
      <c r="AB578" s="433"/>
      <c r="AC578" s="433"/>
      <c r="AD578" s="433"/>
      <c r="AE578" s="433"/>
      <c r="AF578" s="433"/>
      <c r="AG578" s="433"/>
      <c r="AH578" s="433"/>
      <c r="AI578" s="433"/>
      <c r="AJ578" s="433"/>
      <c r="AK578" s="433"/>
      <c r="AL578" s="433"/>
      <c r="AM578" s="433"/>
      <c r="AN578" s="433"/>
      <c r="AO578" s="433"/>
      <c r="AP578" s="433"/>
      <c r="AQ578" s="433"/>
      <c r="AR578" s="433"/>
      <c r="AS578" s="433"/>
      <c r="AT578" s="433"/>
      <c r="AU578" s="433"/>
      <c r="AV578" s="433"/>
      <c r="AW578" s="433"/>
      <c r="AX578" s="433"/>
    </row>
    <row r="579" spans="2:50" ht="14.25" customHeight="1" x14ac:dyDescent="0.25">
      <c r="B579" s="652"/>
      <c r="C579" s="434"/>
      <c r="D579" s="434"/>
      <c r="E579" s="434"/>
      <c r="F579" s="433"/>
      <c r="G579" s="433"/>
      <c r="H579" s="433"/>
      <c r="I579" s="433"/>
      <c r="J579" s="433"/>
      <c r="K579" s="433"/>
      <c r="L579" s="433"/>
      <c r="M579" s="433"/>
      <c r="N579" s="433"/>
      <c r="O579" s="433"/>
      <c r="P579" s="433"/>
      <c r="Q579" s="433"/>
      <c r="R579" s="433"/>
      <c r="S579" s="433"/>
      <c r="T579" s="433"/>
      <c r="U579" s="433"/>
      <c r="V579" s="433"/>
      <c r="W579" s="433"/>
      <c r="X579" s="433"/>
      <c r="Y579" s="433"/>
      <c r="Z579" s="433"/>
      <c r="AA579" s="433"/>
      <c r="AB579" s="433"/>
      <c r="AC579" s="433"/>
      <c r="AD579" s="433"/>
      <c r="AE579" s="433"/>
      <c r="AF579" s="433"/>
      <c r="AG579" s="433"/>
      <c r="AH579" s="433"/>
      <c r="AI579" s="433"/>
      <c r="AJ579" s="433"/>
      <c r="AK579" s="433"/>
      <c r="AL579" s="433"/>
      <c r="AM579" s="433"/>
      <c r="AN579" s="433"/>
      <c r="AO579" s="433"/>
      <c r="AP579" s="433"/>
      <c r="AQ579" s="433"/>
      <c r="AR579" s="433"/>
      <c r="AS579" s="433"/>
      <c r="AT579" s="433"/>
      <c r="AU579" s="433"/>
      <c r="AV579" s="433"/>
      <c r="AW579" s="433"/>
      <c r="AX579" s="433"/>
    </row>
    <row r="580" spans="2:50" ht="14.25" customHeight="1" x14ac:dyDescent="0.25">
      <c r="B580" s="652"/>
      <c r="C580" s="434"/>
      <c r="D580" s="434"/>
      <c r="E580" s="434"/>
      <c r="F580" s="433"/>
      <c r="G580" s="433"/>
      <c r="H580" s="433"/>
      <c r="I580" s="433"/>
      <c r="J580" s="433"/>
      <c r="K580" s="433"/>
      <c r="L580" s="433"/>
      <c r="M580" s="433"/>
      <c r="N580" s="433"/>
      <c r="O580" s="433"/>
      <c r="P580" s="433"/>
      <c r="Q580" s="433"/>
      <c r="R580" s="433"/>
      <c r="S580" s="433"/>
      <c r="T580" s="433"/>
      <c r="U580" s="433"/>
      <c r="V580" s="433"/>
      <c r="W580" s="433"/>
      <c r="X580" s="433"/>
      <c r="Y580" s="433"/>
      <c r="Z580" s="433"/>
      <c r="AA580" s="433"/>
      <c r="AB580" s="433"/>
      <c r="AC580" s="433"/>
      <c r="AD580" s="433"/>
      <c r="AE580" s="433"/>
      <c r="AF580" s="433"/>
      <c r="AG580" s="433"/>
      <c r="AH580" s="433"/>
      <c r="AI580" s="433"/>
      <c r="AJ580" s="433"/>
      <c r="AK580" s="433"/>
      <c r="AL580" s="433"/>
      <c r="AM580" s="433"/>
      <c r="AN580" s="433"/>
      <c r="AO580" s="433"/>
      <c r="AP580" s="433"/>
      <c r="AQ580" s="433"/>
      <c r="AR580" s="433"/>
      <c r="AS580" s="433"/>
      <c r="AT580" s="433"/>
      <c r="AU580" s="433"/>
      <c r="AV580" s="433"/>
      <c r="AW580" s="433"/>
      <c r="AX580" s="433"/>
    </row>
    <row r="581" spans="2:50" ht="14.25" customHeight="1" x14ac:dyDescent="0.25">
      <c r="B581" s="652"/>
      <c r="C581" s="434"/>
      <c r="D581" s="434"/>
      <c r="E581" s="434"/>
      <c r="F581" s="433"/>
      <c r="G581" s="433"/>
      <c r="H581" s="433"/>
      <c r="I581" s="433"/>
      <c r="J581" s="433"/>
      <c r="K581" s="433"/>
      <c r="L581" s="433"/>
      <c r="M581" s="433"/>
      <c r="N581" s="433"/>
      <c r="O581" s="433"/>
      <c r="P581" s="433"/>
      <c r="Q581" s="433"/>
      <c r="R581" s="433"/>
      <c r="S581" s="433"/>
      <c r="T581" s="433"/>
      <c r="U581" s="433"/>
      <c r="V581" s="433"/>
      <c r="W581" s="433"/>
      <c r="X581" s="433"/>
      <c r="Y581" s="433"/>
      <c r="Z581" s="433"/>
      <c r="AA581" s="433"/>
      <c r="AB581" s="433"/>
      <c r="AC581" s="433"/>
      <c r="AD581" s="433"/>
      <c r="AE581" s="433"/>
      <c r="AF581" s="433"/>
      <c r="AG581" s="433"/>
      <c r="AH581" s="433"/>
      <c r="AI581" s="433"/>
      <c r="AJ581" s="433"/>
      <c r="AK581" s="433"/>
      <c r="AL581" s="433"/>
      <c r="AM581" s="433"/>
      <c r="AN581" s="433"/>
      <c r="AO581" s="433"/>
      <c r="AP581" s="433"/>
      <c r="AQ581" s="433"/>
      <c r="AR581" s="433"/>
      <c r="AS581" s="433"/>
      <c r="AT581" s="433"/>
      <c r="AU581" s="433"/>
      <c r="AV581" s="433"/>
      <c r="AW581" s="433"/>
      <c r="AX581" s="433"/>
    </row>
    <row r="582" spans="2:50" ht="14.25" customHeight="1" x14ac:dyDescent="0.25">
      <c r="B582" s="652"/>
      <c r="C582" s="434"/>
      <c r="D582" s="434"/>
      <c r="E582" s="434"/>
      <c r="F582" s="433"/>
      <c r="G582" s="433"/>
      <c r="H582" s="433"/>
      <c r="I582" s="433"/>
      <c r="J582" s="433"/>
      <c r="K582" s="433"/>
      <c r="L582" s="433"/>
      <c r="M582" s="433"/>
      <c r="N582" s="433"/>
      <c r="O582" s="433"/>
      <c r="P582" s="433"/>
      <c r="Q582" s="433"/>
      <c r="R582" s="433"/>
      <c r="S582" s="433"/>
      <c r="T582" s="433"/>
      <c r="U582" s="433"/>
      <c r="V582" s="433"/>
      <c r="W582" s="433"/>
      <c r="X582" s="433"/>
      <c r="Y582" s="433"/>
      <c r="Z582" s="433"/>
      <c r="AA582" s="433"/>
      <c r="AB582" s="433"/>
      <c r="AC582" s="433"/>
      <c r="AD582" s="433"/>
      <c r="AE582" s="433"/>
      <c r="AF582" s="433"/>
      <c r="AG582" s="433"/>
      <c r="AH582" s="433"/>
      <c r="AI582" s="433"/>
      <c r="AJ582" s="433"/>
      <c r="AK582" s="433"/>
      <c r="AL582" s="433"/>
      <c r="AM582" s="433"/>
      <c r="AN582" s="433"/>
      <c r="AO582" s="433"/>
      <c r="AP582" s="433"/>
      <c r="AQ582" s="433"/>
      <c r="AR582" s="433"/>
      <c r="AS582" s="433"/>
      <c r="AT582" s="433"/>
      <c r="AU582" s="433"/>
      <c r="AV582" s="433"/>
      <c r="AW582" s="433"/>
      <c r="AX582" s="433"/>
    </row>
    <row r="583" spans="2:50" ht="14.25" customHeight="1" x14ac:dyDescent="0.25">
      <c r="B583" s="652"/>
      <c r="C583" s="434"/>
      <c r="D583" s="434"/>
      <c r="E583" s="434"/>
      <c r="F583" s="433"/>
      <c r="G583" s="433"/>
      <c r="H583" s="433"/>
      <c r="I583" s="433"/>
      <c r="J583" s="433"/>
      <c r="K583" s="433"/>
      <c r="L583" s="433"/>
      <c r="M583" s="433"/>
      <c r="N583" s="433"/>
      <c r="O583" s="433"/>
      <c r="P583" s="433"/>
      <c r="Q583" s="433"/>
      <c r="R583" s="433"/>
      <c r="S583" s="433"/>
      <c r="T583" s="433"/>
      <c r="U583" s="433"/>
      <c r="V583" s="433"/>
      <c r="W583" s="433"/>
      <c r="X583" s="433"/>
      <c r="Y583" s="433"/>
      <c r="Z583" s="433"/>
      <c r="AA583" s="433"/>
      <c r="AB583" s="433"/>
      <c r="AC583" s="433"/>
      <c r="AD583" s="433"/>
      <c r="AE583" s="433"/>
      <c r="AF583" s="433"/>
      <c r="AG583" s="433"/>
      <c r="AH583" s="433"/>
      <c r="AI583" s="433"/>
      <c r="AJ583" s="433"/>
      <c r="AK583" s="433"/>
      <c r="AL583" s="433"/>
      <c r="AM583" s="433"/>
      <c r="AN583" s="433"/>
      <c r="AO583" s="433"/>
      <c r="AP583" s="433"/>
      <c r="AQ583" s="433"/>
      <c r="AR583" s="433"/>
      <c r="AS583" s="433"/>
      <c r="AT583" s="433"/>
      <c r="AU583" s="433"/>
      <c r="AV583" s="433"/>
      <c r="AW583" s="433"/>
      <c r="AX583" s="433"/>
    </row>
    <row r="584" spans="2:50" ht="14.25" customHeight="1" x14ac:dyDescent="0.25">
      <c r="B584" s="652"/>
      <c r="C584" s="434"/>
      <c r="D584" s="434"/>
      <c r="E584" s="434"/>
      <c r="F584" s="433"/>
      <c r="G584" s="433"/>
      <c r="H584" s="433"/>
      <c r="I584" s="433"/>
      <c r="J584" s="433"/>
      <c r="K584" s="433"/>
      <c r="L584" s="433"/>
      <c r="M584" s="433"/>
      <c r="N584" s="433"/>
      <c r="O584" s="433"/>
      <c r="P584" s="433"/>
      <c r="Q584" s="433"/>
      <c r="R584" s="433"/>
      <c r="S584" s="433"/>
      <c r="T584" s="433"/>
      <c r="U584" s="433"/>
      <c r="V584" s="433"/>
      <c r="W584" s="433"/>
      <c r="X584" s="433"/>
      <c r="Y584" s="433"/>
      <c r="Z584" s="433"/>
      <c r="AA584" s="433"/>
      <c r="AB584" s="433"/>
      <c r="AC584" s="433"/>
      <c r="AD584" s="433"/>
      <c r="AE584" s="433"/>
      <c r="AF584" s="433"/>
      <c r="AG584" s="433"/>
      <c r="AH584" s="433"/>
      <c r="AI584" s="433"/>
      <c r="AJ584" s="433"/>
      <c r="AK584" s="433"/>
      <c r="AL584" s="433"/>
      <c r="AM584" s="433"/>
      <c r="AN584" s="433"/>
      <c r="AO584" s="433"/>
      <c r="AP584" s="433"/>
      <c r="AQ584" s="433"/>
      <c r="AR584" s="433"/>
      <c r="AS584" s="433"/>
      <c r="AT584" s="433"/>
      <c r="AU584" s="433"/>
      <c r="AV584" s="433"/>
      <c r="AW584" s="433"/>
      <c r="AX584" s="433"/>
    </row>
    <row r="585" spans="2:50" ht="14.25" customHeight="1" x14ac:dyDescent="0.25">
      <c r="B585" s="652"/>
      <c r="C585" s="434"/>
      <c r="D585" s="434"/>
      <c r="E585" s="434"/>
      <c r="F585" s="433"/>
      <c r="G585" s="433"/>
      <c r="H585" s="433"/>
      <c r="I585" s="433"/>
      <c r="J585" s="433"/>
      <c r="K585" s="433"/>
      <c r="L585" s="433"/>
      <c r="M585" s="433"/>
      <c r="N585" s="433"/>
      <c r="O585" s="433"/>
      <c r="P585" s="433"/>
      <c r="Q585" s="433"/>
      <c r="R585" s="433"/>
      <c r="S585" s="433"/>
      <c r="T585" s="433"/>
      <c r="U585" s="433"/>
      <c r="V585" s="433"/>
      <c r="W585" s="433"/>
      <c r="X585" s="433"/>
      <c r="Y585" s="433"/>
      <c r="Z585" s="433"/>
      <c r="AA585" s="433"/>
      <c r="AB585" s="433"/>
      <c r="AC585" s="433"/>
      <c r="AD585" s="433"/>
      <c r="AE585" s="433"/>
      <c r="AF585" s="433"/>
      <c r="AG585" s="433"/>
      <c r="AH585" s="433"/>
      <c r="AI585" s="433"/>
      <c r="AJ585" s="433"/>
      <c r="AK585" s="433"/>
      <c r="AL585" s="433"/>
      <c r="AM585" s="433"/>
      <c r="AN585" s="433"/>
      <c r="AO585" s="433"/>
      <c r="AP585" s="433"/>
      <c r="AQ585" s="433"/>
      <c r="AR585" s="433"/>
      <c r="AS585" s="433"/>
      <c r="AT585" s="433"/>
      <c r="AU585" s="433"/>
      <c r="AV585" s="433"/>
      <c r="AW585" s="433"/>
      <c r="AX585" s="433"/>
    </row>
    <row r="586" spans="2:50" ht="14.25" customHeight="1" x14ac:dyDescent="0.25">
      <c r="B586" s="652"/>
      <c r="C586" s="434"/>
      <c r="D586" s="434"/>
      <c r="E586" s="434"/>
      <c r="F586" s="433"/>
      <c r="G586" s="433"/>
      <c r="H586" s="433"/>
      <c r="I586" s="433"/>
      <c r="J586" s="433"/>
      <c r="K586" s="433"/>
      <c r="L586" s="433"/>
      <c r="M586" s="433"/>
      <c r="N586" s="433"/>
      <c r="O586" s="433"/>
      <c r="P586" s="433"/>
      <c r="Q586" s="433"/>
      <c r="R586" s="433"/>
      <c r="S586" s="433"/>
      <c r="T586" s="433"/>
      <c r="U586" s="433"/>
      <c r="V586" s="433"/>
      <c r="W586" s="433"/>
      <c r="X586" s="433"/>
      <c r="Y586" s="433"/>
      <c r="Z586" s="433"/>
      <c r="AA586" s="433"/>
      <c r="AB586" s="433"/>
      <c r="AC586" s="433"/>
      <c r="AD586" s="433"/>
      <c r="AE586" s="433"/>
      <c r="AF586" s="433"/>
      <c r="AG586" s="433"/>
      <c r="AH586" s="433"/>
      <c r="AI586" s="433"/>
      <c r="AJ586" s="433"/>
      <c r="AK586" s="433"/>
      <c r="AL586" s="433"/>
      <c r="AM586" s="433"/>
      <c r="AN586" s="433"/>
      <c r="AO586" s="433"/>
      <c r="AP586" s="433"/>
      <c r="AQ586" s="433"/>
      <c r="AR586" s="433"/>
      <c r="AS586" s="433"/>
      <c r="AT586" s="433"/>
      <c r="AU586" s="433"/>
      <c r="AV586" s="433"/>
      <c r="AW586" s="433"/>
      <c r="AX586" s="433"/>
    </row>
    <row r="587" spans="2:50" ht="14.25" customHeight="1" x14ac:dyDescent="0.25">
      <c r="B587" s="652"/>
      <c r="C587" s="434"/>
      <c r="D587" s="434"/>
      <c r="E587" s="434"/>
      <c r="F587" s="433"/>
      <c r="G587" s="433"/>
      <c r="H587" s="433"/>
      <c r="I587" s="433"/>
      <c r="J587" s="433"/>
      <c r="K587" s="433"/>
      <c r="L587" s="433"/>
      <c r="M587" s="433"/>
      <c r="N587" s="433"/>
      <c r="O587" s="433"/>
      <c r="P587" s="433"/>
      <c r="Q587" s="433"/>
      <c r="R587" s="433"/>
      <c r="S587" s="433"/>
      <c r="T587" s="433"/>
      <c r="U587" s="433"/>
      <c r="V587" s="433"/>
      <c r="W587" s="433"/>
      <c r="X587" s="433"/>
      <c r="Y587" s="433"/>
      <c r="Z587" s="433"/>
      <c r="AA587" s="433"/>
      <c r="AB587" s="433"/>
      <c r="AC587" s="433"/>
      <c r="AD587" s="433"/>
      <c r="AE587" s="433"/>
      <c r="AF587" s="433"/>
      <c r="AG587" s="433"/>
      <c r="AH587" s="433"/>
      <c r="AI587" s="433"/>
      <c r="AJ587" s="433"/>
      <c r="AK587" s="433"/>
      <c r="AL587" s="433"/>
      <c r="AM587" s="433"/>
      <c r="AN587" s="433"/>
      <c r="AO587" s="433"/>
      <c r="AP587" s="433"/>
      <c r="AQ587" s="433"/>
      <c r="AR587" s="433"/>
      <c r="AS587" s="433"/>
      <c r="AT587" s="433"/>
      <c r="AU587" s="433"/>
      <c r="AV587" s="433"/>
      <c r="AW587" s="433"/>
      <c r="AX587" s="433"/>
    </row>
    <row r="588" spans="2:50" ht="14.25" customHeight="1" x14ac:dyDescent="0.25">
      <c r="B588" s="652"/>
      <c r="C588" s="434"/>
      <c r="D588" s="434"/>
      <c r="E588" s="434"/>
      <c r="F588" s="433"/>
      <c r="G588" s="433"/>
      <c r="H588" s="433"/>
      <c r="I588" s="433"/>
      <c r="J588" s="433"/>
      <c r="K588" s="433"/>
      <c r="L588" s="433"/>
      <c r="M588" s="433"/>
      <c r="N588" s="433"/>
      <c r="O588" s="433"/>
      <c r="P588" s="433"/>
      <c r="Q588" s="433"/>
      <c r="R588" s="433"/>
      <c r="S588" s="433"/>
      <c r="T588" s="433"/>
      <c r="U588" s="433"/>
      <c r="V588" s="433"/>
      <c r="W588" s="433"/>
      <c r="X588" s="433"/>
      <c r="Y588" s="433"/>
      <c r="Z588" s="433"/>
      <c r="AA588" s="433"/>
      <c r="AB588" s="433"/>
      <c r="AC588" s="433"/>
      <c r="AD588" s="433"/>
      <c r="AE588" s="433"/>
      <c r="AF588" s="433"/>
      <c r="AG588" s="433"/>
      <c r="AH588" s="433"/>
      <c r="AI588" s="433"/>
      <c r="AJ588" s="433"/>
      <c r="AK588" s="433"/>
      <c r="AL588" s="433"/>
      <c r="AM588" s="433"/>
      <c r="AN588" s="433"/>
      <c r="AO588" s="433"/>
      <c r="AP588" s="433"/>
      <c r="AQ588" s="433"/>
      <c r="AR588" s="433"/>
      <c r="AS588" s="433"/>
      <c r="AT588" s="433"/>
      <c r="AU588" s="433"/>
      <c r="AV588" s="433"/>
      <c r="AW588" s="433"/>
      <c r="AX588" s="433"/>
    </row>
    <row r="589" spans="2:50" ht="14.25" customHeight="1" x14ac:dyDescent="0.25">
      <c r="B589" s="652"/>
      <c r="C589" s="434"/>
      <c r="D589" s="434"/>
      <c r="E589" s="434"/>
      <c r="F589" s="433"/>
      <c r="G589" s="433"/>
      <c r="H589" s="433"/>
      <c r="I589" s="433"/>
      <c r="J589" s="433"/>
      <c r="K589" s="433"/>
      <c r="L589" s="433"/>
      <c r="M589" s="433"/>
      <c r="N589" s="433"/>
      <c r="O589" s="433"/>
      <c r="P589" s="433"/>
      <c r="Q589" s="433"/>
      <c r="R589" s="433"/>
      <c r="S589" s="433"/>
      <c r="T589" s="433"/>
      <c r="U589" s="433"/>
      <c r="V589" s="433"/>
      <c r="W589" s="433"/>
      <c r="X589" s="433"/>
      <c r="Y589" s="433"/>
      <c r="Z589" s="433"/>
      <c r="AA589" s="433"/>
      <c r="AB589" s="433"/>
      <c r="AC589" s="433"/>
      <c r="AD589" s="433"/>
      <c r="AE589" s="433"/>
      <c r="AF589" s="433"/>
      <c r="AG589" s="433"/>
      <c r="AH589" s="433"/>
      <c r="AI589" s="433"/>
      <c r="AJ589" s="433"/>
      <c r="AK589" s="433"/>
      <c r="AL589" s="433"/>
      <c r="AM589" s="433"/>
      <c r="AN589" s="433"/>
      <c r="AO589" s="433"/>
      <c r="AP589" s="433"/>
      <c r="AQ589" s="433"/>
      <c r="AR589" s="433"/>
      <c r="AS589" s="433"/>
      <c r="AT589" s="433"/>
      <c r="AU589" s="433"/>
      <c r="AV589" s="433"/>
      <c r="AW589" s="433"/>
      <c r="AX589" s="433"/>
    </row>
    <row r="590" spans="2:50" ht="14.25" customHeight="1" x14ac:dyDescent="0.25">
      <c r="B590" s="652"/>
      <c r="C590" s="434"/>
      <c r="D590" s="434"/>
      <c r="E590" s="434"/>
      <c r="F590" s="433"/>
      <c r="G590" s="433"/>
      <c r="H590" s="433"/>
      <c r="I590" s="433"/>
      <c r="J590" s="433"/>
      <c r="K590" s="433"/>
      <c r="L590" s="433"/>
      <c r="M590" s="433"/>
      <c r="N590" s="433"/>
      <c r="O590" s="433"/>
      <c r="P590" s="433"/>
      <c r="Q590" s="433"/>
      <c r="R590" s="433"/>
      <c r="S590" s="433"/>
      <c r="T590" s="433"/>
      <c r="U590" s="433"/>
      <c r="V590" s="433"/>
      <c r="W590" s="433"/>
      <c r="X590" s="433"/>
      <c r="Y590" s="433"/>
      <c r="Z590" s="433"/>
      <c r="AA590" s="433"/>
      <c r="AB590" s="433"/>
      <c r="AC590" s="433"/>
      <c r="AD590" s="433"/>
      <c r="AE590" s="433"/>
      <c r="AF590" s="433"/>
      <c r="AG590" s="433"/>
      <c r="AH590" s="433"/>
      <c r="AI590" s="433"/>
      <c r="AJ590" s="433"/>
      <c r="AK590" s="433"/>
      <c r="AL590" s="433"/>
      <c r="AM590" s="433"/>
      <c r="AN590" s="433"/>
      <c r="AO590" s="433"/>
      <c r="AP590" s="433"/>
      <c r="AQ590" s="433"/>
      <c r="AR590" s="433"/>
      <c r="AS590" s="433"/>
      <c r="AT590" s="433"/>
      <c r="AU590" s="433"/>
      <c r="AV590" s="433"/>
      <c r="AW590" s="433"/>
      <c r="AX590" s="433"/>
    </row>
    <row r="591" spans="2:50" ht="14.25" customHeight="1" x14ac:dyDescent="0.25">
      <c r="B591" s="652"/>
      <c r="C591" s="434"/>
      <c r="D591" s="434"/>
      <c r="E591" s="434"/>
      <c r="F591" s="433"/>
      <c r="G591" s="433"/>
      <c r="H591" s="433"/>
      <c r="I591" s="433"/>
      <c r="J591" s="433"/>
      <c r="K591" s="433"/>
      <c r="L591" s="433"/>
      <c r="M591" s="433"/>
      <c r="N591" s="433"/>
      <c r="O591" s="433"/>
      <c r="P591" s="433"/>
      <c r="Q591" s="433"/>
      <c r="R591" s="433"/>
      <c r="S591" s="433"/>
      <c r="T591" s="433"/>
      <c r="U591" s="433"/>
      <c r="V591" s="433"/>
      <c r="W591" s="433"/>
      <c r="X591" s="433"/>
      <c r="Y591" s="433"/>
      <c r="Z591" s="433"/>
      <c r="AA591" s="433"/>
      <c r="AB591" s="433"/>
      <c r="AC591" s="433"/>
      <c r="AD591" s="433"/>
      <c r="AE591" s="433"/>
      <c r="AF591" s="433"/>
      <c r="AG591" s="433"/>
      <c r="AH591" s="433"/>
      <c r="AI591" s="433"/>
      <c r="AJ591" s="433"/>
      <c r="AK591" s="433"/>
      <c r="AL591" s="433"/>
      <c r="AM591" s="433"/>
      <c r="AN591" s="433"/>
      <c r="AO591" s="433"/>
      <c r="AP591" s="433"/>
      <c r="AQ591" s="433"/>
      <c r="AR591" s="433"/>
      <c r="AS591" s="433"/>
      <c r="AT591" s="433"/>
      <c r="AU591" s="433"/>
      <c r="AV591" s="433"/>
      <c r="AW591" s="433"/>
      <c r="AX591" s="433"/>
    </row>
    <row r="592" spans="2:50" ht="14.25" customHeight="1" x14ac:dyDescent="0.25">
      <c r="B592" s="652"/>
      <c r="C592" s="434"/>
      <c r="D592" s="434"/>
      <c r="E592" s="434"/>
      <c r="F592" s="433"/>
      <c r="G592" s="433"/>
      <c r="H592" s="433"/>
      <c r="I592" s="433"/>
      <c r="J592" s="433"/>
      <c r="K592" s="433"/>
      <c r="L592" s="433"/>
      <c r="M592" s="433"/>
      <c r="N592" s="433"/>
      <c r="O592" s="433"/>
      <c r="P592" s="433"/>
      <c r="Q592" s="433"/>
      <c r="R592" s="433"/>
      <c r="S592" s="433"/>
      <c r="T592" s="433"/>
      <c r="U592" s="433"/>
      <c r="V592" s="433"/>
      <c r="W592" s="433"/>
      <c r="X592" s="433"/>
      <c r="Y592" s="433"/>
      <c r="Z592" s="433"/>
      <c r="AA592" s="433"/>
      <c r="AB592" s="433"/>
      <c r="AC592" s="433"/>
      <c r="AD592" s="433"/>
      <c r="AE592" s="433"/>
      <c r="AF592" s="433"/>
      <c r="AG592" s="433"/>
      <c r="AH592" s="433"/>
      <c r="AI592" s="433"/>
      <c r="AJ592" s="433"/>
      <c r="AK592" s="433"/>
      <c r="AL592" s="433"/>
      <c r="AM592" s="433"/>
      <c r="AN592" s="433"/>
      <c r="AO592" s="433"/>
      <c r="AP592" s="433"/>
      <c r="AQ592" s="433"/>
      <c r="AR592" s="433"/>
      <c r="AS592" s="433"/>
      <c r="AT592" s="433"/>
      <c r="AU592" s="433"/>
      <c r="AV592" s="433"/>
      <c r="AW592" s="433"/>
      <c r="AX592" s="433"/>
    </row>
    <row r="593" spans="2:50" ht="14.25" customHeight="1" x14ac:dyDescent="0.25">
      <c r="B593" s="652"/>
      <c r="C593" s="434"/>
      <c r="D593" s="434"/>
      <c r="E593" s="434"/>
      <c r="F593" s="433"/>
      <c r="G593" s="433"/>
      <c r="H593" s="433"/>
      <c r="I593" s="433"/>
      <c r="J593" s="433"/>
      <c r="K593" s="433"/>
      <c r="L593" s="433"/>
      <c r="M593" s="433"/>
      <c r="N593" s="433"/>
      <c r="O593" s="433"/>
      <c r="P593" s="433"/>
      <c r="Q593" s="433"/>
      <c r="R593" s="433"/>
      <c r="S593" s="433"/>
      <c r="T593" s="433"/>
      <c r="U593" s="433"/>
      <c r="V593" s="433"/>
      <c r="W593" s="433"/>
      <c r="X593" s="433"/>
      <c r="Y593" s="433"/>
      <c r="Z593" s="433"/>
      <c r="AA593" s="433"/>
      <c r="AB593" s="433"/>
      <c r="AC593" s="433"/>
      <c r="AD593" s="433"/>
      <c r="AE593" s="433"/>
      <c r="AF593" s="433"/>
      <c r="AG593" s="433"/>
      <c r="AH593" s="433"/>
      <c r="AI593" s="433"/>
      <c r="AJ593" s="433"/>
      <c r="AK593" s="433"/>
      <c r="AL593" s="433"/>
      <c r="AM593" s="433"/>
      <c r="AN593" s="433"/>
      <c r="AO593" s="433"/>
      <c r="AP593" s="433"/>
      <c r="AQ593" s="433"/>
      <c r="AR593" s="433"/>
      <c r="AS593" s="433"/>
      <c r="AT593" s="433"/>
      <c r="AU593" s="433"/>
      <c r="AV593" s="433"/>
      <c r="AW593" s="433"/>
      <c r="AX593" s="433"/>
    </row>
    <row r="594" spans="2:50" ht="14.25" customHeight="1" x14ac:dyDescent="0.25">
      <c r="B594" s="652"/>
      <c r="C594" s="434"/>
      <c r="D594" s="434"/>
      <c r="E594" s="434"/>
      <c r="F594" s="433"/>
      <c r="G594" s="433"/>
      <c r="H594" s="433"/>
      <c r="I594" s="433"/>
      <c r="J594" s="433"/>
      <c r="K594" s="433"/>
      <c r="L594" s="433"/>
      <c r="M594" s="433"/>
      <c r="N594" s="433"/>
      <c r="O594" s="433"/>
      <c r="P594" s="433"/>
      <c r="Q594" s="433"/>
      <c r="R594" s="433"/>
      <c r="S594" s="433"/>
      <c r="T594" s="433"/>
      <c r="U594" s="433"/>
      <c r="V594" s="433"/>
      <c r="W594" s="433"/>
      <c r="X594" s="433"/>
      <c r="Y594" s="433"/>
      <c r="Z594" s="433"/>
      <c r="AA594" s="433"/>
      <c r="AB594" s="433"/>
      <c r="AC594" s="433"/>
      <c r="AD594" s="433"/>
      <c r="AE594" s="433"/>
      <c r="AF594" s="433"/>
      <c r="AG594" s="433"/>
      <c r="AH594" s="433"/>
      <c r="AI594" s="433"/>
      <c r="AJ594" s="433"/>
      <c r="AK594" s="433"/>
      <c r="AL594" s="433"/>
      <c r="AM594" s="433"/>
      <c r="AN594" s="433"/>
      <c r="AO594" s="433"/>
      <c r="AP594" s="433"/>
      <c r="AQ594" s="433"/>
      <c r="AR594" s="433"/>
      <c r="AS594" s="433"/>
      <c r="AT594" s="433"/>
      <c r="AU594" s="433"/>
      <c r="AV594" s="433"/>
      <c r="AW594" s="433"/>
      <c r="AX594" s="433"/>
    </row>
    <row r="595" spans="2:50" ht="14.25" customHeight="1" x14ac:dyDescent="0.25">
      <c r="B595" s="652"/>
      <c r="C595" s="434"/>
      <c r="D595" s="434"/>
      <c r="E595" s="434"/>
      <c r="F595" s="433"/>
      <c r="G595" s="433"/>
      <c r="H595" s="433"/>
      <c r="I595" s="433"/>
      <c r="J595" s="433"/>
      <c r="K595" s="433"/>
      <c r="L595" s="433"/>
      <c r="M595" s="433"/>
      <c r="N595" s="433"/>
      <c r="O595" s="433"/>
      <c r="P595" s="433"/>
      <c r="Q595" s="433"/>
      <c r="R595" s="433"/>
      <c r="S595" s="433"/>
      <c r="T595" s="433"/>
      <c r="U595" s="433"/>
      <c r="V595" s="433"/>
      <c r="W595" s="433"/>
      <c r="X595" s="433"/>
      <c r="Y595" s="433"/>
      <c r="Z595" s="433"/>
      <c r="AA595" s="433"/>
      <c r="AB595" s="433"/>
      <c r="AC595" s="433"/>
      <c r="AD595" s="433"/>
      <c r="AE595" s="433"/>
      <c r="AF595" s="433"/>
      <c r="AG595" s="433"/>
      <c r="AH595" s="433"/>
      <c r="AI595" s="433"/>
      <c r="AJ595" s="433"/>
      <c r="AK595" s="433"/>
      <c r="AL595" s="433"/>
      <c r="AM595" s="433"/>
      <c r="AN595" s="433"/>
      <c r="AO595" s="433"/>
      <c r="AP595" s="433"/>
      <c r="AQ595" s="433"/>
      <c r="AR595" s="433"/>
      <c r="AS595" s="433"/>
      <c r="AT595" s="433"/>
      <c r="AU595" s="433"/>
      <c r="AV595" s="433"/>
      <c r="AW595" s="433"/>
      <c r="AX595" s="433"/>
    </row>
    <row r="596" spans="2:50" ht="14.25" customHeight="1" x14ac:dyDescent="0.25">
      <c r="B596" s="652"/>
      <c r="C596" s="434"/>
      <c r="D596" s="434"/>
      <c r="E596" s="434"/>
      <c r="F596" s="433"/>
      <c r="G596" s="433"/>
      <c r="H596" s="433"/>
      <c r="I596" s="433"/>
      <c r="J596" s="433"/>
      <c r="K596" s="433"/>
      <c r="L596" s="433"/>
      <c r="M596" s="433"/>
      <c r="N596" s="433"/>
      <c r="O596" s="433"/>
      <c r="P596" s="433"/>
      <c r="Q596" s="433"/>
      <c r="R596" s="433"/>
      <c r="S596" s="433"/>
      <c r="T596" s="433"/>
      <c r="U596" s="433"/>
      <c r="V596" s="433"/>
      <c r="W596" s="433"/>
      <c r="X596" s="433"/>
      <c r="Y596" s="433"/>
      <c r="Z596" s="433"/>
      <c r="AA596" s="433"/>
      <c r="AB596" s="433"/>
      <c r="AC596" s="433"/>
      <c r="AD596" s="433"/>
      <c r="AE596" s="433"/>
      <c r="AF596" s="433"/>
      <c r="AG596" s="433"/>
      <c r="AH596" s="433"/>
      <c r="AI596" s="433"/>
      <c r="AJ596" s="433"/>
      <c r="AK596" s="433"/>
      <c r="AL596" s="433"/>
      <c r="AM596" s="433"/>
      <c r="AN596" s="433"/>
      <c r="AO596" s="433"/>
      <c r="AP596" s="433"/>
      <c r="AQ596" s="433"/>
      <c r="AR596" s="433"/>
      <c r="AS596" s="433"/>
      <c r="AT596" s="433"/>
      <c r="AU596" s="433"/>
      <c r="AV596" s="433"/>
      <c r="AW596" s="433"/>
      <c r="AX596" s="433"/>
    </row>
    <row r="597" spans="2:50" ht="14.25" customHeight="1" x14ac:dyDescent="0.25">
      <c r="B597" s="652"/>
      <c r="C597" s="434"/>
      <c r="D597" s="434"/>
      <c r="E597" s="434"/>
      <c r="F597" s="433"/>
      <c r="G597" s="433"/>
      <c r="H597" s="433"/>
      <c r="I597" s="433"/>
      <c r="J597" s="433"/>
      <c r="K597" s="433"/>
      <c r="L597" s="433"/>
      <c r="M597" s="433"/>
      <c r="N597" s="433"/>
      <c r="O597" s="433"/>
      <c r="P597" s="433"/>
      <c r="Q597" s="433"/>
      <c r="R597" s="433"/>
      <c r="S597" s="433"/>
      <c r="T597" s="433"/>
      <c r="U597" s="433"/>
      <c r="V597" s="433"/>
      <c r="W597" s="433"/>
      <c r="X597" s="433"/>
      <c r="Y597" s="433"/>
      <c r="Z597" s="433"/>
      <c r="AA597" s="433"/>
      <c r="AB597" s="433"/>
      <c r="AC597" s="433"/>
      <c r="AD597" s="433"/>
      <c r="AE597" s="433"/>
      <c r="AF597" s="433"/>
      <c r="AG597" s="433"/>
      <c r="AH597" s="433"/>
      <c r="AI597" s="433"/>
      <c r="AJ597" s="433"/>
      <c r="AK597" s="433"/>
      <c r="AL597" s="433"/>
      <c r="AM597" s="433"/>
      <c r="AN597" s="433"/>
      <c r="AO597" s="433"/>
      <c r="AP597" s="433"/>
      <c r="AQ597" s="433"/>
      <c r="AR597" s="433"/>
      <c r="AS597" s="433"/>
      <c r="AT597" s="433"/>
      <c r="AU597" s="433"/>
      <c r="AV597" s="433"/>
      <c r="AW597" s="433"/>
      <c r="AX597" s="433"/>
    </row>
    <row r="598" spans="2:50" ht="14.25" customHeight="1" x14ac:dyDescent="0.25">
      <c r="B598" s="652"/>
      <c r="C598" s="434"/>
      <c r="D598" s="434"/>
      <c r="E598" s="434"/>
      <c r="F598" s="433"/>
      <c r="G598" s="433"/>
      <c r="H598" s="433"/>
      <c r="I598" s="433"/>
      <c r="J598" s="433"/>
      <c r="K598" s="433"/>
      <c r="L598" s="433"/>
      <c r="M598" s="433"/>
      <c r="N598" s="433"/>
      <c r="O598" s="433"/>
      <c r="P598" s="433"/>
      <c r="Q598" s="433"/>
      <c r="R598" s="433"/>
      <c r="S598" s="433"/>
      <c r="T598" s="433"/>
      <c r="U598" s="433"/>
      <c r="V598" s="433"/>
      <c r="W598" s="433"/>
      <c r="X598" s="433"/>
      <c r="Y598" s="433"/>
      <c r="Z598" s="433"/>
      <c r="AA598" s="433"/>
      <c r="AB598" s="433"/>
      <c r="AC598" s="433"/>
      <c r="AD598" s="433"/>
      <c r="AE598" s="433"/>
      <c r="AF598" s="433"/>
      <c r="AG598" s="433"/>
      <c r="AH598" s="433"/>
      <c r="AI598" s="433"/>
      <c r="AJ598" s="433"/>
      <c r="AK598" s="433"/>
      <c r="AL598" s="433"/>
      <c r="AM598" s="433"/>
      <c r="AN598" s="433"/>
      <c r="AO598" s="433"/>
      <c r="AP598" s="433"/>
      <c r="AQ598" s="433"/>
      <c r="AR598" s="433"/>
      <c r="AS598" s="433"/>
      <c r="AT598" s="433"/>
      <c r="AU598" s="433"/>
      <c r="AV598" s="433"/>
      <c r="AW598" s="433"/>
      <c r="AX598" s="433"/>
    </row>
    <row r="599" spans="2:50" ht="14.25" customHeight="1" x14ac:dyDescent="0.25">
      <c r="B599" s="652"/>
      <c r="C599" s="434"/>
      <c r="D599" s="434"/>
      <c r="E599" s="434"/>
      <c r="F599" s="433"/>
      <c r="G599" s="433"/>
      <c r="H599" s="433"/>
      <c r="I599" s="433"/>
      <c r="J599" s="433"/>
      <c r="K599" s="433"/>
      <c r="L599" s="433"/>
      <c r="M599" s="433"/>
      <c r="N599" s="433"/>
      <c r="O599" s="433"/>
      <c r="P599" s="433"/>
      <c r="Q599" s="433"/>
      <c r="R599" s="433"/>
      <c r="S599" s="433"/>
      <c r="T599" s="433"/>
      <c r="U599" s="433"/>
      <c r="V599" s="433"/>
      <c r="W599" s="433"/>
      <c r="X599" s="433"/>
      <c r="Y599" s="433"/>
      <c r="Z599" s="433"/>
      <c r="AA599" s="433"/>
      <c r="AB599" s="433"/>
      <c r="AC599" s="433"/>
      <c r="AD599" s="433"/>
      <c r="AE599" s="433"/>
      <c r="AF599" s="433"/>
      <c r="AG599" s="433"/>
      <c r="AH599" s="433"/>
      <c r="AI599" s="433"/>
      <c r="AJ599" s="433"/>
      <c r="AK599" s="433"/>
      <c r="AL599" s="433"/>
      <c r="AM599" s="433"/>
      <c r="AN599" s="433"/>
      <c r="AO599" s="433"/>
      <c r="AP599" s="433"/>
      <c r="AQ599" s="433"/>
      <c r="AR599" s="433"/>
      <c r="AS599" s="433"/>
      <c r="AT599" s="433"/>
      <c r="AU599" s="433"/>
      <c r="AV599" s="433"/>
      <c r="AW599" s="433"/>
      <c r="AX599" s="433"/>
    </row>
    <row r="600" spans="2:50" ht="14.25" customHeight="1" x14ac:dyDescent="0.25">
      <c r="B600" s="652"/>
      <c r="C600" s="434"/>
      <c r="D600" s="434"/>
      <c r="E600" s="434"/>
      <c r="F600" s="433"/>
      <c r="G600" s="433"/>
      <c r="H600" s="433"/>
      <c r="I600" s="433"/>
      <c r="J600" s="433"/>
      <c r="K600" s="433"/>
      <c r="L600" s="433"/>
      <c r="M600" s="433"/>
      <c r="N600" s="433"/>
      <c r="O600" s="433"/>
      <c r="P600" s="433"/>
      <c r="Q600" s="433"/>
      <c r="R600" s="433"/>
      <c r="S600" s="433"/>
      <c r="T600" s="433"/>
      <c r="U600" s="433"/>
      <c r="V600" s="433"/>
      <c r="W600" s="433"/>
      <c r="X600" s="433"/>
      <c r="Y600" s="433"/>
      <c r="Z600" s="433"/>
      <c r="AA600" s="433"/>
      <c r="AB600" s="433"/>
      <c r="AC600" s="433"/>
      <c r="AD600" s="433"/>
      <c r="AE600" s="433"/>
      <c r="AF600" s="433"/>
      <c r="AG600" s="433"/>
      <c r="AH600" s="433"/>
      <c r="AI600" s="433"/>
      <c r="AJ600" s="433"/>
      <c r="AK600" s="433"/>
      <c r="AL600" s="433"/>
      <c r="AM600" s="433"/>
      <c r="AN600" s="433"/>
      <c r="AO600" s="433"/>
      <c r="AP600" s="433"/>
      <c r="AQ600" s="433"/>
      <c r="AR600" s="433"/>
      <c r="AS600" s="433"/>
      <c r="AT600" s="433"/>
      <c r="AU600" s="433"/>
      <c r="AV600" s="433"/>
      <c r="AW600" s="433"/>
      <c r="AX600" s="433"/>
    </row>
    <row r="601" spans="2:50" ht="14.25" customHeight="1" x14ac:dyDescent="0.25">
      <c r="B601" s="652"/>
      <c r="C601" s="434"/>
      <c r="D601" s="434"/>
      <c r="E601" s="434"/>
      <c r="F601" s="433"/>
      <c r="G601" s="433"/>
      <c r="H601" s="433"/>
      <c r="I601" s="433"/>
      <c r="J601" s="433"/>
      <c r="K601" s="433"/>
      <c r="L601" s="433"/>
      <c r="M601" s="433"/>
      <c r="N601" s="433"/>
      <c r="O601" s="433"/>
      <c r="P601" s="433"/>
      <c r="Q601" s="433"/>
      <c r="R601" s="433"/>
      <c r="S601" s="433"/>
      <c r="T601" s="433"/>
      <c r="U601" s="433"/>
      <c r="V601" s="433"/>
      <c r="W601" s="433"/>
      <c r="X601" s="433"/>
      <c r="Y601" s="433"/>
      <c r="Z601" s="433"/>
      <c r="AA601" s="433"/>
      <c r="AB601" s="433"/>
      <c r="AC601" s="433"/>
      <c r="AD601" s="433"/>
      <c r="AE601" s="433"/>
      <c r="AF601" s="433"/>
      <c r="AG601" s="433"/>
      <c r="AH601" s="433"/>
      <c r="AI601" s="433"/>
      <c r="AJ601" s="433"/>
      <c r="AK601" s="433"/>
      <c r="AL601" s="433"/>
      <c r="AM601" s="433"/>
      <c r="AN601" s="433"/>
      <c r="AO601" s="433"/>
      <c r="AP601" s="433"/>
      <c r="AQ601" s="433"/>
      <c r="AR601" s="433"/>
      <c r="AS601" s="433"/>
      <c r="AT601" s="433"/>
      <c r="AU601" s="433"/>
      <c r="AV601" s="433"/>
      <c r="AW601" s="433"/>
      <c r="AX601" s="433"/>
    </row>
    <row r="602" spans="2:50" ht="14.25" customHeight="1" x14ac:dyDescent="0.25">
      <c r="B602" s="652"/>
      <c r="C602" s="434"/>
      <c r="D602" s="434"/>
      <c r="E602" s="434"/>
      <c r="F602" s="433"/>
      <c r="G602" s="433"/>
      <c r="H602" s="433"/>
      <c r="I602" s="433"/>
      <c r="J602" s="433"/>
      <c r="K602" s="433"/>
      <c r="L602" s="433"/>
      <c r="M602" s="433"/>
      <c r="N602" s="433"/>
      <c r="O602" s="433"/>
      <c r="P602" s="433"/>
      <c r="Q602" s="433"/>
      <c r="R602" s="433"/>
      <c r="S602" s="433"/>
      <c r="T602" s="433"/>
      <c r="U602" s="433"/>
      <c r="V602" s="433"/>
      <c r="W602" s="433"/>
      <c r="X602" s="433"/>
      <c r="Y602" s="433"/>
      <c r="Z602" s="433"/>
      <c r="AA602" s="433"/>
      <c r="AB602" s="433"/>
      <c r="AC602" s="433"/>
      <c r="AD602" s="433"/>
      <c r="AE602" s="433"/>
      <c r="AF602" s="433"/>
      <c r="AG602" s="433"/>
      <c r="AH602" s="433"/>
      <c r="AI602" s="433"/>
      <c r="AJ602" s="433"/>
      <c r="AK602" s="433"/>
      <c r="AL602" s="433"/>
      <c r="AM602" s="433"/>
      <c r="AN602" s="433"/>
      <c r="AO602" s="433"/>
      <c r="AP602" s="433"/>
      <c r="AQ602" s="433"/>
      <c r="AR602" s="433"/>
      <c r="AS602" s="433"/>
      <c r="AT602" s="433"/>
      <c r="AU602" s="433"/>
      <c r="AV602" s="433"/>
      <c r="AW602" s="433"/>
      <c r="AX602" s="433"/>
    </row>
    <row r="603" spans="2:50" ht="14.25" customHeight="1" x14ac:dyDescent="0.25">
      <c r="B603" s="652"/>
      <c r="C603" s="434"/>
      <c r="D603" s="434"/>
      <c r="E603" s="434"/>
      <c r="F603" s="433"/>
      <c r="G603" s="433"/>
      <c r="H603" s="433"/>
      <c r="I603" s="433"/>
      <c r="J603" s="433"/>
      <c r="K603" s="433"/>
      <c r="L603" s="433"/>
      <c r="M603" s="433"/>
      <c r="N603" s="433"/>
      <c r="O603" s="433"/>
      <c r="P603" s="433"/>
      <c r="Q603" s="433"/>
      <c r="R603" s="433"/>
      <c r="S603" s="433"/>
      <c r="T603" s="433"/>
      <c r="U603" s="433"/>
      <c r="V603" s="433"/>
      <c r="W603" s="433"/>
      <c r="X603" s="433"/>
      <c r="Y603" s="433"/>
      <c r="Z603" s="433"/>
      <c r="AA603" s="433"/>
      <c r="AB603" s="433"/>
      <c r="AC603" s="433"/>
      <c r="AD603" s="433"/>
      <c r="AE603" s="433"/>
      <c r="AF603" s="433"/>
      <c r="AG603" s="433"/>
      <c r="AH603" s="433"/>
      <c r="AI603" s="433"/>
      <c r="AJ603" s="433"/>
      <c r="AK603" s="433"/>
      <c r="AL603" s="433"/>
      <c r="AM603" s="433"/>
      <c r="AN603" s="433"/>
      <c r="AO603" s="433"/>
      <c r="AP603" s="433"/>
      <c r="AQ603" s="433"/>
      <c r="AR603" s="433"/>
      <c r="AS603" s="433"/>
      <c r="AT603" s="433"/>
      <c r="AU603" s="433"/>
      <c r="AV603" s="433"/>
      <c r="AW603" s="433"/>
      <c r="AX603" s="433"/>
    </row>
    <row r="604" spans="2:50" ht="14.25" customHeight="1" x14ac:dyDescent="0.25">
      <c r="B604" s="652"/>
      <c r="C604" s="434"/>
      <c r="D604" s="434"/>
      <c r="E604" s="434"/>
      <c r="F604" s="433"/>
      <c r="G604" s="433"/>
      <c r="H604" s="433"/>
      <c r="I604" s="433"/>
      <c r="J604" s="433"/>
      <c r="K604" s="433"/>
      <c r="L604" s="433"/>
      <c r="M604" s="433"/>
      <c r="N604" s="433"/>
      <c r="O604" s="433"/>
      <c r="P604" s="433"/>
      <c r="Q604" s="433"/>
      <c r="R604" s="433"/>
      <c r="S604" s="433"/>
      <c r="T604" s="433"/>
      <c r="U604" s="433"/>
      <c r="V604" s="433"/>
      <c r="W604" s="433"/>
      <c r="X604" s="433"/>
      <c r="Y604" s="433"/>
      <c r="Z604" s="433"/>
      <c r="AA604" s="433"/>
      <c r="AB604" s="433"/>
      <c r="AC604" s="433"/>
      <c r="AD604" s="433"/>
      <c r="AE604" s="433"/>
      <c r="AF604" s="433"/>
      <c r="AG604" s="433"/>
      <c r="AH604" s="433"/>
      <c r="AI604" s="433"/>
      <c r="AJ604" s="433"/>
      <c r="AK604" s="433"/>
      <c r="AL604" s="433"/>
      <c r="AM604" s="433"/>
      <c r="AN604" s="433"/>
      <c r="AO604" s="433"/>
      <c r="AP604" s="433"/>
      <c r="AQ604" s="433"/>
      <c r="AR604" s="433"/>
      <c r="AS604" s="433"/>
      <c r="AT604" s="433"/>
      <c r="AU604" s="433"/>
      <c r="AV604" s="433"/>
      <c r="AW604" s="433"/>
      <c r="AX604" s="433"/>
    </row>
    <row r="605" spans="2:50" ht="14.25" customHeight="1" x14ac:dyDescent="0.25">
      <c r="B605" s="652"/>
      <c r="C605" s="434"/>
      <c r="D605" s="434"/>
      <c r="E605" s="434"/>
      <c r="F605" s="433"/>
      <c r="G605" s="433"/>
      <c r="H605" s="433"/>
      <c r="I605" s="433"/>
      <c r="J605" s="433"/>
      <c r="K605" s="433"/>
      <c r="L605" s="433"/>
      <c r="M605" s="433"/>
      <c r="N605" s="433"/>
      <c r="O605" s="433"/>
      <c r="P605" s="433"/>
      <c r="Q605" s="433"/>
      <c r="R605" s="433"/>
      <c r="S605" s="433"/>
      <c r="T605" s="433"/>
      <c r="U605" s="433"/>
      <c r="V605" s="433"/>
      <c r="W605" s="433"/>
      <c r="X605" s="433"/>
      <c r="Y605" s="433"/>
      <c r="Z605" s="433"/>
      <c r="AA605" s="433"/>
      <c r="AB605" s="433"/>
      <c r="AC605" s="433"/>
      <c r="AD605" s="433"/>
      <c r="AE605" s="433"/>
      <c r="AF605" s="433"/>
      <c r="AG605" s="433"/>
      <c r="AH605" s="433"/>
      <c r="AI605" s="433"/>
      <c r="AJ605" s="433"/>
      <c r="AK605" s="433"/>
      <c r="AL605" s="433"/>
      <c r="AM605" s="433"/>
      <c r="AN605" s="433"/>
      <c r="AO605" s="433"/>
      <c r="AP605" s="433"/>
      <c r="AQ605" s="433"/>
      <c r="AR605" s="433"/>
      <c r="AS605" s="433"/>
      <c r="AT605" s="433"/>
      <c r="AU605" s="433"/>
      <c r="AV605" s="433"/>
      <c r="AW605" s="433"/>
      <c r="AX605" s="433"/>
    </row>
    <row r="606" spans="2:50" ht="14.25" customHeight="1" x14ac:dyDescent="0.25">
      <c r="B606" s="652"/>
      <c r="C606" s="434"/>
      <c r="D606" s="434"/>
      <c r="E606" s="434"/>
      <c r="F606" s="433"/>
      <c r="G606" s="433"/>
      <c r="H606" s="433"/>
      <c r="I606" s="433"/>
      <c r="J606" s="433"/>
      <c r="K606" s="433"/>
      <c r="L606" s="433"/>
      <c r="M606" s="433"/>
      <c r="N606" s="433"/>
      <c r="O606" s="433"/>
      <c r="P606" s="433"/>
      <c r="Q606" s="433"/>
      <c r="R606" s="433"/>
      <c r="S606" s="433"/>
      <c r="T606" s="433"/>
      <c r="U606" s="433"/>
      <c r="V606" s="433"/>
      <c r="W606" s="433"/>
      <c r="X606" s="433"/>
      <c r="Y606" s="433"/>
      <c r="Z606" s="433"/>
      <c r="AA606" s="433"/>
      <c r="AB606" s="433"/>
      <c r="AC606" s="433"/>
      <c r="AD606" s="433"/>
      <c r="AE606" s="433"/>
      <c r="AF606" s="433"/>
      <c r="AG606" s="433"/>
      <c r="AH606" s="433"/>
      <c r="AI606" s="433"/>
      <c r="AJ606" s="433"/>
      <c r="AK606" s="433"/>
      <c r="AL606" s="433"/>
      <c r="AM606" s="433"/>
      <c r="AN606" s="433"/>
      <c r="AO606" s="433"/>
      <c r="AP606" s="433"/>
      <c r="AQ606" s="433"/>
      <c r="AR606" s="433"/>
      <c r="AS606" s="433"/>
      <c r="AT606" s="433"/>
      <c r="AU606" s="433"/>
      <c r="AV606" s="433"/>
      <c r="AW606" s="433"/>
      <c r="AX606" s="433"/>
    </row>
    <row r="607" spans="2:50" ht="14.25" customHeight="1" x14ac:dyDescent="0.25">
      <c r="B607" s="652"/>
      <c r="C607" s="434"/>
      <c r="D607" s="434"/>
      <c r="E607" s="434"/>
      <c r="F607" s="433"/>
      <c r="G607" s="433"/>
      <c r="H607" s="433"/>
      <c r="I607" s="433"/>
      <c r="J607" s="433"/>
      <c r="K607" s="433"/>
      <c r="L607" s="433"/>
      <c r="M607" s="433"/>
      <c r="N607" s="433"/>
      <c r="O607" s="433"/>
      <c r="P607" s="433"/>
      <c r="Q607" s="433"/>
      <c r="R607" s="433"/>
      <c r="S607" s="433"/>
      <c r="T607" s="433"/>
      <c r="U607" s="433"/>
      <c r="V607" s="433"/>
      <c r="W607" s="433"/>
      <c r="X607" s="433"/>
      <c r="Y607" s="433"/>
      <c r="Z607" s="433"/>
      <c r="AA607" s="433"/>
      <c r="AB607" s="433"/>
      <c r="AC607" s="433"/>
      <c r="AD607" s="433"/>
      <c r="AE607" s="433"/>
      <c r="AF607" s="433"/>
      <c r="AG607" s="433"/>
      <c r="AH607" s="433"/>
      <c r="AI607" s="433"/>
      <c r="AJ607" s="433"/>
      <c r="AK607" s="433"/>
      <c r="AL607" s="433"/>
      <c r="AM607" s="433"/>
      <c r="AN607" s="433"/>
      <c r="AO607" s="433"/>
      <c r="AP607" s="433"/>
      <c r="AQ607" s="433"/>
      <c r="AR607" s="433"/>
      <c r="AS607" s="433"/>
      <c r="AT607" s="433"/>
      <c r="AU607" s="433"/>
      <c r="AV607" s="433"/>
      <c r="AW607" s="433"/>
      <c r="AX607" s="433"/>
    </row>
    <row r="608" spans="2:50" ht="14.25" customHeight="1" x14ac:dyDescent="0.25">
      <c r="B608" s="652"/>
      <c r="C608" s="434"/>
      <c r="D608" s="434"/>
      <c r="E608" s="434"/>
      <c r="F608" s="433"/>
      <c r="G608" s="433"/>
      <c r="H608" s="433"/>
      <c r="I608" s="433"/>
      <c r="J608" s="433"/>
      <c r="K608" s="433"/>
      <c r="L608" s="433"/>
      <c r="M608" s="433"/>
      <c r="N608" s="433"/>
      <c r="O608" s="433"/>
      <c r="P608" s="433"/>
      <c r="Q608" s="433"/>
      <c r="R608" s="433"/>
      <c r="S608" s="433"/>
      <c r="T608" s="433"/>
      <c r="U608" s="433"/>
      <c r="V608" s="433"/>
      <c r="W608" s="433"/>
      <c r="X608" s="433"/>
      <c r="Y608" s="433"/>
      <c r="Z608" s="433"/>
      <c r="AA608" s="433"/>
      <c r="AB608" s="433"/>
      <c r="AC608" s="433"/>
      <c r="AD608" s="433"/>
      <c r="AE608" s="433"/>
      <c r="AF608" s="433"/>
      <c r="AG608" s="433"/>
      <c r="AH608" s="433"/>
      <c r="AI608" s="433"/>
      <c r="AJ608" s="433"/>
      <c r="AK608" s="433"/>
      <c r="AL608" s="433"/>
      <c r="AM608" s="433"/>
      <c r="AN608" s="433"/>
      <c r="AO608" s="433"/>
      <c r="AP608" s="433"/>
      <c r="AQ608" s="433"/>
      <c r="AR608" s="433"/>
      <c r="AS608" s="433"/>
      <c r="AT608" s="433"/>
      <c r="AU608" s="433"/>
      <c r="AV608" s="433"/>
      <c r="AW608" s="433"/>
      <c r="AX608" s="433"/>
    </row>
    <row r="609" spans="2:50" ht="14.25" customHeight="1" x14ac:dyDescent="0.25">
      <c r="B609" s="652"/>
      <c r="C609" s="434"/>
      <c r="D609" s="434"/>
      <c r="E609" s="434"/>
      <c r="F609" s="433"/>
      <c r="G609" s="433"/>
      <c r="H609" s="433"/>
      <c r="I609" s="433"/>
      <c r="J609" s="433"/>
      <c r="K609" s="433"/>
      <c r="L609" s="433"/>
      <c r="M609" s="433"/>
      <c r="N609" s="433"/>
      <c r="O609" s="433"/>
      <c r="P609" s="433"/>
      <c r="Q609" s="433"/>
      <c r="R609" s="433"/>
      <c r="S609" s="433"/>
      <c r="T609" s="433"/>
      <c r="U609" s="433"/>
      <c r="V609" s="433"/>
      <c r="W609" s="433"/>
      <c r="X609" s="433"/>
      <c r="Y609" s="433"/>
      <c r="Z609" s="433"/>
      <c r="AA609" s="433"/>
      <c r="AB609" s="433"/>
      <c r="AC609" s="433"/>
      <c r="AD609" s="433"/>
      <c r="AE609" s="433"/>
      <c r="AF609" s="433"/>
      <c r="AG609" s="433"/>
      <c r="AH609" s="433"/>
      <c r="AI609" s="433"/>
      <c r="AJ609" s="433"/>
      <c r="AK609" s="433"/>
      <c r="AL609" s="433"/>
      <c r="AM609" s="433"/>
      <c r="AN609" s="433"/>
      <c r="AO609" s="433"/>
      <c r="AP609" s="433"/>
      <c r="AQ609" s="433"/>
      <c r="AR609" s="433"/>
      <c r="AS609" s="433"/>
      <c r="AT609" s="433"/>
      <c r="AU609" s="433"/>
      <c r="AV609" s="433"/>
      <c r="AW609" s="433"/>
      <c r="AX609" s="433"/>
    </row>
    <row r="610" spans="2:50" ht="14.25" customHeight="1" x14ac:dyDescent="0.25">
      <c r="B610" s="652"/>
      <c r="C610" s="434"/>
      <c r="D610" s="434"/>
      <c r="E610" s="434"/>
      <c r="F610" s="433"/>
      <c r="G610" s="433"/>
      <c r="H610" s="433"/>
      <c r="I610" s="433"/>
      <c r="J610" s="433"/>
      <c r="K610" s="433"/>
      <c r="L610" s="433"/>
      <c r="M610" s="433"/>
      <c r="N610" s="433"/>
      <c r="O610" s="433"/>
      <c r="P610" s="433"/>
      <c r="Q610" s="433"/>
      <c r="R610" s="433"/>
      <c r="S610" s="433"/>
      <c r="T610" s="433"/>
      <c r="U610" s="433"/>
      <c r="V610" s="433"/>
      <c r="W610" s="433"/>
      <c r="X610" s="433"/>
      <c r="Y610" s="433"/>
      <c r="Z610" s="433"/>
      <c r="AA610" s="433"/>
      <c r="AB610" s="433"/>
      <c r="AC610" s="433"/>
      <c r="AD610" s="433"/>
      <c r="AE610" s="433"/>
      <c r="AF610" s="433"/>
      <c r="AG610" s="433"/>
      <c r="AH610" s="433"/>
      <c r="AI610" s="433"/>
      <c r="AJ610" s="433"/>
      <c r="AK610" s="433"/>
      <c r="AL610" s="433"/>
      <c r="AM610" s="433"/>
      <c r="AN610" s="433"/>
      <c r="AO610" s="433"/>
      <c r="AP610" s="433"/>
      <c r="AQ610" s="433"/>
      <c r="AR610" s="433"/>
      <c r="AS610" s="433"/>
      <c r="AT610" s="433"/>
      <c r="AU610" s="433"/>
      <c r="AV610" s="433"/>
      <c r="AW610" s="433"/>
      <c r="AX610" s="433"/>
    </row>
    <row r="611" spans="2:50" ht="14.25" customHeight="1" x14ac:dyDescent="0.25">
      <c r="B611" s="652"/>
      <c r="C611" s="434"/>
      <c r="D611" s="434"/>
      <c r="E611" s="434"/>
      <c r="F611" s="433"/>
      <c r="G611" s="433"/>
      <c r="H611" s="433"/>
      <c r="I611" s="433"/>
      <c r="J611" s="433"/>
      <c r="K611" s="433"/>
      <c r="L611" s="433"/>
      <c r="M611" s="433"/>
      <c r="N611" s="433"/>
      <c r="O611" s="433"/>
      <c r="P611" s="433"/>
      <c r="Q611" s="433"/>
      <c r="R611" s="433"/>
      <c r="S611" s="433"/>
      <c r="T611" s="433"/>
      <c r="U611" s="433"/>
      <c r="V611" s="433"/>
      <c r="W611" s="433"/>
      <c r="X611" s="433"/>
      <c r="Y611" s="433"/>
      <c r="Z611" s="433"/>
      <c r="AA611" s="433"/>
      <c r="AB611" s="433"/>
      <c r="AC611" s="433"/>
      <c r="AD611" s="433"/>
      <c r="AE611" s="433"/>
      <c r="AF611" s="433"/>
      <c r="AG611" s="433"/>
      <c r="AH611" s="433"/>
      <c r="AI611" s="433"/>
      <c r="AJ611" s="433"/>
      <c r="AK611" s="433"/>
      <c r="AL611" s="433"/>
      <c r="AM611" s="433"/>
      <c r="AN611" s="433"/>
      <c r="AO611" s="433"/>
      <c r="AP611" s="433"/>
      <c r="AQ611" s="433"/>
      <c r="AR611" s="433"/>
      <c r="AS611" s="433"/>
      <c r="AT611" s="433"/>
      <c r="AU611" s="433"/>
      <c r="AV611" s="433"/>
      <c r="AW611" s="433"/>
      <c r="AX611" s="433"/>
    </row>
    <row r="612" spans="2:50" ht="14.25" customHeight="1" x14ac:dyDescent="0.25">
      <c r="B612" s="652"/>
      <c r="C612" s="434"/>
      <c r="D612" s="434"/>
      <c r="E612" s="434"/>
      <c r="F612" s="433"/>
      <c r="G612" s="433"/>
      <c r="H612" s="433"/>
      <c r="I612" s="433"/>
      <c r="J612" s="433"/>
      <c r="K612" s="433"/>
      <c r="L612" s="433"/>
      <c r="M612" s="433"/>
      <c r="N612" s="433"/>
      <c r="O612" s="433"/>
      <c r="P612" s="433"/>
      <c r="Q612" s="433"/>
      <c r="R612" s="433"/>
      <c r="S612" s="433"/>
      <c r="T612" s="433"/>
      <c r="U612" s="433"/>
      <c r="V612" s="433"/>
      <c r="W612" s="433"/>
      <c r="X612" s="433"/>
      <c r="Y612" s="433"/>
      <c r="Z612" s="433"/>
      <c r="AA612" s="433"/>
      <c r="AB612" s="433"/>
      <c r="AC612" s="433"/>
      <c r="AD612" s="433"/>
      <c r="AE612" s="433"/>
      <c r="AF612" s="433"/>
      <c r="AG612" s="433"/>
      <c r="AH612" s="433"/>
      <c r="AI612" s="433"/>
      <c r="AJ612" s="433"/>
      <c r="AK612" s="433"/>
      <c r="AL612" s="433"/>
      <c r="AM612" s="433"/>
      <c r="AN612" s="433"/>
      <c r="AO612" s="433"/>
      <c r="AP612" s="433"/>
      <c r="AQ612" s="433"/>
      <c r="AR612" s="433"/>
      <c r="AS612" s="433"/>
      <c r="AT612" s="433"/>
      <c r="AU612" s="433"/>
      <c r="AV612" s="433"/>
      <c r="AW612" s="433"/>
      <c r="AX612" s="433"/>
    </row>
    <row r="613" spans="2:50" ht="14.25" customHeight="1" x14ac:dyDescent="0.25">
      <c r="B613" s="652"/>
      <c r="C613" s="434"/>
      <c r="D613" s="434"/>
      <c r="E613" s="434"/>
      <c r="F613" s="433"/>
      <c r="G613" s="433"/>
      <c r="H613" s="433"/>
      <c r="I613" s="433"/>
      <c r="J613" s="433"/>
      <c r="K613" s="433"/>
      <c r="L613" s="433"/>
      <c r="M613" s="433"/>
      <c r="N613" s="433"/>
      <c r="O613" s="433"/>
      <c r="P613" s="433"/>
      <c r="Q613" s="433"/>
      <c r="R613" s="433"/>
      <c r="S613" s="433"/>
      <c r="T613" s="433"/>
      <c r="U613" s="433"/>
      <c r="V613" s="433"/>
      <c r="W613" s="433"/>
      <c r="X613" s="433"/>
      <c r="Y613" s="433"/>
      <c r="Z613" s="433"/>
      <c r="AA613" s="433"/>
      <c r="AB613" s="433"/>
      <c r="AC613" s="433"/>
      <c r="AD613" s="433"/>
      <c r="AE613" s="433"/>
      <c r="AF613" s="433"/>
      <c r="AG613" s="433"/>
      <c r="AH613" s="433"/>
      <c r="AI613" s="433"/>
      <c r="AJ613" s="433"/>
      <c r="AK613" s="433"/>
      <c r="AL613" s="433"/>
      <c r="AM613" s="433"/>
      <c r="AN613" s="433"/>
      <c r="AO613" s="433"/>
      <c r="AP613" s="433"/>
      <c r="AQ613" s="433"/>
      <c r="AR613" s="433"/>
      <c r="AS613" s="433"/>
      <c r="AT613" s="433"/>
      <c r="AU613" s="433"/>
      <c r="AV613" s="433"/>
      <c r="AW613" s="433"/>
      <c r="AX613" s="433"/>
    </row>
    <row r="614" spans="2:50" ht="14.25" customHeight="1" x14ac:dyDescent="0.25">
      <c r="B614" s="652"/>
      <c r="C614" s="434"/>
      <c r="D614" s="434"/>
      <c r="E614" s="434"/>
      <c r="F614" s="433"/>
      <c r="G614" s="433"/>
      <c r="H614" s="433"/>
      <c r="I614" s="433"/>
      <c r="J614" s="433"/>
      <c r="K614" s="433"/>
      <c r="L614" s="433"/>
      <c r="M614" s="433"/>
      <c r="N614" s="433"/>
      <c r="O614" s="433"/>
      <c r="P614" s="433"/>
      <c r="Q614" s="433"/>
      <c r="R614" s="433"/>
      <c r="S614" s="433"/>
      <c r="T614" s="433"/>
      <c r="U614" s="433"/>
      <c r="V614" s="433"/>
      <c r="W614" s="433"/>
      <c r="X614" s="433"/>
      <c r="Y614" s="433"/>
      <c r="Z614" s="433"/>
      <c r="AA614" s="433"/>
      <c r="AB614" s="433"/>
      <c r="AC614" s="433"/>
      <c r="AD614" s="433"/>
      <c r="AE614" s="433"/>
      <c r="AF614" s="433"/>
      <c r="AG614" s="433"/>
      <c r="AH614" s="433"/>
      <c r="AI614" s="433"/>
      <c r="AJ614" s="433"/>
      <c r="AK614" s="433"/>
      <c r="AL614" s="433"/>
      <c r="AM614" s="433"/>
      <c r="AN614" s="433"/>
      <c r="AO614" s="433"/>
      <c r="AP614" s="433"/>
      <c r="AQ614" s="433"/>
      <c r="AR614" s="433"/>
      <c r="AS614" s="433"/>
      <c r="AT614" s="433"/>
      <c r="AU614" s="433"/>
      <c r="AV614" s="433"/>
      <c r="AW614" s="433"/>
      <c r="AX614" s="433"/>
    </row>
    <row r="615" spans="2:50" ht="14.25" customHeight="1" x14ac:dyDescent="0.25">
      <c r="B615" s="652"/>
      <c r="C615" s="434"/>
      <c r="D615" s="434"/>
      <c r="E615" s="434"/>
      <c r="F615" s="433"/>
      <c r="G615" s="433"/>
      <c r="H615" s="433"/>
      <c r="I615" s="433"/>
      <c r="J615" s="433"/>
      <c r="K615" s="433"/>
      <c r="L615" s="433"/>
      <c r="M615" s="433"/>
      <c r="N615" s="433"/>
      <c r="O615" s="433"/>
      <c r="P615" s="433"/>
      <c r="Q615" s="433"/>
      <c r="R615" s="433"/>
      <c r="S615" s="433"/>
      <c r="T615" s="433"/>
      <c r="U615" s="433"/>
      <c r="V615" s="433"/>
      <c r="W615" s="433"/>
      <c r="X615" s="433"/>
      <c r="Y615" s="433"/>
      <c r="Z615" s="433"/>
      <c r="AA615" s="433"/>
      <c r="AB615" s="433"/>
      <c r="AC615" s="433"/>
      <c r="AD615" s="433"/>
      <c r="AE615" s="433"/>
      <c r="AF615" s="433"/>
      <c r="AG615" s="433"/>
      <c r="AH615" s="433"/>
      <c r="AI615" s="433"/>
      <c r="AJ615" s="433"/>
      <c r="AK615" s="433"/>
      <c r="AL615" s="433"/>
      <c r="AM615" s="433"/>
      <c r="AN615" s="433"/>
      <c r="AO615" s="433"/>
      <c r="AP615" s="433"/>
      <c r="AQ615" s="433"/>
      <c r="AR615" s="433"/>
      <c r="AS615" s="433"/>
      <c r="AT615" s="433"/>
      <c r="AU615" s="433"/>
      <c r="AV615" s="433"/>
      <c r="AW615" s="433"/>
      <c r="AX615" s="433"/>
    </row>
    <row r="616" spans="2:50" ht="14.25" customHeight="1" x14ac:dyDescent="0.25">
      <c r="B616" s="652"/>
      <c r="C616" s="434"/>
      <c r="D616" s="434"/>
      <c r="E616" s="434"/>
      <c r="F616" s="433"/>
      <c r="G616" s="433"/>
      <c r="H616" s="433"/>
      <c r="I616" s="433"/>
      <c r="J616" s="433"/>
      <c r="K616" s="433"/>
      <c r="L616" s="433"/>
      <c r="M616" s="433"/>
      <c r="N616" s="433"/>
      <c r="O616" s="433"/>
      <c r="P616" s="433"/>
      <c r="Q616" s="433"/>
      <c r="R616" s="433"/>
      <c r="S616" s="433"/>
      <c r="T616" s="433"/>
      <c r="U616" s="433"/>
      <c r="V616" s="433"/>
      <c r="W616" s="433"/>
      <c r="X616" s="433"/>
      <c r="Y616" s="433"/>
      <c r="Z616" s="433"/>
      <c r="AA616" s="433"/>
      <c r="AB616" s="433"/>
      <c r="AC616" s="433"/>
      <c r="AD616" s="433"/>
      <c r="AE616" s="433"/>
      <c r="AF616" s="433"/>
      <c r="AG616" s="433"/>
      <c r="AH616" s="433"/>
      <c r="AI616" s="433"/>
      <c r="AJ616" s="433"/>
      <c r="AK616" s="433"/>
      <c r="AL616" s="433"/>
      <c r="AM616" s="433"/>
      <c r="AN616" s="433"/>
      <c r="AO616" s="433"/>
      <c r="AP616" s="433"/>
      <c r="AQ616" s="433"/>
      <c r="AR616" s="433"/>
      <c r="AS616" s="433"/>
      <c r="AT616" s="433"/>
      <c r="AU616" s="433"/>
      <c r="AV616" s="433"/>
      <c r="AW616" s="433"/>
      <c r="AX616" s="433"/>
    </row>
    <row r="617" spans="2:50" ht="14.25" customHeight="1" x14ac:dyDescent="0.25">
      <c r="B617" s="652"/>
      <c r="C617" s="434"/>
      <c r="D617" s="434"/>
      <c r="E617" s="434"/>
      <c r="F617" s="433"/>
      <c r="G617" s="433"/>
      <c r="H617" s="433"/>
      <c r="I617" s="433"/>
      <c r="J617" s="433"/>
      <c r="K617" s="433"/>
      <c r="L617" s="433"/>
      <c r="M617" s="433"/>
      <c r="N617" s="433"/>
      <c r="O617" s="433"/>
      <c r="P617" s="433"/>
      <c r="Q617" s="433"/>
      <c r="R617" s="433"/>
      <c r="S617" s="433"/>
      <c r="T617" s="433"/>
      <c r="U617" s="433"/>
      <c r="V617" s="433"/>
      <c r="W617" s="433"/>
      <c r="X617" s="433"/>
      <c r="Y617" s="433"/>
      <c r="Z617" s="433"/>
      <c r="AA617" s="433"/>
      <c r="AB617" s="433"/>
      <c r="AC617" s="433"/>
      <c r="AD617" s="433"/>
      <c r="AE617" s="433"/>
      <c r="AF617" s="433"/>
      <c r="AG617" s="433"/>
      <c r="AH617" s="433"/>
      <c r="AI617" s="433"/>
      <c r="AJ617" s="433"/>
      <c r="AK617" s="433"/>
      <c r="AL617" s="433"/>
      <c r="AM617" s="433"/>
      <c r="AN617" s="433"/>
      <c r="AO617" s="433"/>
      <c r="AP617" s="433"/>
      <c r="AQ617" s="433"/>
      <c r="AR617" s="433"/>
      <c r="AS617" s="433"/>
      <c r="AT617" s="433"/>
      <c r="AU617" s="433"/>
      <c r="AV617" s="433"/>
      <c r="AW617" s="433"/>
      <c r="AX617" s="433"/>
    </row>
    <row r="618" spans="2:50" ht="14.25" customHeight="1" x14ac:dyDescent="0.25">
      <c r="B618" s="652"/>
      <c r="C618" s="434"/>
      <c r="D618" s="434"/>
      <c r="E618" s="434"/>
      <c r="F618" s="433"/>
      <c r="G618" s="433"/>
      <c r="H618" s="433"/>
      <c r="I618" s="433"/>
      <c r="J618" s="433"/>
      <c r="K618" s="433"/>
      <c r="L618" s="433"/>
      <c r="M618" s="433"/>
      <c r="N618" s="433"/>
      <c r="O618" s="433"/>
      <c r="P618" s="433"/>
      <c r="Q618" s="433"/>
      <c r="R618" s="433"/>
      <c r="S618" s="433"/>
      <c r="T618" s="433"/>
      <c r="U618" s="433"/>
      <c r="V618" s="433"/>
      <c r="W618" s="433"/>
      <c r="X618" s="433"/>
      <c r="Y618" s="433"/>
      <c r="Z618" s="433"/>
      <c r="AA618" s="433"/>
      <c r="AB618" s="433"/>
      <c r="AC618" s="433"/>
      <c r="AD618" s="433"/>
      <c r="AE618" s="433"/>
      <c r="AF618" s="433"/>
      <c r="AG618" s="433"/>
      <c r="AH618" s="433"/>
      <c r="AI618" s="433"/>
      <c r="AJ618" s="433"/>
      <c r="AK618" s="433"/>
      <c r="AL618" s="433"/>
      <c r="AM618" s="433"/>
      <c r="AN618" s="433"/>
      <c r="AO618" s="433"/>
      <c r="AP618" s="433"/>
      <c r="AQ618" s="433"/>
      <c r="AR618" s="433"/>
      <c r="AS618" s="433"/>
      <c r="AT618" s="433"/>
      <c r="AU618" s="433"/>
      <c r="AV618" s="433"/>
      <c r="AW618" s="433"/>
      <c r="AX618" s="433"/>
    </row>
    <row r="619" spans="2:50" ht="14.25" customHeight="1" x14ac:dyDescent="0.25">
      <c r="B619" s="652"/>
      <c r="C619" s="434"/>
      <c r="D619" s="434"/>
      <c r="E619" s="434"/>
      <c r="F619" s="433"/>
      <c r="G619" s="433"/>
      <c r="H619" s="433"/>
      <c r="I619" s="433"/>
      <c r="J619" s="433"/>
      <c r="K619" s="433"/>
      <c r="L619" s="433"/>
      <c r="M619" s="433"/>
      <c r="N619" s="433"/>
      <c r="O619" s="433"/>
      <c r="P619" s="433"/>
      <c r="Q619" s="433"/>
      <c r="R619" s="433"/>
      <c r="S619" s="433"/>
      <c r="T619" s="433"/>
      <c r="U619" s="433"/>
      <c r="V619" s="433"/>
      <c r="W619" s="433"/>
      <c r="X619" s="433"/>
      <c r="Y619" s="433"/>
      <c r="Z619" s="433"/>
      <c r="AA619" s="433"/>
      <c r="AB619" s="433"/>
      <c r="AC619" s="433"/>
      <c r="AD619" s="433"/>
      <c r="AE619" s="433"/>
      <c r="AF619" s="433"/>
      <c r="AG619" s="433"/>
      <c r="AH619" s="433"/>
      <c r="AI619" s="433"/>
      <c r="AJ619" s="433"/>
      <c r="AK619" s="433"/>
      <c r="AL619" s="433"/>
      <c r="AM619" s="433"/>
      <c r="AN619" s="433"/>
      <c r="AO619" s="433"/>
      <c r="AP619" s="433"/>
      <c r="AQ619" s="433"/>
      <c r="AR619" s="433"/>
      <c r="AS619" s="433"/>
      <c r="AT619" s="433"/>
      <c r="AU619" s="433"/>
      <c r="AV619" s="433"/>
      <c r="AW619" s="433"/>
      <c r="AX619" s="433"/>
    </row>
    <row r="620" spans="2:50" ht="14.25" customHeight="1" x14ac:dyDescent="0.25">
      <c r="B620" s="652"/>
      <c r="C620" s="434"/>
      <c r="D620" s="434"/>
      <c r="E620" s="434"/>
      <c r="F620" s="433"/>
      <c r="G620" s="433"/>
      <c r="H620" s="433"/>
      <c r="I620" s="433"/>
      <c r="J620" s="433"/>
      <c r="K620" s="433"/>
      <c r="L620" s="433"/>
      <c r="M620" s="433"/>
      <c r="N620" s="433"/>
      <c r="O620" s="433"/>
      <c r="P620" s="433"/>
      <c r="Q620" s="433"/>
      <c r="R620" s="433"/>
      <c r="S620" s="433"/>
      <c r="T620" s="433"/>
      <c r="U620" s="433"/>
      <c r="V620" s="433"/>
      <c r="W620" s="433"/>
      <c r="X620" s="433"/>
      <c r="Y620" s="433"/>
      <c r="Z620" s="433"/>
      <c r="AA620" s="433"/>
      <c r="AB620" s="433"/>
      <c r="AC620" s="433"/>
      <c r="AD620" s="433"/>
      <c r="AE620" s="433"/>
      <c r="AF620" s="433"/>
      <c r="AG620" s="433"/>
      <c r="AH620" s="433"/>
      <c r="AI620" s="433"/>
      <c r="AJ620" s="433"/>
      <c r="AK620" s="433"/>
      <c r="AL620" s="433"/>
      <c r="AM620" s="433"/>
      <c r="AN620" s="433"/>
      <c r="AO620" s="433"/>
      <c r="AP620" s="433"/>
      <c r="AQ620" s="433"/>
      <c r="AR620" s="433"/>
      <c r="AS620" s="433"/>
      <c r="AT620" s="433"/>
      <c r="AU620" s="433"/>
      <c r="AV620" s="433"/>
      <c r="AW620" s="433"/>
      <c r="AX620" s="433"/>
    </row>
    <row r="621" spans="2:50" ht="14.25" customHeight="1" x14ac:dyDescent="0.25">
      <c r="B621" s="652"/>
      <c r="C621" s="434"/>
      <c r="D621" s="434"/>
      <c r="E621" s="434"/>
      <c r="F621" s="433"/>
      <c r="G621" s="433"/>
      <c r="H621" s="433"/>
      <c r="I621" s="433"/>
      <c r="J621" s="433"/>
      <c r="K621" s="433"/>
      <c r="L621" s="433"/>
      <c r="M621" s="433"/>
      <c r="N621" s="433"/>
      <c r="O621" s="433"/>
      <c r="P621" s="433"/>
      <c r="Q621" s="433"/>
      <c r="R621" s="433"/>
      <c r="S621" s="433"/>
      <c r="T621" s="433"/>
      <c r="U621" s="433"/>
      <c r="V621" s="433"/>
      <c r="W621" s="433"/>
      <c r="X621" s="433"/>
      <c r="Y621" s="433"/>
      <c r="Z621" s="433"/>
      <c r="AA621" s="433"/>
      <c r="AB621" s="433"/>
      <c r="AC621" s="433"/>
      <c r="AD621" s="433"/>
      <c r="AE621" s="433"/>
      <c r="AF621" s="433"/>
      <c r="AG621" s="433"/>
      <c r="AH621" s="433"/>
      <c r="AI621" s="433"/>
      <c r="AJ621" s="433"/>
      <c r="AK621" s="433"/>
      <c r="AL621" s="433"/>
      <c r="AM621" s="433"/>
      <c r="AN621" s="433"/>
      <c r="AO621" s="433"/>
      <c r="AP621" s="433"/>
      <c r="AQ621" s="433"/>
      <c r="AR621" s="433"/>
      <c r="AS621" s="433"/>
      <c r="AT621" s="433"/>
      <c r="AU621" s="433"/>
      <c r="AV621" s="433"/>
      <c r="AW621" s="433"/>
      <c r="AX621" s="433"/>
    </row>
    <row r="622" spans="2:50" ht="14.25" customHeight="1" x14ac:dyDescent="0.25">
      <c r="B622" s="652"/>
      <c r="C622" s="434"/>
      <c r="D622" s="434"/>
      <c r="E622" s="434"/>
      <c r="F622" s="433"/>
      <c r="G622" s="433"/>
      <c r="H622" s="433"/>
      <c r="I622" s="433"/>
      <c r="J622" s="433"/>
      <c r="K622" s="433"/>
      <c r="L622" s="433"/>
      <c r="M622" s="433"/>
      <c r="N622" s="433"/>
      <c r="O622" s="433"/>
      <c r="P622" s="433"/>
      <c r="Q622" s="433"/>
      <c r="R622" s="433"/>
      <c r="S622" s="433"/>
      <c r="T622" s="433"/>
      <c r="U622" s="433"/>
      <c r="V622" s="433"/>
      <c r="W622" s="433"/>
      <c r="X622" s="433"/>
      <c r="Y622" s="433"/>
      <c r="Z622" s="433"/>
      <c r="AA622" s="433"/>
      <c r="AB622" s="433"/>
      <c r="AC622" s="433"/>
      <c r="AD622" s="433"/>
      <c r="AE622" s="433"/>
      <c r="AF622" s="433"/>
      <c r="AG622" s="433"/>
      <c r="AH622" s="433"/>
      <c r="AI622" s="433"/>
      <c r="AJ622" s="433"/>
      <c r="AK622" s="433"/>
      <c r="AL622" s="433"/>
      <c r="AM622" s="433"/>
      <c r="AN622" s="433"/>
      <c r="AO622" s="433"/>
      <c r="AP622" s="433"/>
      <c r="AQ622" s="433"/>
      <c r="AR622" s="433"/>
      <c r="AS622" s="433"/>
      <c r="AT622" s="433"/>
      <c r="AU622" s="433"/>
      <c r="AV622" s="433"/>
      <c r="AW622" s="433"/>
      <c r="AX622" s="433"/>
    </row>
    <row r="623" spans="2:50" ht="14.25" customHeight="1" x14ac:dyDescent="0.25">
      <c r="B623" s="652"/>
      <c r="C623" s="434"/>
      <c r="D623" s="434"/>
      <c r="E623" s="434"/>
      <c r="F623" s="433"/>
      <c r="G623" s="433"/>
      <c r="H623" s="433"/>
      <c r="I623" s="433"/>
      <c r="J623" s="433"/>
      <c r="K623" s="433"/>
      <c r="L623" s="433"/>
      <c r="M623" s="433"/>
      <c r="N623" s="433"/>
      <c r="O623" s="433"/>
      <c r="P623" s="433"/>
      <c r="Q623" s="433"/>
      <c r="R623" s="433"/>
      <c r="S623" s="433"/>
      <c r="T623" s="433"/>
      <c r="U623" s="433"/>
      <c r="V623" s="433"/>
      <c r="W623" s="433"/>
      <c r="X623" s="433"/>
      <c r="Y623" s="433"/>
      <c r="Z623" s="433"/>
      <c r="AA623" s="433"/>
      <c r="AB623" s="433"/>
      <c r="AC623" s="433"/>
      <c r="AD623" s="433"/>
      <c r="AE623" s="433"/>
      <c r="AF623" s="433"/>
      <c r="AG623" s="433"/>
      <c r="AH623" s="433"/>
      <c r="AI623" s="433"/>
      <c r="AJ623" s="433"/>
      <c r="AK623" s="433"/>
      <c r="AL623" s="433"/>
      <c r="AM623" s="433"/>
      <c r="AN623" s="433"/>
      <c r="AO623" s="433"/>
      <c r="AP623" s="433"/>
      <c r="AQ623" s="433"/>
      <c r="AR623" s="433"/>
      <c r="AS623" s="433"/>
      <c r="AT623" s="433"/>
      <c r="AU623" s="433"/>
      <c r="AV623" s="433"/>
      <c r="AW623" s="433"/>
      <c r="AX623" s="433"/>
    </row>
    <row r="624" spans="2:50" ht="14.25" customHeight="1" x14ac:dyDescent="0.25">
      <c r="B624" s="652"/>
      <c r="C624" s="434"/>
      <c r="D624" s="434"/>
      <c r="E624" s="434"/>
      <c r="F624" s="433"/>
      <c r="G624" s="433"/>
      <c r="H624" s="433"/>
      <c r="I624" s="433"/>
      <c r="J624" s="433"/>
      <c r="K624" s="433"/>
      <c r="L624" s="433"/>
      <c r="M624" s="433"/>
      <c r="N624" s="433"/>
      <c r="O624" s="433"/>
      <c r="P624" s="433"/>
      <c r="Q624" s="433"/>
      <c r="R624" s="433"/>
      <c r="S624" s="433"/>
      <c r="T624" s="433"/>
      <c r="U624" s="433"/>
      <c r="V624" s="433"/>
      <c r="W624" s="433"/>
      <c r="X624" s="433"/>
      <c r="Y624" s="433"/>
      <c r="Z624" s="433"/>
      <c r="AA624" s="433"/>
      <c r="AB624" s="433"/>
      <c r="AC624" s="433"/>
      <c r="AD624" s="433"/>
      <c r="AE624" s="433"/>
      <c r="AF624" s="433"/>
      <c r="AG624" s="433"/>
      <c r="AH624" s="433"/>
      <c r="AI624" s="433"/>
      <c r="AJ624" s="433"/>
      <c r="AK624" s="433"/>
      <c r="AL624" s="433"/>
      <c r="AM624" s="433"/>
      <c r="AN624" s="433"/>
      <c r="AO624" s="433"/>
      <c r="AP624" s="433"/>
      <c r="AQ624" s="433"/>
      <c r="AR624" s="433"/>
      <c r="AS624" s="433"/>
      <c r="AT624" s="433"/>
      <c r="AU624" s="433"/>
      <c r="AV624" s="433"/>
      <c r="AW624" s="433"/>
      <c r="AX624" s="433"/>
    </row>
    <row r="625" spans="2:50" ht="14.25" customHeight="1" x14ac:dyDescent="0.25">
      <c r="B625" s="652"/>
      <c r="C625" s="434"/>
      <c r="D625" s="434"/>
      <c r="E625" s="434"/>
      <c r="F625" s="433"/>
      <c r="G625" s="433"/>
      <c r="H625" s="433"/>
      <c r="I625" s="433"/>
      <c r="J625" s="433"/>
      <c r="K625" s="433"/>
      <c r="L625" s="433"/>
      <c r="M625" s="433"/>
      <c r="N625" s="433"/>
      <c r="O625" s="433"/>
      <c r="P625" s="433"/>
      <c r="Q625" s="433"/>
      <c r="R625" s="433"/>
      <c r="S625" s="433"/>
      <c r="T625" s="433"/>
      <c r="U625" s="433"/>
      <c r="V625" s="433"/>
      <c r="W625" s="433"/>
      <c r="X625" s="433"/>
      <c r="Y625" s="433"/>
      <c r="Z625" s="433"/>
      <c r="AA625" s="433"/>
      <c r="AB625" s="433"/>
      <c r="AC625" s="433"/>
      <c r="AD625" s="433"/>
      <c r="AE625" s="433"/>
      <c r="AF625" s="433"/>
      <c r="AG625" s="433"/>
      <c r="AH625" s="433"/>
      <c r="AI625" s="433"/>
      <c r="AJ625" s="433"/>
      <c r="AK625" s="433"/>
      <c r="AL625" s="433"/>
      <c r="AM625" s="433"/>
      <c r="AN625" s="433"/>
      <c r="AO625" s="433"/>
      <c r="AP625" s="433"/>
      <c r="AQ625" s="433"/>
      <c r="AR625" s="433"/>
      <c r="AS625" s="433"/>
      <c r="AT625" s="433"/>
      <c r="AU625" s="433"/>
      <c r="AV625" s="433"/>
      <c r="AW625" s="433"/>
      <c r="AX625" s="433"/>
    </row>
    <row r="626" spans="2:50" ht="14.25" customHeight="1" x14ac:dyDescent="0.25">
      <c r="B626" s="652"/>
      <c r="C626" s="434"/>
      <c r="D626" s="434"/>
      <c r="E626" s="434"/>
      <c r="F626" s="433"/>
      <c r="G626" s="433"/>
      <c r="H626" s="433"/>
      <c r="I626" s="433"/>
      <c r="J626" s="433"/>
      <c r="K626" s="433"/>
      <c r="L626" s="433"/>
      <c r="M626" s="433"/>
      <c r="N626" s="433"/>
      <c r="O626" s="433"/>
      <c r="P626" s="433"/>
      <c r="Q626" s="433"/>
      <c r="R626" s="433"/>
      <c r="S626" s="433"/>
      <c r="T626" s="433"/>
      <c r="U626" s="433"/>
      <c r="V626" s="433"/>
      <c r="W626" s="433"/>
      <c r="X626" s="433"/>
      <c r="Y626" s="433"/>
      <c r="Z626" s="433"/>
      <c r="AA626" s="433"/>
      <c r="AB626" s="433"/>
      <c r="AC626" s="433"/>
      <c r="AD626" s="433"/>
      <c r="AE626" s="433"/>
      <c r="AF626" s="433"/>
      <c r="AG626" s="433"/>
      <c r="AH626" s="433"/>
      <c r="AI626" s="433"/>
      <c r="AJ626" s="433"/>
      <c r="AK626" s="433"/>
      <c r="AL626" s="433"/>
      <c r="AM626" s="433"/>
      <c r="AN626" s="433"/>
      <c r="AO626" s="433"/>
      <c r="AP626" s="433"/>
      <c r="AQ626" s="433"/>
      <c r="AR626" s="433"/>
      <c r="AS626" s="433"/>
      <c r="AT626" s="433"/>
      <c r="AU626" s="433"/>
      <c r="AV626" s="433"/>
      <c r="AW626" s="433"/>
      <c r="AX626" s="433"/>
    </row>
    <row r="627" spans="2:50" ht="14.25" customHeight="1" x14ac:dyDescent="0.25">
      <c r="B627" s="652"/>
      <c r="C627" s="434"/>
      <c r="D627" s="434"/>
      <c r="E627" s="434"/>
      <c r="F627" s="433"/>
      <c r="G627" s="433"/>
      <c r="H627" s="433"/>
      <c r="I627" s="433"/>
      <c r="J627" s="433"/>
      <c r="K627" s="433"/>
      <c r="L627" s="433"/>
      <c r="M627" s="433"/>
      <c r="N627" s="433"/>
      <c r="O627" s="433"/>
      <c r="P627" s="433"/>
      <c r="Q627" s="433"/>
      <c r="R627" s="433"/>
      <c r="S627" s="433"/>
      <c r="T627" s="433"/>
      <c r="U627" s="433"/>
      <c r="V627" s="433"/>
      <c r="W627" s="433"/>
      <c r="X627" s="433"/>
      <c r="Y627" s="433"/>
      <c r="Z627" s="433"/>
      <c r="AA627" s="433"/>
      <c r="AB627" s="433"/>
      <c r="AC627" s="433"/>
      <c r="AD627" s="433"/>
      <c r="AE627" s="433"/>
      <c r="AF627" s="433"/>
      <c r="AG627" s="433"/>
      <c r="AH627" s="433"/>
      <c r="AI627" s="433"/>
      <c r="AJ627" s="433"/>
      <c r="AK627" s="433"/>
      <c r="AL627" s="433"/>
      <c r="AM627" s="433"/>
      <c r="AN627" s="433"/>
      <c r="AO627" s="433"/>
      <c r="AP627" s="433"/>
      <c r="AQ627" s="433"/>
      <c r="AR627" s="433"/>
      <c r="AS627" s="433"/>
      <c r="AT627" s="433"/>
      <c r="AU627" s="433"/>
      <c r="AV627" s="433"/>
      <c r="AW627" s="433"/>
      <c r="AX627" s="433"/>
    </row>
    <row r="628" spans="2:50" ht="14.25" customHeight="1" x14ac:dyDescent="0.25">
      <c r="B628" s="652"/>
      <c r="C628" s="434"/>
      <c r="D628" s="434"/>
      <c r="E628" s="434"/>
      <c r="F628" s="433"/>
      <c r="G628" s="433"/>
      <c r="H628" s="433"/>
      <c r="I628" s="433"/>
      <c r="J628" s="433"/>
      <c r="K628" s="433"/>
      <c r="L628" s="433"/>
      <c r="M628" s="433"/>
      <c r="N628" s="433"/>
      <c r="O628" s="433"/>
      <c r="P628" s="433"/>
      <c r="Q628" s="433"/>
      <c r="R628" s="433"/>
      <c r="S628" s="433"/>
      <c r="T628" s="433"/>
      <c r="U628" s="433"/>
      <c r="V628" s="433"/>
      <c r="W628" s="433"/>
      <c r="X628" s="433"/>
      <c r="Y628" s="433"/>
      <c r="Z628" s="433"/>
      <c r="AA628" s="433"/>
      <c r="AB628" s="433"/>
      <c r="AC628" s="433"/>
      <c r="AD628" s="433"/>
      <c r="AE628" s="433"/>
      <c r="AF628" s="433"/>
      <c r="AG628" s="433"/>
      <c r="AH628" s="433"/>
      <c r="AI628" s="433"/>
      <c r="AJ628" s="433"/>
      <c r="AK628" s="433"/>
      <c r="AL628" s="433"/>
      <c r="AM628" s="433"/>
      <c r="AN628" s="433"/>
      <c r="AO628" s="433"/>
      <c r="AP628" s="433"/>
      <c r="AQ628" s="433"/>
      <c r="AR628" s="433"/>
      <c r="AS628" s="433"/>
      <c r="AT628" s="433"/>
      <c r="AU628" s="433"/>
      <c r="AV628" s="433"/>
      <c r="AW628" s="433"/>
      <c r="AX628" s="433"/>
    </row>
    <row r="629" spans="2:50" ht="14.25" customHeight="1" x14ac:dyDescent="0.25">
      <c r="B629" s="652"/>
      <c r="C629" s="434"/>
      <c r="D629" s="434"/>
      <c r="E629" s="434"/>
      <c r="F629" s="433"/>
      <c r="G629" s="433"/>
      <c r="H629" s="433"/>
      <c r="I629" s="433"/>
      <c r="J629" s="433"/>
      <c r="K629" s="433"/>
      <c r="L629" s="433"/>
      <c r="M629" s="433"/>
      <c r="N629" s="433"/>
      <c r="O629" s="433"/>
      <c r="P629" s="433"/>
      <c r="Q629" s="433"/>
      <c r="R629" s="433"/>
      <c r="S629" s="433"/>
      <c r="T629" s="433"/>
      <c r="U629" s="433"/>
      <c r="V629" s="433"/>
      <c r="W629" s="433"/>
      <c r="X629" s="433"/>
      <c r="Y629" s="433"/>
      <c r="Z629" s="433"/>
      <c r="AA629" s="433"/>
      <c r="AB629" s="433"/>
      <c r="AC629" s="433"/>
      <c r="AD629" s="433"/>
      <c r="AE629" s="433"/>
      <c r="AF629" s="433"/>
      <c r="AG629" s="433"/>
      <c r="AH629" s="433"/>
      <c r="AI629" s="433"/>
      <c r="AJ629" s="433"/>
      <c r="AK629" s="433"/>
      <c r="AL629" s="433"/>
      <c r="AM629" s="433"/>
      <c r="AN629" s="433"/>
      <c r="AO629" s="433"/>
      <c r="AP629" s="433"/>
      <c r="AQ629" s="433"/>
      <c r="AR629" s="433"/>
      <c r="AS629" s="433"/>
      <c r="AT629" s="433"/>
      <c r="AU629" s="433"/>
      <c r="AV629" s="433"/>
      <c r="AW629" s="433"/>
      <c r="AX629" s="433"/>
    </row>
    <row r="630" spans="2:50" ht="14.25" customHeight="1" x14ac:dyDescent="0.25">
      <c r="B630" s="652"/>
      <c r="C630" s="434"/>
      <c r="D630" s="434"/>
      <c r="E630" s="434"/>
      <c r="F630" s="433"/>
      <c r="G630" s="433"/>
      <c r="H630" s="433"/>
      <c r="I630" s="433"/>
      <c r="J630" s="433"/>
      <c r="K630" s="433"/>
      <c r="L630" s="433"/>
      <c r="M630" s="433"/>
      <c r="N630" s="433"/>
      <c r="O630" s="433"/>
      <c r="P630" s="433"/>
      <c r="Q630" s="433"/>
      <c r="R630" s="433"/>
      <c r="S630" s="433"/>
      <c r="T630" s="433"/>
      <c r="U630" s="433"/>
      <c r="V630" s="433"/>
      <c r="W630" s="433"/>
      <c r="X630" s="433"/>
      <c r="Y630" s="433"/>
      <c r="Z630" s="433"/>
      <c r="AA630" s="433"/>
      <c r="AB630" s="433"/>
      <c r="AC630" s="433"/>
      <c r="AD630" s="433"/>
      <c r="AE630" s="433"/>
      <c r="AF630" s="433"/>
      <c r="AG630" s="433"/>
      <c r="AH630" s="433"/>
      <c r="AI630" s="433"/>
      <c r="AJ630" s="433"/>
      <c r="AK630" s="433"/>
      <c r="AL630" s="433"/>
      <c r="AM630" s="433"/>
      <c r="AN630" s="433"/>
      <c r="AO630" s="433"/>
      <c r="AP630" s="433"/>
      <c r="AQ630" s="433"/>
      <c r="AR630" s="433"/>
      <c r="AS630" s="433"/>
      <c r="AT630" s="433"/>
      <c r="AU630" s="433"/>
      <c r="AV630" s="433"/>
      <c r="AW630" s="433"/>
      <c r="AX630" s="433"/>
    </row>
    <row r="631" spans="2:50" ht="14.25" customHeight="1" x14ac:dyDescent="0.25">
      <c r="B631" s="652"/>
      <c r="C631" s="434"/>
      <c r="D631" s="434"/>
      <c r="E631" s="434"/>
      <c r="F631" s="433"/>
      <c r="G631" s="433"/>
      <c r="H631" s="433"/>
      <c r="I631" s="433"/>
      <c r="J631" s="433"/>
      <c r="K631" s="433"/>
      <c r="L631" s="433"/>
      <c r="M631" s="433"/>
      <c r="N631" s="433"/>
      <c r="O631" s="433"/>
      <c r="P631" s="433"/>
      <c r="Q631" s="433"/>
      <c r="R631" s="433"/>
      <c r="S631" s="433"/>
      <c r="T631" s="433"/>
      <c r="U631" s="433"/>
      <c r="V631" s="433"/>
      <c r="W631" s="433"/>
      <c r="X631" s="433"/>
      <c r="Y631" s="433"/>
      <c r="Z631" s="433"/>
      <c r="AA631" s="433"/>
      <c r="AB631" s="433"/>
      <c r="AC631" s="433"/>
      <c r="AD631" s="433"/>
      <c r="AE631" s="433"/>
      <c r="AF631" s="433"/>
      <c r="AG631" s="433"/>
      <c r="AH631" s="433"/>
      <c r="AI631" s="433"/>
      <c r="AJ631" s="433"/>
      <c r="AK631" s="433"/>
      <c r="AL631" s="433"/>
      <c r="AM631" s="433"/>
      <c r="AN631" s="433"/>
      <c r="AO631" s="433"/>
      <c r="AP631" s="433"/>
      <c r="AQ631" s="433"/>
      <c r="AR631" s="433"/>
      <c r="AS631" s="433"/>
      <c r="AT631" s="433"/>
      <c r="AU631" s="433"/>
      <c r="AV631" s="433"/>
      <c r="AW631" s="433"/>
      <c r="AX631" s="433"/>
    </row>
    <row r="632" spans="2:50" ht="14.25" customHeight="1" x14ac:dyDescent="0.25">
      <c r="B632" s="652"/>
      <c r="C632" s="434"/>
      <c r="D632" s="434"/>
      <c r="E632" s="434"/>
      <c r="F632" s="433"/>
      <c r="G632" s="433"/>
      <c r="H632" s="433"/>
      <c r="I632" s="433"/>
      <c r="J632" s="433"/>
      <c r="K632" s="433"/>
      <c r="L632" s="433"/>
      <c r="M632" s="433"/>
      <c r="N632" s="433"/>
      <c r="O632" s="433"/>
      <c r="P632" s="433"/>
      <c r="Q632" s="433"/>
      <c r="R632" s="433"/>
      <c r="S632" s="433"/>
      <c r="T632" s="433"/>
      <c r="U632" s="433"/>
      <c r="V632" s="433"/>
      <c r="W632" s="433"/>
      <c r="X632" s="433"/>
      <c r="Y632" s="433"/>
      <c r="Z632" s="433"/>
      <c r="AA632" s="433"/>
      <c r="AB632" s="433"/>
      <c r="AC632" s="433"/>
      <c r="AD632" s="433"/>
      <c r="AE632" s="433"/>
      <c r="AF632" s="433"/>
      <c r="AG632" s="433"/>
      <c r="AH632" s="433"/>
      <c r="AI632" s="433"/>
      <c r="AJ632" s="433"/>
      <c r="AK632" s="433"/>
      <c r="AL632" s="433"/>
      <c r="AM632" s="433"/>
      <c r="AN632" s="433"/>
      <c r="AO632" s="433"/>
      <c r="AP632" s="433"/>
      <c r="AQ632" s="433"/>
      <c r="AR632" s="433"/>
      <c r="AS632" s="433"/>
      <c r="AT632" s="433"/>
      <c r="AU632" s="433"/>
      <c r="AV632" s="433"/>
      <c r="AW632" s="433"/>
      <c r="AX632" s="433"/>
    </row>
    <row r="633" spans="2:50" ht="14.25" customHeight="1" x14ac:dyDescent="0.25">
      <c r="B633" s="652"/>
      <c r="C633" s="434"/>
      <c r="D633" s="434"/>
      <c r="E633" s="434"/>
      <c r="F633" s="433"/>
      <c r="G633" s="433"/>
      <c r="H633" s="433"/>
      <c r="I633" s="433"/>
      <c r="J633" s="433"/>
      <c r="K633" s="433"/>
      <c r="L633" s="433"/>
      <c r="M633" s="433"/>
      <c r="N633" s="433"/>
      <c r="O633" s="433"/>
      <c r="P633" s="433"/>
      <c r="Q633" s="433"/>
      <c r="R633" s="433"/>
      <c r="S633" s="433"/>
      <c r="T633" s="433"/>
      <c r="U633" s="433"/>
      <c r="V633" s="433"/>
      <c r="W633" s="433"/>
      <c r="X633" s="433"/>
      <c r="Y633" s="433"/>
      <c r="Z633" s="433"/>
      <c r="AA633" s="433"/>
      <c r="AB633" s="433"/>
      <c r="AC633" s="433"/>
      <c r="AD633" s="433"/>
      <c r="AE633" s="433"/>
      <c r="AF633" s="433"/>
      <c r="AG633" s="433"/>
      <c r="AH633" s="433"/>
      <c r="AI633" s="433"/>
      <c r="AJ633" s="433"/>
      <c r="AK633" s="433"/>
      <c r="AL633" s="433"/>
      <c r="AM633" s="433"/>
      <c r="AN633" s="433"/>
      <c r="AO633" s="433"/>
      <c r="AP633" s="433"/>
      <c r="AQ633" s="433"/>
      <c r="AR633" s="433"/>
      <c r="AS633" s="433"/>
      <c r="AT633" s="433"/>
      <c r="AU633" s="433"/>
      <c r="AV633" s="433"/>
      <c r="AW633" s="433"/>
      <c r="AX633" s="433"/>
    </row>
    <row r="634" spans="2:50" ht="14.25" customHeight="1" x14ac:dyDescent="0.25">
      <c r="B634" s="652"/>
      <c r="C634" s="434"/>
      <c r="D634" s="434"/>
      <c r="E634" s="434"/>
      <c r="F634" s="433"/>
      <c r="G634" s="433"/>
      <c r="H634" s="433"/>
      <c r="I634" s="433"/>
      <c r="J634" s="433"/>
      <c r="K634" s="433"/>
      <c r="L634" s="433"/>
      <c r="M634" s="433"/>
      <c r="N634" s="433"/>
      <c r="O634" s="433"/>
      <c r="P634" s="433"/>
      <c r="Q634" s="433"/>
      <c r="R634" s="433"/>
      <c r="S634" s="433"/>
      <c r="T634" s="433"/>
      <c r="U634" s="433"/>
      <c r="V634" s="433"/>
      <c r="W634" s="433"/>
      <c r="X634" s="433"/>
      <c r="Y634" s="433"/>
      <c r="Z634" s="433"/>
      <c r="AA634" s="433"/>
      <c r="AB634" s="433"/>
      <c r="AC634" s="433"/>
      <c r="AD634" s="433"/>
      <c r="AE634" s="433"/>
      <c r="AF634" s="433"/>
      <c r="AG634" s="433"/>
      <c r="AH634" s="433"/>
      <c r="AI634" s="433"/>
      <c r="AJ634" s="433"/>
      <c r="AK634" s="433"/>
      <c r="AL634" s="433"/>
      <c r="AM634" s="433"/>
      <c r="AN634" s="433"/>
      <c r="AO634" s="433"/>
      <c r="AP634" s="433"/>
      <c r="AQ634" s="433"/>
      <c r="AR634" s="433"/>
      <c r="AS634" s="433"/>
      <c r="AT634" s="433"/>
      <c r="AU634" s="433"/>
      <c r="AV634" s="433"/>
      <c r="AW634" s="433"/>
      <c r="AX634" s="433"/>
    </row>
    <row r="635" spans="2:50" ht="14.25" customHeight="1" x14ac:dyDescent="0.25">
      <c r="B635" s="652"/>
      <c r="C635" s="434"/>
      <c r="D635" s="434"/>
      <c r="E635" s="434"/>
      <c r="F635" s="433"/>
      <c r="G635" s="433"/>
      <c r="H635" s="433"/>
      <c r="I635" s="433"/>
      <c r="J635" s="433"/>
      <c r="K635" s="433"/>
      <c r="L635" s="433"/>
      <c r="M635" s="433"/>
      <c r="N635" s="433"/>
      <c r="O635" s="433"/>
      <c r="P635" s="433"/>
      <c r="Q635" s="433"/>
      <c r="R635" s="433"/>
      <c r="S635" s="433"/>
      <c r="T635" s="433"/>
      <c r="U635" s="433"/>
      <c r="V635" s="433"/>
      <c r="W635" s="433"/>
      <c r="X635" s="433"/>
      <c r="Y635" s="433"/>
      <c r="Z635" s="433"/>
      <c r="AA635" s="433"/>
      <c r="AB635" s="433"/>
      <c r="AC635" s="433"/>
      <c r="AD635" s="433"/>
      <c r="AE635" s="433"/>
      <c r="AF635" s="433"/>
      <c r="AG635" s="433"/>
      <c r="AH635" s="433"/>
      <c r="AI635" s="433"/>
      <c r="AJ635" s="433"/>
      <c r="AK635" s="433"/>
      <c r="AL635" s="433"/>
      <c r="AM635" s="433"/>
      <c r="AN635" s="433"/>
      <c r="AO635" s="433"/>
      <c r="AP635" s="433"/>
      <c r="AQ635" s="433"/>
      <c r="AR635" s="433"/>
      <c r="AS635" s="433"/>
      <c r="AT635" s="433"/>
      <c r="AU635" s="433"/>
      <c r="AV635" s="433"/>
      <c r="AW635" s="433"/>
      <c r="AX635" s="433"/>
    </row>
    <row r="636" spans="2:50" ht="14.25" customHeight="1" x14ac:dyDescent="0.25">
      <c r="B636" s="652"/>
      <c r="C636" s="434"/>
      <c r="D636" s="434"/>
      <c r="E636" s="434"/>
      <c r="F636" s="433"/>
      <c r="G636" s="433"/>
      <c r="H636" s="433"/>
      <c r="I636" s="433"/>
      <c r="J636" s="433"/>
      <c r="K636" s="433"/>
      <c r="L636" s="433"/>
      <c r="M636" s="433"/>
      <c r="N636" s="433"/>
      <c r="O636" s="433"/>
      <c r="P636" s="433"/>
      <c r="Q636" s="433"/>
      <c r="R636" s="433"/>
      <c r="S636" s="433"/>
      <c r="T636" s="433"/>
      <c r="U636" s="433"/>
      <c r="V636" s="433"/>
      <c r="W636" s="433"/>
      <c r="X636" s="433"/>
      <c r="Y636" s="433"/>
      <c r="Z636" s="433"/>
      <c r="AA636" s="433"/>
      <c r="AB636" s="433"/>
      <c r="AC636" s="433"/>
      <c r="AD636" s="433"/>
      <c r="AE636" s="433"/>
      <c r="AF636" s="433"/>
      <c r="AG636" s="433"/>
      <c r="AH636" s="433"/>
      <c r="AI636" s="433"/>
      <c r="AJ636" s="433"/>
      <c r="AK636" s="433"/>
      <c r="AL636" s="433"/>
      <c r="AM636" s="433"/>
      <c r="AN636" s="433"/>
      <c r="AO636" s="433"/>
      <c r="AP636" s="433"/>
      <c r="AQ636" s="433"/>
      <c r="AR636" s="433"/>
      <c r="AS636" s="433"/>
      <c r="AT636" s="433"/>
      <c r="AU636" s="433"/>
      <c r="AV636" s="433"/>
      <c r="AW636" s="433"/>
      <c r="AX636" s="433"/>
    </row>
    <row r="637" spans="2:50" ht="14.25" customHeight="1" x14ac:dyDescent="0.25">
      <c r="B637" s="652"/>
      <c r="C637" s="434"/>
      <c r="D637" s="434"/>
      <c r="E637" s="434"/>
      <c r="F637" s="433"/>
      <c r="G637" s="433"/>
      <c r="H637" s="433"/>
      <c r="I637" s="433"/>
      <c r="J637" s="433"/>
      <c r="K637" s="433"/>
      <c r="L637" s="433"/>
      <c r="M637" s="433"/>
      <c r="N637" s="433"/>
      <c r="O637" s="433"/>
      <c r="P637" s="433"/>
      <c r="Q637" s="433"/>
      <c r="R637" s="433"/>
      <c r="S637" s="433"/>
      <c r="T637" s="433"/>
      <c r="U637" s="433"/>
      <c r="V637" s="433"/>
      <c r="W637" s="433"/>
      <c r="X637" s="433"/>
      <c r="Y637" s="433"/>
      <c r="Z637" s="433"/>
      <c r="AA637" s="433"/>
      <c r="AB637" s="433"/>
      <c r="AC637" s="433"/>
      <c r="AD637" s="433"/>
      <c r="AE637" s="433"/>
      <c r="AF637" s="433"/>
      <c r="AG637" s="433"/>
      <c r="AH637" s="433"/>
      <c r="AI637" s="433"/>
      <c r="AJ637" s="433"/>
      <c r="AK637" s="433"/>
      <c r="AL637" s="433"/>
      <c r="AM637" s="433"/>
      <c r="AN637" s="433"/>
      <c r="AO637" s="433"/>
      <c r="AP637" s="433"/>
      <c r="AQ637" s="433"/>
      <c r="AR637" s="433"/>
      <c r="AS637" s="433"/>
      <c r="AT637" s="433"/>
      <c r="AU637" s="433"/>
      <c r="AV637" s="433"/>
      <c r="AW637" s="433"/>
      <c r="AX637" s="433"/>
    </row>
    <row r="638" spans="2:50" ht="14.25" customHeight="1" x14ac:dyDescent="0.25">
      <c r="B638" s="652"/>
      <c r="C638" s="434"/>
      <c r="D638" s="434"/>
      <c r="E638" s="434"/>
      <c r="F638" s="433"/>
      <c r="G638" s="433"/>
      <c r="H638" s="433"/>
      <c r="I638" s="433"/>
      <c r="J638" s="433"/>
      <c r="K638" s="433"/>
      <c r="L638" s="433"/>
      <c r="M638" s="433"/>
      <c r="N638" s="433"/>
      <c r="O638" s="433"/>
      <c r="P638" s="433"/>
      <c r="Q638" s="433"/>
      <c r="R638" s="433"/>
      <c r="S638" s="433"/>
      <c r="T638" s="433"/>
      <c r="U638" s="433"/>
      <c r="V638" s="433"/>
      <c r="W638" s="433"/>
      <c r="X638" s="433"/>
      <c r="Y638" s="433"/>
      <c r="Z638" s="433"/>
      <c r="AA638" s="433"/>
      <c r="AB638" s="433"/>
      <c r="AC638" s="433"/>
      <c r="AD638" s="433"/>
      <c r="AE638" s="433"/>
      <c r="AF638" s="433"/>
      <c r="AG638" s="433"/>
      <c r="AH638" s="433"/>
      <c r="AI638" s="433"/>
      <c r="AJ638" s="433"/>
      <c r="AK638" s="433"/>
      <c r="AL638" s="433"/>
      <c r="AM638" s="433"/>
      <c r="AN638" s="433"/>
      <c r="AO638" s="433"/>
      <c r="AP638" s="433"/>
      <c r="AQ638" s="433"/>
      <c r="AR638" s="433"/>
      <c r="AS638" s="433"/>
      <c r="AT638" s="433"/>
      <c r="AU638" s="433"/>
      <c r="AV638" s="433"/>
      <c r="AW638" s="433"/>
      <c r="AX638" s="433"/>
    </row>
    <row r="639" spans="2:50" ht="14.25" customHeight="1" x14ac:dyDescent="0.25">
      <c r="B639" s="652"/>
      <c r="C639" s="434"/>
      <c r="D639" s="434"/>
      <c r="E639" s="434"/>
      <c r="F639" s="433"/>
      <c r="G639" s="433"/>
      <c r="H639" s="433"/>
      <c r="I639" s="433"/>
      <c r="J639" s="433"/>
      <c r="K639" s="433"/>
      <c r="L639" s="433"/>
      <c r="M639" s="433"/>
      <c r="N639" s="433"/>
      <c r="O639" s="433"/>
      <c r="P639" s="433"/>
      <c r="Q639" s="433"/>
      <c r="R639" s="433"/>
      <c r="S639" s="433"/>
      <c r="T639" s="433"/>
      <c r="U639" s="433"/>
      <c r="V639" s="433"/>
      <c r="W639" s="433"/>
      <c r="X639" s="433"/>
      <c r="Y639" s="433"/>
      <c r="Z639" s="433"/>
      <c r="AA639" s="433"/>
      <c r="AB639" s="433"/>
      <c r="AC639" s="433"/>
      <c r="AD639" s="433"/>
      <c r="AE639" s="433"/>
      <c r="AF639" s="433"/>
      <c r="AG639" s="433"/>
      <c r="AH639" s="433"/>
      <c r="AI639" s="433"/>
      <c r="AJ639" s="433"/>
      <c r="AK639" s="433"/>
      <c r="AL639" s="433"/>
      <c r="AM639" s="433"/>
      <c r="AN639" s="433"/>
      <c r="AO639" s="433"/>
      <c r="AP639" s="433"/>
      <c r="AQ639" s="433"/>
      <c r="AR639" s="433"/>
      <c r="AS639" s="433"/>
      <c r="AT639" s="433"/>
      <c r="AU639" s="433"/>
      <c r="AV639" s="433"/>
      <c r="AW639" s="433"/>
      <c r="AX639" s="433"/>
    </row>
    <row r="640" spans="2:50" ht="14.25" customHeight="1" x14ac:dyDescent="0.25">
      <c r="B640" s="652"/>
      <c r="C640" s="434"/>
      <c r="D640" s="434"/>
      <c r="E640" s="434"/>
      <c r="F640" s="433"/>
      <c r="G640" s="433"/>
      <c r="H640" s="433"/>
      <c r="I640" s="433"/>
      <c r="J640" s="433"/>
      <c r="K640" s="433"/>
      <c r="L640" s="433"/>
      <c r="M640" s="433"/>
      <c r="N640" s="433"/>
      <c r="O640" s="433"/>
      <c r="P640" s="433"/>
      <c r="Q640" s="433"/>
      <c r="R640" s="433"/>
      <c r="S640" s="433"/>
      <c r="T640" s="433"/>
      <c r="U640" s="433"/>
      <c r="V640" s="433"/>
      <c r="W640" s="433"/>
      <c r="X640" s="433"/>
      <c r="Y640" s="433"/>
      <c r="Z640" s="433"/>
      <c r="AA640" s="433"/>
      <c r="AB640" s="433"/>
      <c r="AC640" s="433"/>
      <c r="AD640" s="433"/>
      <c r="AE640" s="433"/>
      <c r="AF640" s="433"/>
      <c r="AG640" s="433"/>
      <c r="AH640" s="433"/>
      <c r="AI640" s="433"/>
      <c r="AJ640" s="433"/>
      <c r="AK640" s="433"/>
      <c r="AL640" s="433"/>
      <c r="AM640" s="433"/>
      <c r="AN640" s="433"/>
      <c r="AO640" s="433"/>
      <c r="AP640" s="433"/>
      <c r="AQ640" s="433"/>
      <c r="AR640" s="433"/>
      <c r="AS640" s="433"/>
      <c r="AT640" s="433"/>
      <c r="AU640" s="433"/>
      <c r="AV640" s="433"/>
      <c r="AW640" s="433"/>
      <c r="AX640" s="433"/>
    </row>
    <row r="641" spans="2:50" ht="14.25" customHeight="1" x14ac:dyDescent="0.25">
      <c r="B641" s="652"/>
      <c r="C641" s="434"/>
      <c r="D641" s="434"/>
      <c r="E641" s="434"/>
      <c r="F641" s="433"/>
      <c r="G641" s="433"/>
      <c r="H641" s="433"/>
      <c r="I641" s="433"/>
      <c r="J641" s="433"/>
      <c r="K641" s="433"/>
      <c r="L641" s="433"/>
      <c r="M641" s="433"/>
      <c r="N641" s="433"/>
      <c r="O641" s="433"/>
      <c r="P641" s="433"/>
      <c r="Q641" s="433"/>
      <c r="R641" s="433"/>
      <c r="S641" s="433"/>
      <c r="T641" s="433"/>
      <c r="U641" s="433"/>
      <c r="V641" s="433"/>
      <c r="W641" s="433"/>
      <c r="X641" s="433"/>
      <c r="Y641" s="433"/>
      <c r="Z641" s="433"/>
      <c r="AA641" s="433"/>
      <c r="AB641" s="433"/>
      <c r="AC641" s="433"/>
      <c r="AD641" s="433"/>
      <c r="AE641" s="433"/>
      <c r="AF641" s="433"/>
      <c r="AG641" s="433"/>
      <c r="AH641" s="433"/>
      <c r="AI641" s="433"/>
      <c r="AJ641" s="433"/>
      <c r="AK641" s="433"/>
      <c r="AL641" s="433"/>
      <c r="AM641" s="433"/>
      <c r="AN641" s="433"/>
      <c r="AO641" s="433"/>
      <c r="AP641" s="433"/>
      <c r="AQ641" s="433"/>
      <c r="AR641" s="433"/>
      <c r="AS641" s="433"/>
      <c r="AT641" s="433"/>
      <c r="AU641" s="433"/>
      <c r="AV641" s="433"/>
      <c r="AW641" s="433"/>
      <c r="AX641" s="433"/>
    </row>
    <row r="642" spans="2:50" ht="14.25" customHeight="1" x14ac:dyDescent="0.25">
      <c r="B642" s="652"/>
      <c r="C642" s="434"/>
      <c r="D642" s="434"/>
      <c r="E642" s="434"/>
      <c r="F642" s="433"/>
      <c r="G642" s="433"/>
      <c r="H642" s="433"/>
      <c r="I642" s="433"/>
      <c r="J642" s="433"/>
      <c r="K642" s="433"/>
      <c r="L642" s="433"/>
      <c r="M642" s="433"/>
      <c r="N642" s="433"/>
      <c r="O642" s="433"/>
      <c r="P642" s="433"/>
      <c r="Q642" s="433"/>
      <c r="R642" s="433"/>
      <c r="S642" s="433"/>
      <c r="T642" s="433"/>
      <c r="U642" s="433"/>
      <c r="V642" s="433"/>
      <c r="W642" s="433"/>
      <c r="X642" s="433"/>
      <c r="Y642" s="433"/>
      <c r="Z642" s="433"/>
      <c r="AA642" s="433"/>
      <c r="AB642" s="433"/>
      <c r="AC642" s="433"/>
      <c r="AD642" s="433"/>
      <c r="AE642" s="433"/>
      <c r="AF642" s="433"/>
      <c r="AG642" s="433"/>
      <c r="AH642" s="433"/>
      <c r="AI642" s="433"/>
      <c r="AJ642" s="433"/>
      <c r="AK642" s="433"/>
      <c r="AL642" s="433"/>
      <c r="AM642" s="433"/>
      <c r="AN642" s="433"/>
      <c r="AO642" s="433"/>
      <c r="AP642" s="433"/>
      <c r="AQ642" s="433"/>
      <c r="AR642" s="433"/>
      <c r="AS642" s="433"/>
      <c r="AT642" s="433"/>
      <c r="AU642" s="433"/>
      <c r="AV642" s="433"/>
      <c r="AW642" s="433"/>
      <c r="AX642" s="433"/>
    </row>
    <row r="643" spans="2:50" ht="14.25" customHeight="1" x14ac:dyDescent="0.25">
      <c r="B643" s="652"/>
      <c r="C643" s="434"/>
      <c r="D643" s="434"/>
      <c r="E643" s="434"/>
      <c r="F643" s="433"/>
      <c r="G643" s="433"/>
      <c r="H643" s="433"/>
      <c r="I643" s="433"/>
      <c r="J643" s="433"/>
      <c r="K643" s="433"/>
      <c r="L643" s="433"/>
      <c r="M643" s="433"/>
      <c r="N643" s="433"/>
      <c r="O643" s="433"/>
      <c r="P643" s="433"/>
      <c r="Q643" s="433"/>
      <c r="R643" s="433"/>
      <c r="S643" s="433"/>
      <c r="T643" s="433"/>
      <c r="U643" s="433"/>
      <c r="V643" s="433"/>
      <c r="W643" s="433"/>
      <c r="X643" s="433"/>
      <c r="Y643" s="433"/>
      <c r="Z643" s="433"/>
      <c r="AA643" s="433"/>
      <c r="AB643" s="433"/>
      <c r="AC643" s="433"/>
      <c r="AD643" s="433"/>
      <c r="AE643" s="433"/>
      <c r="AF643" s="433"/>
      <c r="AG643" s="433"/>
      <c r="AH643" s="433"/>
      <c r="AI643" s="433"/>
      <c r="AJ643" s="433"/>
      <c r="AK643" s="433"/>
      <c r="AL643" s="433"/>
      <c r="AM643" s="433"/>
      <c r="AN643" s="433"/>
      <c r="AO643" s="433"/>
      <c r="AP643" s="433"/>
      <c r="AQ643" s="433"/>
      <c r="AR643" s="433"/>
      <c r="AS643" s="433"/>
      <c r="AT643" s="433"/>
      <c r="AU643" s="433"/>
      <c r="AV643" s="433"/>
      <c r="AW643" s="433"/>
      <c r="AX643" s="433"/>
    </row>
    <row r="644" spans="2:50" ht="14.25" customHeight="1" x14ac:dyDescent="0.25">
      <c r="B644" s="652"/>
      <c r="C644" s="434"/>
      <c r="D644" s="434"/>
      <c r="E644" s="434"/>
      <c r="F644" s="433"/>
      <c r="G644" s="433"/>
      <c r="H644" s="433"/>
      <c r="I644" s="433"/>
      <c r="J644" s="433"/>
      <c r="K644" s="433"/>
      <c r="L644" s="433"/>
      <c r="M644" s="433"/>
      <c r="N644" s="433"/>
      <c r="O644" s="433"/>
      <c r="P644" s="433"/>
      <c r="Q644" s="433"/>
      <c r="R644" s="433"/>
      <c r="S644" s="433"/>
      <c r="T644" s="433"/>
      <c r="U644" s="433"/>
      <c r="V644" s="433"/>
      <c r="W644" s="433"/>
      <c r="X644" s="433"/>
      <c r="Y644" s="433"/>
      <c r="Z644" s="433"/>
      <c r="AA644" s="433"/>
      <c r="AB644" s="433"/>
      <c r="AC644" s="433"/>
      <c r="AD644" s="433"/>
      <c r="AE644" s="433"/>
      <c r="AF644" s="433"/>
      <c r="AG644" s="433"/>
      <c r="AH644" s="433"/>
      <c r="AI644" s="433"/>
      <c r="AJ644" s="433"/>
      <c r="AK644" s="433"/>
      <c r="AL644" s="433"/>
      <c r="AM644" s="433"/>
      <c r="AN644" s="433"/>
      <c r="AO644" s="433"/>
      <c r="AP644" s="433"/>
      <c r="AQ644" s="433"/>
      <c r="AR644" s="433"/>
      <c r="AS644" s="433"/>
      <c r="AT644" s="433"/>
      <c r="AU644" s="433"/>
      <c r="AV644" s="433"/>
      <c r="AW644" s="433"/>
      <c r="AX644" s="433"/>
    </row>
    <row r="645" spans="2:50" ht="14.25" customHeight="1" x14ac:dyDescent="0.25">
      <c r="B645" s="652"/>
      <c r="C645" s="434"/>
      <c r="D645" s="434"/>
      <c r="E645" s="434"/>
      <c r="F645" s="433"/>
      <c r="G645" s="433"/>
      <c r="H645" s="433"/>
      <c r="I645" s="433"/>
      <c r="J645" s="433"/>
      <c r="K645" s="433"/>
      <c r="L645" s="433"/>
      <c r="M645" s="433"/>
      <c r="N645" s="433"/>
      <c r="O645" s="433"/>
      <c r="P645" s="433"/>
      <c r="Q645" s="433"/>
      <c r="R645" s="433"/>
      <c r="S645" s="433"/>
      <c r="T645" s="433"/>
      <c r="U645" s="433"/>
      <c r="V645" s="433"/>
      <c r="W645" s="433"/>
      <c r="X645" s="433"/>
      <c r="Y645" s="433"/>
      <c r="Z645" s="433"/>
      <c r="AA645" s="433"/>
      <c r="AB645" s="433"/>
      <c r="AC645" s="433"/>
      <c r="AD645" s="433"/>
      <c r="AE645" s="433"/>
      <c r="AF645" s="433"/>
      <c r="AG645" s="433"/>
      <c r="AH645" s="433"/>
      <c r="AI645" s="433"/>
      <c r="AJ645" s="433"/>
      <c r="AK645" s="433"/>
      <c r="AL645" s="433"/>
      <c r="AM645" s="433"/>
      <c r="AN645" s="433"/>
      <c r="AO645" s="433"/>
      <c r="AP645" s="433"/>
      <c r="AQ645" s="433"/>
      <c r="AR645" s="433"/>
      <c r="AS645" s="433"/>
      <c r="AT645" s="433"/>
      <c r="AU645" s="433"/>
      <c r="AV645" s="433"/>
      <c r="AW645" s="433"/>
      <c r="AX645" s="433"/>
    </row>
    <row r="646" spans="2:50" ht="14.25" customHeight="1" x14ac:dyDescent="0.25">
      <c r="B646" s="652"/>
      <c r="C646" s="434"/>
      <c r="D646" s="434"/>
      <c r="E646" s="434"/>
      <c r="F646" s="433"/>
      <c r="G646" s="433"/>
      <c r="H646" s="433"/>
      <c r="I646" s="433"/>
      <c r="J646" s="433"/>
      <c r="K646" s="433"/>
      <c r="L646" s="433"/>
      <c r="M646" s="433"/>
      <c r="N646" s="433"/>
      <c r="O646" s="433"/>
      <c r="P646" s="433"/>
      <c r="Q646" s="433"/>
      <c r="R646" s="433"/>
      <c r="S646" s="433"/>
      <c r="T646" s="433"/>
      <c r="U646" s="433"/>
      <c r="V646" s="433"/>
      <c r="W646" s="433"/>
      <c r="X646" s="433"/>
      <c r="Y646" s="433"/>
      <c r="Z646" s="433"/>
      <c r="AA646" s="433"/>
      <c r="AB646" s="433"/>
      <c r="AC646" s="433"/>
      <c r="AD646" s="433"/>
      <c r="AE646" s="433"/>
      <c r="AF646" s="433"/>
      <c r="AG646" s="433"/>
      <c r="AH646" s="433"/>
      <c r="AI646" s="433"/>
      <c r="AJ646" s="433"/>
      <c r="AK646" s="433"/>
      <c r="AL646" s="433"/>
      <c r="AM646" s="433"/>
      <c r="AN646" s="433"/>
      <c r="AO646" s="433"/>
      <c r="AP646" s="433"/>
      <c r="AQ646" s="433"/>
      <c r="AR646" s="433"/>
      <c r="AS646" s="433"/>
      <c r="AT646" s="433"/>
      <c r="AU646" s="433"/>
      <c r="AV646" s="433"/>
      <c r="AW646" s="433"/>
      <c r="AX646" s="433"/>
    </row>
    <row r="647" spans="2:50" ht="14.25" customHeight="1" x14ac:dyDescent="0.25">
      <c r="B647" s="652"/>
      <c r="C647" s="434"/>
      <c r="D647" s="434"/>
      <c r="E647" s="434"/>
      <c r="F647" s="433"/>
      <c r="G647" s="433"/>
      <c r="H647" s="433"/>
      <c r="I647" s="433"/>
      <c r="J647" s="433"/>
      <c r="K647" s="433"/>
      <c r="L647" s="433"/>
      <c r="M647" s="433"/>
      <c r="N647" s="433"/>
      <c r="O647" s="433"/>
      <c r="P647" s="433"/>
      <c r="Q647" s="433"/>
      <c r="R647" s="433"/>
      <c r="S647" s="433"/>
      <c r="T647" s="433"/>
      <c r="U647" s="433"/>
      <c r="V647" s="433"/>
      <c r="W647" s="433"/>
      <c r="X647" s="433"/>
      <c r="Y647" s="433"/>
      <c r="Z647" s="433"/>
      <c r="AA647" s="433"/>
      <c r="AB647" s="433"/>
      <c r="AC647" s="433"/>
      <c r="AD647" s="433"/>
      <c r="AE647" s="433"/>
      <c r="AF647" s="433"/>
      <c r="AG647" s="433"/>
      <c r="AH647" s="433"/>
      <c r="AI647" s="433"/>
      <c r="AJ647" s="433"/>
      <c r="AK647" s="433"/>
      <c r="AL647" s="433"/>
      <c r="AM647" s="433"/>
      <c r="AN647" s="433"/>
      <c r="AO647" s="433"/>
      <c r="AP647" s="433"/>
      <c r="AQ647" s="433"/>
      <c r="AR647" s="433"/>
      <c r="AS647" s="433"/>
      <c r="AT647" s="433"/>
      <c r="AU647" s="433"/>
      <c r="AV647" s="433"/>
      <c r="AW647" s="433"/>
      <c r="AX647" s="433"/>
    </row>
    <row r="648" spans="2:50" ht="14.25" customHeight="1" x14ac:dyDescent="0.25">
      <c r="B648" s="652"/>
      <c r="C648" s="434"/>
      <c r="D648" s="434"/>
      <c r="E648" s="434"/>
      <c r="F648" s="433"/>
      <c r="G648" s="433"/>
      <c r="H648" s="433"/>
      <c r="I648" s="433"/>
      <c r="J648" s="433"/>
      <c r="K648" s="433"/>
      <c r="L648" s="433"/>
      <c r="M648" s="433"/>
      <c r="N648" s="433"/>
      <c r="O648" s="433"/>
      <c r="P648" s="433"/>
      <c r="Q648" s="433"/>
      <c r="R648" s="433"/>
      <c r="S648" s="433"/>
      <c r="T648" s="433"/>
      <c r="U648" s="433"/>
      <c r="V648" s="433"/>
      <c r="W648" s="433"/>
      <c r="X648" s="433"/>
      <c r="Y648" s="433"/>
      <c r="Z648" s="433"/>
      <c r="AA648" s="433"/>
      <c r="AB648" s="433"/>
      <c r="AC648" s="433"/>
      <c r="AD648" s="433"/>
      <c r="AE648" s="433"/>
      <c r="AF648" s="433"/>
      <c r="AG648" s="433"/>
      <c r="AH648" s="433"/>
      <c r="AI648" s="433"/>
      <c r="AJ648" s="433"/>
      <c r="AK648" s="433"/>
      <c r="AL648" s="433"/>
      <c r="AM648" s="433"/>
      <c r="AN648" s="433"/>
      <c r="AO648" s="433"/>
      <c r="AP648" s="433"/>
      <c r="AQ648" s="433"/>
      <c r="AR648" s="433"/>
      <c r="AS648" s="433"/>
      <c r="AT648" s="433"/>
      <c r="AU648" s="433"/>
      <c r="AV648" s="433"/>
      <c r="AW648" s="433"/>
      <c r="AX648" s="433"/>
    </row>
    <row r="649" spans="2:50" ht="14.25" customHeight="1" x14ac:dyDescent="0.25">
      <c r="B649" s="652"/>
      <c r="C649" s="434"/>
      <c r="D649" s="434"/>
      <c r="E649" s="434"/>
      <c r="F649" s="433"/>
      <c r="G649" s="433"/>
      <c r="H649" s="433"/>
      <c r="I649" s="433"/>
      <c r="J649" s="433"/>
      <c r="K649" s="433"/>
      <c r="L649" s="433"/>
      <c r="M649" s="433"/>
      <c r="N649" s="433"/>
      <c r="O649" s="433"/>
      <c r="P649" s="433"/>
      <c r="Q649" s="433"/>
      <c r="R649" s="433"/>
      <c r="S649" s="433"/>
      <c r="T649" s="433"/>
      <c r="U649" s="433"/>
      <c r="V649" s="433"/>
      <c r="W649" s="433"/>
      <c r="X649" s="433"/>
      <c r="Y649" s="433"/>
      <c r="Z649" s="433"/>
      <c r="AA649" s="433"/>
      <c r="AB649" s="433"/>
      <c r="AC649" s="433"/>
      <c r="AD649" s="433"/>
      <c r="AE649" s="433"/>
      <c r="AF649" s="433"/>
      <c r="AG649" s="433"/>
      <c r="AH649" s="433"/>
      <c r="AI649" s="433"/>
      <c r="AJ649" s="433"/>
      <c r="AK649" s="433"/>
      <c r="AL649" s="433"/>
      <c r="AM649" s="433"/>
      <c r="AN649" s="433"/>
      <c r="AO649" s="433"/>
      <c r="AP649" s="433"/>
      <c r="AQ649" s="433"/>
      <c r="AR649" s="433"/>
      <c r="AS649" s="433"/>
      <c r="AT649" s="433"/>
      <c r="AU649" s="433"/>
      <c r="AV649" s="433"/>
      <c r="AW649" s="433"/>
      <c r="AX649" s="433"/>
    </row>
    <row r="650" spans="2:50" ht="14.25" customHeight="1" x14ac:dyDescent="0.25">
      <c r="B650" s="652"/>
      <c r="C650" s="434"/>
      <c r="D650" s="434"/>
      <c r="E650" s="434"/>
      <c r="F650" s="433"/>
      <c r="G650" s="433"/>
      <c r="H650" s="433"/>
      <c r="I650" s="433"/>
      <c r="J650" s="433"/>
      <c r="K650" s="433"/>
      <c r="L650" s="433"/>
      <c r="M650" s="433"/>
      <c r="N650" s="433"/>
      <c r="O650" s="433"/>
      <c r="P650" s="433"/>
      <c r="Q650" s="433"/>
      <c r="R650" s="433"/>
      <c r="S650" s="433"/>
      <c r="T650" s="433"/>
      <c r="U650" s="433"/>
      <c r="V650" s="433"/>
      <c r="W650" s="433"/>
      <c r="X650" s="433"/>
      <c r="Y650" s="433"/>
      <c r="Z650" s="433"/>
      <c r="AA650" s="433"/>
      <c r="AB650" s="433"/>
      <c r="AC650" s="433"/>
      <c r="AD650" s="433"/>
      <c r="AE650" s="433"/>
      <c r="AF650" s="433"/>
      <c r="AG650" s="433"/>
      <c r="AH650" s="433"/>
      <c r="AI650" s="433"/>
      <c r="AJ650" s="433"/>
      <c r="AK650" s="433"/>
      <c r="AL650" s="433"/>
      <c r="AM650" s="433"/>
      <c r="AN650" s="433"/>
      <c r="AO650" s="433"/>
      <c r="AP650" s="433"/>
      <c r="AQ650" s="433"/>
      <c r="AR650" s="433"/>
      <c r="AS650" s="433"/>
      <c r="AT650" s="433"/>
      <c r="AU650" s="433"/>
      <c r="AV650" s="433"/>
      <c r="AW650" s="433"/>
      <c r="AX650" s="433"/>
    </row>
    <row r="651" spans="2:50" ht="14.25" customHeight="1" x14ac:dyDescent="0.25">
      <c r="B651" s="652"/>
      <c r="C651" s="434"/>
      <c r="D651" s="434"/>
      <c r="E651" s="434"/>
      <c r="F651" s="433"/>
      <c r="G651" s="433"/>
      <c r="H651" s="433"/>
      <c r="I651" s="433"/>
      <c r="J651" s="433"/>
      <c r="K651" s="433"/>
      <c r="L651" s="433"/>
      <c r="M651" s="433"/>
      <c r="N651" s="433"/>
      <c r="O651" s="433"/>
      <c r="P651" s="433"/>
      <c r="Q651" s="433"/>
      <c r="R651" s="433"/>
      <c r="S651" s="433"/>
      <c r="T651" s="433"/>
      <c r="U651" s="433"/>
      <c r="V651" s="433"/>
      <c r="W651" s="433"/>
      <c r="X651" s="433"/>
      <c r="Y651" s="433"/>
      <c r="Z651" s="433"/>
      <c r="AA651" s="433"/>
      <c r="AB651" s="433"/>
      <c r="AC651" s="433"/>
      <c r="AD651" s="433"/>
      <c r="AE651" s="433"/>
      <c r="AF651" s="433"/>
      <c r="AG651" s="433"/>
      <c r="AH651" s="433"/>
      <c r="AI651" s="433"/>
      <c r="AJ651" s="433"/>
      <c r="AK651" s="433"/>
      <c r="AL651" s="433"/>
      <c r="AM651" s="433"/>
      <c r="AN651" s="433"/>
      <c r="AO651" s="433"/>
      <c r="AP651" s="433"/>
      <c r="AQ651" s="433"/>
      <c r="AR651" s="433"/>
      <c r="AS651" s="433"/>
      <c r="AT651" s="433"/>
      <c r="AU651" s="433"/>
      <c r="AV651" s="433"/>
      <c r="AW651" s="433"/>
      <c r="AX651" s="433"/>
    </row>
    <row r="652" spans="2:50" ht="14.25" customHeight="1" x14ac:dyDescent="0.25">
      <c r="B652" s="652"/>
      <c r="C652" s="434"/>
      <c r="D652" s="434"/>
      <c r="E652" s="434"/>
      <c r="F652" s="433"/>
      <c r="G652" s="433"/>
      <c r="H652" s="433"/>
      <c r="I652" s="433"/>
      <c r="J652" s="433"/>
      <c r="K652" s="433"/>
      <c r="L652" s="433"/>
      <c r="M652" s="433"/>
      <c r="N652" s="433"/>
      <c r="O652" s="433"/>
      <c r="P652" s="433"/>
      <c r="Q652" s="433"/>
      <c r="R652" s="433"/>
      <c r="S652" s="433"/>
      <c r="T652" s="433"/>
      <c r="U652" s="433"/>
      <c r="V652" s="433"/>
      <c r="W652" s="433"/>
      <c r="X652" s="433"/>
      <c r="Y652" s="433"/>
      <c r="Z652" s="433"/>
      <c r="AA652" s="433"/>
      <c r="AB652" s="433"/>
      <c r="AC652" s="433"/>
      <c r="AD652" s="433"/>
      <c r="AE652" s="433"/>
      <c r="AF652" s="433"/>
      <c r="AG652" s="433"/>
      <c r="AH652" s="433"/>
      <c r="AI652" s="433"/>
      <c r="AJ652" s="433"/>
      <c r="AK652" s="433"/>
      <c r="AL652" s="433"/>
      <c r="AM652" s="433"/>
      <c r="AN652" s="433"/>
      <c r="AO652" s="433"/>
      <c r="AP652" s="433"/>
      <c r="AQ652" s="433"/>
      <c r="AR652" s="433"/>
      <c r="AS652" s="433"/>
      <c r="AT652" s="433"/>
      <c r="AU652" s="433"/>
      <c r="AV652" s="433"/>
      <c r="AW652" s="433"/>
      <c r="AX652" s="433"/>
    </row>
    <row r="653" spans="2:50" ht="14.25" customHeight="1" x14ac:dyDescent="0.25">
      <c r="B653" s="652"/>
      <c r="C653" s="434"/>
      <c r="D653" s="434"/>
      <c r="E653" s="434"/>
      <c r="F653" s="433"/>
      <c r="G653" s="433"/>
      <c r="H653" s="433"/>
      <c r="I653" s="433"/>
      <c r="J653" s="433"/>
      <c r="K653" s="433"/>
      <c r="L653" s="433"/>
      <c r="M653" s="433"/>
      <c r="N653" s="433"/>
      <c r="O653" s="433"/>
      <c r="P653" s="433"/>
      <c r="Q653" s="433"/>
      <c r="R653" s="433"/>
      <c r="S653" s="433"/>
      <c r="T653" s="433"/>
      <c r="U653" s="433"/>
      <c r="V653" s="433"/>
      <c r="W653" s="433"/>
      <c r="X653" s="433"/>
      <c r="Y653" s="433"/>
      <c r="Z653" s="433"/>
      <c r="AA653" s="433"/>
      <c r="AB653" s="433"/>
      <c r="AC653" s="433"/>
      <c r="AD653" s="433"/>
      <c r="AE653" s="433"/>
      <c r="AF653" s="433"/>
      <c r="AG653" s="433"/>
      <c r="AH653" s="433"/>
      <c r="AI653" s="433"/>
      <c r="AJ653" s="433"/>
      <c r="AK653" s="433"/>
      <c r="AL653" s="433"/>
      <c r="AM653" s="433"/>
      <c r="AN653" s="433"/>
      <c r="AO653" s="433"/>
      <c r="AP653" s="433"/>
      <c r="AQ653" s="433"/>
      <c r="AR653" s="433"/>
      <c r="AS653" s="433"/>
      <c r="AT653" s="433"/>
      <c r="AU653" s="433"/>
      <c r="AV653" s="433"/>
      <c r="AW653" s="433"/>
      <c r="AX653" s="433"/>
    </row>
    <row r="654" spans="2:50" ht="14.25" customHeight="1" x14ac:dyDescent="0.25">
      <c r="B654" s="652"/>
      <c r="C654" s="434"/>
      <c r="D654" s="434"/>
      <c r="E654" s="434"/>
      <c r="F654" s="433"/>
      <c r="G654" s="433"/>
      <c r="H654" s="433"/>
      <c r="I654" s="433"/>
      <c r="J654" s="433"/>
      <c r="K654" s="433"/>
      <c r="L654" s="433"/>
      <c r="M654" s="433"/>
      <c r="N654" s="433"/>
      <c r="O654" s="433"/>
      <c r="P654" s="433"/>
      <c r="Q654" s="433"/>
      <c r="R654" s="433"/>
      <c r="S654" s="433"/>
      <c r="T654" s="433"/>
      <c r="U654" s="433"/>
      <c r="V654" s="433"/>
      <c r="W654" s="433"/>
      <c r="X654" s="433"/>
      <c r="Y654" s="433"/>
      <c r="Z654" s="433"/>
      <c r="AA654" s="433"/>
      <c r="AB654" s="433"/>
      <c r="AC654" s="433"/>
      <c r="AD654" s="433"/>
      <c r="AE654" s="433"/>
      <c r="AF654" s="433"/>
      <c r="AG654" s="433"/>
      <c r="AH654" s="433"/>
      <c r="AI654" s="433"/>
      <c r="AJ654" s="433"/>
      <c r="AK654" s="433"/>
      <c r="AL654" s="433"/>
      <c r="AM654" s="433"/>
      <c r="AN654" s="433"/>
      <c r="AO654" s="433"/>
      <c r="AP654" s="433"/>
      <c r="AQ654" s="433"/>
      <c r="AR654" s="433"/>
      <c r="AS654" s="433"/>
      <c r="AT654" s="433"/>
      <c r="AU654" s="433"/>
      <c r="AV654" s="433"/>
      <c r="AW654" s="433"/>
      <c r="AX654" s="433"/>
    </row>
    <row r="655" spans="2:50" ht="14.25" customHeight="1" x14ac:dyDescent="0.25">
      <c r="B655" s="652"/>
      <c r="C655" s="434"/>
      <c r="D655" s="434"/>
      <c r="E655" s="434"/>
      <c r="F655" s="433"/>
      <c r="G655" s="433"/>
      <c r="H655" s="433"/>
      <c r="I655" s="433"/>
      <c r="J655" s="433"/>
      <c r="K655" s="433"/>
      <c r="L655" s="433"/>
      <c r="M655" s="433"/>
      <c r="N655" s="433"/>
      <c r="O655" s="433"/>
      <c r="P655" s="433"/>
      <c r="Q655" s="433"/>
      <c r="R655" s="433"/>
      <c r="S655" s="433"/>
      <c r="T655" s="433"/>
      <c r="U655" s="433"/>
      <c r="V655" s="433"/>
      <c r="W655" s="433"/>
      <c r="X655" s="433"/>
      <c r="Y655" s="433"/>
      <c r="Z655" s="433"/>
      <c r="AA655" s="433"/>
      <c r="AB655" s="433"/>
      <c r="AC655" s="433"/>
      <c r="AD655" s="433"/>
      <c r="AE655" s="433"/>
      <c r="AF655" s="433"/>
      <c r="AG655" s="433"/>
      <c r="AH655" s="433"/>
      <c r="AI655" s="433"/>
      <c r="AJ655" s="433"/>
      <c r="AK655" s="433"/>
      <c r="AL655" s="433"/>
      <c r="AM655" s="433"/>
      <c r="AN655" s="433"/>
      <c r="AO655" s="433"/>
      <c r="AP655" s="433"/>
      <c r="AQ655" s="433"/>
      <c r="AR655" s="433"/>
      <c r="AS655" s="433"/>
      <c r="AT655" s="433"/>
      <c r="AU655" s="433"/>
      <c r="AV655" s="433"/>
      <c r="AW655" s="433"/>
      <c r="AX655" s="433"/>
    </row>
    <row r="656" spans="2:50" ht="14.25" customHeight="1" x14ac:dyDescent="0.25">
      <c r="B656" s="652"/>
      <c r="C656" s="434"/>
      <c r="D656" s="434"/>
      <c r="E656" s="434"/>
      <c r="F656" s="433"/>
      <c r="G656" s="433"/>
      <c r="H656" s="433"/>
      <c r="I656" s="433"/>
      <c r="J656" s="433"/>
      <c r="K656" s="433"/>
      <c r="L656" s="433"/>
      <c r="M656" s="433"/>
      <c r="N656" s="433"/>
      <c r="O656" s="433"/>
      <c r="P656" s="433"/>
      <c r="Q656" s="433"/>
      <c r="R656" s="433"/>
      <c r="S656" s="433"/>
      <c r="T656" s="433"/>
      <c r="U656" s="433"/>
      <c r="V656" s="433"/>
      <c r="W656" s="433"/>
      <c r="X656" s="433"/>
      <c r="Y656" s="433"/>
      <c r="Z656" s="433"/>
      <c r="AA656" s="433"/>
      <c r="AB656" s="433"/>
      <c r="AC656" s="433"/>
      <c r="AD656" s="433"/>
      <c r="AE656" s="433"/>
      <c r="AF656" s="433"/>
      <c r="AG656" s="433"/>
      <c r="AH656" s="433"/>
      <c r="AI656" s="433"/>
      <c r="AJ656" s="433"/>
      <c r="AK656" s="433"/>
      <c r="AL656" s="433"/>
      <c r="AM656" s="433"/>
      <c r="AN656" s="433"/>
      <c r="AO656" s="433"/>
      <c r="AP656" s="433"/>
      <c r="AQ656" s="433"/>
      <c r="AR656" s="433"/>
      <c r="AS656" s="433"/>
      <c r="AT656" s="433"/>
      <c r="AU656" s="433"/>
      <c r="AV656" s="433"/>
      <c r="AW656" s="433"/>
      <c r="AX656" s="433"/>
    </row>
    <row r="657" spans="2:50" ht="14.25" customHeight="1" x14ac:dyDescent="0.25">
      <c r="B657" s="652"/>
      <c r="C657" s="434"/>
      <c r="D657" s="434"/>
      <c r="E657" s="434"/>
      <c r="F657" s="433"/>
      <c r="G657" s="433"/>
      <c r="H657" s="433"/>
      <c r="I657" s="433"/>
      <c r="J657" s="433"/>
      <c r="K657" s="433"/>
      <c r="L657" s="433"/>
      <c r="M657" s="433"/>
      <c r="N657" s="433"/>
      <c r="O657" s="433"/>
      <c r="P657" s="433"/>
      <c r="Q657" s="433"/>
      <c r="R657" s="433"/>
      <c r="S657" s="433"/>
      <c r="T657" s="433"/>
      <c r="U657" s="433"/>
      <c r="V657" s="433"/>
      <c r="W657" s="433"/>
      <c r="X657" s="433"/>
      <c r="Y657" s="433"/>
      <c r="Z657" s="433"/>
      <c r="AA657" s="433"/>
      <c r="AB657" s="433"/>
      <c r="AC657" s="433"/>
      <c r="AD657" s="433"/>
      <c r="AE657" s="433"/>
      <c r="AF657" s="433"/>
      <c r="AG657" s="433"/>
      <c r="AH657" s="433"/>
      <c r="AI657" s="433"/>
      <c r="AJ657" s="433"/>
      <c r="AK657" s="433"/>
      <c r="AL657" s="433"/>
      <c r="AM657" s="433"/>
      <c r="AN657" s="433"/>
      <c r="AO657" s="433"/>
      <c r="AP657" s="433"/>
      <c r="AQ657" s="433"/>
      <c r="AR657" s="433"/>
      <c r="AS657" s="433"/>
      <c r="AT657" s="433"/>
      <c r="AU657" s="433"/>
      <c r="AV657" s="433"/>
      <c r="AW657" s="433"/>
      <c r="AX657" s="433"/>
    </row>
    <row r="658" spans="2:50" ht="14.25" customHeight="1" x14ac:dyDescent="0.25">
      <c r="B658" s="652"/>
      <c r="C658" s="434"/>
      <c r="D658" s="434"/>
      <c r="E658" s="434"/>
      <c r="F658" s="433"/>
      <c r="G658" s="433"/>
      <c r="H658" s="433"/>
      <c r="I658" s="433"/>
      <c r="J658" s="433"/>
      <c r="K658" s="433"/>
      <c r="L658" s="433"/>
      <c r="M658" s="433"/>
      <c r="N658" s="433"/>
      <c r="O658" s="433"/>
      <c r="P658" s="433"/>
      <c r="Q658" s="433"/>
      <c r="R658" s="433"/>
      <c r="S658" s="433"/>
      <c r="T658" s="433"/>
      <c r="U658" s="433"/>
      <c r="V658" s="433"/>
      <c r="W658" s="433"/>
      <c r="X658" s="433"/>
      <c r="Y658" s="433"/>
      <c r="Z658" s="433"/>
      <c r="AA658" s="433"/>
      <c r="AB658" s="433"/>
      <c r="AC658" s="433"/>
      <c r="AD658" s="433"/>
      <c r="AE658" s="433"/>
      <c r="AF658" s="433"/>
      <c r="AG658" s="433"/>
      <c r="AH658" s="433"/>
      <c r="AI658" s="433"/>
      <c r="AJ658" s="433"/>
      <c r="AK658" s="433"/>
      <c r="AL658" s="433"/>
      <c r="AM658" s="433"/>
      <c r="AN658" s="433"/>
      <c r="AO658" s="433"/>
      <c r="AP658" s="433"/>
      <c r="AQ658" s="433"/>
      <c r="AR658" s="433"/>
      <c r="AS658" s="433"/>
      <c r="AT658" s="433"/>
      <c r="AU658" s="433"/>
      <c r="AV658" s="433"/>
      <c r="AW658" s="433"/>
      <c r="AX658" s="433"/>
    </row>
    <row r="659" spans="2:50" ht="14.25" customHeight="1" x14ac:dyDescent="0.25">
      <c r="B659" s="652"/>
      <c r="C659" s="434"/>
      <c r="D659" s="434"/>
      <c r="E659" s="434"/>
      <c r="F659" s="433"/>
      <c r="G659" s="433"/>
      <c r="H659" s="433"/>
      <c r="I659" s="433"/>
      <c r="J659" s="433"/>
      <c r="K659" s="433"/>
      <c r="L659" s="433"/>
      <c r="M659" s="433"/>
      <c r="N659" s="433"/>
      <c r="O659" s="433"/>
      <c r="P659" s="433"/>
      <c r="Q659" s="433"/>
      <c r="R659" s="433"/>
      <c r="S659" s="433"/>
      <c r="T659" s="433"/>
      <c r="U659" s="433"/>
      <c r="V659" s="433"/>
      <c r="W659" s="433"/>
      <c r="X659" s="433"/>
      <c r="Y659" s="433"/>
      <c r="Z659" s="433"/>
      <c r="AA659" s="433"/>
      <c r="AB659" s="433"/>
      <c r="AC659" s="433"/>
      <c r="AD659" s="433"/>
      <c r="AE659" s="433"/>
      <c r="AF659" s="433"/>
      <c r="AG659" s="433"/>
      <c r="AH659" s="433"/>
      <c r="AI659" s="433"/>
      <c r="AJ659" s="433"/>
      <c r="AK659" s="433"/>
      <c r="AL659" s="433"/>
      <c r="AM659" s="433"/>
      <c r="AN659" s="433"/>
      <c r="AO659" s="433"/>
      <c r="AP659" s="433"/>
      <c r="AQ659" s="433"/>
      <c r="AR659" s="433"/>
      <c r="AS659" s="433"/>
      <c r="AT659" s="433"/>
      <c r="AU659" s="433"/>
      <c r="AV659" s="433"/>
      <c r="AW659" s="433"/>
      <c r="AX659" s="433"/>
    </row>
    <row r="660" spans="2:50" ht="14.25" customHeight="1" x14ac:dyDescent="0.25">
      <c r="B660" s="652"/>
      <c r="C660" s="434"/>
      <c r="D660" s="434"/>
      <c r="E660" s="434"/>
      <c r="F660" s="433"/>
      <c r="G660" s="433"/>
      <c r="H660" s="433"/>
      <c r="I660" s="433"/>
      <c r="J660" s="433"/>
      <c r="K660" s="433"/>
      <c r="L660" s="433"/>
      <c r="M660" s="433"/>
      <c r="N660" s="433"/>
      <c r="O660" s="433"/>
      <c r="P660" s="433"/>
      <c r="Q660" s="433"/>
      <c r="R660" s="433"/>
      <c r="S660" s="433"/>
      <c r="T660" s="433"/>
      <c r="U660" s="433"/>
      <c r="V660" s="433"/>
      <c r="W660" s="433"/>
      <c r="X660" s="433"/>
      <c r="Y660" s="433"/>
      <c r="Z660" s="433"/>
      <c r="AA660" s="433"/>
      <c r="AB660" s="433"/>
      <c r="AC660" s="433"/>
      <c r="AD660" s="433"/>
      <c r="AE660" s="433"/>
      <c r="AF660" s="433"/>
      <c r="AG660" s="433"/>
      <c r="AH660" s="433"/>
      <c r="AI660" s="433"/>
      <c r="AJ660" s="433"/>
      <c r="AK660" s="433"/>
      <c r="AL660" s="433"/>
      <c r="AM660" s="433"/>
      <c r="AN660" s="433"/>
      <c r="AO660" s="433"/>
      <c r="AP660" s="433"/>
      <c r="AQ660" s="433"/>
      <c r="AR660" s="433"/>
      <c r="AS660" s="433"/>
      <c r="AT660" s="433"/>
      <c r="AU660" s="433"/>
      <c r="AV660" s="433"/>
      <c r="AW660" s="433"/>
      <c r="AX660" s="433"/>
    </row>
    <row r="661" spans="2:50" ht="14.25" customHeight="1" x14ac:dyDescent="0.25">
      <c r="B661" s="652"/>
      <c r="C661" s="434"/>
      <c r="D661" s="434"/>
      <c r="E661" s="434"/>
      <c r="F661" s="433"/>
      <c r="G661" s="433"/>
      <c r="H661" s="433"/>
      <c r="I661" s="433"/>
      <c r="J661" s="433"/>
      <c r="K661" s="433"/>
      <c r="L661" s="433"/>
      <c r="M661" s="433"/>
      <c r="N661" s="433"/>
      <c r="O661" s="433"/>
      <c r="P661" s="433"/>
      <c r="Q661" s="433"/>
      <c r="R661" s="433"/>
      <c r="S661" s="433"/>
      <c r="T661" s="433"/>
      <c r="U661" s="433"/>
      <c r="V661" s="433"/>
      <c r="W661" s="433"/>
      <c r="X661" s="433"/>
      <c r="Y661" s="433"/>
      <c r="Z661" s="433"/>
      <c r="AA661" s="433"/>
      <c r="AB661" s="433"/>
      <c r="AC661" s="433"/>
      <c r="AD661" s="433"/>
      <c r="AE661" s="433"/>
      <c r="AF661" s="433"/>
      <c r="AG661" s="433"/>
      <c r="AH661" s="433"/>
      <c r="AI661" s="433"/>
      <c r="AJ661" s="433"/>
      <c r="AK661" s="433"/>
      <c r="AL661" s="433"/>
      <c r="AM661" s="433"/>
      <c r="AN661" s="433"/>
      <c r="AO661" s="433"/>
      <c r="AP661" s="433"/>
      <c r="AQ661" s="433"/>
      <c r="AR661" s="433"/>
      <c r="AS661" s="433"/>
      <c r="AT661" s="433"/>
      <c r="AU661" s="433"/>
      <c r="AV661" s="433"/>
      <c r="AW661" s="433"/>
      <c r="AX661" s="433"/>
    </row>
    <row r="662" spans="2:50" ht="14.25" customHeight="1" x14ac:dyDescent="0.25">
      <c r="B662" s="652"/>
      <c r="C662" s="434"/>
      <c r="D662" s="434"/>
      <c r="E662" s="434"/>
      <c r="F662" s="433"/>
      <c r="G662" s="433"/>
      <c r="H662" s="433"/>
      <c r="I662" s="433"/>
      <c r="J662" s="433"/>
      <c r="K662" s="433"/>
      <c r="L662" s="433"/>
      <c r="M662" s="433"/>
      <c r="N662" s="433"/>
      <c r="O662" s="433"/>
      <c r="P662" s="433"/>
      <c r="Q662" s="433"/>
      <c r="R662" s="433"/>
      <c r="S662" s="433"/>
      <c r="T662" s="433"/>
      <c r="U662" s="433"/>
      <c r="V662" s="433"/>
      <c r="W662" s="433"/>
      <c r="X662" s="433"/>
      <c r="Y662" s="433"/>
      <c r="Z662" s="433"/>
      <c r="AA662" s="433"/>
      <c r="AB662" s="433"/>
      <c r="AC662" s="433"/>
      <c r="AD662" s="433"/>
      <c r="AE662" s="433"/>
      <c r="AF662" s="433"/>
      <c r="AG662" s="433"/>
      <c r="AH662" s="433"/>
      <c r="AI662" s="433"/>
      <c r="AJ662" s="433"/>
      <c r="AK662" s="433"/>
      <c r="AL662" s="433"/>
      <c r="AM662" s="433"/>
      <c r="AN662" s="433"/>
      <c r="AO662" s="433"/>
      <c r="AP662" s="433"/>
      <c r="AQ662" s="433"/>
      <c r="AR662" s="433"/>
      <c r="AS662" s="433"/>
      <c r="AT662" s="433"/>
      <c r="AU662" s="433"/>
      <c r="AV662" s="433"/>
      <c r="AW662" s="433"/>
      <c r="AX662" s="433"/>
    </row>
    <row r="663" spans="2:50" ht="14.25" customHeight="1" x14ac:dyDescent="0.25">
      <c r="B663" s="652"/>
      <c r="C663" s="434"/>
      <c r="D663" s="434"/>
      <c r="E663" s="434"/>
      <c r="F663" s="433"/>
      <c r="G663" s="433"/>
      <c r="H663" s="433"/>
      <c r="I663" s="433"/>
      <c r="J663" s="433"/>
      <c r="K663" s="433"/>
      <c r="L663" s="433"/>
      <c r="M663" s="433"/>
      <c r="N663" s="433"/>
      <c r="O663" s="433"/>
      <c r="P663" s="433"/>
      <c r="Q663" s="433"/>
      <c r="R663" s="433"/>
      <c r="S663" s="433"/>
      <c r="T663" s="433"/>
      <c r="U663" s="433"/>
      <c r="V663" s="433"/>
      <c r="W663" s="433"/>
      <c r="X663" s="433"/>
      <c r="Y663" s="433"/>
      <c r="Z663" s="433"/>
      <c r="AA663" s="433"/>
      <c r="AB663" s="433"/>
      <c r="AC663" s="433"/>
      <c r="AD663" s="433"/>
      <c r="AE663" s="433"/>
      <c r="AF663" s="433"/>
      <c r="AG663" s="433"/>
      <c r="AH663" s="433"/>
      <c r="AI663" s="433"/>
      <c r="AJ663" s="433"/>
      <c r="AK663" s="433"/>
      <c r="AL663" s="433"/>
      <c r="AM663" s="433"/>
      <c r="AN663" s="433"/>
      <c r="AO663" s="433"/>
      <c r="AP663" s="433"/>
      <c r="AQ663" s="433"/>
      <c r="AR663" s="433"/>
      <c r="AS663" s="433"/>
      <c r="AT663" s="433"/>
      <c r="AU663" s="433"/>
      <c r="AV663" s="433"/>
      <c r="AW663" s="433"/>
      <c r="AX663" s="433"/>
    </row>
    <row r="664" spans="2:50" ht="14.25" customHeight="1" x14ac:dyDescent="0.25">
      <c r="B664" s="652"/>
      <c r="C664" s="434"/>
      <c r="D664" s="434"/>
      <c r="E664" s="434"/>
      <c r="F664" s="433"/>
      <c r="G664" s="433"/>
      <c r="H664" s="433"/>
      <c r="I664" s="433"/>
      <c r="J664" s="433"/>
      <c r="K664" s="433"/>
      <c r="L664" s="433"/>
      <c r="M664" s="433"/>
      <c r="N664" s="433"/>
      <c r="O664" s="433"/>
      <c r="P664" s="433"/>
      <c r="Q664" s="433"/>
      <c r="R664" s="433"/>
      <c r="S664" s="433"/>
      <c r="T664" s="433"/>
      <c r="U664" s="433"/>
      <c r="V664" s="433"/>
      <c r="W664" s="433"/>
      <c r="X664" s="433"/>
      <c r="Y664" s="433"/>
      <c r="Z664" s="433"/>
      <c r="AA664" s="433"/>
      <c r="AB664" s="433"/>
      <c r="AC664" s="433"/>
      <c r="AD664" s="433"/>
      <c r="AE664" s="433"/>
      <c r="AF664" s="433"/>
      <c r="AG664" s="433"/>
      <c r="AH664" s="433"/>
      <c r="AI664" s="433"/>
      <c r="AJ664" s="433"/>
      <c r="AK664" s="433"/>
      <c r="AL664" s="433"/>
      <c r="AM664" s="433"/>
      <c r="AN664" s="433"/>
      <c r="AO664" s="433"/>
      <c r="AP664" s="433"/>
      <c r="AQ664" s="433"/>
      <c r="AR664" s="433"/>
      <c r="AS664" s="433"/>
      <c r="AT664" s="433"/>
      <c r="AU664" s="433"/>
      <c r="AV664" s="433"/>
      <c r="AW664" s="433"/>
      <c r="AX664" s="433"/>
    </row>
    <row r="665" spans="2:50" ht="14.25" customHeight="1" x14ac:dyDescent="0.25">
      <c r="B665" s="652"/>
      <c r="C665" s="434"/>
      <c r="D665" s="434"/>
      <c r="E665" s="434"/>
      <c r="F665" s="433"/>
      <c r="G665" s="433"/>
      <c r="H665" s="433"/>
      <c r="I665" s="433"/>
      <c r="J665" s="433"/>
      <c r="K665" s="433"/>
      <c r="L665" s="433"/>
      <c r="M665" s="433"/>
      <c r="N665" s="433"/>
      <c r="O665" s="433"/>
      <c r="P665" s="433"/>
      <c r="Q665" s="433"/>
      <c r="R665" s="433"/>
      <c r="S665" s="433"/>
      <c r="T665" s="433"/>
      <c r="U665" s="433"/>
      <c r="V665" s="433"/>
      <c r="W665" s="433"/>
      <c r="X665" s="433"/>
      <c r="Y665" s="433"/>
      <c r="Z665" s="433"/>
      <c r="AA665" s="433"/>
      <c r="AB665" s="433"/>
      <c r="AC665" s="433"/>
      <c r="AD665" s="433"/>
      <c r="AE665" s="433"/>
      <c r="AF665" s="433"/>
      <c r="AG665" s="433"/>
      <c r="AH665" s="433"/>
      <c r="AI665" s="433"/>
      <c r="AJ665" s="433"/>
      <c r="AK665" s="433"/>
      <c r="AL665" s="433"/>
      <c r="AM665" s="433"/>
      <c r="AN665" s="433"/>
      <c r="AO665" s="433"/>
      <c r="AP665" s="433"/>
      <c r="AQ665" s="433"/>
      <c r="AR665" s="433"/>
      <c r="AS665" s="433"/>
      <c r="AT665" s="433"/>
      <c r="AU665" s="433"/>
      <c r="AV665" s="433"/>
      <c r="AW665" s="433"/>
      <c r="AX665" s="433"/>
    </row>
    <row r="666" spans="2:50" ht="14.25" customHeight="1" x14ac:dyDescent="0.25">
      <c r="B666" s="652"/>
      <c r="C666" s="434"/>
      <c r="D666" s="434"/>
      <c r="E666" s="434"/>
      <c r="F666" s="433"/>
      <c r="G666" s="433"/>
      <c r="H666" s="433"/>
      <c r="I666" s="433"/>
      <c r="J666" s="433"/>
      <c r="K666" s="433"/>
      <c r="L666" s="433"/>
      <c r="M666" s="433"/>
      <c r="N666" s="433"/>
      <c r="O666" s="433"/>
      <c r="P666" s="433"/>
      <c r="Q666" s="433"/>
      <c r="R666" s="433"/>
      <c r="S666" s="433"/>
      <c r="T666" s="433"/>
      <c r="U666" s="433"/>
      <c r="V666" s="433"/>
      <c r="W666" s="433"/>
      <c r="X666" s="433"/>
      <c r="Y666" s="433"/>
      <c r="Z666" s="433"/>
      <c r="AA666" s="433"/>
      <c r="AB666" s="433"/>
      <c r="AC666" s="433"/>
      <c r="AD666" s="433"/>
      <c r="AE666" s="433"/>
      <c r="AF666" s="433"/>
      <c r="AG666" s="433"/>
      <c r="AH666" s="433"/>
      <c r="AI666" s="433"/>
      <c r="AJ666" s="433"/>
      <c r="AK666" s="433"/>
      <c r="AL666" s="433"/>
      <c r="AM666" s="433"/>
      <c r="AN666" s="433"/>
      <c r="AO666" s="433"/>
      <c r="AP666" s="433"/>
      <c r="AQ666" s="433"/>
      <c r="AR666" s="433"/>
      <c r="AS666" s="433"/>
      <c r="AT666" s="433"/>
      <c r="AU666" s="433"/>
      <c r="AV666" s="433"/>
      <c r="AW666" s="433"/>
      <c r="AX666" s="433"/>
    </row>
    <row r="667" spans="2:50" ht="14.25" customHeight="1" x14ac:dyDescent="0.25">
      <c r="B667" s="652"/>
      <c r="C667" s="434"/>
      <c r="D667" s="434"/>
      <c r="E667" s="434"/>
      <c r="F667" s="433"/>
      <c r="G667" s="433"/>
      <c r="H667" s="433"/>
      <c r="I667" s="433"/>
      <c r="J667" s="433"/>
      <c r="K667" s="433"/>
      <c r="L667" s="433"/>
      <c r="M667" s="433"/>
      <c r="N667" s="433"/>
      <c r="O667" s="433"/>
      <c r="P667" s="433"/>
      <c r="Q667" s="433"/>
      <c r="R667" s="433"/>
      <c r="S667" s="433"/>
      <c r="T667" s="433"/>
      <c r="U667" s="433"/>
      <c r="V667" s="433"/>
      <c r="W667" s="433"/>
      <c r="X667" s="433"/>
      <c r="Y667" s="433"/>
      <c r="Z667" s="433"/>
      <c r="AA667" s="433"/>
      <c r="AB667" s="433"/>
      <c r="AC667" s="433"/>
      <c r="AD667" s="433"/>
      <c r="AE667" s="433"/>
      <c r="AF667" s="433"/>
      <c r="AG667" s="433"/>
      <c r="AH667" s="433"/>
      <c r="AI667" s="433"/>
      <c r="AJ667" s="433"/>
      <c r="AK667" s="433"/>
      <c r="AL667" s="433"/>
      <c r="AM667" s="433"/>
      <c r="AN667" s="433"/>
      <c r="AO667" s="433"/>
      <c r="AP667" s="433"/>
      <c r="AQ667" s="433"/>
      <c r="AR667" s="433"/>
      <c r="AS667" s="433"/>
      <c r="AT667" s="433"/>
      <c r="AU667" s="433"/>
      <c r="AV667" s="433"/>
      <c r="AW667" s="433"/>
      <c r="AX667" s="433"/>
    </row>
    <row r="668" spans="2:50" ht="14.25" customHeight="1" x14ac:dyDescent="0.25">
      <c r="B668" s="652"/>
      <c r="C668" s="434"/>
      <c r="D668" s="434"/>
      <c r="E668" s="434"/>
      <c r="F668" s="433"/>
      <c r="G668" s="433"/>
      <c r="H668" s="433"/>
      <c r="I668" s="433"/>
      <c r="J668" s="433"/>
      <c r="K668" s="433"/>
      <c r="L668" s="433"/>
      <c r="M668" s="433"/>
      <c r="N668" s="433"/>
      <c r="O668" s="433"/>
      <c r="P668" s="433"/>
      <c r="Q668" s="433"/>
      <c r="R668" s="433"/>
      <c r="S668" s="433"/>
      <c r="T668" s="433"/>
      <c r="U668" s="433"/>
      <c r="V668" s="433"/>
      <c r="W668" s="433"/>
      <c r="X668" s="433"/>
      <c r="Y668" s="433"/>
      <c r="Z668" s="433"/>
      <c r="AA668" s="433"/>
      <c r="AB668" s="433"/>
      <c r="AC668" s="433"/>
      <c r="AD668" s="433"/>
      <c r="AE668" s="433"/>
      <c r="AF668" s="433"/>
      <c r="AG668" s="433"/>
      <c r="AH668" s="433"/>
      <c r="AI668" s="433"/>
      <c r="AJ668" s="433"/>
      <c r="AK668" s="433"/>
      <c r="AL668" s="433"/>
      <c r="AM668" s="433"/>
      <c r="AN668" s="433"/>
      <c r="AO668" s="433"/>
      <c r="AP668" s="433"/>
      <c r="AQ668" s="433"/>
      <c r="AR668" s="433"/>
      <c r="AS668" s="433"/>
      <c r="AT668" s="433"/>
      <c r="AU668" s="433"/>
      <c r="AV668" s="433"/>
      <c r="AW668" s="433"/>
      <c r="AX668" s="433"/>
    </row>
    <row r="669" spans="2:50" ht="14.25" customHeight="1" x14ac:dyDescent="0.25">
      <c r="B669" s="652"/>
      <c r="C669" s="434"/>
      <c r="D669" s="434"/>
      <c r="E669" s="434"/>
      <c r="F669" s="433"/>
      <c r="G669" s="433"/>
      <c r="H669" s="433"/>
      <c r="I669" s="433"/>
      <c r="J669" s="433"/>
      <c r="K669" s="433"/>
      <c r="L669" s="433"/>
      <c r="M669" s="433"/>
      <c r="N669" s="433"/>
      <c r="O669" s="433"/>
      <c r="P669" s="433"/>
      <c r="Q669" s="433"/>
      <c r="R669" s="433"/>
      <c r="S669" s="433"/>
      <c r="T669" s="433"/>
      <c r="U669" s="433"/>
      <c r="V669" s="433"/>
      <c r="W669" s="433"/>
      <c r="X669" s="433"/>
      <c r="Y669" s="433"/>
      <c r="Z669" s="433"/>
      <c r="AA669" s="433"/>
      <c r="AB669" s="433"/>
      <c r="AC669" s="433"/>
      <c r="AD669" s="433"/>
      <c r="AE669" s="433"/>
      <c r="AF669" s="433"/>
      <c r="AG669" s="433"/>
      <c r="AH669" s="433"/>
      <c r="AI669" s="433"/>
      <c r="AJ669" s="433"/>
      <c r="AK669" s="433"/>
      <c r="AL669" s="433"/>
      <c r="AM669" s="433"/>
      <c r="AN669" s="433"/>
      <c r="AO669" s="433"/>
      <c r="AP669" s="433"/>
      <c r="AQ669" s="433"/>
      <c r="AR669" s="433"/>
      <c r="AS669" s="433"/>
      <c r="AT669" s="433"/>
      <c r="AU669" s="433"/>
      <c r="AV669" s="433"/>
      <c r="AW669" s="433"/>
      <c r="AX669" s="433"/>
    </row>
    <row r="670" spans="2:50" ht="14.25" customHeight="1" x14ac:dyDescent="0.25">
      <c r="B670" s="652"/>
      <c r="C670" s="434"/>
      <c r="D670" s="434"/>
      <c r="E670" s="434"/>
      <c r="F670" s="433"/>
      <c r="G670" s="433"/>
      <c r="H670" s="433"/>
      <c r="I670" s="433"/>
      <c r="J670" s="433"/>
      <c r="K670" s="433"/>
      <c r="L670" s="433"/>
      <c r="M670" s="433"/>
      <c r="N670" s="433"/>
      <c r="O670" s="433"/>
      <c r="P670" s="433"/>
      <c r="Q670" s="433"/>
      <c r="R670" s="433"/>
      <c r="S670" s="433"/>
      <c r="T670" s="433"/>
      <c r="U670" s="433"/>
      <c r="V670" s="433"/>
      <c r="W670" s="433"/>
      <c r="X670" s="433"/>
      <c r="Y670" s="433"/>
      <c r="Z670" s="433"/>
      <c r="AA670" s="433"/>
      <c r="AB670" s="433"/>
      <c r="AC670" s="433"/>
      <c r="AD670" s="433"/>
      <c r="AE670" s="433"/>
      <c r="AF670" s="433"/>
      <c r="AG670" s="433"/>
      <c r="AH670" s="433"/>
      <c r="AI670" s="433"/>
      <c r="AJ670" s="433"/>
      <c r="AK670" s="433"/>
      <c r="AL670" s="433"/>
      <c r="AM670" s="433"/>
      <c r="AN670" s="433"/>
      <c r="AO670" s="433"/>
      <c r="AP670" s="433"/>
      <c r="AQ670" s="433"/>
      <c r="AR670" s="433"/>
      <c r="AS670" s="433"/>
      <c r="AT670" s="433"/>
      <c r="AU670" s="433"/>
      <c r="AV670" s="433"/>
      <c r="AW670" s="433"/>
      <c r="AX670" s="433"/>
    </row>
    <row r="671" spans="2:50" ht="14.25" customHeight="1" x14ac:dyDescent="0.25">
      <c r="B671" s="652"/>
      <c r="C671" s="434"/>
      <c r="D671" s="434"/>
      <c r="E671" s="434"/>
      <c r="F671" s="433"/>
      <c r="G671" s="433"/>
      <c r="H671" s="433"/>
      <c r="I671" s="433"/>
      <c r="J671" s="433"/>
      <c r="K671" s="433"/>
      <c r="L671" s="433"/>
      <c r="M671" s="433"/>
      <c r="N671" s="433"/>
      <c r="O671" s="433"/>
      <c r="P671" s="433"/>
      <c r="Q671" s="433"/>
      <c r="R671" s="433"/>
      <c r="S671" s="433"/>
      <c r="T671" s="433"/>
      <c r="U671" s="433"/>
      <c r="V671" s="433"/>
      <c r="W671" s="433"/>
      <c r="X671" s="433"/>
      <c r="Y671" s="433"/>
      <c r="Z671" s="433"/>
      <c r="AA671" s="433"/>
      <c r="AB671" s="433"/>
      <c r="AC671" s="433"/>
      <c r="AD671" s="433"/>
      <c r="AE671" s="433"/>
      <c r="AF671" s="433"/>
      <c r="AG671" s="433"/>
      <c r="AH671" s="433"/>
      <c r="AI671" s="433"/>
      <c r="AJ671" s="433"/>
      <c r="AK671" s="433"/>
      <c r="AL671" s="433"/>
      <c r="AM671" s="433"/>
      <c r="AN671" s="433"/>
      <c r="AO671" s="433"/>
      <c r="AP671" s="433"/>
      <c r="AQ671" s="433"/>
      <c r="AR671" s="433"/>
      <c r="AS671" s="433"/>
      <c r="AT671" s="433"/>
      <c r="AU671" s="433"/>
      <c r="AV671" s="433"/>
      <c r="AW671" s="433"/>
      <c r="AX671" s="433"/>
    </row>
    <row r="672" spans="2:50" ht="14.25" customHeight="1" x14ac:dyDescent="0.25">
      <c r="B672" s="652"/>
      <c r="C672" s="434"/>
      <c r="D672" s="434"/>
      <c r="E672" s="434"/>
      <c r="F672" s="433"/>
      <c r="G672" s="433"/>
      <c r="H672" s="433"/>
      <c r="I672" s="433"/>
      <c r="J672" s="433"/>
      <c r="K672" s="433"/>
      <c r="L672" s="433"/>
      <c r="M672" s="433"/>
      <c r="N672" s="433"/>
      <c r="O672" s="433"/>
      <c r="P672" s="433"/>
      <c r="Q672" s="433"/>
      <c r="R672" s="433"/>
      <c r="S672" s="433"/>
      <c r="T672" s="433"/>
      <c r="U672" s="433"/>
      <c r="V672" s="433"/>
      <c r="W672" s="433"/>
      <c r="X672" s="433"/>
      <c r="Y672" s="433"/>
      <c r="Z672" s="433"/>
      <c r="AA672" s="433"/>
      <c r="AB672" s="433"/>
      <c r="AC672" s="433"/>
      <c r="AD672" s="433"/>
      <c r="AE672" s="433"/>
      <c r="AF672" s="433"/>
      <c r="AG672" s="433"/>
      <c r="AH672" s="433"/>
      <c r="AI672" s="433"/>
      <c r="AJ672" s="433"/>
      <c r="AK672" s="433"/>
      <c r="AL672" s="433"/>
      <c r="AM672" s="433"/>
      <c r="AN672" s="433"/>
      <c r="AO672" s="433"/>
      <c r="AP672" s="433"/>
      <c r="AQ672" s="433"/>
      <c r="AR672" s="433"/>
      <c r="AS672" s="433"/>
      <c r="AT672" s="433"/>
      <c r="AU672" s="433"/>
      <c r="AV672" s="433"/>
      <c r="AW672" s="433"/>
      <c r="AX672" s="433"/>
    </row>
    <row r="673" spans="2:50" ht="14.25" customHeight="1" x14ac:dyDescent="0.25">
      <c r="B673" s="652"/>
      <c r="C673" s="434"/>
      <c r="D673" s="434"/>
      <c r="E673" s="434"/>
      <c r="F673" s="433"/>
      <c r="G673" s="433"/>
      <c r="H673" s="433"/>
      <c r="I673" s="433"/>
      <c r="J673" s="433"/>
      <c r="K673" s="433"/>
      <c r="L673" s="433"/>
      <c r="M673" s="433"/>
      <c r="N673" s="433"/>
      <c r="O673" s="433"/>
      <c r="P673" s="433"/>
      <c r="Q673" s="433"/>
      <c r="R673" s="433"/>
      <c r="S673" s="433"/>
      <c r="T673" s="433"/>
      <c r="U673" s="433"/>
      <c r="V673" s="433"/>
      <c r="W673" s="433"/>
      <c r="X673" s="433"/>
      <c r="Y673" s="433"/>
      <c r="Z673" s="433"/>
      <c r="AA673" s="433"/>
      <c r="AB673" s="433"/>
      <c r="AC673" s="433"/>
      <c r="AD673" s="433"/>
      <c r="AE673" s="433"/>
      <c r="AF673" s="433"/>
      <c r="AG673" s="433"/>
      <c r="AH673" s="433"/>
      <c r="AI673" s="433"/>
      <c r="AJ673" s="433"/>
      <c r="AK673" s="433"/>
      <c r="AL673" s="433"/>
      <c r="AM673" s="433"/>
      <c r="AN673" s="433"/>
      <c r="AO673" s="433"/>
      <c r="AP673" s="433"/>
      <c r="AQ673" s="433"/>
      <c r="AR673" s="433"/>
      <c r="AS673" s="433"/>
      <c r="AT673" s="433"/>
      <c r="AU673" s="433"/>
      <c r="AV673" s="433"/>
      <c r="AW673" s="433"/>
      <c r="AX673" s="433"/>
    </row>
    <row r="674" spans="2:50" ht="14.25" customHeight="1" x14ac:dyDescent="0.25">
      <c r="B674" s="652"/>
      <c r="C674" s="434"/>
      <c r="D674" s="434"/>
      <c r="E674" s="434"/>
      <c r="F674" s="433"/>
      <c r="G674" s="433"/>
      <c r="H674" s="433"/>
      <c r="I674" s="433"/>
      <c r="J674" s="433"/>
      <c r="K674" s="433"/>
      <c r="L674" s="433"/>
      <c r="M674" s="433"/>
      <c r="N674" s="433"/>
      <c r="O674" s="433"/>
      <c r="P674" s="433"/>
      <c r="Q674" s="433"/>
      <c r="R674" s="433"/>
      <c r="S674" s="433"/>
      <c r="T674" s="433"/>
      <c r="U674" s="433"/>
      <c r="V674" s="433"/>
      <c r="W674" s="433"/>
      <c r="X674" s="433"/>
      <c r="Y674" s="433"/>
      <c r="Z674" s="433"/>
      <c r="AA674" s="433"/>
      <c r="AB674" s="433"/>
      <c r="AC674" s="433"/>
      <c r="AD674" s="433"/>
      <c r="AE674" s="433"/>
      <c r="AF674" s="433"/>
      <c r="AG674" s="433"/>
      <c r="AH674" s="433"/>
      <c r="AI674" s="433"/>
      <c r="AJ674" s="433"/>
      <c r="AK674" s="433"/>
      <c r="AL674" s="433"/>
      <c r="AM674" s="433"/>
      <c r="AN674" s="433"/>
      <c r="AO674" s="433"/>
      <c r="AP674" s="433"/>
      <c r="AQ674" s="433"/>
      <c r="AR674" s="433"/>
      <c r="AS674" s="433"/>
      <c r="AT674" s="433"/>
      <c r="AU674" s="433"/>
      <c r="AV674" s="433"/>
      <c r="AW674" s="433"/>
      <c r="AX674" s="433"/>
    </row>
    <row r="675" spans="2:50" ht="14.25" customHeight="1" x14ac:dyDescent="0.25">
      <c r="B675" s="652"/>
      <c r="C675" s="434"/>
      <c r="D675" s="434"/>
      <c r="E675" s="434"/>
      <c r="F675" s="433"/>
      <c r="G675" s="433"/>
      <c r="H675" s="433"/>
      <c r="I675" s="433"/>
      <c r="J675" s="433"/>
      <c r="K675" s="433"/>
      <c r="L675" s="433"/>
      <c r="M675" s="433"/>
      <c r="N675" s="433"/>
      <c r="O675" s="433"/>
      <c r="P675" s="433"/>
      <c r="Q675" s="433"/>
      <c r="R675" s="433"/>
      <c r="S675" s="433"/>
      <c r="T675" s="433"/>
      <c r="U675" s="433"/>
      <c r="V675" s="433"/>
      <c r="W675" s="433"/>
      <c r="X675" s="433"/>
      <c r="Y675" s="433"/>
      <c r="Z675" s="433"/>
      <c r="AA675" s="433"/>
      <c r="AB675" s="433"/>
      <c r="AC675" s="433"/>
      <c r="AD675" s="433"/>
      <c r="AE675" s="433"/>
      <c r="AF675" s="433"/>
      <c r="AG675" s="433"/>
      <c r="AH675" s="433"/>
      <c r="AI675" s="433"/>
      <c r="AJ675" s="433"/>
      <c r="AK675" s="433"/>
      <c r="AL675" s="433"/>
      <c r="AM675" s="433"/>
      <c r="AN675" s="433"/>
      <c r="AO675" s="433"/>
      <c r="AP675" s="433"/>
      <c r="AQ675" s="433"/>
      <c r="AR675" s="433"/>
      <c r="AS675" s="433"/>
      <c r="AT675" s="433"/>
      <c r="AU675" s="433"/>
      <c r="AV675" s="433"/>
      <c r="AW675" s="433"/>
      <c r="AX675" s="433"/>
    </row>
    <row r="676" spans="2:50" ht="14.25" customHeight="1" x14ac:dyDescent="0.25">
      <c r="B676" s="652"/>
      <c r="C676" s="434"/>
      <c r="D676" s="434"/>
      <c r="E676" s="434"/>
      <c r="F676" s="433"/>
      <c r="G676" s="433"/>
      <c r="H676" s="433"/>
      <c r="I676" s="433"/>
      <c r="J676" s="433"/>
      <c r="K676" s="433"/>
      <c r="L676" s="433"/>
      <c r="M676" s="433"/>
      <c r="N676" s="433"/>
      <c r="O676" s="433"/>
      <c r="P676" s="433"/>
      <c r="Q676" s="433"/>
      <c r="R676" s="433"/>
      <c r="S676" s="433"/>
      <c r="T676" s="433"/>
      <c r="U676" s="433"/>
      <c r="V676" s="433"/>
      <c r="W676" s="433"/>
      <c r="X676" s="433"/>
      <c r="Y676" s="433"/>
      <c r="Z676" s="433"/>
      <c r="AA676" s="433"/>
      <c r="AB676" s="433"/>
      <c r="AC676" s="433"/>
      <c r="AD676" s="433"/>
      <c r="AE676" s="433"/>
      <c r="AF676" s="433"/>
      <c r="AG676" s="433"/>
      <c r="AH676" s="433"/>
      <c r="AI676" s="433"/>
      <c r="AJ676" s="433"/>
      <c r="AK676" s="433"/>
      <c r="AL676" s="433"/>
      <c r="AM676" s="433"/>
      <c r="AN676" s="433"/>
      <c r="AO676" s="433"/>
      <c r="AP676" s="433"/>
      <c r="AQ676" s="433"/>
      <c r="AR676" s="433"/>
      <c r="AS676" s="433"/>
      <c r="AT676" s="433"/>
      <c r="AU676" s="433"/>
      <c r="AV676" s="433"/>
      <c r="AW676" s="433"/>
      <c r="AX676" s="433"/>
    </row>
    <row r="677" spans="2:50" ht="14.25" customHeight="1" x14ac:dyDescent="0.25">
      <c r="B677" s="652"/>
      <c r="C677" s="434"/>
      <c r="D677" s="434"/>
      <c r="E677" s="434"/>
      <c r="F677" s="433"/>
      <c r="G677" s="433"/>
      <c r="H677" s="433"/>
      <c r="I677" s="433"/>
      <c r="J677" s="433"/>
      <c r="K677" s="433"/>
      <c r="L677" s="433"/>
      <c r="M677" s="433"/>
      <c r="N677" s="433"/>
      <c r="O677" s="433"/>
      <c r="P677" s="433"/>
      <c r="Q677" s="433"/>
      <c r="R677" s="433"/>
      <c r="S677" s="433"/>
      <c r="T677" s="433"/>
      <c r="U677" s="433"/>
      <c r="V677" s="433"/>
      <c r="W677" s="433"/>
      <c r="X677" s="433"/>
      <c r="Y677" s="433"/>
      <c r="Z677" s="433"/>
      <c r="AA677" s="433"/>
      <c r="AB677" s="433"/>
      <c r="AC677" s="433"/>
      <c r="AD677" s="433"/>
      <c r="AE677" s="433"/>
      <c r="AF677" s="433"/>
      <c r="AG677" s="433"/>
      <c r="AH677" s="433"/>
      <c r="AI677" s="433"/>
      <c r="AJ677" s="433"/>
      <c r="AK677" s="433"/>
      <c r="AL677" s="433"/>
      <c r="AM677" s="433"/>
      <c r="AN677" s="433"/>
      <c r="AO677" s="433"/>
      <c r="AP677" s="433"/>
      <c r="AQ677" s="433"/>
      <c r="AR677" s="433"/>
      <c r="AS677" s="433"/>
      <c r="AT677" s="433"/>
      <c r="AU677" s="433"/>
      <c r="AV677" s="433"/>
      <c r="AW677" s="433"/>
      <c r="AX677" s="433"/>
    </row>
    <row r="678" spans="2:50" ht="14.25" customHeight="1" x14ac:dyDescent="0.25">
      <c r="B678" s="652"/>
      <c r="C678" s="434"/>
      <c r="D678" s="434"/>
      <c r="E678" s="434"/>
      <c r="F678" s="433"/>
      <c r="G678" s="433"/>
      <c r="H678" s="433"/>
      <c r="I678" s="433"/>
      <c r="J678" s="433"/>
      <c r="K678" s="433"/>
      <c r="L678" s="433"/>
      <c r="M678" s="433"/>
      <c r="N678" s="433"/>
      <c r="O678" s="433"/>
      <c r="P678" s="433"/>
      <c r="Q678" s="433"/>
      <c r="R678" s="433"/>
      <c r="S678" s="433"/>
      <c r="T678" s="433"/>
      <c r="U678" s="433"/>
      <c r="V678" s="433"/>
      <c r="W678" s="433"/>
      <c r="X678" s="433"/>
      <c r="Y678" s="433"/>
      <c r="Z678" s="433"/>
      <c r="AA678" s="433"/>
      <c r="AB678" s="433"/>
      <c r="AC678" s="433"/>
      <c r="AD678" s="433"/>
      <c r="AE678" s="433"/>
      <c r="AF678" s="433"/>
      <c r="AG678" s="433"/>
      <c r="AH678" s="433"/>
      <c r="AI678" s="433"/>
      <c r="AJ678" s="433"/>
      <c r="AK678" s="433"/>
      <c r="AL678" s="433"/>
      <c r="AM678" s="433"/>
      <c r="AN678" s="433"/>
      <c r="AO678" s="433"/>
      <c r="AP678" s="433"/>
      <c r="AQ678" s="433"/>
      <c r="AR678" s="433"/>
      <c r="AS678" s="433"/>
      <c r="AT678" s="433"/>
      <c r="AU678" s="433"/>
      <c r="AV678" s="433"/>
      <c r="AW678" s="433"/>
      <c r="AX678" s="433"/>
    </row>
    <row r="679" spans="2:50" ht="14.25" customHeight="1" x14ac:dyDescent="0.25">
      <c r="B679" s="652"/>
      <c r="C679" s="434"/>
      <c r="D679" s="434"/>
      <c r="E679" s="434"/>
      <c r="F679" s="433"/>
      <c r="G679" s="433"/>
      <c r="H679" s="433"/>
      <c r="I679" s="433"/>
      <c r="J679" s="433"/>
      <c r="K679" s="433"/>
      <c r="L679" s="433"/>
      <c r="M679" s="433"/>
      <c r="N679" s="433"/>
      <c r="O679" s="433"/>
      <c r="P679" s="433"/>
      <c r="Q679" s="433"/>
      <c r="R679" s="433"/>
      <c r="S679" s="433"/>
      <c r="T679" s="433"/>
      <c r="U679" s="433"/>
      <c r="V679" s="433"/>
      <c r="W679" s="433"/>
      <c r="X679" s="433"/>
      <c r="Y679" s="433"/>
      <c r="Z679" s="433"/>
      <c r="AA679" s="433"/>
      <c r="AB679" s="433"/>
      <c r="AC679" s="433"/>
      <c r="AD679" s="433"/>
      <c r="AE679" s="433"/>
      <c r="AF679" s="433"/>
      <c r="AG679" s="433"/>
      <c r="AH679" s="433"/>
      <c r="AI679" s="433"/>
      <c r="AJ679" s="433"/>
      <c r="AK679" s="433"/>
      <c r="AL679" s="433"/>
      <c r="AM679" s="433"/>
      <c r="AN679" s="433"/>
      <c r="AO679" s="433"/>
      <c r="AP679" s="433"/>
      <c r="AQ679" s="433"/>
      <c r="AR679" s="433"/>
      <c r="AS679" s="433"/>
      <c r="AT679" s="433"/>
      <c r="AU679" s="433"/>
      <c r="AV679" s="433"/>
      <c r="AW679" s="433"/>
      <c r="AX679" s="433"/>
    </row>
    <row r="680" spans="2:50" ht="14.25" customHeight="1" x14ac:dyDescent="0.25">
      <c r="B680" s="652"/>
      <c r="C680" s="434"/>
      <c r="D680" s="434"/>
      <c r="E680" s="434"/>
      <c r="F680" s="433"/>
      <c r="G680" s="433"/>
      <c r="H680" s="433"/>
      <c r="I680" s="433"/>
      <c r="J680" s="433"/>
      <c r="K680" s="433"/>
      <c r="L680" s="433"/>
      <c r="M680" s="433"/>
      <c r="N680" s="433"/>
      <c r="O680" s="433"/>
      <c r="P680" s="433"/>
      <c r="Q680" s="433"/>
      <c r="R680" s="433"/>
      <c r="S680" s="433"/>
      <c r="T680" s="433"/>
      <c r="U680" s="433"/>
      <c r="V680" s="433"/>
      <c r="W680" s="433"/>
      <c r="X680" s="433"/>
      <c r="Y680" s="433"/>
      <c r="Z680" s="433"/>
      <c r="AA680" s="433"/>
      <c r="AB680" s="433"/>
      <c r="AC680" s="433"/>
      <c r="AD680" s="433"/>
      <c r="AE680" s="433"/>
      <c r="AF680" s="433"/>
      <c r="AG680" s="433"/>
      <c r="AH680" s="433"/>
      <c r="AI680" s="433"/>
      <c r="AJ680" s="433"/>
      <c r="AK680" s="433"/>
      <c r="AL680" s="433"/>
      <c r="AM680" s="433"/>
      <c r="AN680" s="433"/>
      <c r="AO680" s="433"/>
      <c r="AP680" s="433"/>
      <c r="AQ680" s="433"/>
      <c r="AR680" s="433"/>
      <c r="AS680" s="433"/>
      <c r="AT680" s="433"/>
      <c r="AU680" s="433"/>
      <c r="AV680" s="433"/>
      <c r="AW680" s="433"/>
      <c r="AX680" s="433"/>
    </row>
    <row r="681" spans="2:50" ht="14.25" customHeight="1" x14ac:dyDescent="0.25">
      <c r="B681" s="652"/>
      <c r="C681" s="434"/>
      <c r="D681" s="434"/>
      <c r="E681" s="434"/>
      <c r="F681" s="433"/>
      <c r="G681" s="433"/>
      <c r="H681" s="433"/>
      <c r="I681" s="433"/>
      <c r="J681" s="433"/>
      <c r="K681" s="433"/>
      <c r="L681" s="433"/>
      <c r="M681" s="433"/>
      <c r="N681" s="433"/>
      <c r="O681" s="433"/>
      <c r="P681" s="433"/>
      <c r="Q681" s="433"/>
      <c r="R681" s="433"/>
      <c r="S681" s="433"/>
      <c r="T681" s="433"/>
      <c r="U681" s="433"/>
      <c r="V681" s="433"/>
      <c r="W681" s="433"/>
      <c r="X681" s="433"/>
      <c r="Y681" s="433"/>
      <c r="Z681" s="433"/>
      <c r="AA681" s="433"/>
      <c r="AB681" s="433"/>
      <c r="AC681" s="433"/>
      <c r="AD681" s="433"/>
      <c r="AE681" s="433"/>
      <c r="AF681" s="433"/>
      <c r="AG681" s="433"/>
      <c r="AH681" s="433"/>
      <c r="AI681" s="433"/>
      <c r="AJ681" s="433"/>
      <c r="AK681" s="433"/>
      <c r="AL681" s="433"/>
      <c r="AM681" s="433"/>
      <c r="AN681" s="433"/>
      <c r="AO681" s="433"/>
      <c r="AP681" s="433"/>
      <c r="AQ681" s="433"/>
      <c r="AR681" s="433"/>
      <c r="AS681" s="433"/>
      <c r="AT681" s="433"/>
      <c r="AU681" s="433"/>
      <c r="AV681" s="433"/>
      <c r="AW681" s="433"/>
      <c r="AX681" s="433"/>
    </row>
    <row r="682" spans="2:50" ht="14.25" customHeight="1" x14ac:dyDescent="0.25">
      <c r="B682" s="652"/>
      <c r="C682" s="434"/>
      <c r="D682" s="434"/>
      <c r="E682" s="434"/>
      <c r="F682" s="433"/>
      <c r="G682" s="433"/>
      <c r="H682" s="433"/>
      <c r="I682" s="433"/>
      <c r="J682" s="433"/>
      <c r="K682" s="433"/>
      <c r="L682" s="433"/>
      <c r="M682" s="433"/>
      <c r="N682" s="433"/>
      <c r="O682" s="433"/>
      <c r="P682" s="433"/>
      <c r="Q682" s="433"/>
      <c r="R682" s="433"/>
      <c r="S682" s="433"/>
      <c r="T682" s="433"/>
      <c r="U682" s="433"/>
      <c r="V682" s="433"/>
      <c r="W682" s="433"/>
      <c r="X682" s="433"/>
      <c r="Y682" s="433"/>
      <c r="Z682" s="433"/>
      <c r="AA682" s="433"/>
      <c r="AB682" s="433"/>
      <c r="AC682" s="433"/>
      <c r="AD682" s="433"/>
      <c r="AE682" s="433"/>
      <c r="AF682" s="433"/>
      <c r="AG682" s="433"/>
      <c r="AH682" s="433"/>
      <c r="AI682" s="433"/>
      <c r="AJ682" s="433"/>
      <c r="AK682" s="433"/>
      <c r="AL682" s="433"/>
      <c r="AM682" s="433"/>
      <c r="AN682" s="433"/>
      <c r="AO682" s="433"/>
      <c r="AP682" s="433"/>
      <c r="AQ682" s="433"/>
      <c r="AR682" s="433"/>
      <c r="AS682" s="433"/>
      <c r="AT682" s="433"/>
      <c r="AU682" s="433"/>
      <c r="AV682" s="433"/>
      <c r="AW682" s="433"/>
      <c r="AX682" s="433"/>
    </row>
    <row r="683" spans="2:50" ht="14.25" customHeight="1" x14ac:dyDescent="0.25">
      <c r="B683" s="652"/>
      <c r="C683" s="434"/>
      <c r="D683" s="434"/>
      <c r="E683" s="434"/>
      <c r="F683" s="433"/>
      <c r="G683" s="433"/>
      <c r="H683" s="433"/>
      <c r="I683" s="433"/>
      <c r="J683" s="433"/>
      <c r="K683" s="433"/>
      <c r="L683" s="433"/>
      <c r="M683" s="433"/>
      <c r="N683" s="433"/>
      <c r="O683" s="433"/>
      <c r="P683" s="433"/>
      <c r="Q683" s="433"/>
      <c r="R683" s="433"/>
      <c r="S683" s="433"/>
      <c r="T683" s="433"/>
      <c r="U683" s="433"/>
      <c r="V683" s="433"/>
      <c r="W683" s="433"/>
      <c r="X683" s="433"/>
      <c r="Y683" s="433"/>
      <c r="Z683" s="433"/>
      <c r="AA683" s="433"/>
      <c r="AB683" s="433"/>
      <c r="AC683" s="433"/>
      <c r="AD683" s="433"/>
      <c r="AE683" s="433"/>
      <c r="AF683" s="433"/>
      <c r="AG683" s="433"/>
      <c r="AH683" s="433"/>
      <c r="AI683" s="433"/>
      <c r="AJ683" s="433"/>
      <c r="AK683" s="433"/>
      <c r="AL683" s="433"/>
      <c r="AM683" s="433"/>
      <c r="AN683" s="433"/>
      <c r="AO683" s="433"/>
      <c r="AP683" s="433"/>
      <c r="AQ683" s="433"/>
      <c r="AR683" s="433"/>
      <c r="AS683" s="433"/>
      <c r="AT683" s="433"/>
      <c r="AU683" s="433"/>
      <c r="AV683" s="433"/>
      <c r="AW683" s="433"/>
      <c r="AX683" s="433"/>
    </row>
    <row r="684" spans="2:50" ht="14.25" customHeight="1" x14ac:dyDescent="0.25">
      <c r="B684" s="652"/>
      <c r="C684" s="434"/>
      <c r="D684" s="434"/>
      <c r="E684" s="434"/>
      <c r="F684" s="433"/>
      <c r="G684" s="433"/>
      <c r="H684" s="433"/>
      <c r="I684" s="433"/>
      <c r="J684" s="433"/>
      <c r="K684" s="433"/>
      <c r="L684" s="433"/>
      <c r="M684" s="433"/>
      <c r="N684" s="433"/>
      <c r="O684" s="433"/>
      <c r="P684" s="433"/>
      <c r="Q684" s="433"/>
      <c r="R684" s="433"/>
      <c r="S684" s="433"/>
      <c r="T684" s="433"/>
      <c r="U684" s="433"/>
      <c r="V684" s="433"/>
      <c r="W684" s="433"/>
      <c r="X684" s="433"/>
      <c r="Y684" s="433"/>
      <c r="Z684" s="433"/>
      <c r="AA684" s="433"/>
      <c r="AB684" s="433"/>
      <c r="AC684" s="433"/>
      <c r="AD684" s="433"/>
      <c r="AE684" s="433"/>
      <c r="AF684" s="433"/>
      <c r="AG684" s="433"/>
      <c r="AH684" s="433"/>
      <c r="AI684" s="433"/>
      <c r="AJ684" s="433"/>
      <c r="AK684" s="433"/>
      <c r="AL684" s="433"/>
      <c r="AM684" s="433"/>
      <c r="AN684" s="433"/>
      <c r="AO684" s="433"/>
      <c r="AP684" s="433"/>
      <c r="AQ684" s="433"/>
      <c r="AR684" s="433"/>
      <c r="AS684" s="433"/>
      <c r="AT684" s="433"/>
      <c r="AU684" s="433"/>
      <c r="AV684" s="433"/>
      <c r="AW684" s="433"/>
      <c r="AX684" s="433"/>
    </row>
    <row r="685" spans="2:50" ht="14.25" customHeight="1" x14ac:dyDescent="0.25">
      <c r="B685" s="652"/>
      <c r="C685" s="434"/>
      <c r="D685" s="434"/>
      <c r="E685" s="434"/>
      <c r="F685" s="433"/>
      <c r="G685" s="433"/>
      <c r="H685" s="433"/>
      <c r="I685" s="433"/>
      <c r="J685" s="433"/>
      <c r="K685" s="433"/>
      <c r="L685" s="433"/>
      <c r="M685" s="433"/>
      <c r="N685" s="433"/>
      <c r="O685" s="433"/>
      <c r="P685" s="433"/>
      <c r="Q685" s="433"/>
      <c r="R685" s="433"/>
      <c r="S685" s="433"/>
      <c r="T685" s="433"/>
      <c r="U685" s="433"/>
      <c r="V685" s="433"/>
      <c r="W685" s="433"/>
      <c r="X685" s="433"/>
      <c r="Y685" s="433"/>
      <c r="Z685" s="433"/>
      <c r="AA685" s="433"/>
      <c r="AB685" s="433"/>
      <c r="AC685" s="433"/>
      <c r="AD685" s="433"/>
      <c r="AE685" s="433"/>
      <c r="AF685" s="433"/>
      <c r="AG685" s="433"/>
      <c r="AH685" s="433"/>
      <c r="AI685" s="433"/>
      <c r="AJ685" s="433"/>
      <c r="AK685" s="433"/>
      <c r="AL685" s="433"/>
      <c r="AM685" s="433"/>
      <c r="AN685" s="433"/>
      <c r="AO685" s="433"/>
      <c r="AP685" s="433"/>
      <c r="AQ685" s="433"/>
      <c r="AR685" s="433"/>
      <c r="AS685" s="433"/>
      <c r="AT685" s="433"/>
      <c r="AU685" s="433"/>
      <c r="AV685" s="433"/>
      <c r="AW685" s="433"/>
      <c r="AX685" s="433"/>
    </row>
    <row r="686" spans="2:50" ht="14.25" customHeight="1" x14ac:dyDescent="0.25">
      <c r="B686" s="652"/>
      <c r="C686" s="434"/>
      <c r="D686" s="434"/>
      <c r="E686" s="434"/>
      <c r="F686" s="433"/>
      <c r="G686" s="433"/>
      <c r="H686" s="433"/>
      <c r="I686" s="433"/>
      <c r="J686" s="433"/>
      <c r="K686" s="433"/>
      <c r="L686" s="433"/>
      <c r="M686" s="433"/>
      <c r="N686" s="433"/>
      <c r="O686" s="433"/>
      <c r="P686" s="433"/>
      <c r="Q686" s="433"/>
      <c r="R686" s="433"/>
      <c r="S686" s="433"/>
      <c r="T686" s="433"/>
      <c r="U686" s="433"/>
      <c r="V686" s="433"/>
      <c r="W686" s="433"/>
      <c r="X686" s="433"/>
      <c r="Y686" s="433"/>
      <c r="Z686" s="433"/>
      <c r="AA686" s="433"/>
      <c r="AB686" s="433"/>
      <c r="AC686" s="433"/>
      <c r="AD686" s="433"/>
      <c r="AE686" s="433"/>
      <c r="AF686" s="433"/>
      <c r="AG686" s="433"/>
      <c r="AH686" s="433"/>
      <c r="AI686" s="433"/>
      <c r="AJ686" s="433"/>
      <c r="AK686" s="433"/>
      <c r="AL686" s="433"/>
      <c r="AM686" s="433"/>
      <c r="AN686" s="433"/>
      <c r="AO686" s="433"/>
      <c r="AP686" s="433"/>
      <c r="AQ686" s="433"/>
      <c r="AR686" s="433"/>
      <c r="AS686" s="433"/>
      <c r="AT686" s="433"/>
      <c r="AU686" s="433"/>
      <c r="AV686" s="433"/>
      <c r="AW686" s="433"/>
      <c r="AX686" s="433"/>
    </row>
    <row r="687" spans="2:50" ht="14.25" customHeight="1" x14ac:dyDescent="0.25">
      <c r="B687" s="652"/>
      <c r="C687" s="434"/>
      <c r="D687" s="434"/>
      <c r="E687" s="434"/>
      <c r="F687" s="433"/>
      <c r="G687" s="433"/>
      <c r="H687" s="433"/>
      <c r="I687" s="433"/>
      <c r="J687" s="433"/>
      <c r="K687" s="433"/>
      <c r="L687" s="433"/>
      <c r="M687" s="433"/>
      <c r="N687" s="433"/>
      <c r="O687" s="433"/>
      <c r="P687" s="433"/>
      <c r="Q687" s="433"/>
      <c r="R687" s="433"/>
      <c r="S687" s="433"/>
      <c r="T687" s="433"/>
      <c r="U687" s="433"/>
      <c r="V687" s="433"/>
      <c r="W687" s="433"/>
      <c r="X687" s="433"/>
      <c r="Y687" s="433"/>
      <c r="Z687" s="433"/>
      <c r="AA687" s="433"/>
      <c r="AB687" s="433"/>
      <c r="AC687" s="433"/>
      <c r="AD687" s="433"/>
      <c r="AE687" s="433"/>
      <c r="AF687" s="433"/>
      <c r="AG687" s="433"/>
      <c r="AH687" s="433"/>
      <c r="AI687" s="433"/>
      <c r="AJ687" s="433"/>
      <c r="AK687" s="433"/>
      <c r="AL687" s="433"/>
      <c r="AM687" s="433"/>
      <c r="AN687" s="433"/>
      <c r="AO687" s="433"/>
      <c r="AP687" s="433"/>
      <c r="AQ687" s="433"/>
      <c r="AR687" s="433"/>
      <c r="AS687" s="433"/>
      <c r="AT687" s="433"/>
      <c r="AU687" s="433"/>
      <c r="AV687" s="433"/>
      <c r="AW687" s="433"/>
      <c r="AX687" s="433"/>
    </row>
    <row r="688" spans="2:50" ht="14.25" customHeight="1" x14ac:dyDescent="0.25">
      <c r="B688" s="652"/>
      <c r="C688" s="434"/>
      <c r="D688" s="434"/>
      <c r="E688" s="434"/>
      <c r="F688" s="433"/>
      <c r="G688" s="433"/>
      <c r="H688" s="433"/>
      <c r="I688" s="433"/>
      <c r="J688" s="433"/>
      <c r="K688" s="433"/>
      <c r="L688" s="433"/>
      <c r="M688" s="433"/>
      <c r="N688" s="433"/>
      <c r="O688" s="433"/>
      <c r="P688" s="433"/>
      <c r="Q688" s="433"/>
      <c r="R688" s="433"/>
      <c r="S688" s="433"/>
      <c r="T688" s="433"/>
      <c r="U688" s="433"/>
      <c r="V688" s="433"/>
      <c r="W688" s="433"/>
      <c r="X688" s="433"/>
      <c r="Y688" s="433"/>
      <c r="Z688" s="433"/>
      <c r="AA688" s="433"/>
      <c r="AB688" s="433"/>
      <c r="AC688" s="433"/>
      <c r="AD688" s="433"/>
      <c r="AE688" s="433"/>
      <c r="AF688" s="433"/>
      <c r="AG688" s="433"/>
      <c r="AH688" s="433"/>
      <c r="AI688" s="433"/>
      <c r="AJ688" s="433"/>
      <c r="AK688" s="433"/>
      <c r="AL688" s="433"/>
      <c r="AM688" s="433"/>
      <c r="AN688" s="433"/>
      <c r="AO688" s="433"/>
      <c r="AP688" s="433"/>
      <c r="AQ688" s="433"/>
      <c r="AR688" s="433"/>
      <c r="AS688" s="433"/>
      <c r="AT688" s="433"/>
      <c r="AU688" s="433"/>
      <c r="AV688" s="433"/>
      <c r="AW688" s="433"/>
      <c r="AX688" s="433"/>
    </row>
    <row r="689" spans="2:50" ht="14.25" customHeight="1" x14ac:dyDescent="0.25">
      <c r="B689" s="652"/>
      <c r="C689" s="434"/>
      <c r="D689" s="434"/>
      <c r="E689" s="434"/>
      <c r="F689" s="433"/>
      <c r="G689" s="433"/>
      <c r="H689" s="433"/>
      <c r="I689" s="433"/>
      <c r="J689" s="433"/>
      <c r="K689" s="433"/>
      <c r="L689" s="433"/>
      <c r="M689" s="433"/>
      <c r="N689" s="433"/>
      <c r="O689" s="433"/>
      <c r="P689" s="433"/>
      <c r="Q689" s="433"/>
      <c r="R689" s="433"/>
      <c r="S689" s="433"/>
      <c r="T689" s="433"/>
      <c r="U689" s="433"/>
      <c r="V689" s="433"/>
      <c r="W689" s="433"/>
      <c r="X689" s="433"/>
      <c r="Y689" s="433"/>
      <c r="Z689" s="433"/>
      <c r="AA689" s="433"/>
      <c r="AB689" s="433"/>
      <c r="AC689" s="433"/>
      <c r="AD689" s="433"/>
      <c r="AE689" s="433"/>
      <c r="AF689" s="433"/>
      <c r="AG689" s="433"/>
      <c r="AH689" s="433"/>
      <c r="AI689" s="433"/>
      <c r="AJ689" s="433"/>
      <c r="AK689" s="433"/>
      <c r="AL689" s="433"/>
      <c r="AM689" s="433"/>
      <c r="AN689" s="433"/>
      <c r="AO689" s="433"/>
      <c r="AP689" s="433"/>
      <c r="AQ689" s="433"/>
      <c r="AR689" s="433"/>
      <c r="AS689" s="433"/>
      <c r="AT689" s="433"/>
      <c r="AU689" s="433"/>
      <c r="AV689" s="433"/>
      <c r="AW689" s="433"/>
      <c r="AX689" s="433"/>
    </row>
    <row r="690" spans="2:50" ht="14.25" customHeight="1" x14ac:dyDescent="0.25">
      <c r="B690" s="652"/>
      <c r="C690" s="434"/>
      <c r="D690" s="434"/>
      <c r="E690" s="434"/>
      <c r="F690" s="433"/>
      <c r="G690" s="433"/>
      <c r="H690" s="433"/>
      <c r="I690" s="433"/>
      <c r="J690" s="433"/>
      <c r="K690" s="433"/>
      <c r="L690" s="433"/>
      <c r="M690" s="433"/>
      <c r="N690" s="433"/>
      <c r="O690" s="433"/>
      <c r="P690" s="433"/>
      <c r="Q690" s="433"/>
      <c r="R690" s="433"/>
      <c r="S690" s="433"/>
      <c r="T690" s="433"/>
      <c r="U690" s="433"/>
      <c r="V690" s="433"/>
      <c r="W690" s="433"/>
      <c r="X690" s="433"/>
      <c r="Y690" s="433"/>
      <c r="Z690" s="433"/>
      <c r="AA690" s="433"/>
      <c r="AB690" s="433"/>
      <c r="AC690" s="433"/>
      <c r="AD690" s="433"/>
      <c r="AE690" s="433"/>
      <c r="AF690" s="433"/>
      <c r="AG690" s="433"/>
      <c r="AH690" s="433"/>
      <c r="AI690" s="433"/>
      <c r="AJ690" s="433"/>
      <c r="AK690" s="433"/>
      <c r="AL690" s="433"/>
      <c r="AM690" s="433"/>
      <c r="AN690" s="433"/>
      <c r="AO690" s="433"/>
      <c r="AP690" s="433"/>
      <c r="AQ690" s="433"/>
      <c r="AR690" s="433"/>
      <c r="AS690" s="433"/>
      <c r="AT690" s="433"/>
      <c r="AU690" s="433"/>
      <c r="AV690" s="433"/>
      <c r="AW690" s="433"/>
      <c r="AX690" s="433"/>
    </row>
    <row r="691" spans="2:50" ht="14.25" customHeight="1" x14ac:dyDescent="0.25">
      <c r="B691" s="652"/>
      <c r="C691" s="434"/>
      <c r="D691" s="434"/>
      <c r="E691" s="434"/>
      <c r="F691" s="433"/>
      <c r="G691" s="433"/>
      <c r="H691" s="433"/>
      <c r="I691" s="433"/>
      <c r="J691" s="433"/>
      <c r="K691" s="433"/>
      <c r="L691" s="433"/>
      <c r="M691" s="433"/>
      <c r="N691" s="433"/>
      <c r="O691" s="433"/>
      <c r="P691" s="433"/>
      <c r="Q691" s="433"/>
      <c r="R691" s="433"/>
      <c r="S691" s="433"/>
      <c r="T691" s="433"/>
      <c r="U691" s="433"/>
      <c r="V691" s="433"/>
      <c r="W691" s="433"/>
      <c r="X691" s="433"/>
      <c r="Y691" s="433"/>
      <c r="Z691" s="433"/>
      <c r="AA691" s="433"/>
      <c r="AB691" s="433"/>
      <c r="AC691" s="433"/>
      <c r="AD691" s="433"/>
      <c r="AE691" s="433"/>
      <c r="AF691" s="433"/>
      <c r="AG691" s="433"/>
      <c r="AH691" s="433"/>
      <c r="AI691" s="433"/>
      <c r="AJ691" s="433"/>
      <c r="AK691" s="433"/>
      <c r="AL691" s="433"/>
      <c r="AM691" s="433"/>
      <c r="AN691" s="433"/>
      <c r="AO691" s="433"/>
      <c r="AP691" s="433"/>
      <c r="AQ691" s="433"/>
      <c r="AR691" s="433"/>
      <c r="AS691" s="433"/>
      <c r="AT691" s="433"/>
      <c r="AU691" s="433"/>
      <c r="AV691" s="433"/>
      <c r="AW691" s="433"/>
      <c r="AX691" s="433"/>
    </row>
    <row r="692" spans="2:50" ht="14.25" customHeight="1" x14ac:dyDescent="0.25">
      <c r="B692" s="652"/>
      <c r="C692" s="434"/>
      <c r="D692" s="434"/>
      <c r="E692" s="434"/>
      <c r="F692" s="433"/>
      <c r="G692" s="433"/>
      <c r="H692" s="433"/>
      <c r="I692" s="433"/>
      <c r="J692" s="433"/>
      <c r="K692" s="433"/>
      <c r="L692" s="433"/>
      <c r="M692" s="433"/>
      <c r="N692" s="433"/>
      <c r="O692" s="433"/>
      <c r="P692" s="433"/>
      <c r="Q692" s="433"/>
      <c r="R692" s="433"/>
      <c r="S692" s="433"/>
      <c r="T692" s="433"/>
      <c r="U692" s="433"/>
      <c r="V692" s="433"/>
      <c r="W692" s="433"/>
      <c r="X692" s="433"/>
      <c r="Y692" s="433"/>
      <c r="Z692" s="433"/>
      <c r="AA692" s="433"/>
      <c r="AB692" s="433"/>
      <c r="AC692" s="433"/>
      <c r="AD692" s="433"/>
      <c r="AE692" s="433"/>
      <c r="AF692" s="433"/>
      <c r="AG692" s="433"/>
      <c r="AH692" s="433"/>
      <c r="AI692" s="433"/>
      <c r="AJ692" s="433"/>
      <c r="AK692" s="433"/>
      <c r="AL692" s="433"/>
      <c r="AM692" s="433"/>
      <c r="AN692" s="433"/>
      <c r="AO692" s="433"/>
      <c r="AP692" s="433"/>
      <c r="AQ692" s="433"/>
      <c r="AR692" s="433"/>
      <c r="AS692" s="433"/>
      <c r="AT692" s="433"/>
      <c r="AU692" s="433"/>
      <c r="AV692" s="433"/>
      <c r="AW692" s="433"/>
      <c r="AX692" s="433"/>
    </row>
    <row r="693" spans="2:50" ht="14.25" customHeight="1" x14ac:dyDescent="0.25">
      <c r="B693" s="652"/>
      <c r="C693" s="434"/>
      <c r="D693" s="434"/>
      <c r="E693" s="434"/>
      <c r="F693" s="433"/>
      <c r="G693" s="433"/>
      <c r="H693" s="433"/>
      <c r="I693" s="433"/>
      <c r="J693" s="433"/>
      <c r="K693" s="433"/>
      <c r="L693" s="433"/>
      <c r="M693" s="433"/>
      <c r="N693" s="433"/>
      <c r="O693" s="433"/>
      <c r="P693" s="433"/>
      <c r="Q693" s="433"/>
      <c r="R693" s="433"/>
      <c r="S693" s="433"/>
      <c r="T693" s="433"/>
      <c r="U693" s="433"/>
      <c r="V693" s="433"/>
      <c r="W693" s="433"/>
      <c r="X693" s="433"/>
      <c r="Y693" s="433"/>
      <c r="Z693" s="433"/>
      <c r="AA693" s="433"/>
      <c r="AB693" s="433"/>
      <c r="AC693" s="433"/>
      <c r="AD693" s="433"/>
      <c r="AE693" s="433"/>
      <c r="AF693" s="433"/>
      <c r="AG693" s="433"/>
      <c r="AH693" s="433"/>
      <c r="AI693" s="433"/>
      <c r="AJ693" s="433"/>
      <c r="AK693" s="433"/>
      <c r="AL693" s="433"/>
      <c r="AM693" s="433"/>
      <c r="AN693" s="433"/>
      <c r="AO693" s="433"/>
      <c r="AP693" s="433"/>
      <c r="AQ693" s="433"/>
      <c r="AR693" s="433"/>
      <c r="AS693" s="433"/>
      <c r="AT693" s="433"/>
      <c r="AU693" s="433"/>
      <c r="AV693" s="433"/>
      <c r="AW693" s="433"/>
      <c r="AX693" s="433"/>
    </row>
    <row r="694" spans="2:50" ht="14.25" customHeight="1" x14ac:dyDescent="0.25">
      <c r="B694" s="652"/>
      <c r="C694" s="434"/>
      <c r="D694" s="434"/>
      <c r="E694" s="434"/>
      <c r="F694" s="433"/>
      <c r="G694" s="433"/>
      <c r="H694" s="433"/>
      <c r="I694" s="433"/>
      <c r="J694" s="433"/>
      <c r="K694" s="433"/>
      <c r="L694" s="433"/>
      <c r="M694" s="433"/>
      <c r="N694" s="433"/>
      <c r="O694" s="433"/>
      <c r="P694" s="433"/>
      <c r="Q694" s="433"/>
      <c r="R694" s="433"/>
      <c r="S694" s="433"/>
      <c r="T694" s="433"/>
      <c r="U694" s="433"/>
      <c r="V694" s="433"/>
      <c r="W694" s="433"/>
      <c r="X694" s="433"/>
      <c r="Y694" s="433"/>
      <c r="Z694" s="433"/>
      <c r="AA694" s="433"/>
      <c r="AB694" s="433"/>
      <c r="AC694" s="433"/>
      <c r="AD694" s="433"/>
      <c r="AE694" s="433"/>
      <c r="AF694" s="433"/>
      <c r="AG694" s="433"/>
      <c r="AH694" s="433"/>
      <c r="AI694" s="433"/>
      <c r="AJ694" s="433"/>
      <c r="AK694" s="433"/>
      <c r="AL694" s="433"/>
      <c r="AM694" s="433"/>
      <c r="AN694" s="433"/>
      <c r="AO694" s="433"/>
      <c r="AP694" s="433"/>
      <c r="AQ694" s="433"/>
      <c r="AR694" s="433"/>
      <c r="AS694" s="433"/>
      <c r="AT694" s="433"/>
      <c r="AU694" s="433"/>
      <c r="AV694" s="433"/>
      <c r="AW694" s="433"/>
      <c r="AX694" s="433"/>
    </row>
    <row r="695" spans="2:50" ht="14.25" customHeight="1" x14ac:dyDescent="0.25">
      <c r="B695" s="652"/>
      <c r="C695" s="434"/>
      <c r="D695" s="434"/>
      <c r="E695" s="434"/>
      <c r="F695" s="433"/>
      <c r="G695" s="433"/>
      <c r="H695" s="433"/>
      <c r="I695" s="433"/>
      <c r="J695" s="433"/>
      <c r="K695" s="433"/>
      <c r="L695" s="433"/>
      <c r="M695" s="433"/>
      <c r="N695" s="433"/>
      <c r="O695" s="433"/>
      <c r="P695" s="433"/>
      <c r="Q695" s="433"/>
      <c r="R695" s="433"/>
      <c r="S695" s="433"/>
      <c r="T695" s="433"/>
      <c r="U695" s="433"/>
      <c r="V695" s="433"/>
      <c r="W695" s="433"/>
      <c r="X695" s="433"/>
      <c r="Y695" s="433"/>
      <c r="Z695" s="433"/>
      <c r="AA695" s="433"/>
      <c r="AB695" s="433"/>
      <c r="AC695" s="433"/>
      <c r="AD695" s="433"/>
      <c r="AE695" s="433"/>
      <c r="AF695" s="433"/>
      <c r="AG695" s="433"/>
      <c r="AH695" s="433"/>
      <c r="AI695" s="433"/>
      <c r="AJ695" s="433"/>
      <c r="AK695" s="433"/>
      <c r="AL695" s="433"/>
      <c r="AM695" s="433"/>
      <c r="AN695" s="433"/>
      <c r="AO695" s="433"/>
      <c r="AP695" s="433"/>
      <c r="AQ695" s="433"/>
      <c r="AR695" s="433"/>
      <c r="AS695" s="433"/>
      <c r="AT695" s="433"/>
      <c r="AU695" s="433"/>
      <c r="AV695" s="433"/>
      <c r="AW695" s="433"/>
      <c r="AX695" s="433"/>
    </row>
    <row r="696" spans="2:50" ht="14.25" customHeight="1" x14ac:dyDescent="0.25">
      <c r="B696" s="652"/>
      <c r="C696" s="434"/>
      <c r="D696" s="434"/>
      <c r="E696" s="434"/>
      <c r="F696" s="433"/>
      <c r="G696" s="433"/>
      <c r="H696" s="433"/>
      <c r="I696" s="433"/>
      <c r="J696" s="433"/>
      <c r="K696" s="433"/>
      <c r="L696" s="433"/>
      <c r="M696" s="433"/>
      <c r="N696" s="433"/>
      <c r="O696" s="433"/>
      <c r="P696" s="433"/>
      <c r="Q696" s="433"/>
      <c r="R696" s="433"/>
      <c r="S696" s="433"/>
      <c r="T696" s="433"/>
      <c r="U696" s="433"/>
      <c r="V696" s="433"/>
      <c r="W696" s="433"/>
      <c r="X696" s="433"/>
      <c r="Y696" s="433"/>
      <c r="Z696" s="433"/>
      <c r="AA696" s="433"/>
      <c r="AB696" s="433"/>
      <c r="AC696" s="433"/>
      <c r="AD696" s="433"/>
      <c r="AE696" s="433"/>
      <c r="AF696" s="433"/>
      <c r="AG696" s="433"/>
      <c r="AH696" s="433"/>
      <c r="AI696" s="433"/>
      <c r="AJ696" s="433"/>
      <c r="AK696" s="433"/>
      <c r="AL696" s="433"/>
      <c r="AM696" s="433"/>
      <c r="AN696" s="433"/>
      <c r="AO696" s="433"/>
      <c r="AP696" s="433"/>
      <c r="AQ696" s="433"/>
      <c r="AR696" s="433"/>
      <c r="AS696" s="433"/>
      <c r="AT696" s="433"/>
      <c r="AU696" s="433"/>
      <c r="AV696" s="433"/>
      <c r="AW696" s="433"/>
      <c r="AX696" s="433"/>
    </row>
    <row r="697" spans="2:50" ht="14.25" customHeight="1" x14ac:dyDescent="0.25">
      <c r="B697" s="652"/>
      <c r="C697" s="434"/>
      <c r="D697" s="434"/>
      <c r="E697" s="434"/>
      <c r="F697" s="433"/>
      <c r="G697" s="433"/>
      <c r="H697" s="433"/>
      <c r="I697" s="433"/>
      <c r="J697" s="433"/>
      <c r="K697" s="433"/>
      <c r="L697" s="433"/>
      <c r="M697" s="433"/>
      <c r="N697" s="433"/>
      <c r="O697" s="433"/>
      <c r="P697" s="433"/>
      <c r="Q697" s="433"/>
      <c r="R697" s="433"/>
      <c r="S697" s="433"/>
      <c r="T697" s="433"/>
      <c r="U697" s="433"/>
      <c r="V697" s="433"/>
      <c r="W697" s="433"/>
      <c r="X697" s="433"/>
      <c r="Y697" s="433"/>
      <c r="Z697" s="433"/>
      <c r="AA697" s="433"/>
      <c r="AB697" s="433"/>
      <c r="AC697" s="433"/>
      <c r="AD697" s="433"/>
      <c r="AE697" s="433"/>
      <c r="AF697" s="433"/>
      <c r="AG697" s="433"/>
      <c r="AH697" s="433"/>
      <c r="AI697" s="433"/>
      <c r="AJ697" s="433"/>
      <c r="AK697" s="433"/>
      <c r="AL697" s="433"/>
      <c r="AM697" s="433"/>
      <c r="AN697" s="433"/>
      <c r="AO697" s="433"/>
      <c r="AP697" s="433"/>
      <c r="AQ697" s="433"/>
      <c r="AR697" s="433"/>
      <c r="AS697" s="433"/>
      <c r="AT697" s="433"/>
      <c r="AU697" s="433"/>
      <c r="AV697" s="433"/>
      <c r="AW697" s="433"/>
      <c r="AX697" s="433"/>
    </row>
    <row r="698" spans="2:50" ht="14.25" customHeight="1" x14ac:dyDescent="0.25">
      <c r="B698" s="652"/>
      <c r="C698" s="434"/>
      <c r="D698" s="434"/>
      <c r="E698" s="434"/>
      <c r="F698" s="433"/>
      <c r="G698" s="433"/>
      <c r="H698" s="433"/>
      <c r="I698" s="433"/>
      <c r="J698" s="433"/>
      <c r="K698" s="433"/>
      <c r="L698" s="433"/>
      <c r="M698" s="433"/>
      <c r="N698" s="433"/>
      <c r="O698" s="433"/>
      <c r="P698" s="433"/>
      <c r="Q698" s="433"/>
      <c r="R698" s="433"/>
      <c r="S698" s="433"/>
      <c r="T698" s="433"/>
      <c r="U698" s="433"/>
      <c r="V698" s="433"/>
      <c r="W698" s="433"/>
      <c r="X698" s="433"/>
      <c r="Y698" s="433"/>
      <c r="Z698" s="433"/>
      <c r="AA698" s="433"/>
      <c r="AB698" s="433"/>
      <c r="AC698" s="433"/>
      <c r="AD698" s="433"/>
      <c r="AE698" s="433"/>
      <c r="AF698" s="433"/>
      <c r="AG698" s="433"/>
      <c r="AH698" s="433"/>
      <c r="AI698" s="433"/>
      <c r="AJ698" s="433"/>
      <c r="AK698" s="433"/>
      <c r="AL698" s="433"/>
      <c r="AM698" s="433"/>
      <c r="AN698" s="433"/>
      <c r="AO698" s="433"/>
      <c r="AP698" s="433"/>
      <c r="AQ698" s="433"/>
      <c r="AR698" s="433"/>
      <c r="AS698" s="433"/>
      <c r="AT698" s="433"/>
      <c r="AU698" s="433"/>
      <c r="AV698" s="433"/>
      <c r="AW698" s="433"/>
      <c r="AX698" s="433"/>
    </row>
    <row r="699" spans="2:50" ht="14.25" customHeight="1" x14ac:dyDescent="0.25">
      <c r="B699" s="652"/>
      <c r="C699" s="434"/>
      <c r="D699" s="434"/>
      <c r="E699" s="434"/>
      <c r="F699" s="433"/>
      <c r="G699" s="433"/>
      <c r="H699" s="433"/>
      <c r="I699" s="433"/>
      <c r="J699" s="433"/>
      <c r="K699" s="433"/>
      <c r="L699" s="433"/>
      <c r="M699" s="433"/>
      <c r="N699" s="433"/>
      <c r="O699" s="433"/>
      <c r="P699" s="433"/>
      <c r="Q699" s="433"/>
      <c r="R699" s="433"/>
      <c r="S699" s="433"/>
      <c r="T699" s="433"/>
      <c r="U699" s="433"/>
      <c r="V699" s="433"/>
      <c r="W699" s="433"/>
      <c r="X699" s="433"/>
      <c r="Y699" s="433"/>
      <c r="Z699" s="433"/>
      <c r="AA699" s="433"/>
      <c r="AB699" s="433"/>
      <c r="AC699" s="433"/>
      <c r="AD699" s="433"/>
      <c r="AE699" s="433"/>
      <c r="AF699" s="433"/>
      <c r="AG699" s="433"/>
      <c r="AH699" s="433"/>
      <c r="AI699" s="433"/>
      <c r="AJ699" s="433"/>
      <c r="AK699" s="433"/>
      <c r="AL699" s="433"/>
      <c r="AM699" s="433"/>
      <c r="AN699" s="433"/>
      <c r="AO699" s="433"/>
      <c r="AP699" s="433"/>
      <c r="AQ699" s="433"/>
      <c r="AR699" s="433"/>
      <c r="AS699" s="433"/>
      <c r="AT699" s="433"/>
      <c r="AU699" s="433"/>
      <c r="AV699" s="433"/>
      <c r="AW699" s="433"/>
      <c r="AX699" s="433"/>
    </row>
    <row r="700" spans="2:50" ht="14.25" customHeight="1" x14ac:dyDescent="0.25">
      <c r="B700" s="652"/>
      <c r="C700" s="434"/>
      <c r="D700" s="434"/>
      <c r="E700" s="434"/>
      <c r="F700" s="433"/>
      <c r="G700" s="433"/>
      <c r="H700" s="433"/>
      <c r="I700" s="433"/>
      <c r="J700" s="433"/>
      <c r="K700" s="433"/>
      <c r="L700" s="433"/>
      <c r="M700" s="433"/>
      <c r="N700" s="433"/>
      <c r="O700" s="433"/>
      <c r="P700" s="433"/>
      <c r="Q700" s="433"/>
      <c r="R700" s="433"/>
      <c r="S700" s="433"/>
      <c r="T700" s="433"/>
      <c r="U700" s="433"/>
      <c r="V700" s="433"/>
      <c r="W700" s="433"/>
      <c r="X700" s="433"/>
      <c r="Y700" s="433"/>
      <c r="Z700" s="433"/>
      <c r="AA700" s="433"/>
      <c r="AB700" s="433"/>
      <c r="AC700" s="433"/>
      <c r="AD700" s="433"/>
      <c r="AE700" s="433"/>
      <c r="AF700" s="433"/>
      <c r="AG700" s="433"/>
      <c r="AH700" s="433"/>
      <c r="AI700" s="433"/>
      <c r="AJ700" s="433"/>
      <c r="AK700" s="433"/>
      <c r="AL700" s="433"/>
      <c r="AM700" s="433"/>
      <c r="AN700" s="433"/>
      <c r="AO700" s="433"/>
      <c r="AP700" s="433"/>
      <c r="AQ700" s="433"/>
      <c r="AR700" s="433"/>
      <c r="AS700" s="433"/>
      <c r="AT700" s="433"/>
      <c r="AU700" s="433"/>
      <c r="AV700" s="433"/>
      <c r="AW700" s="433"/>
      <c r="AX700" s="433"/>
    </row>
    <row r="701" spans="2:50" ht="14.25" customHeight="1" x14ac:dyDescent="0.25">
      <c r="B701" s="652"/>
      <c r="C701" s="434"/>
      <c r="D701" s="434"/>
      <c r="E701" s="434"/>
      <c r="F701" s="433"/>
      <c r="G701" s="433"/>
      <c r="H701" s="433"/>
      <c r="I701" s="433"/>
      <c r="J701" s="433"/>
      <c r="K701" s="433"/>
      <c r="L701" s="433"/>
      <c r="M701" s="433"/>
      <c r="N701" s="433"/>
      <c r="O701" s="433"/>
      <c r="P701" s="433"/>
      <c r="Q701" s="433"/>
      <c r="R701" s="433"/>
      <c r="S701" s="433"/>
      <c r="T701" s="433"/>
      <c r="U701" s="433"/>
      <c r="V701" s="433"/>
      <c r="W701" s="433"/>
      <c r="X701" s="433"/>
      <c r="Y701" s="433"/>
      <c r="Z701" s="433"/>
      <c r="AA701" s="433"/>
      <c r="AB701" s="433"/>
      <c r="AC701" s="433"/>
      <c r="AD701" s="433"/>
      <c r="AE701" s="433"/>
      <c r="AF701" s="433"/>
      <c r="AG701" s="433"/>
      <c r="AH701" s="433"/>
      <c r="AI701" s="433"/>
      <c r="AJ701" s="433"/>
      <c r="AK701" s="433"/>
      <c r="AL701" s="433"/>
      <c r="AM701" s="433"/>
      <c r="AN701" s="433"/>
      <c r="AO701" s="433"/>
      <c r="AP701" s="433"/>
      <c r="AQ701" s="433"/>
      <c r="AR701" s="433"/>
      <c r="AS701" s="433"/>
      <c r="AT701" s="433"/>
      <c r="AU701" s="433"/>
      <c r="AV701" s="433"/>
      <c r="AW701" s="433"/>
      <c r="AX701" s="433"/>
    </row>
    <row r="702" spans="2:50" ht="14.25" customHeight="1" x14ac:dyDescent="0.25">
      <c r="B702" s="652"/>
      <c r="C702" s="434"/>
      <c r="D702" s="434"/>
      <c r="E702" s="434"/>
      <c r="F702" s="433"/>
      <c r="G702" s="433"/>
      <c r="H702" s="433"/>
      <c r="I702" s="433"/>
      <c r="J702" s="433"/>
      <c r="K702" s="433"/>
      <c r="L702" s="433"/>
      <c r="M702" s="433"/>
      <c r="N702" s="433"/>
      <c r="O702" s="433"/>
      <c r="P702" s="433"/>
      <c r="Q702" s="433"/>
      <c r="R702" s="433"/>
      <c r="S702" s="433"/>
      <c r="T702" s="433"/>
      <c r="U702" s="433"/>
      <c r="V702" s="433"/>
      <c r="W702" s="433"/>
      <c r="X702" s="433"/>
      <c r="Y702" s="433"/>
      <c r="Z702" s="433"/>
      <c r="AA702" s="433"/>
      <c r="AB702" s="433"/>
      <c r="AC702" s="433"/>
      <c r="AD702" s="433"/>
      <c r="AE702" s="433"/>
      <c r="AF702" s="433"/>
      <c r="AG702" s="433"/>
      <c r="AH702" s="433"/>
      <c r="AI702" s="433"/>
      <c r="AJ702" s="433"/>
      <c r="AK702" s="433"/>
      <c r="AL702" s="433"/>
      <c r="AM702" s="433"/>
      <c r="AN702" s="433"/>
      <c r="AO702" s="433"/>
      <c r="AP702" s="433"/>
      <c r="AQ702" s="433"/>
      <c r="AR702" s="433"/>
      <c r="AS702" s="433"/>
      <c r="AT702" s="433"/>
      <c r="AU702" s="433"/>
      <c r="AV702" s="433"/>
      <c r="AW702" s="433"/>
      <c r="AX702" s="433"/>
    </row>
    <row r="703" spans="2:50" ht="14.25" customHeight="1" x14ac:dyDescent="0.25">
      <c r="B703" s="652"/>
      <c r="C703" s="434"/>
      <c r="D703" s="434"/>
      <c r="E703" s="434"/>
      <c r="F703" s="433"/>
      <c r="G703" s="433"/>
      <c r="H703" s="433"/>
      <c r="I703" s="433"/>
      <c r="J703" s="433"/>
      <c r="K703" s="433"/>
      <c r="L703" s="433"/>
      <c r="M703" s="433"/>
      <c r="N703" s="433"/>
      <c r="O703" s="433"/>
      <c r="P703" s="433"/>
      <c r="Q703" s="433"/>
      <c r="R703" s="433"/>
      <c r="S703" s="433"/>
      <c r="T703" s="433"/>
      <c r="U703" s="433"/>
      <c r="V703" s="433"/>
      <c r="W703" s="433"/>
      <c r="X703" s="433"/>
      <c r="Y703" s="433"/>
      <c r="Z703" s="433"/>
      <c r="AA703" s="433"/>
      <c r="AB703" s="433"/>
      <c r="AC703" s="433"/>
      <c r="AD703" s="433"/>
      <c r="AE703" s="433"/>
      <c r="AF703" s="433"/>
      <c r="AG703" s="433"/>
      <c r="AH703" s="433"/>
      <c r="AI703" s="433"/>
      <c r="AJ703" s="433"/>
      <c r="AK703" s="433"/>
      <c r="AL703" s="433"/>
      <c r="AM703" s="433"/>
      <c r="AN703" s="433"/>
      <c r="AO703" s="433"/>
      <c r="AP703" s="433"/>
      <c r="AQ703" s="433"/>
      <c r="AR703" s="433"/>
      <c r="AS703" s="433"/>
      <c r="AT703" s="433"/>
      <c r="AU703" s="433"/>
      <c r="AV703" s="433"/>
      <c r="AW703" s="433"/>
      <c r="AX703" s="433"/>
    </row>
    <row r="704" spans="2:50" ht="14.25" customHeight="1" x14ac:dyDescent="0.25">
      <c r="B704" s="652"/>
      <c r="C704" s="434"/>
      <c r="D704" s="434"/>
      <c r="E704" s="434"/>
      <c r="F704" s="433"/>
      <c r="G704" s="433"/>
      <c r="H704" s="433"/>
      <c r="I704" s="433"/>
      <c r="J704" s="433"/>
      <c r="K704" s="433"/>
      <c r="L704" s="433"/>
      <c r="M704" s="433"/>
      <c r="N704" s="433"/>
      <c r="O704" s="433"/>
      <c r="P704" s="433"/>
      <c r="Q704" s="433"/>
      <c r="R704" s="433"/>
      <c r="S704" s="433"/>
      <c r="T704" s="433"/>
      <c r="U704" s="433"/>
      <c r="V704" s="433"/>
      <c r="W704" s="433"/>
      <c r="X704" s="433"/>
      <c r="Y704" s="433"/>
      <c r="Z704" s="433"/>
      <c r="AA704" s="433"/>
      <c r="AB704" s="433"/>
      <c r="AC704" s="433"/>
      <c r="AD704" s="433"/>
      <c r="AE704" s="433"/>
      <c r="AF704" s="433"/>
      <c r="AG704" s="433"/>
      <c r="AH704" s="433"/>
      <c r="AI704" s="433"/>
      <c r="AJ704" s="433"/>
      <c r="AK704" s="433"/>
      <c r="AL704" s="433"/>
      <c r="AM704" s="433"/>
      <c r="AN704" s="433"/>
      <c r="AO704" s="433"/>
      <c r="AP704" s="433"/>
      <c r="AQ704" s="433"/>
      <c r="AR704" s="433"/>
      <c r="AS704" s="433"/>
      <c r="AT704" s="433"/>
      <c r="AU704" s="433"/>
      <c r="AV704" s="433"/>
      <c r="AW704" s="433"/>
      <c r="AX704" s="433"/>
    </row>
    <row r="705" spans="2:50" ht="14.25" customHeight="1" x14ac:dyDescent="0.25">
      <c r="B705" s="652"/>
      <c r="C705" s="434"/>
      <c r="D705" s="434"/>
      <c r="E705" s="434"/>
      <c r="F705" s="433"/>
      <c r="G705" s="433"/>
      <c r="H705" s="433"/>
      <c r="I705" s="433"/>
      <c r="J705" s="433"/>
      <c r="K705" s="433"/>
      <c r="L705" s="433"/>
      <c r="M705" s="433"/>
      <c r="N705" s="433"/>
      <c r="O705" s="433"/>
      <c r="P705" s="433"/>
      <c r="Q705" s="433"/>
      <c r="R705" s="433"/>
      <c r="S705" s="433"/>
      <c r="T705" s="433"/>
      <c r="U705" s="433"/>
      <c r="V705" s="433"/>
      <c r="W705" s="433"/>
      <c r="X705" s="433"/>
      <c r="Y705" s="433"/>
      <c r="Z705" s="433"/>
      <c r="AA705" s="433"/>
      <c r="AB705" s="433"/>
      <c r="AC705" s="433"/>
      <c r="AD705" s="433"/>
      <c r="AE705" s="433"/>
      <c r="AF705" s="433"/>
      <c r="AG705" s="433"/>
      <c r="AH705" s="433"/>
      <c r="AI705" s="433"/>
      <c r="AJ705" s="433"/>
      <c r="AK705" s="433"/>
      <c r="AL705" s="433"/>
      <c r="AM705" s="433"/>
      <c r="AN705" s="433"/>
      <c r="AO705" s="433"/>
      <c r="AP705" s="433"/>
      <c r="AQ705" s="433"/>
      <c r="AR705" s="433"/>
      <c r="AS705" s="433"/>
      <c r="AT705" s="433"/>
      <c r="AU705" s="433"/>
      <c r="AV705" s="433"/>
      <c r="AW705" s="433"/>
      <c r="AX705" s="433"/>
    </row>
    <row r="706" spans="2:50" ht="14.25" customHeight="1" x14ac:dyDescent="0.25">
      <c r="B706" s="652"/>
      <c r="C706" s="434"/>
      <c r="D706" s="434"/>
      <c r="E706" s="434"/>
      <c r="F706" s="433"/>
      <c r="G706" s="433"/>
      <c r="H706" s="433"/>
      <c r="I706" s="433"/>
      <c r="J706" s="433"/>
      <c r="K706" s="433"/>
      <c r="L706" s="433"/>
      <c r="M706" s="433"/>
      <c r="N706" s="433"/>
      <c r="O706" s="433"/>
      <c r="P706" s="433"/>
      <c r="Q706" s="433"/>
      <c r="R706" s="433"/>
      <c r="S706" s="433"/>
      <c r="T706" s="433"/>
      <c r="U706" s="433"/>
      <c r="V706" s="433"/>
      <c r="W706" s="433"/>
      <c r="X706" s="433"/>
      <c r="Y706" s="433"/>
      <c r="Z706" s="433"/>
      <c r="AA706" s="433"/>
      <c r="AB706" s="433"/>
      <c r="AC706" s="433"/>
      <c r="AD706" s="433"/>
      <c r="AE706" s="433"/>
      <c r="AF706" s="433"/>
      <c r="AG706" s="433"/>
      <c r="AH706" s="433"/>
      <c r="AI706" s="433"/>
      <c r="AJ706" s="433"/>
      <c r="AK706" s="433"/>
      <c r="AL706" s="433"/>
      <c r="AM706" s="433"/>
      <c r="AN706" s="433"/>
      <c r="AO706" s="433"/>
      <c r="AP706" s="433"/>
      <c r="AQ706" s="433"/>
      <c r="AR706" s="433"/>
      <c r="AS706" s="433"/>
      <c r="AT706" s="433"/>
      <c r="AU706" s="433"/>
      <c r="AV706" s="433"/>
      <c r="AW706" s="433"/>
      <c r="AX706" s="433"/>
    </row>
    <row r="707" spans="2:50" ht="14.25" customHeight="1" x14ac:dyDescent="0.25">
      <c r="B707" s="652"/>
      <c r="C707" s="434"/>
      <c r="D707" s="434"/>
      <c r="E707" s="434"/>
      <c r="F707" s="433"/>
      <c r="G707" s="433"/>
      <c r="H707" s="433"/>
      <c r="I707" s="433"/>
      <c r="J707" s="433"/>
      <c r="K707" s="433"/>
      <c r="L707" s="433"/>
      <c r="M707" s="433"/>
      <c r="N707" s="433"/>
      <c r="O707" s="433"/>
      <c r="P707" s="433"/>
      <c r="Q707" s="433"/>
      <c r="R707" s="433"/>
      <c r="S707" s="433"/>
      <c r="T707" s="433"/>
      <c r="U707" s="433"/>
      <c r="V707" s="433"/>
      <c r="W707" s="433"/>
      <c r="X707" s="433"/>
      <c r="Y707" s="433"/>
      <c r="Z707" s="433"/>
      <c r="AA707" s="433"/>
      <c r="AB707" s="433"/>
      <c r="AC707" s="433"/>
      <c r="AD707" s="433"/>
      <c r="AE707" s="433"/>
      <c r="AF707" s="433"/>
      <c r="AG707" s="433"/>
      <c r="AH707" s="433"/>
      <c r="AI707" s="433"/>
      <c r="AJ707" s="433"/>
      <c r="AK707" s="433"/>
      <c r="AL707" s="433"/>
      <c r="AM707" s="433"/>
      <c r="AN707" s="433"/>
      <c r="AO707" s="433"/>
      <c r="AP707" s="433"/>
      <c r="AQ707" s="433"/>
      <c r="AR707" s="433"/>
      <c r="AS707" s="433"/>
      <c r="AT707" s="433"/>
      <c r="AU707" s="433"/>
      <c r="AV707" s="433"/>
      <c r="AW707" s="433"/>
      <c r="AX707" s="433"/>
    </row>
    <row r="708" spans="2:50" ht="14.25" customHeight="1" x14ac:dyDescent="0.25">
      <c r="B708" s="652"/>
      <c r="C708" s="434"/>
      <c r="D708" s="434"/>
      <c r="E708" s="434"/>
      <c r="F708" s="433"/>
      <c r="G708" s="433"/>
      <c r="H708" s="433"/>
      <c r="I708" s="433"/>
      <c r="J708" s="433"/>
      <c r="K708" s="433"/>
      <c r="L708" s="433"/>
      <c r="M708" s="433"/>
      <c r="N708" s="433"/>
      <c r="O708" s="433"/>
      <c r="P708" s="433"/>
      <c r="Q708" s="433"/>
      <c r="R708" s="433"/>
      <c r="S708" s="433"/>
      <c r="T708" s="433"/>
      <c r="U708" s="433"/>
      <c r="V708" s="433"/>
      <c r="W708" s="433"/>
      <c r="X708" s="433"/>
      <c r="Y708" s="433"/>
      <c r="Z708" s="433"/>
      <c r="AA708" s="433"/>
      <c r="AB708" s="433"/>
      <c r="AC708" s="433"/>
      <c r="AD708" s="433"/>
      <c r="AE708" s="433"/>
      <c r="AF708" s="433"/>
      <c r="AG708" s="433"/>
      <c r="AH708" s="433"/>
      <c r="AI708" s="433"/>
      <c r="AJ708" s="433"/>
      <c r="AK708" s="433"/>
      <c r="AL708" s="433"/>
      <c r="AM708" s="433"/>
      <c r="AN708" s="433"/>
      <c r="AO708" s="433"/>
      <c r="AP708" s="433"/>
      <c r="AQ708" s="433"/>
      <c r="AR708" s="433"/>
      <c r="AS708" s="433"/>
      <c r="AT708" s="433"/>
      <c r="AU708" s="433"/>
      <c r="AV708" s="433"/>
      <c r="AW708" s="433"/>
      <c r="AX708" s="433"/>
    </row>
    <row r="709" spans="2:50" ht="14.25" customHeight="1" x14ac:dyDescent="0.25">
      <c r="B709" s="652"/>
      <c r="C709" s="434"/>
      <c r="D709" s="434"/>
      <c r="E709" s="434"/>
      <c r="F709" s="433"/>
      <c r="G709" s="433"/>
      <c r="H709" s="433"/>
      <c r="I709" s="433"/>
      <c r="J709" s="433"/>
      <c r="K709" s="433"/>
      <c r="L709" s="433"/>
      <c r="M709" s="433"/>
      <c r="N709" s="433"/>
      <c r="O709" s="433"/>
      <c r="P709" s="433"/>
      <c r="Q709" s="433"/>
      <c r="R709" s="433"/>
      <c r="S709" s="433"/>
      <c r="T709" s="433"/>
      <c r="U709" s="433"/>
      <c r="V709" s="433"/>
      <c r="W709" s="433"/>
      <c r="X709" s="433"/>
      <c r="Y709" s="433"/>
      <c r="Z709" s="433"/>
      <c r="AA709" s="433"/>
      <c r="AB709" s="433"/>
      <c r="AC709" s="433"/>
      <c r="AD709" s="433"/>
      <c r="AE709" s="433"/>
      <c r="AF709" s="433"/>
      <c r="AG709" s="433"/>
      <c r="AH709" s="433"/>
      <c r="AI709" s="433"/>
      <c r="AJ709" s="433"/>
      <c r="AK709" s="433"/>
      <c r="AL709" s="433"/>
      <c r="AM709" s="433"/>
      <c r="AN709" s="433"/>
      <c r="AO709" s="433"/>
      <c r="AP709" s="433"/>
      <c r="AQ709" s="433"/>
      <c r="AR709" s="433"/>
      <c r="AS709" s="433"/>
      <c r="AT709" s="433"/>
      <c r="AU709" s="433"/>
      <c r="AV709" s="433"/>
      <c r="AW709" s="433"/>
      <c r="AX709" s="433"/>
    </row>
    <row r="710" spans="2:50" ht="14.25" customHeight="1" x14ac:dyDescent="0.25">
      <c r="B710" s="652"/>
      <c r="C710" s="434"/>
      <c r="D710" s="434"/>
      <c r="E710" s="434"/>
      <c r="F710" s="433"/>
      <c r="G710" s="433"/>
      <c r="H710" s="433"/>
      <c r="I710" s="433"/>
      <c r="J710" s="433"/>
      <c r="K710" s="433"/>
      <c r="L710" s="433"/>
      <c r="M710" s="433"/>
      <c r="N710" s="433"/>
      <c r="O710" s="433"/>
      <c r="P710" s="433"/>
      <c r="Q710" s="433"/>
      <c r="R710" s="433"/>
      <c r="S710" s="433"/>
      <c r="T710" s="433"/>
      <c r="U710" s="433"/>
      <c r="V710" s="433"/>
      <c r="W710" s="433"/>
      <c r="X710" s="433"/>
      <c r="Y710" s="433"/>
      <c r="Z710" s="433"/>
      <c r="AA710" s="433"/>
      <c r="AB710" s="433"/>
      <c r="AC710" s="433"/>
      <c r="AD710" s="433"/>
      <c r="AE710" s="433"/>
      <c r="AF710" s="433"/>
      <c r="AG710" s="433"/>
      <c r="AH710" s="433"/>
      <c r="AI710" s="433"/>
      <c r="AJ710" s="433"/>
      <c r="AK710" s="433"/>
      <c r="AL710" s="433"/>
      <c r="AM710" s="433"/>
      <c r="AN710" s="433"/>
      <c r="AO710" s="433"/>
      <c r="AP710" s="433"/>
      <c r="AQ710" s="433"/>
      <c r="AR710" s="433"/>
      <c r="AS710" s="433"/>
      <c r="AT710" s="433"/>
      <c r="AU710" s="433"/>
      <c r="AV710" s="433"/>
      <c r="AW710" s="433"/>
      <c r="AX710" s="433"/>
    </row>
    <row r="711" spans="2:50" ht="14.25" customHeight="1" x14ac:dyDescent="0.25">
      <c r="B711" s="652"/>
      <c r="C711" s="434"/>
      <c r="D711" s="434"/>
      <c r="E711" s="434"/>
      <c r="F711" s="433"/>
      <c r="G711" s="433"/>
      <c r="H711" s="433"/>
      <c r="I711" s="433"/>
      <c r="J711" s="433"/>
      <c r="K711" s="433"/>
      <c r="L711" s="433"/>
      <c r="M711" s="433"/>
      <c r="N711" s="433"/>
      <c r="O711" s="433"/>
      <c r="P711" s="433"/>
      <c r="Q711" s="433"/>
      <c r="R711" s="433"/>
      <c r="S711" s="433"/>
      <c r="T711" s="433"/>
      <c r="U711" s="433"/>
      <c r="V711" s="433"/>
      <c r="W711" s="433"/>
      <c r="X711" s="433"/>
      <c r="Y711" s="433"/>
      <c r="Z711" s="433"/>
      <c r="AA711" s="433"/>
      <c r="AB711" s="433"/>
      <c r="AC711" s="433"/>
      <c r="AD711" s="433"/>
      <c r="AE711" s="433"/>
      <c r="AF711" s="433"/>
      <c r="AG711" s="433"/>
      <c r="AH711" s="433"/>
      <c r="AI711" s="433"/>
      <c r="AJ711" s="433"/>
      <c r="AK711" s="433"/>
      <c r="AL711" s="433"/>
      <c r="AM711" s="433"/>
      <c r="AN711" s="433"/>
      <c r="AO711" s="433"/>
      <c r="AP711" s="433"/>
      <c r="AQ711" s="433"/>
      <c r="AR711" s="433"/>
      <c r="AS711" s="433"/>
      <c r="AT711" s="433"/>
      <c r="AU711" s="433"/>
      <c r="AV711" s="433"/>
      <c r="AW711" s="433"/>
      <c r="AX711" s="433"/>
    </row>
    <row r="712" spans="2:50" ht="14.25" customHeight="1" x14ac:dyDescent="0.25">
      <c r="B712" s="652"/>
      <c r="C712" s="434"/>
      <c r="D712" s="434"/>
      <c r="E712" s="434"/>
      <c r="F712" s="433"/>
      <c r="G712" s="433"/>
      <c r="H712" s="433"/>
      <c r="I712" s="433"/>
      <c r="J712" s="433"/>
      <c r="K712" s="433"/>
      <c r="L712" s="433"/>
      <c r="M712" s="433"/>
      <c r="N712" s="433"/>
      <c r="O712" s="433"/>
      <c r="P712" s="433"/>
      <c r="Q712" s="433"/>
      <c r="R712" s="433"/>
      <c r="S712" s="433"/>
      <c r="T712" s="433"/>
      <c r="U712" s="433"/>
      <c r="V712" s="433"/>
      <c r="W712" s="433"/>
      <c r="X712" s="433"/>
      <c r="Y712" s="433"/>
      <c r="Z712" s="433"/>
      <c r="AA712" s="433"/>
      <c r="AB712" s="433"/>
      <c r="AC712" s="433"/>
      <c r="AD712" s="433"/>
      <c r="AE712" s="433"/>
      <c r="AF712" s="433"/>
      <c r="AG712" s="433"/>
      <c r="AH712" s="433"/>
      <c r="AI712" s="433"/>
      <c r="AJ712" s="433"/>
      <c r="AK712" s="433"/>
      <c r="AL712" s="433"/>
      <c r="AM712" s="433"/>
      <c r="AN712" s="433"/>
      <c r="AO712" s="433"/>
      <c r="AP712" s="433"/>
      <c r="AQ712" s="433"/>
      <c r="AR712" s="433"/>
      <c r="AS712" s="433"/>
      <c r="AT712" s="433"/>
      <c r="AU712" s="433"/>
      <c r="AV712" s="433"/>
      <c r="AW712" s="433"/>
      <c r="AX712" s="433"/>
    </row>
    <row r="713" spans="2:50" ht="14.25" customHeight="1" x14ac:dyDescent="0.25">
      <c r="B713" s="652"/>
      <c r="C713" s="434"/>
      <c r="D713" s="434"/>
      <c r="E713" s="434"/>
      <c r="F713" s="433"/>
      <c r="G713" s="433"/>
      <c r="H713" s="433"/>
      <c r="I713" s="433"/>
      <c r="J713" s="433"/>
      <c r="K713" s="433"/>
      <c r="L713" s="433"/>
      <c r="M713" s="433"/>
      <c r="N713" s="433"/>
      <c r="O713" s="433"/>
      <c r="P713" s="433"/>
      <c r="Q713" s="433"/>
      <c r="R713" s="433"/>
      <c r="S713" s="433"/>
      <c r="T713" s="433"/>
      <c r="U713" s="433"/>
      <c r="V713" s="433"/>
      <c r="W713" s="433"/>
      <c r="X713" s="433"/>
      <c r="Y713" s="433"/>
      <c r="Z713" s="433"/>
      <c r="AA713" s="433"/>
      <c r="AB713" s="433"/>
      <c r="AC713" s="433"/>
      <c r="AD713" s="433"/>
      <c r="AE713" s="433"/>
      <c r="AF713" s="433"/>
      <c r="AG713" s="433"/>
      <c r="AH713" s="433"/>
      <c r="AI713" s="433"/>
      <c r="AJ713" s="433"/>
      <c r="AK713" s="433"/>
      <c r="AL713" s="433"/>
      <c r="AM713" s="433"/>
      <c r="AN713" s="433"/>
      <c r="AO713" s="433"/>
      <c r="AP713" s="433"/>
      <c r="AQ713" s="433"/>
      <c r="AR713" s="433"/>
      <c r="AS713" s="433"/>
      <c r="AT713" s="433"/>
      <c r="AU713" s="433"/>
      <c r="AV713" s="433"/>
      <c r="AW713" s="433"/>
      <c r="AX713" s="433"/>
    </row>
    <row r="714" spans="2:50" ht="14.25" customHeight="1" x14ac:dyDescent="0.25">
      <c r="B714" s="652"/>
      <c r="C714" s="434"/>
      <c r="D714" s="434"/>
      <c r="E714" s="434"/>
      <c r="F714" s="433"/>
      <c r="G714" s="433"/>
      <c r="H714" s="433"/>
      <c r="I714" s="433"/>
      <c r="J714" s="433"/>
      <c r="K714" s="433"/>
      <c r="L714" s="433"/>
      <c r="M714" s="433"/>
      <c r="N714" s="433"/>
      <c r="O714" s="433"/>
      <c r="P714" s="433"/>
      <c r="Q714" s="433"/>
      <c r="R714" s="433"/>
      <c r="S714" s="433"/>
      <c r="T714" s="433"/>
      <c r="U714" s="433"/>
      <c r="V714" s="433"/>
      <c r="W714" s="433"/>
      <c r="X714" s="433"/>
      <c r="Y714" s="433"/>
      <c r="Z714" s="433"/>
      <c r="AA714" s="433"/>
      <c r="AB714" s="433"/>
      <c r="AC714" s="433"/>
      <c r="AD714" s="433"/>
      <c r="AE714" s="433"/>
      <c r="AF714" s="433"/>
      <c r="AG714" s="433"/>
      <c r="AH714" s="433"/>
      <c r="AI714" s="433"/>
      <c r="AJ714" s="433"/>
      <c r="AK714" s="433"/>
      <c r="AL714" s="433"/>
      <c r="AM714" s="433"/>
      <c r="AN714" s="433"/>
      <c r="AO714" s="433"/>
      <c r="AP714" s="433"/>
      <c r="AQ714" s="433"/>
      <c r="AR714" s="433"/>
      <c r="AS714" s="433"/>
      <c r="AT714" s="433"/>
      <c r="AU714" s="433"/>
      <c r="AV714" s="433"/>
      <c r="AW714" s="433"/>
      <c r="AX714" s="433"/>
    </row>
    <row r="715" spans="2:50" ht="14.25" customHeight="1" x14ac:dyDescent="0.25">
      <c r="B715" s="652"/>
      <c r="C715" s="434"/>
      <c r="D715" s="434"/>
      <c r="E715" s="434"/>
      <c r="F715" s="433"/>
      <c r="G715" s="433"/>
      <c r="H715" s="433"/>
      <c r="I715" s="433"/>
      <c r="J715" s="433"/>
      <c r="K715" s="433"/>
      <c r="L715" s="433"/>
      <c r="M715" s="433"/>
      <c r="N715" s="433"/>
      <c r="O715" s="433"/>
      <c r="P715" s="433"/>
      <c r="Q715" s="433"/>
      <c r="R715" s="433"/>
      <c r="S715" s="433"/>
      <c r="T715" s="433"/>
      <c r="U715" s="433"/>
      <c r="V715" s="433"/>
      <c r="W715" s="433"/>
      <c r="X715" s="433"/>
      <c r="Y715" s="433"/>
      <c r="Z715" s="433"/>
      <c r="AA715" s="433"/>
      <c r="AB715" s="433"/>
      <c r="AC715" s="433"/>
      <c r="AD715" s="433"/>
      <c r="AE715" s="433"/>
      <c r="AF715" s="433"/>
      <c r="AG715" s="433"/>
      <c r="AH715" s="433"/>
      <c r="AI715" s="433"/>
      <c r="AJ715" s="433"/>
      <c r="AK715" s="433"/>
      <c r="AL715" s="433"/>
      <c r="AM715" s="433"/>
      <c r="AN715" s="433"/>
      <c r="AO715" s="433"/>
      <c r="AP715" s="433"/>
      <c r="AQ715" s="433"/>
      <c r="AR715" s="433"/>
      <c r="AS715" s="433"/>
      <c r="AT715" s="433"/>
      <c r="AU715" s="433"/>
      <c r="AV715" s="433"/>
      <c r="AW715" s="433"/>
      <c r="AX715" s="433"/>
    </row>
    <row r="716" spans="2:50" ht="14.25" customHeight="1" x14ac:dyDescent="0.25">
      <c r="B716" s="652"/>
      <c r="C716" s="434"/>
      <c r="D716" s="434"/>
      <c r="E716" s="434"/>
      <c r="F716" s="433"/>
      <c r="G716" s="433"/>
      <c r="H716" s="433"/>
      <c r="I716" s="433"/>
      <c r="J716" s="433"/>
      <c r="K716" s="433"/>
      <c r="L716" s="433"/>
      <c r="M716" s="433"/>
      <c r="N716" s="433"/>
      <c r="O716" s="433"/>
      <c r="P716" s="433"/>
      <c r="Q716" s="433"/>
      <c r="R716" s="433"/>
      <c r="S716" s="433"/>
      <c r="T716" s="433"/>
      <c r="U716" s="433"/>
      <c r="V716" s="433"/>
      <c r="W716" s="433"/>
      <c r="X716" s="433"/>
      <c r="Y716" s="433"/>
      <c r="Z716" s="433"/>
      <c r="AA716" s="433"/>
      <c r="AB716" s="433"/>
      <c r="AC716" s="433"/>
      <c r="AD716" s="433"/>
      <c r="AE716" s="433"/>
      <c r="AF716" s="433"/>
      <c r="AG716" s="433"/>
      <c r="AH716" s="433"/>
      <c r="AI716" s="433"/>
      <c r="AJ716" s="433"/>
      <c r="AK716" s="433"/>
      <c r="AL716" s="433"/>
      <c r="AM716" s="433"/>
      <c r="AN716" s="433"/>
      <c r="AO716" s="433"/>
      <c r="AP716" s="433"/>
      <c r="AQ716" s="433"/>
      <c r="AR716" s="433"/>
      <c r="AS716" s="433"/>
      <c r="AT716" s="433"/>
      <c r="AU716" s="433"/>
      <c r="AV716" s="433"/>
      <c r="AW716" s="433"/>
      <c r="AX716" s="433"/>
    </row>
    <row r="717" spans="2:50" ht="14.25" customHeight="1" x14ac:dyDescent="0.25">
      <c r="B717" s="652"/>
      <c r="C717" s="434"/>
      <c r="D717" s="434"/>
      <c r="E717" s="434"/>
      <c r="F717" s="433"/>
      <c r="G717" s="433"/>
      <c r="H717" s="433"/>
      <c r="I717" s="433"/>
      <c r="J717" s="433"/>
      <c r="K717" s="433"/>
      <c r="L717" s="433"/>
      <c r="M717" s="433"/>
      <c r="N717" s="433"/>
      <c r="O717" s="433"/>
      <c r="P717" s="433"/>
      <c r="Q717" s="433"/>
      <c r="R717" s="433"/>
      <c r="S717" s="433"/>
      <c r="T717" s="433"/>
      <c r="U717" s="433"/>
      <c r="V717" s="433"/>
      <c r="W717" s="433"/>
      <c r="X717" s="433"/>
      <c r="Y717" s="433"/>
      <c r="Z717" s="433"/>
      <c r="AA717" s="433"/>
      <c r="AB717" s="433"/>
      <c r="AC717" s="433"/>
      <c r="AD717" s="433"/>
      <c r="AE717" s="433"/>
      <c r="AF717" s="433"/>
      <c r="AG717" s="433"/>
      <c r="AH717" s="433"/>
      <c r="AI717" s="433"/>
      <c r="AJ717" s="433"/>
      <c r="AK717" s="433"/>
      <c r="AL717" s="433"/>
      <c r="AM717" s="433"/>
      <c r="AN717" s="433"/>
      <c r="AO717" s="433"/>
      <c r="AP717" s="433"/>
      <c r="AQ717" s="433"/>
      <c r="AR717" s="433"/>
      <c r="AS717" s="433"/>
      <c r="AT717" s="433"/>
      <c r="AU717" s="433"/>
      <c r="AV717" s="433"/>
      <c r="AW717" s="433"/>
      <c r="AX717" s="433"/>
    </row>
    <row r="718" spans="2:50" ht="14.25" customHeight="1" x14ac:dyDescent="0.25">
      <c r="B718" s="652"/>
      <c r="C718" s="434"/>
      <c r="D718" s="434"/>
      <c r="E718" s="434"/>
      <c r="F718" s="433"/>
      <c r="G718" s="433"/>
      <c r="H718" s="433"/>
      <c r="I718" s="433"/>
      <c r="J718" s="433"/>
      <c r="K718" s="433"/>
      <c r="L718" s="433"/>
      <c r="M718" s="433"/>
      <c r="N718" s="433"/>
      <c r="O718" s="433"/>
      <c r="P718" s="433"/>
      <c r="Q718" s="433"/>
      <c r="R718" s="433"/>
      <c r="S718" s="433"/>
      <c r="T718" s="433"/>
      <c r="U718" s="433"/>
      <c r="V718" s="433"/>
      <c r="W718" s="433"/>
      <c r="X718" s="433"/>
      <c r="Y718" s="433"/>
      <c r="Z718" s="433"/>
      <c r="AA718" s="433"/>
      <c r="AB718" s="433"/>
      <c r="AC718" s="433"/>
      <c r="AD718" s="433"/>
      <c r="AE718" s="433"/>
      <c r="AF718" s="433"/>
      <c r="AG718" s="433"/>
      <c r="AH718" s="433"/>
      <c r="AI718" s="433"/>
      <c r="AJ718" s="433"/>
      <c r="AK718" s="433"/>
      <c r="AL718" s="433"/>
      <c r="AM718" s="433"/>
      <c r="AN718" s="433"/>
      <c r="AO718" s="433"/>
      <c r="AP718" s="433"/>
      <c r="AQ718" s="433"/>
      <c r="AR718" s="433"/>
      <c r="AS718" s="433"/>
      <c r="AT718" s="433"/>
      <c r="AU718" s="433"/>
      <c r="AV718" s="433"/>
      <c r="AW718" s="433"/>
      <c r="AX718" s="433"/>
    </row>
    <row r="719" spans="2:50" ht="14.25" customHeight="1" x14ac:dyDescent="0.25">
      <c r="B719" s="652"/>
      <c r="C719" s="434"/>
      <c r="D719" s="434"/>
      <c r="E719" s="434"/>
      <c r="F719" s="433"/>
      <c r="G719" s="433"/>
      <c r="H719" s="433"/>
      <c r="I719" s="433"/>
      <c r="J719" s="433"/>
      <c r="K719" s="433"/>
      <c r="L719" s="433"/>
      <c r="M719" s="433"/>
      <c r="N719" s="433"/>
      <c r="O719" s="433"/>
      <c r="P719" s="433"/>
      <c r="Q719" s="433"/>
      <c r="R719" s="433"/>
      <c r="S719" s="433"/>
      <c r="T719" s="433"/>
      <c r="U719" s="433"/>
      <c r="V719" s="433"/>
      <c r="W719" s="433"/>
      <c r="X719" s="433"/>
      <c r="Y719" s="433"/>
      <c r="Z719" s="433"/>
      <c r="AA719" s="433"/>
      <c r="AB719" s="433"/>
      <c r="AC719" s="433"/>
      <c r="AD719" s="433"/>
      <c r="AE719" s="433"/>
      <c r="AF719" s="433"/>
      <c r="AG719" s="433"/>
      <c r="AH719" s="433"/>
      <c r="AI719" s="433"/>
      <c r="AJ719" s="433"/>
      <c r="AK719" s="433"/>
      <c r="AL719" s="433"/>
      <c r="AM719" s="433"/>
      <c r="AN719" s="433"/>
      <c r="AO719" s="433"/>
      <c r="AP719" s="433"/>
      <c r="AQ719" s="433"/>
      <c r="AR719" s="433"/>
      <c r="AS719" s="433"/>
      <c r="AT719" s="433"/>
      <c r="AU719" s="433"/>
      <c r="AV719" s="433"/>
      <c r="AW719" s="433"/>
      <c r="AX719" s="433"/>
    </row>
    <row r="720" spans="2:50" ht="14.25" customHeight="1" x14ac:dyDescent="0.25">
      <c r="B720" s="652"/>
      <c r="C720" s="434"/>
      <c r="D720" s="434"/>
      <c r="E720" s="434"/>
      <c r="F720" s="433"/>
      <c r="G720" s="433"/>
      <c r="H720" s="433"/>
      <c r="I720" s="433"/>
      <c r="J720" s="433"/>
      <c r="K720" s="433"/>
      <c r="L720" s="433"/>
      <c r="M720" s="433"/>
      <c r="N720" s="433"/>
      <c r="O720" s="433"/>
      <c r="P720" s="433"/>
      <c r="Q720" s="433"/>
      <c r="R720" s="433"/>
      <c r="S720" s="433"/>
      <c r="T720" s="433"/>
      <c r="U720" s="433"/>
      <c r="V720" s="433"/>
      <c r="W720" s="433"/>
      <c r="X720" s="433"/>
      <c r="Y720" s="433"/>
      <c r="Z720" s="433"/>
      <c r="AA720" s="433"/>
      <c r="AB720" s="433"/>
      <c r="AC720" s="433"/>
      <c r="AD720" s="433"/>
      <c r="AE720" s="433"/>
      <c r="AF720" s="433"/>
      <c r="AG720" s="433"/>
      <c r="AH720" s="433"/>
      <c r="AI720" s="433"/>
      <c r="AJ720" s="433"/>
      <c r="AK720" s="433"/>
      <c r="AL720" s="433"/>
      <c r="AM720" s="433"/>
      <c r="AN720" s="433"/>
      <c r="AO720" s="433"/>
      <c r="AP720" s="433"/>
      <c r="AQ720" s="433"/>
      <c r="AR720" s="433"/>
      <c r="AS720" s="433"/>
      <c r="AT720" s="433"/>
      <c r="AU720" s="433"/>
      <c r="AV720" s="433"/>
      <c r="AW720" s="433"/>
      <c r="AX720" s="433"/>
    </row>
    <row r="721" spans="2:50" ht="14.25" customHeight="1" x14ac:dyDescent="0.25">
      <c r="B721" s="652"/>
      <c r="C721" s="434"/>
      <c r="D721" s="434"/>
      <c r="E721" s="434"/>
      <c r="F721" s="433"/>
      <c r="G721" s="433"/>
      <c r="H721" s="433"/>
      <c r="I721" s="433"/>
      <c r="J721" s="433"/>
      <c r="K721" s="433"/>
      <c r="L721" s="433"/>
      <c r="M721" s="433"/>
      <c r="N721" s="433"/>
      <c r="O721" s="433"/>
      <c r="P721" s="433"/>
      <c r="Q721" s="433"/>
      <c r="R721" s="433"/>
      <c r="S721" s="433"/>
      <c r="T721" s="433"/>
      <c r="U721" s="433"/>
      <c r="V721" s="433"/>
      <c r="W721" s="433"/>
      <c r="X721" s="433"/>
      <c r="Y721" s="433"/>
      <c r="Z721" s="433"/>
      <c r="AA721" s="433"/>
      <c r="AB721" s="433"/>
      <c r="AC721" s="433"/>
      <c r="AD721" s="433"/>
      <c r="AE721" s="433"/>
      <c r="AF721" s="433"/>
      <c r="AG721" s="433"/>
      <c r="AH721" s="433"/>
      <c r="AI721" s="433"/>
      <c r="AJ721" s="433"/>
      <c r="AK721" s="433"/>
      <c r="AL721" s="433"/>
      <c r="AM721" s="433"/>
      <c r="AN721" s="433"/>
      <c r="AO721" s="433"/>
      <c r="AP721" s="433"/>
      <c r="AQ721" s="433"/>
      <c r="AR721" s="433"/>
      <c r="AS721" s="433"/>
      <c r="AT721" s="433"/>
      <c r="AU721" s="433"/>
      <c r="AV721" s="433"/>
      <c r="AW721" s="433"/>
      <c r="AX721" s="433"/>
    </row>
    <row r="722" spans="2:50" ht="14.25" customHeight="1" x14ac:dyDescent="0.25">
      <c r="B722" s="652"/>
      <c r="C722" s="434"/>
      <c r="D722" s="434"/>
      <c r="E722" s="434"/>
      <c r="F722" s="433"/>
      <c r="G722" s="433"/>
      <c r="H722" s="433"/>
      <c r="I722" s="433"/>
      <c r="J722" s="433"/>
      <c r="K722" s="433"/>
      <c r="L722" s="433"/>
      <c r="M722" s="433"/>
      <c r="N722" s="433"/>
      <c r="O722" s="433"/>
      <c r="P722" s="433"/>
      <c r="Q722" s="433"/>
      <c r="R722" s="433"/>
      <c r="S722" s="433"/>
      <c r="T722" s="433"/>
      <c r="U722" s="433"/>
      <c r="V722" s="433"/>
      <c r="W722" s="433"/>
      <c r="X722" s="433"/>
      <c r="Y722" s="433"/>
      <c r="Z722" s="433"/>
      <c r="AA722" s="433"/>
      <c r="AB722" s="433"/>
      <c r="AC722" s="433"/>
      <c r="AD722" s="433"/>
      <c r="AE722" s="433"/>
      <c r="AF722" s="433"/>
      <c r="AG722" s="433"/>
      <c r="AH722" s="433"/>
      <c r="AI722" s="433"/>
      <c r="AJ722" s="433"/>
      <c r="AK722" s="433"/>
      <c r="AL722" s="433"/>
      <c r="AM722" s="433"/>
      <c r="AN722" s="433"/>
      <c r="AO722" s="433"/>
      <c r="AP722" s="433"/>
      <c r="AQ722" s="433"/>
      <c r="AR722" s="433"/>
      <c r="AS722" s="433"/>
      <c r="AT722" s="433"/>
      <c r="AU722" s="433"/>
      <c r="AV722" s="433"/>
      <c r="AW722" s="433"/>
      <c r="AX722" s="433"/>
    </row>
    <row r="723" spans="2:50" ht="14.25" customHeight="1" x14ac:dyDescent="0.25">
      <c r="B723" s="652"/>
      <c r="C723" s="434"/>
      <c r="D723" s="434"/>
      <c r="E723" s="434"/>
      <c r="F723" s="433"/>
      <c r="G723" s="433"/>
      <c r="H723" s="433"/>
      <c r="I723" s="433"/>
      <c r="J723" s="433"/>
      <c r="K723" s="433"/>
      <c r="L723" s="433"/>
      <c r="M723" s="433"/>
      <c r="N723" s="433"/>
      <c r="O723" s="433"/>
      <c r="P723" s="433"/>
      <c r="Q723" s="433"/>
      <c r="R723" s="433"/>
      <c r="S723" s="433"/>
      <c r="T723" s="433"/>
      <c r="U723" s="433"/>
      <c r="V723" s="433"/>
      <c r="W723" s="433"/>
      <c r="X723" s="433"/>
      <c r="Y723" s="433"/>
      <c r="Z723" s="433"/>
      <c r="AA723" s="433"/>
      <c r="AB723" s="433"/>
      <c r="AC723" s="433"/>
      <c r="AD723" s="433"/>
      <c r="AE723" s="433"/>
      <c r="AF723" s="433"/>
      <c r="AG723" s="433"/>
      <c r="AH723" s="433"/>
      <c r="AI723" s="433"/>
      <c r="AJ723" s="433"/>
      <c r="AK723" s="433"/>
      <c r="AL723" s="433"/>
      <c r="AM723" s="433"/>
      <c r="AN723" s="433"/>
      <c r="AO723" s="433"/>
      <c r="AP723" s="433"/>
      <c r="AQ723" s="433"/>
      <c r="AR723" s="433"/>
      <c r="AS723" s="433"/>
      <c r="AT723" s="433"/>
      <c r="AU723" s="433"/>
      <c r="AV723" s="433"/>
      <c r="AW723" s="433"/>
      <c r="AX723" s="433"/>
    </row>
    <row r="724" spans="2:50" ht="14.25" customHeight="1" x14ac:dyDescent="0.25">
      <c r="B724" s="652"/>
      <c r="C724" s="434"/>
      <c r="D724" s="434"/>
      <c r="E724" s="434"/>
      <c r="F724" s="433"/>
      <c r="G724" s="433"/>
      <c r="H724" s="433"/>
      <c r="I724" s="433"/>
      <c r="J724" s="433"/>
      <c r="K724" s="433"/>
      <c r="L724" s="433"/>
      <c r="M724" s="433"/>
      <c r="N724" s="433"/>
      <c r="O724" s="433"/>
      <c r="P724" s="433"/>
      <c r="Q724" s="433"/>
      <c r="R724" s="433"/>
      <c r="S724" s="433"/>
      <c r="T724" s="433"/>
      <c r="U724" s="433"/>
      <c r="V724" s="433"/>
      <c r="W724" s="433"/>
      <c r="X724" s="433"/>
      <c r="Y724" s="433"/>
      <c r="Z724" s="433"/>
      <c r="AA724" s="433"/>
      <c r="AB724" s="433"/>
      <c r="AC724" s="433"/>
      <c r="AD724" s="433"/>
      <c r="AE724" s="433"/>
      <c r="AF724" s="433"/>
      <c r="AG724" s="433"/>
      <c r="AH724" s="433"/>
      <c r="AI724" s="433"/>
      <c r="AJ724" s="433"/>
      <c r="AK724" s="433"/>
      <c r="AL724" s="433"/>
      <c r="AM724" s="433"/>
      <c r="AN724" s="433"/>
      <c r="AO724" s="433"/>
      <c r="AP724" s="433"/>
      <c r="AQ724" s="433"/>
      <c r="AR724" s="433"/>
      <c r="AS724" s="433"/>
      <c r="AT724" s="433"/>
      <c r="AU724" s="433"/>
      <c r="AV724" s="433"/>
      <c r="AW724" s="433"/>
      <c r="AX724" s="433"/>
    </row>
    <row r="725" spans="2:50" ht="14.25" customHeight="1" x14ac:dyDescent="0.25">
      <c r="B725" s="652"/>
      <c r="C725" s="434"/>
      <c r="D725" s="434"/>
      <c r="E725" s="434"/>
      <c r="F725" s="433"/>
      <c r="G725" s="433"/>
      <c r="H725" s="433"/>
      <c r="I725" s="433"/>
      <c r="J725" s="433"/>
      <c r="K725" s="433"/>
      <c r="L725" s="433"/>
      <c r="M725" s="433"/>
      <c r="N725" s="433"/>
      <c r="O725" s="433"/>
      <c r="P725" s="433"/>
      <c r="Q725" s="433"/>
      <c r="R725" s="433"/>
      <c r="S725" s="433"/>
      <c r="T725" s="433"/>
      <c r="U725" s="433"/>
      <c r="V725" s="433"/>
      <c r="W725" s="433"/>
      <c r="X725" s="433"/>
      <c r="Y725" s="433"/>
      <c r="Z725" s="433"/>
      <c r="AA725" s="433"/>
      <c r="AB725" s="433"/>
      <c r="AC725" s="433"/>
      <c r="AD725" s="433"/>
      <c r="AE725" s="433"/>
      <c r="AF725" s="433"/>
      <c r="AG725" s="433"/>
      <c r="AH725" s="433"/>
      <c r="AI725" s="433"/>
      <c r="AJ725" s="433"/>
      <c r="AK725" s="433"/>
      <c r="AL725" s="433"/>
      <c r="AM725" s="433"/>
      <c r="AN725" s="433"/>
      <c r="AO725" s="433"/>
      <c r="AP725" s="433"/>
      <c r="AQ725" s="433"/>
      <c r="AR725" s="433"/>
      <c r="AS725" s="433"/>
      <c r="AT725" s="433"/>
      <c r="AU725" s="433"/>
      <c r="AV725" s="433"/>
      <c r="AW725" s="433"/>
      <c r="AX725" s="433"/>
    </row>
    <row r="726" spans="2:50" ht="14.25" customHeight="1" x14ac:dyDescent="0.25">
      <c r="B726" s="652"/>
      <c r="C726" s="434"/>
      <c r="D726" s="434"/>
      <c r="E726" s="434"/>
      <c r="F726" s="433"/>
      <c r="G726" s="433"/>
      <c r="H726" s="433"/>
      <c r="I726" s="433"/>
      <c r="J726" s="433"/>
      <c r="K726" s="433"/>
      <c r="L726" s="433"/>
      <c r="M726" s="433"/>
      <c r="N726" s="433"/>
      <c r="O726" s="433"/>
      <c r="P726" s="433"/>
      <c r="Q726" s="433"/>
      <c r="R726" s="433"/>
      <c r="S726" s="433"/>
      <c r="T726" s="433"/>
      <c r="U726" s="433"/>
      <c r="V726" s="433"/>
      <c r="W726" s="433"/>
      <c r="X726" s="433"/>
      <c r="Y726" s="433"/>
      <c r="Z726" s="433"/>
      <c r="AA726" s="433"/>
      <c r="AB726" s="433"/>
      <c r="AC726" s="433"/>
      <c r="AD726" s="433"/>
      <c r="AE726" s="433"/>
      <c r="AF726" s="433"/>
      <c r="AG726" s="433"/>
      <c r="AH726" s="433"/>
      <c r="AI726" s="433"/>
      <c r="AJ726" s="433"/>
      <c r="AK726" s="433"/>
      <c r="AL726" s="433"/>
      <c r="AM726" s="433"/>
      <c r="AN726" s="433"/>
      <c r="AO726" s="433"/>
      <c r="AP726" s="433"/>
      <c r="AQ726" s="433"/>
      <c r="AR726" s="433"/>
      <c r="AS726" s="433"/>
      <c r="AT726" s="433"/>
      <c r="AU726" s="433"/>
      <c r="AV726" s="433"/>
      <c r="AW726" s="433"/>
      <c r="AX726" s="433"/>
    </row>
    <row r="727" spans="2:50" ht="14.25" customHeight="1" x14ac:dyDescent="0.25">
      <c r="B727" s="652"/>
      <c r="C727" s="434"/>
      <c r="D727" s="434"/>
      <c r="E727" s="434"/>
      <c r="F727" s="433"/>
      <c r="G727" s="433"/>
      <c r="H727" s="433"/>
      <c r="I727" s="433"/>
      <c r="J727" s="433"/>
      <c r="K727" s="433"/>
      <c r="L727" s="433"/>
      <c r="M727" s="433"/>
      <c r="N727" s="433"/>
      <c r="O727" s="433"/>
      <c r="P727" s="433"/>
      <c r="Q727" s="433"/>
      <c r="R727" s="433"/>
      <c r="S727" s="433"/>
      <c r="T727" s="433"/>
      <c r="U727" s="433"/>
      <c r="V727" s="433"/>
      <c r="W727" s="433"/>
      <c r="X727" s="433"/>
      <c r="Y727" s="433"/>
      <c r="Z727" s="433"/>
      <c r="AA727" s="433"/>
      <c r="AB727" s="433"/>
      <c r="AC727" s="433"/>
      <c r="AD727" s="433"/>
      <c r="AE727" s="433"/>
      <c r="AF727" s="433"/>
      <c r="AG727" s="433"/>
      <c r="AH727" s="433"/>
      <c r="AI727" s="433"/>
      <c r="AJ727" s="433"/>
      <c r="AK727" s="433"/>
      <c r="AL727" s="433"/>
      <c r="AM727" s="433"/>
      <c r="AN727" s="433"/>
      <c r="AO727" s="433"/>
      <c r="AP727" s="433"/>
      <c r="AQ727" s="433"/>
      <c r="AR727" s="433"/>
      <c r="AS727" s="433"/>
      <c r="AT727" s="433"/>
      <c r="AU727" s="433"/>
      <c r="AV727" s="433"/>
      <c r="AW727" s="433"/>
      <c r="AX727" s="433"/>
    </row>
    <row r="728" spans="2:50" ht="14.25" customHeight="1" x14ac:dyDescent="0.25">
      <c r="B728" s="652"/>
      <c r="C728" s="434"/>
      <c r="D728" s="434"/>
      <c r="E728" s="434"/>
      <c r="F728" s="433"/>
      <c r="G728" s="433"/>
      <c r="H728" s="433"/>
      <c r="I728" s="433"/>
      <c r="J728" s="433"/>
      <c r="K728" s="433"/>
      <c r="L728" s="433"/>
      <c r="M728" s="433"/>
      <c r="N728" s="433"/>
      <c r="O728" s="433"/>
      <c r="P728" s="433"/>
      <c r="Q728" s="433"/>
      <c r="R728" s="433"/>
      <c r="S728" s="433"/>
      <c r="T728" s="433"/>
      <c r="U728" s="433"/>
      <c r="V728" s="433"/>
      <c r="W728" s="433"/>
      <c r="X728" s="433"/>
      <c r="Y728" s="433"/>
      <c r="Z728" s="433"/>
      <c r="AA728" s="433"/>
      <c r="AB728" s="433"/>
      <c r="AC728" s="433"/>
      <c r="AD728" s="433"/>
      <c r="AE728" s="433"/>
      <c r="AF728" s="433"/>
      <c r="AG728" s="433"/>
      <c r="AH728" s="433"/>
      <c r="AI728" s="433"/>
      <c r="AJ728" s="433"/>
      <c r="AK728" s="433"/>
      <c r="AL728" s="433"/>
      <c r="AM728" s="433"/>
      <c r="AN728" s="433"/>
      <c r="AO728" s="433"/>
      <c r="AP728" s="433"/>
      <c r="AQ728" s="433"/>
      <c r="AR728" s="433"/>
      <c r="AS728" s="433"/>
      <c r="AT728" s="433"/>
      <c r="AU728" s="433"/>
      <c r="AV728" s="433"/>
      <c r="AW728" s="433"/>
      <c r="AX728" s="433"/>
    </row>
    <row r="729" spans="2:50" ht="14.25" customHeight="1" x14ac:dyDescent="0.25">
      <c r="B729" s="652"/>
      <c r="C729" s="434"/>
      <c r="D729" s="434"/>
      <c r="E729" s="434"/>
      <c r="F729" s="433"/>
      <c r="G729" s="433"/>
      <c r="H729" s="433"/>
      <c r="I729" s="433"/>
      <c r="J729" s="433"/>
      <c r="K729" s="433"/>
      <c r="L729" s="433"/>
      <c r="M729" s="433"/>
      <c r="N729" s="433"/>
      <c r="O729" s="433"/>
      <c r="P729" s="433"/>
      <c r="Q729" s="433"/>
      <c r="R729" s="433"/>
      <c r="S729" s="433"/>
      <c r="T729" s="433"/>
      <c r="U729" s="433"/>
      <c r="V729" s="433"/>
      <c r="W729" s="433"/>
      <c r="X729" s="433"/>
      <c r="Y729" s="433"/>
      <c r="Z729" s="433"/>
      <c r="AA729" s="433"/>
      <c r="AB729" s="433"/>
      <c r="AC729" s="433"/>
      <c r="AD729" s="433"/>
      <c r="AE729" s="433"/>
      <c r="AF729" s="433"/>
      <c r="AG729" s="433"/>
      <c r="AH729" s="433"/>
      <c r="AI729" s="433"/>
      <c r="AJ729" s="433"/>
      <c r="AK729" s="433"/>
      <c r="AL729" s="433"/>
      <c r="AM729" s="433"/>
      <c r="AN729" s="433"/>
      <c r="AO729" s="433"/>
      <c r="AP729" s="433"/>
      <c r="AQ729" s="433"/>
      <c r="AR729" s="433"/>
      <c r="AS729" s="433"/>
      <c r="AT729" s="433"/>
      <c r="AU729" s="433"/>
      <c r="AV729" s="433"/>
      <c r="AW729" s="433"/>
      <c r="AX729" s="433"/>
    </row>
    <row r="730" spans="2:50" ht="14.25" customHeight="1" x14ac:dyDescent="0.25">
      <c r="B730" s="652"/>
      <c r="C730" s="434"/>
      <c r="D730" s="434"/>
      <c r="E730" s="434"/>
      <c r="F730" s="433"/>
      <c r="G730" s="433"/>
      <c r="H730" s="433"/>
      <c r="I730" s="433"/>
      <c r="J730" s="433"/>
      <c r="K730" s="433"/>
      <c r="L730" s="433"/>
      <c r="M730" s="433"/>
      <c r="N730" s="433"/>
      <c r="O730" s="433"/>
      <c r="P730" s="433"/>
      <c r="Q730" s="433"/>
      <c r="R730" s="433"/>
      <c r="S730" s="433"/>
      <c r="T730" s="433"/>
      <c r="U730" s="433"/>
      <c r="V730" s="433"/>
      <c r="W730" s="433"/>
      <c r="X730" s="433"/>
      <c r="Y730" s="433"/>
      <c r="Z730" s="433"/>
      <c r="AA730" s="433"/>
      <c r="AB730" s="433"/>
      <c r="AC730" s="433"/>
      <c r="AD730" s="433"/>
      <c r="AE730" s="433"/>
      <c r="AF730" s="433"/>
      <c r="AG730" s="433"/>
      <c r="AH730" s="433"/>
      <c r="AI730" s="433"/>
      <c r="AJ730" s="433"/>
      <c r="AK730" s="433"/>
      <c r="AL730" s="433"/>
      <c r="AM730" s="433"/>
      <c r="AN730" s="433"/>
      <c r="AO730" s="433"/>
      <c r="AP730" s="433"/>
      <c r="AQ730" s="433"/>
      <c r="AR730" s="433"/>
      <c r="AS730" s="433"/>
      <c r="AT730" s="433"/>
      <c r="AU730" s="433"/>
      <c r="AV730" s="433"/>
      <c r="AW730" s="433"/>
      <c r="AX730" s="433"/>
    </row>
    <row r="731" spans="2:50" ht="14.25" customHeight="1" x14ac:dyDescent="0.25">
      <c r="B731" s="652"/>
      <c r="C731" s="434"/>
      <c r="D731" s="434"/>
      <c r="E731" s="434"/>
      <c r="F731" s="433"/>
      <c r="G731" s="433"/>
      <c r="H731" s="433"/>
      <c r="I731" s="433"/>
      <c r="J731" s="433"/>
      <c r="K731" s="433"/>
      <c r="L731" s="433"/>
      <c r="M731" s="433"/>
      <c r="N731" s="433"/>
      <c r="O731" s="433"/>
      <c r="P731" s="433"/>
      <c r="Q731" s="433"/>
      <c r="R731" s="433"/>
      <c r="S731" s="433"/>
      <c r="T731" s="433"/>
      <c r="U731" s="433"/>
      <c r="V731" s="433"/>
      <c r="W731" s="433"/>
      <c r="X731" s="433"/>
      <c r="Y731" s="433"/>
      <c r="Z731" s="433"/>
      <c r="AA731" s="433"/>
      <c r="AB731" s="433"/>
      <c r="AC731" s="433"/>
      <c r="AD731" s="433"/>
      <c r="AE731" s="433"/>
      <c r="AF731" s="433"/>
      <c r="AG731" s="433"/>
      <c r="AH731" s="433"/>
      <c r="AI731" s="433"/>
      <c r="AJ731" s="433"/>
      <c r="AK731" s="433"/>
      <c r="AL731" s="433"/>
      <c r="AM731" s="433"/>
      <c r="AN731" s="433"/>
      <c r="AO731" s="433"/>
      <c r="AP731" s="433"/>
      <c r="AQ731" s="433"/>
      <c r="AR731" s="433"/>
      <c r="AS731" s="433"/>
      <c r="AT731" s="433"/>
      <c r="AU731" s="433"/>
      <c r="AV731" s="433"/>
      <c r="AW731" s="433"/>
      <c r="AX731" s="433"/>
    </row>
    <row r="732" spans="2:50" ht="14.25" customHeight="1" x14ac:dyDescent="0.25">
      <c r="B732" s="652"/>
      <c r="C732" s="434"/>
      <c r="D732" s="434"/>
      <c r="E732" s="434"/>
      <c r="F732" s="433"/>
      <c r="G732" s="433"/>
      <c r="H732" s="433"/>
      <c r="I732" s="433"/>
      <c r="J732" s="433"/>
      <c r="K732" s="433"/>
      <c r="L732" s="433"/>
      <c r="M732" s="433"/>
      <c r="N732" s="433"/>
      <c r="O732" s="433"/>
      <c r="P732" s="433"/>
      <c r="Q732" s="433"/>
      <c r="R732" s="433"/>
      <c r="S732" s="433"/>
      <c r="T732" s="433"/>
      <c r="U732" s="433"/>
      <c r="V732" s="433"/>
      <c r="W732" s="433"/>
      <c r="X732" s="433"/>
      <c r="Y732" s="433"/>
      <c r="Z732" s="433"/>
      <c r="AA732" s="433"/>
      <c r="AB732" s="433"/>
      <c r="AC732" s="433"/>
      <c r="AD732" s="433"/>
      <c r="AE732" s="433"/>
      <c r="AF732" s="433"/>
      <c r="AG732" s="433"/>
      <c r="AH732" s="433"/>
      <c r="AI732" s="433"/>
      <c r="AJ732" s="433"/>
      <c r="AK732" s="433"/>
      <c r="AL732" s="433"/>
      <c r="AM732" s="433"/>
      <c r="AN732" s="433"/>
      <c r="AO732" s="433"/>
      <c r="AP732" s="433"/>
      <c r="AQ732" s="433"/>
      <c r="AR732" s="433"/>
      <c r="AS732" s="433"/>
      <c r="AT732" s="433"/>
      <c r="AU732" s="433"/>
      <c r="AV732" s="433"/>
      <c r="AW732" s="433"/>
      <c r="AX732" s="433"/>
    </row>
    <row r="733" spans="2:50" ht="14.25" customHeight="1" x14ac:dyDescent="0.25">
      <c r="B733" s="652"/>
      <c r="C733" s="434"/>
      <c r="D733" s="434"/>
      <c r="E733" s="434"/>
      <c r="F733" s="433"/>
      <c r="G733" s="433"/>
      <c r="H733" s="433"/>
      <c r="I733" s="433"/>
      <c r="J733" s="433"/>
      <c r="K733" s="433"/>
      <c r="L733" s="433"/>
      <c r="M733" s="433"/>
      <c r="N733" s="433"/>
      <c r="O733" s="433"/>
      <c r="P733" s="433"/>
      <c r="Q733" s="433"/>
      <c r="R733" s="433"/>
      <c r="S733" s="433"/>
      <c r="T733" s="433"/>
      <c r="U733" s="433"/>
      <c r="V733" s="433"/>
      <c r="W733" s="433"/>
      <c r="X733" s="433"/>
      <c r="Y733" s="433"/>
      <c r="Z733" s="433"/>
      <c r="AA733" s="433"/>
      <c r="AB733" s="433"/>
      <c r="AC733" s="433"/>
      <c r="AD733" s="433"/>
      <c r="AE733" s="433"/>
      <c r="AF733" s="433"/>
      <c r="AG733" s="433"/>
      <c r="AH733" s="433"/>
      <c r="AI733" s="433"/>
      <c r="AJ733" s="433"/>
      <c r="AK733" s="433"/>
      <c r="AL733" s="433"/>
      <c r="AM733" s="433"/>
      <c r="AN733" s="433"/>
      <c r="AO733" s="433"/>
      <c r="AP733" s="433"/>
      <c r="AQ733" s="433"/>
      <c r="AR733" s="433"/>
      <c r="AS733" s="433"/>
      <c r="AT733" s="433"/>
      <c r="AU733" s="433"/>
      <c r="AV733" s="433"/>
      <c r="AW733" s="433"/>
      <c r="AX733" s="433"/>
    </row>
    <row r="734" spans="2:50" ht="14.25" customHeight="1" x14ac:dyDescent="0.25">
      <c r="B734" s="652"/>
      <c r="C734" s="434"/>
      <c r="D734" s="434"/>
      <c r="E734" s="434"/>
      <c r="F734" s="433"/>
      <c r="G734" s="433"/>
      <c r="H734" s="433"/>
      <c r="I734" s="433"/>
      <c r="J734" s="433"/>
      <c r="K734" s="433"/>
      <c r="L734" s="433"/>
      <c r="M734" s="433"/>
      <c r="N734" s="433"/>
      <c r="O734" s="433"/>
      <c r="P734" s="433"/>
      <c r="Q734" s="433"/>
      <c r="R734" s="433"/>
      <c r="S734" s="433"/>
      <c r="T734" s="433"/>
      <c r="U734" s="433"/>
      <c r="V734" s="433"/>
      <c r="W734" s="433"/>
      <c r="X734" s="433"/>
      <c r="Y734" s="433"/>
      <c r="Z734" s="433"/>
      <c r="AA734" s="433"/>
      <c r="AB734" s="433"/>
      <c r="AC734" s="433"/>
      <c r="AD734" s="433"/>
      <c r="AE734" s="433"/>
      <c r="AF734" s="433"/>
      <c r="AG734" s="433"/>
      <c r="AH734" s="433"/>
      <c r="AI734" s="433"/>
      <c r="AJ734" s="433"/>
      <c r="AK734" s="433"/>
      <c r="AL734" s="433"/>
      <c r="AM734" s="433"/>
      <c r="AN734" s="433"/>
      <c r="AO734" s="433"/>
      <c r="AP734" s="433"/>
      <c r="AQ734" s="433"/>
      <c r="AR734" s="433"/>
      <c r="AS734" s="433"/>
      <c r="AT734" s="433"/>
      <c r="AU734" s="433"/>
      <c r="AV734" s="433"/>
      <c r="AW734" s="433"/>
      <c r="AX734" s="433"/>
    </row>
    <row r="735" spans="2:50" ht="14.25" customHeight="1" x14ac:dyDescent="0.25">
      <c r="B735" s="652"/>
      <c r="C735" s="434"/>
      <c r="D735" s="434"/>
      <c r="E735" s="434"/>
      <c r="F735" s="433"/>
      <c r="G735" s="433"/>
      <c r="H735" s="433"/>
      <c r="I735" s="433"/>
      <c r="J735" s="433"/>
      <c r="K735" s="433"/>
      <c r="L735" s="433"/>
      <c r="M735" s="433"/>
      <c r="N735" s="433"/>
      <c r="O735" s="433"/>
      <c r="P735" s="433"/>
      <c r="Q735" s="433"/>
      <c r="R735" s="433"/>
      <c r="S735" s="433"/>
      <c r="T735" s="433"/>
      <c r="U735" s="433"/>
      <c r="V735" s="433"/>
      <c r="W735" s="433"/>
      <c r="X735" s="433"/>
      <c r="Y735" s="433"/>
      <c r="Z735" s="433"/>
      <c r="AA735" s="433"/>
      <c r="AB735" s="433"/>
      <c r="AC735" s="433"/>
      <c r="AD735" s="433"/>
      <c r="AE735" s="433"/>
      <c r="AF735" s="433"/>
      <c r="AG735" s="433"/>
      <c r="AH735" s="433"/>
      <c r="AI735" s="433"/>
      <c r="AJ735" s="433"/>
      <c r="AK735" s="433"/>
      <c r="AL735" s="433"/>
      <c r="AM735" s="433"/>
      <c r="AN735" s="433"/>
      <c r="AO735" s="433"/>
      <c r="AP735" s="433"/>
      <c r="AQ735" s="433"/>
      <c r="AR735" s="433"/>
      <c r="AS735" s="433"/>
      <c r="AT735" s="433"/>
      <c r="AU735" s="433"/>
      <c r="AV735" s="433"/>
      <c r="AW735" s="433"/>
      <c r="AX735" s="433"/>
    </row>
    <row r="736" spans="2:50" ht="14.25" customHeight="1" x14ac:dyDescent="0.25">
      <c r="B736" s="652"/>
      <c r="C736" s="434"/>
      <c r="D736" s="434"/>
      <c r="E736" s="434"/>
      <c r="F736" s="433"/>
      <c r="G736" s="433"/>
      <c r="H736" s="433"/>
      <c r="I736" s="433"/>
      <c r="J736" s="433"/>
      <c r="K736" s="433"/>
      <c r="L736" s="433"/>
      <c r="M736" s="433"/>
      <c r="N736" s="433"/>
      <c r="O736" s="433"/>
      <c r="P736" s="433"/>
      <c r="Q736" s="433"/>
      <c r="R736" s="433"/>
      <c r="S736" s="433"/>
      <c r="T736" s="433"/>
      <c r="U736" s="433"/>
      <c r="V736" s="433"/>
      <c r="W736" s="433"/>
      <c r="X736" s="433"/>
      <c r="Y736" s="433"/>
      <c r="Z736" s="433"/>
      <c r="AA736" s="433"/>
      <c r="AB736" s="433"/>
      <c r="AC736" s="433"/>
      <c r="AD736" s="433"/>
      <c r="AE736" s="433"/>
      <c r="AF736" s="433"/>
      <c r="AG736" s="433"/>
      <c r="AH736" s="433"/>
      <c r="AI736" s="433"/>
      <c r="AJ736" s="433"/>
      <c r="AK736" s="433"/>
      <c r="AL736" s="433"/>
      <c r="AM736" s="433"/>
      <c r="AN736" s="433"/>
      <c r="AO736" s="433"/>
      <c r="AP736" s="433"/>
      <c r="AQ736" s="433"/>
      <c r="AR736" s="433"/>
      <c r="AS736" s="433"/>
      <c r="AT736" s="433"/>
      <c r="AU736" s="433"/>
      <c r="AV736" s="433"/>
      <c r="AW736" s="433"/>
      <c r="AX736" s="433"/>
    </row>
    <row r="737" spans="2:50" ht="14.25" customHeight="1" x14ac:dyDescent="0.25">
      <c r="B737" s="652"/>
      <c r="C737" s="434"/>
      <c r="D737" s="434"/>
      <c r="E737" s="434"/>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3"/>
      <c r="AR737" s="433"/>
      <c r="AS737" s="433"/>
      <c r="AT737" s="433"/>
      <c r="AU737" s="433"/>
      <c r="AV737" s="433"/>
      <c r="AW737" s="433"/>
      <c r="AX737" s="433"/>
    </row>
    <row r="738" spans="2:50" ht="14.25" customHeight="1" x14ac:dyDescent="0.25">
      <c r="B738" s="652"/>
      <c r="C738" s="434"/>
      <c r="D738" s="434"/>
      <c r="E738" s="434"/>
      <c r="F738" s="433"/>
      <c r="G738" s="433"/>
      <c r="H738" s="433"/>
      <c r="I738" s="433"/>
      <c r="J738" s="433"/>
      <c r="K738" s="433"/>
      <c r="L738" s="433"/>
      <c r="M738" s="433"/>
      <c r="N738" s="433"/>
      <c r="O738" s="433"/>
      <c r="P738" s="433"/>
      <c r="Q738" s="433"/>
      <c r="R738" s="433"/>
      <c r="S738" s="433"/>
      <c r="T738" s="433"/>
      <c r="U738" s="433"/>
      <c r="V738" s="433"/>
      <c r="W738" s="433"/>
      <c r="X738" s="433"/>
      <c r="Y738" s="433"/>
      <c r="Z738" s="433"/>
      <c r="AA738" s="433"/>
      <c r="AB738" s="433"/>
      <c r="AC738" s="433"/>
      <c r="AD738" s="433"/>
      <c r="AE738" s="433"/>
      <c r="AF738" s="433"/>
      <c r="AG738" s="433"/>
      <c r="AH738" s="433"/>
      <c r="AI738" s="433"/>
      <c r="AJ738" s="433"/>
      <c r="AK738" s="433"/>
      <c r="AL738" s="433"/>
      <c r="AM738" s="433"/>
      <c r="AN738" s="433"/>
      <c r="AO738" s="433"/>
      <c r="AP738" s="433"/>
      <c r="AQ738" s="433"/>
      <c r="AR738" s="433"/>
      <c r="AS738" s="433"/>
      <c r="AT738" s="433"/>
      <c r="AU738" s="433"/>
      <c r="AV738" s="433"/>
      <c r="AW738" s="433"/>
      <c r="AX738" s="433"/>
    </row>
    <row r="739" spans="2:50" ht="14.25" customHeight="1" x14ac:dyDescent="0.25">
      <c r="B739" s="652"/>
      <c r="C739" s="434"/>
      <c r="D739" s="434"/>
      <c r="E739" s="434"/>
      <c r="F739" s="433"/>
      <c r="G739" s="433"/>
      <c r="H739" s="433"/>
      <c r="I739" s="433"/>
      <c r="J739" s="433"/>
      <c r="K739" s="433"/>
      <c r="L739" s="433"/>
      <c r="M739" s="433"/>
      <c r="N739" s="433"/>
      <c r="O739" s="433"/>
      <c r="P739" s="433"/>
      <c r="Q739" s="433"/>
      <c r="R739" s="433"/>
      <c r="S739" s="433"/>
      <c r="T739" s="433"/>
      <c r="U739" s="433"/>
      <c r="V739" s="433"/>
      <c r="W739" s="433"/>
      <c r="X739" s="433"/>
      <c r="Y739" s="433"/>
      <c r="Z739" s="433"/>
      <c r="AA739" s="433"/>
      <c r="AB739" s="433"/>
      <c r="AC739" s="433"/>
      <c r="AD739" s="433"/>
      <c r="AE739" s="433"/>
      <c r="AF739" s="433"/>
      <c r="AG739" s="433"/>
      <c r="AH739" s="433"/>
      <c r="AI739" s="433"/>
      <c r="AJ739" s="433"/>
      <c r="AK739" s="433"/>
      <c r="AL739" s="433"/>
      <c r="AM739" s="433"/>
      <c r="AN739" s="433"/>
      <c r="AO739" s="433"/>
      <c r="AP739" s="433"/>
      <c r="AQ739" s="433"/>
      <c r="AR739" s="433"/>
      <c r="AS739" s="433"/>
      <c r="AT739" s="433"/>
      <c r="AU739" s="433"/>
      <c r="AV739" s="433"/>
      <c r="AW739" s="433"/>
      <c r="AX739" s="433"/>
    </row>
    <row r="740" spans="2:50" ht="14.25" customHeight="1" x14ac:dyDescent="0.25">
      <c r="B740" s="652"/>
      <c r="C740" s="434"/>
      <c r="D740" s="434"/>
      <c r="E740" s="434"/>
      <c r="F740" s="433"/>
      <c r="G740" s="433"/>
      <c r="H740" s="433"/>
      <c r="I740" s="433"/>
      <c r="J740" s="433"/>
      <c r="K740" s="433"/>
      <c r="L740" s="433"/>
      <c r="M740" s="433"/>
      <c r="N740" s="433"/>
      <c r="O740" s="433"/>
      <c r="P740" s="433"/>
      <c r="Q740" s="433"/>
      <c r="R740" s="433"/>
      <c r="S740" s="433"/>
      <c r="T740" s="433"/>
      <c r="U740" s="433"/>
      <c r="V740" s="433"/>
      <c r="W740" s="433"/>
      <c r="X740" s="433"/>
      <c r="Y740" s="433"/>
      <c r="Z740" s="433"/>
      <c r="AA740" s="433"/>
      <c r="AB740" s="433"/>
      <c r="AC740" s="433"/>
      <c r="AD740" s="433"/>
      <c r="AE740" s="433"/>
      <c r="AF740" s="433"/>
      <c r="AG740" s="433"/>
      <c r="AH740" s="433"/>
      <c r="AI740" s="433"/>
      <c r="AJ740" s="433"/>
      <c r="AK740" s="433"/>
      <c r="AL740" s="433"/>
      <c r="AM740" s="433"/>
      <c r="AN740" s="433"/>
      <c r="AO740" s="433"/>
      <c r="AP740" s="433"/>
      <c r="AQ740" s="433"/>
      <c r="AR740" s="433"/>
      <c r="AS740" s="433"/>
      <c r="AT740" s="433"/>
      <c r="AU740" s="433"/>
      <c r="AV740" s="433"/>
      <c r="AW740" s="433"/>
      <c r="AX740" s="433"/>
    </row>
    <row r="741" spans="2:50" ht="14.25" customHeight="1" x14ac:dyDescent="0.25">
      <c r="B741" s="652"/>
      <c r="C741" s="434"/>
      <c r="D741" s="434"/>
      <c r="E741" s="434"/>
      <c r="F741" s="433"/>
      <c r="G741" s="433"/>
      <c r="H741" s="433"/>
      <c r="I741" s="433"/>
      <c r="J741" s="433"/>
      <c r="K741" s="433"/>
      <c r="L741" s="433"/>
      <c r="M741" s="433"/>
      <c r="N741" s="433"/>
      <c r="O741" s="433"/>
      <c r="P741" s="433"/>
      <c r="Q741" s="433"/>
      <c r="R741" s="433"/>
      <c r="S741" s="433"/>
      <c r="T741" s="433"/>
      <c r="U741" s="433"/>
      <c r="V741" s="433"/>
      <c r="W741" s="433"/>
      <c r="X741" s="433"/>
      <c r="Y741" s="433"/>
      <c r="Z741" s="433"/>
      <c r="AA741" s="433"/>
      <c r="AB741" s="433"/>
      <c r="AC741" s="433"/>
      <c r="AD741" s="433"/>
      <c r="AE741" s="433"/>
      <c r="AF741" s="433"/>
      <c r="AG741" s="433"/>
      <c r="AH741" s="433"/>
      <c r="AI741" s="433"/>
      <c r="AJ741" s="433"/>
      <c r="AK741" s="433"/>
      <c r="AL741" s="433"/>
      <c r="AM741" s="433"/>
      <c r="AN741" s="433"/>
      <c r="AO741" s="433"/>
      <c r="AP741" s="433"/>
      <c r="AQ741" s="433"/>
      <c r="AR741" s="433"/>
      <c r="AS741" s="433"/>
      <c r="AT741" s="433"/>
      <c r="AU741" s="433"/>
      <c r="AV741" s="433"/>
      <c r="AW741" s="433"/>
      <c r="AX741" s="433"/>
    </row>
    <row r="742" spans="2:50" ht="14.25" customHeight="1" x14ac:dyDescent="0.25">
      <c r="B742" s="652"/>
      <c r="C742" s="434"/>
      <c r="D742" s="434"/>
      <c r="E742" s="434"/>
      <c r="F742" s="433"/>
      <c r="G742" s="433"/>
      <c r="H742" s="433"/>
      <c r="I742" s="433"/>
      <c r="J742" s="433"/>
      <c r="K742" s="433"/>
      <c r="L742" s="433"/>
      <c r="M742" s="433"/>
      <c r="N742" s="433"/>
      <c r="O742" s="433"/>
      <c r="P742" s="433"/>
      <c r="Q742" s="433"/>
      <c r="R742" s="433"/>
      <c r="S742" s="433"/>
      <c r="T742" s="433"/>
      <c r="U742" s="433"/>
      <c r="V742" s="433"/>
      <c r="W742" s="433"/>
      <c r="X742" s="433"/>
      <c r="Y742" s="433"/>
      <c r="Z742" s="433"/>
      <c r="AA742" s="433"/>
      <c r="AB742" s="433"/>
      <c r="AC742" s="433"/>
      <c r="AD742" s="433"/>
      <c r="AE742" s="433"/>
      <c r="AF742" s="433"/>
      <c r="AG742" s="433"/>
      <c r="AH742" s="433"/>
      <c r="AI742" s="433"/>
      <c r="AJ742" s="433"/>
      <c r="AK742" s="433"/>
      <c r="AL742" s="433"/>
      <c r="AM742" s="433"/>
      <c r="AN742" s="433"/>
      <c r="AO742" s="433"/>
      <c r="AP742" s="433"/>
      <c r="AQ742" s="433"/>
      <c r="AR742" s="433"/>
      <c r="AS742" s="433"/>
      <c r="AT742" s="433"/>
      <c r="AU742" s="433"/>
      <c r="AV742" s="433"/>
      <c r="AW742" s="433"/>
      <c r="AX742" s="433"/>
    </row>
    <row r="743" spans="2:50" ht="14.25" customHeight="1" x14ac:dyDescent="0.25">
      <c r="B743" s="652"/>
      <c r="C743" s="434"/>
      <c r="D743" s="434"/>
      <c r="E743" s="434"/>
      <c r="F743" s="433"/>
      <c r="G743" s="433"/>
      <c r="H743" s="433"/>
      <c r="I743" s="433"/>
      <c r="J743" s="433"/>
      <c r="K743" s="433"/>
      <c r="L743" s="433"/>
      <c r="M743" s="433"/>
      <c r="N743" s="433"/>
      <c r="O743" s="433"/>
      <c r="P743" s="433"/>
      <c r="Q743" s="433"/>
      <c r="R743" s="433"/>
      <c r="S743" s="433"/>
      <c r="T743" s="433"/>
      <c r="U743" s="433"/>
      <c r="V743" s="433"/>
      <c r="W743" s="433"/>
      <c r="X743" s="433"/>
      <c r="Y743" s="433"/>
      <c r="Z743" s="433"/>
      <c r="AA743" s="433"/>
      <c r="AB743" s="433"/>
      <c r="AC743" s="433"/>
      <c r="AD743" s="433"/>
      <c r="AE743" s="433"/>
      <c r="AF743" s="433"/>
      <c r="AG743" s="433"/>
      <c r="AH743" s="433"/>
      <c r="AI743" s="433"/>
      <c r="AJ743" s="433"/>
      <c r="AK743" s="433"/>
      <c r="AL743" s="433"/>
      <c r="AM743" s="433"/>
      <c r="AN743" s="433"/>
      <c r="AO743" s="433"/>
      <c r="AP743" s="433"/>
      <c r="AQ743" s="433"/>
      <c r="AR743" s="433"/>
      <c r="AS743" s="433"/>
      <c r="AT743" s="433"/>
      <c r="AU743" s="433"/>
      <c r="AV743" s="433"/>
      <c r="AW743" s="433"/>
      <c r="AX743" s="433"/>
    </row>
    <row r="744" spans="2:50" ht="14.25" customHeight="1" x14ac:dyDescent="0.25">
      <c r="B744" s="652"/>
      <c r="C744" s="434"/>
      <c r="D744" s="434"/>
      <c r="E744" s="434"/>
      <c r="F744" s="433"/>
      <c r="G744" s="433"/>
      <c r="H744" s="433"/>
      <c r="I744" s="433"/>
      <c r="J744" s="433"/>
      <c r="K744" s="433"/>
      <c r="L744" s="433"/>
      <c r="M744" s="433"/>
      <c r="N744" s="433"/>
      <c r="O744" s="433"/>
      <c r="P744" s="433"/>
      <c r="Q744" s="433"/>
      <c r="R744" s="433"/>
      <c r="S744" s="433"/>
      <c r="T744" s="433"/>
      <c r="U744" s="433"/>
      <c r="V744" s="433"/>
      <c r="W744" s="433"/>
      <c r="X744" s="433"/>
      <c r="Y744" s="433"/>
      <c r="Z744" s="433"/>
      <c r="AA744" s="433"/>
      <c r="AB744" s="433"/>
      <c r="AC744" s="433"/>
      <c r="AD744" s="433"/>
      <c r="AE744" s="433"/>
      <c r="AF744" s="433"/>
      <c r="AG744" s="433"/>
      <c r="AH744" s="433"/>
      <c r="AI744" s="433"/>
      <c r="AJ744" s="433"/>
      <c r="AK744" s="433"/>
      <c r="AL744" s="433"/>
      <c r="AM744" s="433"/>
      <c r="AN744" s="433"/>
      <c r="AO744" s="433"/>
      <c r="AP744" s="433"/>
      <c r="AQ744" s="433"/>
      <c r="AR744" s="433"/>
      <c r="AS744" s="433"/>
      <c r="AT744" s="433"/>
      <c r="AU744" s="433"/>
      <c r="AV744" s="433"/>
      <c r="AW744" s="433"/>
      <c r="AX744" s="433"/>
    </row>
    <row r="745" spans="2:50" ht="14.25" customHeight="1" x14ac:dyDescent="0.25">
      <c r="B745" s="652"/>
      <c r="C745" s="434"/>
      <c r="D745" s="434"/>
      <c r="E745" s="434"/>
      <c r="F745" s="433"/>
      <c r="G745" s="433"/>
      <c r="H745" s="433"/>
      <c r="I745" s="433"/>
      <c r="J745" s="433"/>
      <c r="K745" s="433"/>
      <c r="L745" s="433"/>
      <c r="M745" s="433"/>
      <c r="N745" s="433"/>
      <c r="O745" s="433"/>
      <c r="P745" s="433"/>
      <c r="Q745" s="433"/>
      <c r="R745" s="433"/>
      <c r="S745" s="433"/>
      <c r="T745" s="433"/>
      <c r="U745" s="433"/>
      <c r="V745" s="433"/>
      <c r="W745" s="433"/>
      <c r="X745" s="433"/>
      <c r="Y745" s="433"/>
      <c r="Z745" s="433"/>
      <c r="AA745" s="433"/>
      <c r="AB745" s="433"/>
      <c r="AC745" s="433"/>
      <c r="AD745" s="433"/>
      <c r="AE745" s="433"/>
      <c r="AF745" s="433"/>
      <c r="AG745" s="433"/>
      <c r="AH745" s="433"/>
      <c r="AI745" s="433"/>
      <c r="AJ745" s="433"/>
      <c r="AK745" s="433"/>
      <c r="AL745" s="433"/>
      <c r="AM745" s="433"/>
      <c r="AN745" s="433"/>
      <c r="AO745" s="433"/>
      <c r="AP745" s="433"/>
      <c r="AQ745" s="433"/>
      <c r="AR745" s="433"/>
      <c r="AS745" s="433"/>
      <c r="AT745" s="433"/>
      <c r="AU745" s="433"/>
      <c r="AV745" s="433"/>
      <c r="AW745" s="433"/>
      <c r="AX745" s="433"/>
    </row>
    <row r="746" spans="2:50" ht="14.25" customHeight="1" x14ac:dyDescent="0.25">
      <c r="B746" s="652"/>
      <c r="C746" s="434"/>
      <c r="D746" s="434"/>
      <c r="E746" s="434"/>
      <c r="F746" s="433"/>
      <c r="G746" s="433"/>
      <c r="H746" s="433"/>
      <c r="I746" s="433"/>
      <c r="J746" s="433"/>
      <c r="K746" s="433"/>
      <c r="L746" s="433"/>
      <c r="M746" s="433"/>
      <c r="N746" s="433"/>
      <c r="O746" s="433"/>
      <c r="P746" s="433"/>
      <c r="Q746" s="433"/>
      <c r="R746" s="433"/>
      <c r="S746" s="433"/>
      <c r="T746" s="433"/>
      <c r="U746" s="433"/>
      <c r="V746" s="433"/>
      <c r="W746" s="433"/>
      <c r="X746" s="433"/>
      <c r="Y746" s="433"/>
      <c r="Z746" s="433"/>
      <c r="AA746" s="433"/>
      <c r="AB746" s="433"/>
      <c r="AC746" s="433"/>
      <c r="AD746" s="433"/>
      <c r="AE746" s="433"/>
      <c r="AF746" s="433"/>
      <c r="AG746" s="433"/>
      <c r="AH746" s="433"/>
      <c r="AI746" s="433"/>
      <c r="AJ746" s="433"/>
      <c r="AK746" s="433"/>
      <c r="AL746" s="433"/>
      <c r="AM746" s="433"/>
      <c r="AN746" s="433"/>
      <c r="AO746" s="433"/>
      <c r="AP746" s="433"/>
      <c r="AQ746" s="433"/>
      <c r="AR746" s="433"/>
      <c r="AS746" s="433"/>
      <c r="AT746" s="433"/>
      <c r="AU746" s="433"/>
      <c r="AV746" s="433"/>
      <c r="AW746" s="433"/>
      <c r="AX746" s="433"/>
    </row>
    <row r="747" spans="2:50" ht="14.25" customHeight="1" x14ac:dyDescent="0.25">
      <c r="B747" s="652"/>
      <c r="C747" s="434"/>
      <c r="D747" s="434"/>
      <c r="E747" s="434"/>
      <c r="F747" s="433"/>
      <c r="G747" s="433"/>
      <c r="H747" s="433"/>
      <c r="I747" s="433"/>
      <c r="J747" s="433"/>
      <c r="K747" s="433"/>
      <c r="L747" s="433"/>
      <c r="M747" s="433"/>
      <c r="N747" s="433"/>
      <c r="O747" s="433"/>
      <c r="P747" s="433"/>
      <c r="Q747" s="433"/>
      <c r="R747" s="433"/>
      <c r="S747" s="433"/>
      <c r="T747" s="433"/>
      <c r="U747" s="433"/>
      <c r="V747" s="433"/>
      <c r="W747" s="433"/>
      <c r="X747" s="433"/>
      <c r="Y747" s="433"/>
      <c r="Z747" s="433"/>
      <c r="AA747" s="433"/>
      <c r="AB747" s="433"/>
      <c r="AC747" s="433"/>
      <c r="AD747" s="433"/>
      <c r="AE747" s="433"/>
      <c r="AF747" s="433"/>
      <c r="AG747" s="433"/>
      <c r="AH747" s="433"/>
      <c r="AI747" s="433"/>
      <c r="AJ747" s="433"/>
      <c r="AK747" s="433"/>
      <c r="AL747" s="433"/>
      <c r="AM747" s="433"/>
      <c r="AN747" s="433"/>
      <c r="AO747" s="433"/>
      <c r="AP747" s="433"/>
      <c r="AQ747" s="433"/>
      <c r="AR747" s="433"/>
      <c r="AS747" s="433"/>
      <c r="AT747" s="433"/>
      <c r="AU747" s="433"/>
      <c r="AV747" s="433"/>
      <c r="AW747" s="433"/>
      <c r="AX747" s="433"/>
    </row>
    <row r="748" spans="2:50" ht="14.25" customHeight="1" x14ac:dyDescent="0.25">
      <c r="B748" s="652"/>
      <c r="C748" s="434"/>
      <c r="D748" s="434"/>
      <c r="E748" s="434"/>
      <c r="F748" s="433"/>
      <c r="G748" s="433"/>
      <c r="H748" s="433"/>
      <c r="I748" s="433"/>
      <c r="J748" s="433"/>
      <c r="K748" s="433"/>
      <c r="L748" s="433"/>
      <c r="M748" s="433"/>
      <c r="N748" s="433"/>
      <c r="O748" s="433"/>
      <c r="P748" s="433"/>
      <c r="Q748" s="433"/>
      <c r="R748" s="433"/>
      <c r="S748" s="433"/>
      <c r="T748" s="433"/>
      <c r="U748" s="433"/>
      <c r="V748" s="433"/>
      <c r="W748" s="433"/>
      <c r="X748" s="433"/>
      <c r="Y748" s="433"/>
      <c r="Z748" s="433"/>
      <c r="AA748" s="433"/>
      <c r="AB748" s="433"/>
      <c r="AC748" s="433"/>
      <c r="AD748" s="433"/>
      <c r="AE748" s="433"/>
      <c r="AF748" s="433"/>
      <c r="AG748" s="433"/>
      <c r="AH748" s="433"/>
      <c r="AI748" s="433"/>
      <c r="AJ748" s="433"/>
      <c r="AK748" s="433"/>
      <c r="AL748" s="433"/>
      <c r="AM748" s="433"/>
      <c r="AN748" s="433"/>
      <c r="AO748" s="433"/>
      <c r="AP748" s="433"/>
      <c r="AQ748" s="433"/>
      <c r="AR748" s="433"/>
      <c r="AS748" s="433"/>
      <c r="AT748" s="433"/>
      <c r="AU748" s="433"/>
      <c r="AV748" s="433"/>
      <c r="AW748" s="433"/>
      <c r="AX748" s="433"/>
    </row>
    <row r="749" spans="2:50" ht="14.25" customHeight="1" x14ac:dyDescent="0.25">
      <c r="B749" s="652"/>
      <c r="C749" s="434"/>
      <c r="D749" s="434"/>
      <c r="E749" s="434"/>
      <c r="F749" s="433"/>
      <c r="G749" s="433"/>
      <c r="H749" s="433"/>
      <c r="I749" s="433"/>
      <c r="J749" s="433"/>
      <c r="K749" s="433"/>
      <c r="L749" s="433"/>
      <c r="M749" s="433"/>
      <c r="N749" s="433"/>
      <c r="O749" s="433"/>
      <c r="P749" s="433"/>
      <c r="Q749" s="433"/>
      <c r="R749" s="433"/>
      <c r="S749" s="433"/>
      <c r="T749" s="433"/>
      <c r="U749" s="433"/>
      <c r="V749" s="433"/>
      <c r="W749" s="433"/>
      <c r="X749" s="433"/>
      <c r="Y749" s="433"/>
      <c r="Z749" s="433"/>
      <c r="AA749" s="433"/>
      <c r="AB749" s="433"/>
      <c r="AC749" s="433"/>
      <c r="AD749" s="433"/>
      <c r="AE749" s="433"/>
      <c r="AF749" s="433"/>
      <c r="AG749" s="433"/>
      <c r="AH749" s="433"/>
      <c r="AI749" s="433"/>
      <c r="AJ749" s="433"/>
      <c r="AK749" s="433"/>
      <c r="AL749" s="433"/>
      <c r="AM749" s="433"/>
      <c r="AN749" s="433"/>
      <c r="AO749" s="433"/>
      <c r="AP749" s="433"/>
      <c r="AQ749" s="433"/>
      <c r="AR749" s="433"/>
      <c r="AS749" s="433"/>
      <c r="AT749" s="433"/>
      <c r="AU749" s="433"/>
      <c r="AV749" s="433"/>
      <c r="AW749" s="433"/>
      <c r="AX749" s="433"/>
    </row>
    <row r="750" spans="2:50" ht="14.25" customHeight="1" x14ac:dyDescent="0.25">
      <c r="B750" s="652"/>
      <c r="C750" s="434"/>
      <c r="D750" s="434"/>
      <c r="E750" s="434"/>
      <c r="F750" s="433"/>
      <c r="G750" s="433"/>
      <c r="H750" s="433"/>
      <c r="I750" s="433"/>
      <c r="J750" s="433"/>
      <c r="K750" s="433"/>
      <c r="L750" s="433"/>
      <c r="M750" s="433"/>
      <c r="N750" s="433"/>
      <c r="O750" s="433"/>
      <c r="P750" s="433"/>
      <c r="Q750" s="433"/>
      <c r="R750" s="433"/>
      <c r="S750" s="433"/>
      <c r="T750" s="433"/>
      <c r="U750" s="433"/>
      <c r="V750" s="433"/>
      <c r="W750" s="433"/>
      <c r="X750" s="433"/>
      <c r="Y750" s="433"/>
      <c r="Z750" s="433"/>
      <c r="AA750" s="433"/>
      <c r="AB750" s="433"/>
      <c r="AC750" s="433"/>
      <c r="AD750" s="433"/>
      <c r="AE750" s="433"/>
      <c r="AF750" s="433"/>
      <c r="AG750" s="433"/>
      <c r="AH750" s="433"/>
      <c r="AI750" s="433"/>
      <c r="AJ750" s="433"/>
      <c r="AK750" s="433"/>
      <c r="AL750" s="433"/>
      <c r="AM750" s="433"/>
      <c r="AN750" s="433"/>
      <c r="AO750" s="433"/>
      <c r="AP750" s="433"/>
      <c r="AQ750" s="433"/>
      <c r="AR750" s="433"/>
      <c r="AS750" s="433"/>
      <c r="AT750" s="433"/>
      <c r="AU750" s="433"/>
      <c r="AV750" s="433"/>
      <c r="AW750" s="433"/>
      <c r="AX750" s="433"/>
    </row>
    <row r="751" spans="2:50" ht="14.25" customHeight="1" x14ac:dyDescent="0.25">
      <c r="B751" s="652"/>
      <c r="C751" s="434"/>
      <c r="D751" s="434"/>
      <c r="E751" s="434"/>
      <c r="F751" s="433"/>
      <c r="G751" s="433"/>
      <c r="H751" s="433"/>
      <c r="I751" s="433"/>
      <c r="J751" s="433"/>
      <c r="K751" s="433"/>
      <c r="L751" s="433"/>
      <c r="M751" s="433"/>
      <c r="N751" s="433"/>
      <c r="O751" s="433"/>
      <c r="P751" s="433"/>
      <c r="Q751" s="433"/>
      <c r="R751" s="433"/>
      <c r="S751" s="433"/>
      <c r="T751" s="433"/>
      <c r="U751" s="433"/>
      <c r="V751" s="433"/>
      <c r="W751" s="433"/>
      <c r="X751" s="433"/>
      <c r="Y751" s="433"/>
      <c r="Z751" s="433"/>
      <c r="AA751" s="433"/>
      <c r="AB751" s="433"/>
      <c r="AC751" s="433"/>
      <c r="AD751" s="433"/>
      <c r="AE751" s="433"/>
      <c r="AF751" s="433"/>
      <c r="AG751" s="433"/>
      <c r="AH751" s="433"/>
      <c r="AI751" s="433"/>
      <c r="AJ751" s="433"/>
      <c r="AK751" s="433"/>
      <c r="AL751" s="433"/>
      <c r="AM751" s="433"/>
      <c r="AN751" s="433"/>
      <c r="AO751" s="433"/>
      <c r="AP751" s="433"/>
      <c r="AQ751" s="433"/>
      <c r="AR751" s="433"/>
      <c r="AS751" s="433"/>
      <c r="AT751" s="433"/>
      <c r="AU751" s="433"/>
      <c r="AV751" s="433"/>
      <c r="AW751" s="433"/>
      <c r="AX751" s="433"/>
    </row>
    <row r="752" spans="2:50" ht="14.25" customHeight="1" x14ac:dyDescent="0.25">
      <c r="B752" s="652"/>
      <c r="C752" s="434"/>
      <c r="D752" s="434"/>
      <c r="E752" s="434"/>
      <c r="F752" s="433"/>
      <c r="G752" s="433"/>
      <c r="H752" s="433"/>
      <c r="I752" s="433"/>
      <c r="J752" s="433"/>
      <c r="K752" s="433"/>
      <c r="L752" s="433"/>
      <c r="M752" s="433"/>
      <c r="N752" s="433"/>
      <c r="O752" s="433"/>
      <c r="P752" s="433"/>
      <c r="Q752" s="433"/>
      <c r="R752" s="433"/>
      <c r="S752" s="433"/>
      <c r="T752" s="433"/>
      <c r="U752" s="433"/>
      <c r="V752" s="433"/>
      <c r="W752" s="433"/>
      <c r="X752" s="433"/>
      <c r="Y752" s="433"/>
      <c r="Z752" s="433"/>
      <c r="AA752" s="433"/>
      <c r="AB752" s="433"/>
      <c r="AC752" s="433"/>
      <c r="AD752" s="433"/>
      <c r="AE752" s="433"/>
      <c r="AF752" s="433"/>
      <c r="AG752" s="433"/>
      <c r="AH752" s="433"/>
      <c r="AI752" s="433"/>
      <c r="AJ752" s="433"/>
      <c r="AK752" s="433"/>
      <c r="AL752" s="433"/>
      <c r="AM752" s="433"/>
      <c r="AN752" s="433"/>
      <c r="AO752" s="433"/>
      <c r="AP752" s="433"/>
      <c r="AQ752" s="433"/>
      <c r="AR752" s="433"/>
      <c r="AS752" s="433"/>
      <c r="AT752" s="433"/>
      <c r="AU752" s="433"/>
      <c r="AV752" s="433"/>
      <c r="AW752" s="433"/>
      <c r="AX752" s="433"/>
    </row>
    <row r="753" spans="2:50" ht="14.25" customHeight="1" x14ac:dyDescent="0.25">
      <c r="B753" s="652"/>
      <c r="C753" s="434"/>
      <c r="D753" s="434"/>
      <c r="E753" s="434"/>
      <c r="F753" s="433"/>
      <c r="G753" s="433"/>
      <c r="H753" s="433"/>
      <c r="I753" s="433"/>
      <c r="J753" s="433"/>
      <c r="K753" s="433"/>
      <c r="L753" s="433"/>
      <c r="M753" s="433"/>
      <c r="N753" s="433"/>
      <c r="O753" s="433"/>
      <c r="P753" s="433"/>
      <c r="Q753" s="433"/>
      <c r="R753" s="433"/>
      <c r="S753" s="433"/>
      <c r="T753" s="433"/>
      <c r="U753" s="433"/>
      <c r="V753" s="433"/>
      <c r="W753" s="433"/>
      <c r="X753" s="433"/>
      <c r="Y753" s="433"/>
      <c r="Z753" s="433"/>
      <c r="AA753" s="433"/>
      <c r="AB753" s="433"/>
      <c r="AC753" s="433"/>
      <c r="AD753" s="433"/>
      <c r="AE753" s="433"/>
      <c r="AF753" s="433"/>
      <c r="AG753" s="433"/>
      <c r="AH753" s="433"/>
      <c r="AI753" s="433"/>
      <c r="AJ753" s="433"/>
      <c r="AK753" s="433"/>
      <c r="AL753" s="433"/>
      <c r="AM753" s="433"/>
      <c r="AN753" s="433"/>
      <c r="AO753" s="433"/>
      <c r="AP753" s="433"/>
      <c r="AQ753" s="433"/>
      <c r="AR753" s="433"/>
      <c r="AS753" s="433"/>
      <c r="AT753" s="433"/>
      <c r="AU753" s="433"/>
      <c r="AV753" s="433"/>
      <c r="AW753" s="433"/>
      <c r="AX753" s="433"/>
    </row>
    <row r="754" spans="2:50" ht="14.25" customHeight="1" x14ac:dyDescent="0.25">
      <c r="B754" s="652"/>
      <c r="C754" s="434"/>
      <c r="D754" s="434"/>
      <c r="E754" s="434"/>
      <c r="F754" s="433"/>
      <c r="G754" s="433"/>
      <c r="H754" s="433"/>
      <c r="I754" s="433"/>
      <c r="J754" s="433"/>
      <c r="K754" s="433"/>
      <c r="L754" s="433"/>
      <c r="M754" s="433"/>
      <c r="N754" s="433"/>
      <c r="O754" s="433"/>
      <c r="P754" s="433"/>
      <c r="Q754" s="433"/>
      <c r="R754" s="433"/>
      <c r="S754" s="433"/>
      <c r="T754" s="433"/>
      <c r="U754" s="433"/>
      <c r="V754" s="433"/>
      <c r="W754" s="433"/>
      <c r="X754" s="433"/>
      <c r="Y754" s="433"/>
      <c r="Z754" s="433"/>
      <c r="AA754" s="433"/>
      <c r="AB754" s="433"/>
      <c r="AC754" s="433"/>
      <c r="AD754" s="433"/>
      <c r="AE754" s="433"/>
      <c r="AF754" s="433"/>
      <c r="AG754" s="433"/>
      <c r="AH754" s="433"/>
      <c r="AI754" s="433"/>
      <c r="AJ754" s="433"/>
      <c r="AK754" s="433"/>
      <c r="AL754" s="433"/>
      <c r="AM754" s="433"/>
      <c r="AN754" s="433"/>
      <c r="AO754" s="433"/>
      <c r="AP754" s="433"/>
      <c r="AQ754" s="433"/>
      <c r="AR754" s="433"/>
      <c r="AS754" s="433"/>
      <c r="AT754" s="433"/>
      <c r="AU754" s="433"/>
      <c r="AV754" s="433"/>
      <c r="AW754" s="433"/>
      <c r="AX754" s="433"/>
    </row>
    <row r="755" spans="2:50" ht="14.25" customHeight="1" x14ac:dyDescent="0.25">
      <c r="B755" s="652"/>
      <c r="C755" s="434"/>
      <c r="D755" s="434"/>
      <c r="E755" s="434"/>
      <c r="F755" s="433"/>
      <c r="G755" s="433"/>
      <c r="H755" s="433"/>
      <c r="I755" s="433"/>
      <c r="J755" s="433"/>
      <c r="K755" s="433"/>
      <c r="L755" s="433"/>
      <c r="M755" s="433"/>
      <c r="N755" s="433"/>
      <c r="O755" s="433"/>
      <c r="P755" s="433"/>
      <c r="Q755" s="433"/>
      <c r="R755" s="433"/>
      <c r="S755" s="433"/>
      <c r="T755" s="433"/>
      <c r="U755" s="433"/>
      <c r="V755" s="433"/>
      <c r="W755" s="433"/>
      <c r="X755" s="433"/>
      <c r="Y755" s="433"/>
      <c r="Z755" s="433"/>
      <c r="AA755" s="433"/>
      <c r="AB755" s="433"/>
      <c r="AC755" s="433"/>
      <c r="AD755" s="433"/>
      <c r="AE755" s="433"/>
      <c r="AF755" s="433"/>
      <c r="AG755" s="433"/>
      <c r="AH755" s="433"/>
      <c r="AI755" s="433"/>
      <c r="AJ755" s="433"/>
      <c r="AK755" s="433"/>
      <c r="AL755" s="433"/>
      <c r="AM755" s="433"/>
      <c r="AN755" s="433"/>
      <c r="AO755" s="433"/>
      <c r="AP755" s="433"/>
      <c r="AQ755" s="433"/>
      <c r="AR755" s="433"/>
      <c r="AS755" s="433"/>
      <c r="AT755" s="433"/>
      <c r="AU755" s="433"/>
      <c r="AV755" s="433"/>
      <c r="AW755" s="433"/>
      <c r="AX755" s="433"/>
    </row>
    <row r="756" spans="2:50" ht="14.25" customHeight="1" x14ac:dyDescent="0.25">
      <c r="B756" s="652"/>
      <c r="C756" s="434"/>
      <c r="D756" s="434"/>
      <c r="E756" s="434"/>
      <c r="F756" s="433"/>
      <c r="G756" s="433"/>
      <c r="H756" s="433"/>
      <c r="I756" s="433"/>
      <c r="J756" s="433"/>
      <c r="K756" s="433"/>
      <c r="L756" s="433"/>
      <c r="M756" s="433"/>
      <c r="N756" s="433"/>
      <c r="O756" s="433"/>
      <c r="P756" s="433"/>
      <c r="Q756" s="433"/>
      <c r="R756" s="433"/>
      <c r="S756" s="433"/>
      <c r="T756" s="433"/>
      <c r="U756" s="433"/>
      <c r="V756" s="433"/>
      <c r="W756" s="433"/>
      <c r="X756" s="433"/>
      <c r="Y756" s="433"/>
      <c r="Z756" s="433"/>
      <c r="AA756" s="433"/>
      <c r="AB756" s="433"/>
      <c r="AC756" s="433"/>
      <c r="AD756" s="433"/>
      <c r="AE756" s="433"/>
      <c r="AF756" s="433"/>
      <c r="AG756" s="433"/>
      <c r="AH756" s="433"/>
      <c r="AI756" s="433"/>
      <c r="AJ756" s="433"/>
      <c r="AK756" s="433"/>
      <c r="AL756" s="433"/>
      <c r="AM756" s="433"/>
      <c r="AN756" s="433"/>
      <c r="AO756" s="433"/>
      <c r="AP756" s="433"/>
      <c r="AQ756" s="433"/>
      <c r="AR756" s="433"/>
      <c r="AS756" s="433"/>
      <c r="AT756" s="433"/>
      <c r="AU756" s="433"/>
      <c r="AV756" s="433"/>
      <c r="AW756" s="433"/>
      <c r="AX756" s="433"/>
    </row>
    <row r="757" spans="2:50" ht="14.25" customHeight="1" x14ac:dyDescent="0.25">
      <c r="B757" s="652"/>
      <c r="C757" s="434"/>
      <c r="D757" s="434"/>
      <c r="E757" s="434"/>
      <c r="F757" s="433"/>
      <c r="G757" s="433"/>
      <c r="H757" s="433"/>
      <c r="I757" s="433"/>
      <c r="J757" s="433"/>
      <c r="K757" s="433"/>
      <c r="L757" s="433"/>
      <c r="M757" s="433"/>
      <c r="N757" s="433"/>
      <c r="O757" s="433"/>
      <c r="P757" s="433"/>
      <c r="Q757" s="433"/>
      <c r="R757" s="433"/>
      <c r="S757" s="433"/>
      <c r="T757" s="433"/>
      <c r="U757" s="433"/>
      <c r="V757" s="433"/>
      <c r="W757" s="433"/>
      <c r="X757" s="433"/>
      <c r="Y757" s="433"/>
      <c r="Z757" s="433"/>
      <c r="AA757" s="433"/>
      <c r="AB757" s="433"/>
      <c r="AC757" s="433"/>
      <c r="AD757" s="433"/>
      <c r="AE757" s="433"/>
      <c r="AF757" s="433"/>
      <c r="AG757" s="433"/>
      <c r="AH757" s="433"/>
      <c r="AI757" s="433"/>
      <c r="AJ757" s="433"/>
      <c r="AK757" s="433"/>
      <c r="AL757" s="433"/>
      <c r="AM757" s="433"/>
      <c r="AN757" s="433"/>
      <c r="AO757" s="433"/>
      <c r="AP757" s="433"/>
      <c r="AQ757" s="433"/>
      <c r="AR757" s="433"/>
      <c r="AS757" s="433"/>
      <c r="AT757" s="433"/>
      <c r="AU757" s="433"/>
      <c r="AV757" s="433"/>
      <c r="AW757" s="433"/>
      <c r="AX757" s="433"/>
    </row>
    <row r="758" spans="2:50" ht="14.25" customHeight="1" x14ac:dyDescent="0.25">
      <c r="B758" s="652"/>
      <c r="C758" s="434"/>
      <c r="D758" s="434"/>
      <c r="E758" s="434"/>
      <c r="F758" s="433"/>
      <c r="G758" s="433"/>
      <c r="H758" s="433"/>
      <c r="I758" s="433"/>
      <c r="J758" s="433"/>
      <c r="K758" s="433"/>
      <c r="L758" s="433"/>
      <c r="M758" s="433"/>
      <c r="N758" s="433"/>
      <c r="O758" s="433"/>
      <c r="P758" s="433"/>
      <c r="Q758" s="433"/>
      <c r="R758" s="433"/>
      <c r="S758" s="433"/>
      <c r="T758" s="433"/>
      <c r="U758" s="433"/>
      <c r="V758" s="433"/>
      <c r="W758" s="433"/>
      <c r="X758" s="433"/>
      <c r="Y758" s="433"/>
      <c r="Z758" s="433"/>
      <c r="AA758" s="433"/>
      <c r="AB758" s="433"/>
      <c r="AC758" s="433"/>
      <c r="AD758" s="433"/>
      <c r="AE758" s="433"/>
      <c r="AF758" s="433"/>
      <c r="AG758" s="433"/>
      <c r="AH758" s="433"/>
      <c r="AI758" s="433"/>
      <c r="AJ758" s="433"/>
      <c r="AK758" s="433"/>
      <c r="AL758" s="433"/>
      <c r="AM758" s="433"/>
      <c r="AN758" s="433"/>
      <c r="AO758" s="433"/>
      <c r="AP758" s="433"/>
      <c r="AQ758" s="433"/>
      <c r="AR758" s="433"/>
      <c r="AS758" s="433"/>
      <c r="AT758" s="433"/>
      <c r="AU758" s="433"/>
      <c r="AV758" s="433"/>
      <c r="AW758" s="433"/>
      <c r="AX758" s="433"/>
    </row>
    <row r="759" spans="2:50" ht="14.25" customHeight="1" x14ac:dyDescent="0.25">
      <c r="B759" s="652"/>
      <c r="C759" s="434"/>
      <c r="D759" s="434"/>
      <c r="E759" s="434"/>
      <c r="F759" s="433"/>
      <c r="G759" s="433"/>
      <c r="H759" s="433"/>
      <c r="I759" s="433"/>
      <c r="J759" s="433"/>
      <c r="K759" s="433"/>
      <c r="L759" s="433"/>
      <c r="M759" s="433"/>
      <c r="N759" s="433"/>
      <c r="O759" s="433"/>
      <c r="P759" s="433"/>
      <c r="Q759" s="433"/>
      <c r="R759" s="433"/>
      <c r="S759" s="433"/>
      <c r="T759" s="433"/>
      <c r="U759" s="433"/>
      <c r="V759" s="433"/>
      <c r="W759" s="433"/>
      <c r="X759" s="433"/>
      <c r="Y759" s="433"/>
      <c r="Z759" s="433"/>
      <c r="AA759" s="433"/>
      <c r="AB759" s="433"/>
      <c r="AC759" s="433"/>
      <c r="AD759" s="433"/>
      <c r="AE759" s="433"/>
      <c r="AF759" s="433"/>
      <c r="AG759" s="433"/>
      <c r="AH759" s="433"/>
      <c r="AI759" s="433"/>
      <c r="AJ759" s="433"/>
      <c r="AK759" s="433"/>
      <c r="AL759" s="433"/>
      <c r="AM759" s="433"/>
      <c r="AN759" s="433"/>
      <c r="AO759" s="433"/>
      <c r="AP759" s="433"/>
      <c r="AQ759" s="433"/>
      <c r="AR759" s="433"/>
      <c r="AS759" s="433"/>
      <c r="AT759" s="433"/>
      <c r="AU759" s="433"/>
      <c r="AV759" s="433"/>
      <c r="AW759" s="433"/>
      <c r="AX759" s="433"/>
    </row>
    <row r="760" spans="2:50" ht="14.25" customHeight="1" x14ac:dyDescent="0.25">
      <c r="B760" s="652"/>
      <c r="C760" s="434"/>
      <c r="D760" s="434"/>
      <c r="E760" s="434"/>
      <c r="F760" s="433"/>
      <c r="G760" s="433"/>
      <c r="H760" s="433"/>
      <c r="I760" s="433"/>
      <c r="J760" s="433"/>
      <c r="K760" s="433"/>
      <c r="L760" s="433"/>
      <c r="M760" s="433"/>
      <c r="N760" s="433"/>
      <c r="O760" s="433"/>
      <c r="P760" s="433"/>
      <c r="Q760" s="433"/>
      <c r="R760" s="433"/>
      <c r="S760" s="433"/>
      <c r="T760" s="433"/>
      <c r="U760" s="433"/>
      <c r="V760" s="433"/>
      <c r="W760" s="433"/>
      <c r="X760" s="433"/>
      <c r="Y760" s="433"/>
      <c r="Z760" s="433"/>
      <c r="AA760" s="433"/>
      <c r="AB760" s="433"/>
      <c r="AC760" s="433"/>
      <c r="AD760" s="433"/>
      <c r="AE760" s="433"/>
      <c r="AF760" s="433"/>
      <c r="AG760" s="433"/>
      <c r="AH760" s="433"/>
      <c r="AI760" s="433"/>
      <c r="AJ760" s="433"/>
      <c r="AK760" s="433"/>
      <c r="AL760" s="433"/>
      <c r="AM760" s="433"/>
      <c r="AN760" s="433"/>
      <c r="AO760" s="433"/>
      <c r="AP760" s="433"/>
      <c r="AQ760" s="433"/>
      <c r="AR760" s="433"/>
      <c r="AS760" s="433"/>
      <c r="AT760" s="433"/>
      <c r="AU760" s="433"/>
      <c r="AV760" s="433"/>
      <c r="AW760" s="433"/>
      <c r="AX760" s="433"/>
    </row>
    <row r="761" spans="2:50" ht="14.25" customHeight="1" x14ac:dyDescent="0.25">
      <c r="B761" s="652"/>
      <c r="C761" s="434"/>
      <c r="D761" s="434"/>
      <c r="E761" s="434"/>
      <c r="F761" s="433"/>
      <c r="G761" s="433"/>
      <c r="H761" s="433"/>
      <c r="I761" s="433"/>
      <c r="J761" s="433"/>
      <c r="K761" s="433"/>
      <c r="L761" s="433"/>
      <c r="M761" s="433"/>
      <c r="N761" s="433"/>
      <c r="O761" s="433"/>
      <c r="P761" s="433"/>
      <c r="Q761" s="433"/>
      <c r="R761" s="433"/>
      <c r="S761" s="433"/>
      <c r="T761" s="433"/>
      <c r="U761" s="433"/>
      <c r="V761" s="433"/>
      <c r="W761" s="433"/>
      <c r="X761" s="433"/>
      <c r="Y761" s="433"/>
      <c r="Z761" s="433"/>
      <c r="AA761" s="433"/>
      <c r="AB761" s="433"/>
      <c r="AC761" s="433"/>
      <c r="AD761" s="433"/>
      <c r="AE761" s="433"/>
      <c r="AF761" s="433"/>
      <c r="AG761" s="433"/>
      <c r="AH761" s="433"/>
      <c r="AI761" s="433"/>
      <c r="AJ761" s="433"/>
      <c r="AK761" s="433"/>
      <c r="AL761" s="433"/>
      <c r="AM761" s="433"/>
      <c r="AN761" s="433"/>
      <c r="AO761" s="433"/>
      <c r="AP761" s="433"/>
      <c r="AQ761" s="433"/>
      <c r="AR761" s="433"/>
      <c r="AS761" s="433"/>
      <c r="AT761" s="433"/>
      <c r="AU761" s="433"/>
      <c r="AV761" s="433"/>
      <c r="AW761" s="433"/>
      <c r="AX761" s="433"/>
    </row>
    <row r="762" spans="2:50" ht="14.25" customHeight="1" x14ac:dyDescent="0.25">
      <c r="B762" s="652"/>
      <c r="C762" s="434"/>
      <c r="D762" s="434"/>
      <c r="E762" s="434"/>
      <c r="F762" s="433"/>
      <c r="G762" s="433"/>
      <c r="H762" s="433"/>
      <c r="I762" s="433"/>
      <c r="J762" s="433"/>
      <c r="K762" s="433"/>
      <c r="L762" s="433"/>
      <c r="M762" s="433"/>
      <c r="N762" s="433"/>
      <c r="O762" s="433"/>
      <c r="P762" s="433"/>
      <c r="Q762" s="433"/>
      <c r="R762" s="433"/>
      <c r="S762" s="433"/>
      <c r="T762" s="433"/>
      <c r="U762" s="433"/>
      <c r="V762" s="433"/>
      <c r="W762" s="433"/>
      <c r="X762" s="433"/>
      <c r="Y762" s="433"/>
      <c r="Z762" s="433"/>
      <c r="AA762" s="433"/>
      <c r="AB762" s="433"/>
      <c r="AC762" s="433"/>
      <c r="AD762" s="433"/>
      <c r="AE762" s="433"/>
      <c r="AF762" s="433"/>
      <c r="AG762" s="433"/>
      <c r="AH762" s="433"/>
      <c r="AI762" s="433"/>
      <c r="AJ762" s="433"/>
      <c r="AK762" s="433"/>
      <c r="AL762" s="433"/>
      <c r="AM762" s="433"/>
      <c r="AN762" s="433"/>
      <c r="AO762" s="433"/>
      <c r="AP762" s="433"/>
      <c r="AQ762" s="433"/>
      <c r="AR762" s="433"/>
      <c r="AS762" s="433"/>
      <c r="AT762" s="433"/>
      <c r="AU762" s="433"/>
      <c r="AV762" s="433"/>
      <c r="AW762" s="433"/>
      <c r="AX762" s="433"/>
    </row>
    <row r="763" spans="2:50" ht="14.25" customHeight="1" x14ac:dyDescent="0.25">
      <c r="B763" s="652"/>
      <c r="C763" s="434"/>
      <c r="D763" s="434"/>
      <c r="E763" s="434"/>
      <c r="F763" s="433"/>
      <c r="G763" s="433"/>
      <c r="H763" s="433"/>
      <c r="I763" s="433"/>
      <c r="J763" s="433"/>
      <c r="K763" s="433"/>
      <c r="L763" s="433"/>
      <c r="M763" s="433"/>
      <c r="N763" s="433"/>
      <c r="O763" s="433"/>
      <c r="P763" s="433"/>
      <c r="Q763" s="433"/>
      <c r="R763" s="433"/>
      <c r="S763" s="433"/>
      <c r="T763" s="433"/>
      <c r="U763" s="433"/>
      <c r="V763" s="433"/>
      <c r="W763" s="433"/>
      <c r="X763" s="433"/>
      <c r="Y763" s="433"/>
      <c r="Z763" s="433"/>
      <c r="AA763" s="433"/>
      <c r="AB763" s="433"/>
      <c r="AC763" s="433"/>
      <c r="AD763" s="433"/>
      <c r="AE763" s="433"/>
      <c r="AF763" s="433"/>
      <c r="AG763" s="433"/>
      <c r="AH763" s="433"/>
      <c r="AI763" s="433"/>
      <c r="AJ763" s="433"/>
      <c r="AK763" s="433"/>
      <c r="AL763" s="433"/>
      <c r="AM763" s="433"/>
      <c r="AN763" s="433"/>
      <c r="AO763" s="433"/>
      <c r="AP763" s="433"/>
      <c r="AQ763" s="433"/>
      <c r="AR763" s="433"/>
      <c r="AS763" s="433"/>
      <c r="AT763" s="433"/>
      <c r="AU763" s="433"/>
      <c r="AV763" s="433"/>
      <c r="AW763" s="433"/>
      <c r="AX763" s="433"/>
    </row>
    <row r="764" spans="2:50" ht="14.25" customHeight="1" x14ac:dyDescent="0.25">
      <c r="B764" s="652"/>
      <c r="C764" s="434"/>
      <c r="D764" s="434"/>
      <c r="E764" s="434"/>
      <c r="F764" s="433"/>
      <c r="G764" s="433"/>
      <c r="H764" s="433"/>
      <c r="I764" s="433"/>
      <c r="J764" s="433"/>
      <c r="K764" s="433"/>
      <c r="L764" s="433"/>
      <c r="M764" s="433"/>
      <c r="N764" s="433"/>
      <c r="O764" s="433"/>
      <c r="P764" s="433"/>
      <c r="Q764" s="433"/>
      <c r="R764" s="433"/>
      <c r="S764" s="433"/>
      <c r="T764" s="433"/>
      <c r="U764" s="433"/>
      <c r="V764" s="433"/>
      <c r="W764" s="433"/>
      <c r="X764" s="433"/>
      <c r="Y764" s="433"/>
      <c r="Z764" s="433"/>
      <c r="AA764" s="433"/>
      <c r="AB764" s="433"/>
      <c r="AC764" s="433"/>
      <c r="AD764" s="433"/>
      <c r="AE764" s="433"/>
      <c r="AF764" s="433"/>
      <c r="AG764" s="433"/>
      <c r="AH764" s="433"/>
      <c r="AI764" s="433"/>
      <c r="AJ764" s="433"/>
      <c r="AK764" s="433"/>
      <c r="AL764" s="433"/>
      <c r="AM764" s="433"/>
      <c r="AN764" s="433"/>
      <c r="AO764" s="433"/>
      <c r="AP764" s="433"/>
      <c r="AQ764" s="433"/>
      <c r="AR764" s="433"/>
      <c r="AS764" s="433"/>
      <c r="AT764" s="433"/>
      <c r="AU764" s="433"/>
      <c r="AV764" s="433"/>
      <c r="AW764" s="433"/>
      <c r="AX764" s="433"/>
    </row>
    <row r="765" spans="2:50" ht="14.25" customHeight="1" x14ac:dyDescent="0.25">
      <c r="B765" s="652"/>
      <c r="C765" s="434"/>
      <c r="D765" s="434"/>
      <c r="E765" s="434"/>
      <c r="F765" s="433"/>
      <c r="G765" s="433"/>
      <c r="H765" s="433"/>
      <c r="I765" s="433"/>
      <c r="J765" s="433"/>
      <c r="K765" s="433"/>
      <c r="L765" s="433"/>
      <c r="M765" s="433"/>
      <c r="N765" s="433"/>
      <c r="O765" s="433"/>
      <c r="P765" s="433"/>
      <c r="Q765" s="433"/>
      <c r="R765" s="433"/>
      <c r="S765" s="433"/>
      <c r="T765" s="433"/>
      <c r="U765" s="433"/>
      <c r="V765" s="433"/>
      <c r="W765" s="433"/>
      <c r="X765" s="433"/>
      <c r="Y765" s="433"/>
      <c r="Z765" s="433"/>
      <c r="AA765" s="433"/>
      <c r="AB765" s="433"/>
      <c r="AC765" s="433"/>
      <c r="AD765" s="433"/>
      <c r="AE765" s="433"/>
      <c r="AF765" s="433"/>
      <c r="AG765" s="433"/>
      <c r="AH765" s="433"/>
      <c r="AI765" s="433"/>
      <c r="AJ765" s="433"/>
      <c r="AK765" s="433"/>
      <c r="AL765" s="433"/>
      <c r="AM765" s="433"/>
      <c r="AN765" s="433"/>
      <c r="AO765" s="433"/>
      <c r="AP765" s="433"/>
      <c r="AQ765" s="433"/>
      <c r="AR765" s="433"/>
      <c r="AS765" s="433"/>
      <c r="AT765" s="433"/>
      <c r="AU765" s="433"/>
      <c r="AV765" s="433"/>
      <c r="AW765" s="433"/>
      <c r="AX765" s="433"/>
    </row>
    <row r="766" spans="2:50" ht="14.25" customHeight="1" x14ac:dyDescent="0.25">
      <c r="B766" s="652"/>
      <c r="C766" s="434"/>
      <c r="D766" s="434"/>
      <c r="E766" s="434"/>
      <c r="F766" s="433"/>
      <c r="G766" s="433"/>
      <c r="H766" s="433"/>
      <c r="I766" s="433"/>
      <c r="J766" s="433"/>
      <c r="K766" s="433"/>
      <c r="L766" s="433"/>
      <c r="M766" s="433"/>
      <c r="N766" s="433"/>
      <c r="O766" s="433"/>
      <c r="P766" s="433"/>
      <c r="Q766" s="433"/>
      <c r="R766" s="433"/>
      <c r="S766" s="433"/>
      <c r="T766" s="433"/>
      <c r="U766" s="433"/>
      <c r="V766" s="433"/>
      <c r="W766" s="433"/>
      <c r="X766" s="433"/>
      <c r="Y766" s="433"/>
      <c r="Z766" s="433"/>
      <c r="AA766" s="433"/>
      <c r="AB766" s="433"/>
      <c r="AC766" s="433"/>
      <c r="AD766" s="433"/>
      <c r="AE766" s="433"/>
      <c r="AF766" s="433"/>
      <c r="AG766" s="433"/>
      <c r="AH766" s="433"/>
      <c r="AI766" s="433"/>
      <c r="AJ766" s="433"/>
      <c r="AK766" s="433"/>
      <c r="AL766" s="433"/>
      <c r="AM766" s="433"/>
      <c r="AN766" s="433"/>
      <c r="AO766" s="433"/>
      <c r="AP766" s="433"/>
      <c r="AQ766" s="433"/>
      <c r="AR766" s="433"/>
      <c r="AS766" s="433"/>
      <c r="AT766" s="433"/>
      <c r="AU766" s="433"/>
      <c r="AV766" s="433"/>
      <c r="AW766" s="433"/>
      <c r="AX766" s="433"/>
    </row>
    <row r="767" spans="2:50" ht="14.25" customHeight="1" x14ac:dyDescent="0.25">
      <c r="B767" s="652"/>
      <c r="C767" s="434"/>
      <c r="D767" s="434"/>
      <c r="E767" s="434"/>
      <c r="F767" s="433"/>
      <c r="G767" s="433"/>
      <c r="H767" s="433"/>
      <c r="I767" s="433"/>
      <c r="J767" s="433"/>
      <c r="K767" s="433"/>
      <c r="L767" s="433"/>
      <c r="M767" s="433"/>
      <c r="N767" s="433"/>
      <c r="O767" s="433"/>
      <c r="P767" s="433"/>
      <c r="Q767" s="433"/>
      <c r="R767" s="433"/>
      <c r="S767" s="433"/>
      <c r="T767" s="433"/>
      <c r="U767" s="433"/>
      <c r="V767" s="433"/>
      <c r="W767" s="433"/>
      <c r="X767" s="433"/>
      <c r="Y767" s="433"/>
      <c r="Z767" s="433"/>
      <c r="AA767" s="433"/>
      <c r="AB767" s="433"/>
      <c r="AC767" s="433"/>
      <c r="AD767" s="433"/>
      <c r="AE767" s="433"/>
      <c r="AF767" s="433"/>
      <c r="AG767" s="433"/>
      <c r="AH767" s="433"/>
      <c r="AI767" s="433"/>
      <c r="AJ767" s="433"/>
      <c r="AK767" s="433"/>
      <c r="AL767" s="433"/>
      <c r="AM767" s="433"/>
      <c r="AN767" s="433"/>
      <c r="AO767" s="433"/>
      <c r="AP767" s="433"/>
      <c r="AQ767" s="433"/>
      <c r="AR767" s="433"/>
      <c r="AS767" s="433"/>
      <c r="AT767" s="433"/>
      <c r="AU767" s="433"/>
      <c r="AV767" s="433"/>
      <c r="AW767" s="433"/>
      <c r="AX767" s="433"/>
    </row>
    <row r="768" spans="2:50" ht="14.25" customHeight="1" x14ac:dyDescent="0.25">
      <c r="B768" s="652"/>
      <c r="C768" s="434"/>
      <c r="D768" s="434"/>
      <c r="E768" s="434"/>
      <c r="F768" s="433"/>
      <c r="G768" s="433"/>
      <c r="H768" s="433"/>
      <c r="I768" s="433"/>
      <c r="J768" s="433"/>
      <c r="K768" s="433"/>
      <c r="L768" s="433"/>
      <c r="M768" s="433"/>
      <c r="N768" s="433"/>
      <c r="O768" s="433"/>
      <c r="P768" s="433"/>
      <c r="Q768" s="433"/>
      <c r="R768" s="433"/>
      <c r="S768" s="433"/>
      <c r="T768" s="433"/>
      <c r="U768" s="433"/>
      <c r="V768" s="433"/>
      <c r="W768" s="433"/>
      <c r="X768" s="433"/>
      <c r="Y768" s="433"/>
      <c r="Z768" s="433"/>
      <c r="AA768" s="433"/>
      <c r="AB768" s="433"/>
      <c r="AC768" s="433"/>
      <c r="AD768" s="433"/>
      <c r="AE768" s="433"/>
      <c r="AF768" s="433"/>
      <c r="AG768" s="433"/>
      <c r="AH768" s="433"/>
      <c r="AI768" s="433"/>
      <c r="AJ768" s="433"/>
      <c r="AK768" s="433"/>
      <c r="AL768" s="433"/>
      <c r="AM768" s="433"/>
      <c r="AN768" s="433"/>
      <c r="AO768" s="433"/>
      <c r="AP768" s="433"/>
      <c r="AQ768" s="433"/>
      <c r="AR768" s="433"/>
      <c r="AS768" s="433"/>
      <c r="AT768" s="433"/>
      <c r="AU768" s="433"/>
      <c r="AV768" s="433"/>
      <c r="AW768" s="433"/>
      <c r="AX768" s="433"/>
    </row>
    <row r="769" spans="2:50" ht="14.25" customHeight="1" x14ac:dyDescent="0.25">
      <c r="B769" s="652"/>
      <c r="C769" s="434"/>
      <c r="D769" s="434"/>
      <c r="E769" s="434"/>
      <c r="F769" s="433"/>
      <c r="G769" s="433"/>
      <c r="H769" s="433"/>
      <c r="I769" s="433"/>
      <c r="J769" s="433"/>
      <c r="K769" s="433"/>
      <c r="L769" s="433"/>
      <c r="M769" s="433"/>
      <c r="N769" s="433"/>
      <c r="O769" s="433"/>
      <c r="P769" s="433"/>
      <c r="Q769" s="433"/>
      <c r="R769" s="433"/>
      <c r="S769" s="433"/>
      <c r="T769" s="433"/>
      <c r="U769" s="433"/>
      <c r="V769" s="433"/>
      <c r="W769" s="433"/>
      <c r="X769" s="433"/>
      <c r="Y769" s="433"/>
      <c r="Z769" s="433"/>
      <c r="AA769" s="433"/>
      <c r="AB769" s="433"/>
      <c r="AC769" s="433"/>
      <c r="AD769" s="433"/>
      <c r="AE769" s="433"/>
      <c r="AF769" s="433"/>
      <c r="AG769" s="433"/>
      <c r="AH769" s="433"/>
      <c r="AI769" s="433"/>
      <c r="AJ769" s="433"/>
      <c r="AK769" s="433"/>
      <c r="AL769" s="433"/>
      <c r="AM769" s="433"/>
      <c r="AN769" s="433"/>
      <c r="AO769" s="433"/>
      <c r="AP769" s="433"/>
      <c r="AQ769" s="433"/>
      <c r="AR769" s="433"/>
      <c r="AS769" s="433"/>
      <c r="AT769" s="433"/>
      <c r="AU769" s="433"/>
      <c r="AV769" s="433"/>
      <c r="AW769" s="433"/>
      <c r="AX769" s="433"/>
    </row>
    <row r="770" spans="2:50" ht="14.25" customHeight="1" x14ac:dyDescent="0.25">
      <c r="B770" s="652"/>
      <c r="C770" s="434"/>
      <c r="D770" s="434"/>
      <c r="E770" s="434"/>
      <c r="F770" s="433"/>
      <c r="G770" s="433"/>
      <c r="H770" s="433"/>
      <c r="I770" s="433"/>
      <c r="J770" s="433"/>
      <c r="K770" s="433"/>
      <c r="L770" s="433"/>
      <c r="M770" s="433"/>
      <c r="N770" s="433"/>
      <c r="O770" s="433"/>
      <c r="P770" s="433"/>
      <c r="Q770" s="433"/>
      <c r="R770" s="433"/>
      <c r="S770" s="433"/>
      <c r="T770" s="433"/>
      <c r="U770" s="433"/>
      <c r="V770" s="433"/>
      <c r="W770" s="433"/>
      <c r="X770" s="433"/>
      <c r="Y770" s="433"/>
      <c r="Z770" s="433"/>
      <c r="AA770" s="433"/>
      <c r="AB770" s="433"/>
      <c r="AC770" s="433"/>
      <c r="AD770" s="433"/>
      <c r="AE770" s="433"/>
      <c r="AF770" s="433"/>
      <c r="AG770" s="433"/>
      <c r="AH770" s="433"/>
      <c r="AI770" s="433"/>
      <c r="AJ770" s="433"/>
      <c r="AK770" s="433"/>
      <c r="AL770" s="433"/>
      <c r="AM770" s="433"/>
      <c r="AN770" s="433"/>
      <c r="AO770" s="433"/>
      <c r="AP770" s="433"/>
      <c r="AQ770" s="433"/>
      <c r="AR770" s="433"/>
      <c r="AS770" s="433"/>
      <c r="AT770" s="433"/>
      <c r="AU770" s="433"/>
      <c r="AV770" s="433"/>
      <c r="AW770" s="433"/>
      <c r="AX770" s="433"/>
    </row>
    <row r="771" spans="2:50" ht="14.25" customHeight="1" x14ac:dyDescent="0.25">
      <c r="B771" s="652"/>
      <c r="C771" s="434"/>
      <c r="D771" s="434"/>
      <c r="E771" s="434"/>
      <c r="F771" s="433"/>
      <c r="G771" s="433"/>
      <c r="H771" s="433"/>
      <c r="I771" s="433"/>
      <c r="J771" s="433"/>
      <c r="K771" s="433"/>
      <c r="L771" s="433"/>
      <c r="M771" s="433"/>
      <c r="N771" s="433"/>
      <c r="O771" s="433"/>
      <c r="P771" s="433"/>
      <c r="Q771" s="433"/>
      <c r="R771" s="433"/>
      <c r="S771" s="433"/>
      <c r="T771" s="433"/>
      <c r="U771" s="433"/>
      <c r="V771" s="433"/>
      <c r="W771" s="433"/>
      <c r="X771" s="433"/>
      <c r="Y771" s="433"/>
      <c r="Z771" s="433"/>
      <c r="AA771" s="433"/>
      <c r="AB771" s="433"/>
      <c r="AC771" s="433"/>
      <c r="AD771" s="433"/>
      <c r="AE771" s="433"/>
      <c r="AF771" s="433"/>
      <c r="AG771" s="433"/>
      <c r="AH771" s="433"/>
      <c r="AI771" s="433"/>
      <c r="AJ771" s="433"/>
      <c r="AK771" s="433"/>
      <c r="AL771" s="433"/>
      <c r="AM771" s="433"/>
      <c r="AN771" s="433"/>
      <c r="AO771" s="433"/>
      <c r="AP771" s="433"/>
      <c r="AQ771" s="433"/>
      <c r="AR771" s="433"/>
      <c r="AS771" s="433"/>
      <c r="AT771" s="433"/>
      <c r="AU771" s="433"/>
      <c r="AV771" s="433"/>
      <c r="AW771" s="433"/>
      <c r="AX771" s="433"/>
    </row>
    <row r="772" spans="2:50" ht="14.25" customHeight="1" x14ac:dyDescent="0.25">
      <c r="B772" s="652"/>
      <c r="C772" s="434"/>
      <c r="D772" s="434"/>
      <c r="E772" s="434"/>
      <c r="F772" s="433"/>
      <c r="G772" s="433"/>
      <c r="H772" s="433"/>
      <c r="I772" s="433"/>
      <c r="J772" s="433"/>
      <c r="K772" s="433"/>
      <c r="L772" s="433"/>
      <c r="M772" s="433"/>
      <c r="N772" s="433"/>
      <c r="O772" s="433"/>
      <c r="P772" s="433"/>
      <c r="Q772" s="433"/>
      <c r="R772" s="433"/>
      <c r="S772" s="433"/>
      <c r="T772" s="433"/>
      <c r="U772" s="433"/>
      <c r="V772" s="433"/>
      <c r="W772" s="433"/>
      <c r="X772" s="433"/>
      <c r="Y772" s="433"/>
      <c r="Z772" s="433"/>
      <c r="AA772" s="433"/>
      <c r="AB772" s="433"/>
      <c r="AC772" s="433"/>
      <c r="AD772" s="433"/>
      <c r="AE772" s="433"/>
      <c r="AF772" s="433"/>
      <c r="AG772" s="433"/>
      <c r="AH772" s="433"/>
      <c r="AI772" s="433"/>
      <c r="AJ772" s="433"/>
      <c r="AK772" s="433"/>
      <c r="AL772" s="433"/>
      <c r="AM772" s="433"/>
      <c r="AN772" s="433"/>
      <c r="AO772" s="433"/>
      <c r="AP772" s="433"/>
      <c r="AQ772" s="433"/>
      <c r="AR772" s="433"/>
      <c r="AS772" s="433"/>
      <c r="AT772" s="433"/>
      <c r="AU772" s="433"/>
      <c r="AV772" s="433"/>
      <c r="AW772" s="433"/>
      <c r="AX772" s="433"/>
    </row>
    <row r="773" spans="2:50" ht="14.25" customHeight="1" x14ac:dyDescent="0.25">
      <c r="B773" s="652"/>
      <c r="C773" s="434"/>
      <c r="D773" s="434"/>
      <c r="E773" s="434"/>
      <c r="F773" s="433"/>
      <c r="G773" s="433"/>
      <c r="H773" s="433"/>
      <c r="I773" s="433"/>
      <c r="J773" s="433"/>
      <c r="K773" s="433"/>
      <c r="L773" s="433"/>
      <c r="M773" s="433"/>
      <c r="N773" s="433"/>
      <c r="O773" s="433"/>
      <c r="P773" s="433"/>
      <c r="Q773" s="433"/>
      <c r="R773" s="433"/>
      <c r="S773" s="433"/>
      <c r="T773" s="433"/>
      <c r="U773" s="433"/>
      <c r="V773" s="433"/>
      <c r="W773" s="433"/>
      <c r="X773" s="433"/>
      <c r="Y773" s="433"/>
      <c r="Z773" s="433"/>
      <c r="AA773" s="433"/>
      <c r="AB773" s="433"/>
      <c r="AC773" s="433"/>
      <c r="AD773" s="433"/>
      <c r="AE773" s="433"/>
      <c r="AF773" s="433"/>
      <c r="AG773" s="433"/>
      <c r="AH773" s="433"/>
      <c r="AI773" s="433"/>
      <c r="AJ773" s="433"/>
      <c r="AK773" s="433"/>
      <c r="AL773" s="433"/>
      <c r="AM773" s="433"/>
      <c r="AN773" s="433"/>
      <c r="AO773" s="433"/>
      <c r="AP773" s="433"/>
      <c r="AQ773" s="433"/>
      <c r="AR773" s="433"/>
      <c r="AS773" s="433"/>
      <c r="AT773" s="433"/>
      <c r="AU773" s="433"/>
      <c r="AV773" s="433"/>
      <c r="AW773" s="433"/>
      <c r="AX773" s="433"/>
    </row>
    <row r="774" spans="2:50" ht="14.25" customHeight="1" x14ac:dyDescent="0.25">
      <c r="B774" s="652"/>
      <c r="C774" s="434"/>
      <c r="D774" s="434"/>
      <c r="E774" s="434"/>
      <c r="F774" s="433"/>
      <c r="G774" s="433"/>
      <c r="H774" s="433"/>
      <c r="I774" s="433"/>
      <c r="J774" s="433"/>
      <c r="K774" s="433"/>
      <c r="L774" s="433"/>
      <c r="M774" s="433"/>
      <c r="N774" s="433"/>
      <c r="O774" s="433"/>
      <c r="P774" s="433"/>
      <c r="Q774" s="433"/>
      <c r="R774" s="433"/>
      <c r="S774" s="433"/>
      <c r="T774" s="433"/>
      <c r="U774" s="433"/>
      <c r="V774" s="433"/>
      <c r="W774" s="433"/>
      <c r="X774" s="433"/>
      <c r="Y774" s="433"/>
      <c r="Z774" s="433"/>
      <c r="AA774" s="433"/>
      <c r="AB774" s="433"/>
      <c r="AC774" s="433"/>
      <c r="AD774" s="433"/>
      <c r="AE774" s="433"/>
      <c r="AF774" s="433"/>
      <c r="AG774" s="433"/>
      <c r="AH774" s="433"/>
      <c r="AI774" s="433"/>
      <c r="AJ774" s="433"/>
      <c r="AK774" s="433"/>
      <c r="AL774" s="433"/>
      <c r="AM774" s="433"/>
      <c r="AN774" s="433"/>
      <c r="AO774" s="433"/>
      <c r="AP774" s="433"/>
      <c r="AQ774" s="433"/>
      <c r="AR774" s="433"/>
      <c r="AS774" s="433"/>
      <c r="AT774" s="433"/>
      <c r="AU774" s="433"/>
      <c r="AV774" s="433"/>
      <c r="AW774" s="433"/>
      <c r="AX774" s="433"/>
    </row>
    <row r="775" spans="2:50" ht="14.25" customHeight="1" x14ac:dyDescent="0.25">
      <c r="B775" s="652"/>
      <c r="C775" s="434"/>
      <c r="D775" s="434"/>
      <c r="E775" s="434"/>
      <c r="F775" s="433"/>
      <c r="G775" s="433"/>
      <c r="H775" s="433"/>
      <c r="I775" s="433"/>
      <c r="J775" s="433"/>
      <c r="K775" s="433"/>
      <c r="L775" s="433"/>
      <c r="M775" s="433"/>
      <c r="N775" s="433"/>
      <c r="O775" s="433"/>
      <c r="P775" s="433"/>
      <c r="Q775" s="433"/>
      <c r="R775" s="433"/>
      <c r="S775" s="433"/>
      <c r="T775" s="433"/>
      <c r="U775" s="433"/>
      <c r="V775" s="433"/>
      <c r="W775" s="433"/>
      <c r="X775" s="433"/>
      <c r="Y775" s="433"/>
      <c r="Z775" s="433"/>
      <c r="AA775" s="433"/>
      <c r="AB775" s="433"/>
      <c r="AC775" s="433"/>
      <c r="AD775" s="433"/>
      <c r="AE775" s="433"/>
      <c r="AF775" s="433"/>
      <c r="AG775" s="433"/>
      <c r="AH775" s="433"/>
      <c r="AI775" s="433"/>
      <c r="AJ775" s="433"/>
      <c r="AK775" s="433"/>
      <c r="AL775" s="433"/>
      <c r="AM775" s="433"/>
      <c r="AN775" s="433"/>
      <c r="AO775" s="433"/>
      <c r="AP775" s="433"/>
      <c r="AQ775" s="433"/>
      <c r="AR775" s="433"/>
      <c r="AS775" s="433"/>
      <c r="AT775" s="433"/>
      <c r="AU775" s="433"/>
      <c r="AV775" s="433"/>
      <c r="AW775" s="433"/>
      <c r="AX775" s="433"/>
    </row>
    <row r="776" spans="2:50" ht="14.25" customHeight="1" x14ac:dyDescent="0.25">
      <c r="B776" s="652"/>
      <c r="C776" s="434"/>
      <c r="D776" s="434"/>
      <c r="E776" s="434"/>
      <c r="F776" s="433"/>
      <c r="G776" s="433"/>
      <c r="H776" s="433"/>
      <c r="I776" s="433"/>
      <c r="J776" s="433"/>
      <c r="K776" s="433"/>
      <c r="L776" s="433"/>
      <c r="M776" s="433"/>
      <c r="N776" s="433"/>
      <c r="O776" s="433"/>
      <c r="P776" s="433"/>
      <c r="Q776" s="433"/>
      <c r="R776" s="433"/>
      <c r="S776" s="433"/>
      <c r="T776" s="433"/>
      <c r="U776" s="433"/>
      <c r="V776" s="433"/>
      <c r="W776" s="433"/>
      <c r="X776" s="433"/>
      <c r="Y776" s="433"/>
      <c r="Z776" s="433"/>
      <c r="AA776" s="433"/>
      <c r="AB776" s="433"/>
      <c r="AC776" s="433"/>
      <c r="AD776" s="433"/>
      <c r="AE776" s="433"/>
      <c r="AF776" s="433"/>
      <c r="AG776" s="433"/>
      <c r="AH776" s="433"/>
      <c r="AI776" s="433"/>
      <c r="AJ776" s="433"/>
      <c r="AK776" s="433"/>
      <c r="AL776" s="433"/>
      <c r="AM776" s="433"/>
      <c r="AN776" s="433"/>
      <c r="AO776" s="433"/>
      <c r="AP776" s="433"/>
      <c r="AQ776" s="433"/>
      <c r="AR776" s="433"/>
      <c r="AS776" s="433"/>
      <c r="AT776" s="433"/>
      <c r="AU776" s="433"/>
      <c r="AV776" s="433"/>
      <c r="AW776" s="433"/>
      <c r="AX776" s="433"/>
    </row>
    <row r="777" spans="2:50" ht="14.25" customHeight="1" x14ac:dyDescent="0.25">
      <c r="B777" s="652"/>
      <c r="C777" s="434"/>
      <c r="D777" s="434"/>
      <c r="E777" s="434"/>
      <c r="F777" s="433"/>
      <c r="G777" s="433"/>
      <c r="H777" s="433"/>
      <c r="I777" s="433"/>
      <c r="J777" s="433"/>
      <c r="K777" s="433"/>
      <c r="L777" s="433"/>
      <c r="M777" s="433"/>
      <c r="N777" s="433"/>
      <c r="O777" s="433"/>
      <c r="P777" s="433"/>
      <c r="Q777" s="433"/>
      <c r="R777" s="433"/>
      <c r="S777" s="433"/>
      <c r="T777" s="433"/>
      <c r="U777" s="433"/>
      <c r="V777" s="433"/>
      <c r="W777" s="433"/>
      <c r="X777" s="433"/>
      <c r="Y777" s="433"/>
      <c r="Z777" s="433"/>
      <c r="AA777" s="433"/>
      <c r="AB777" s="433"/>
      <c r="AC777" s="433"/>
      <c r="AD777" s="433"/>
      <c r="AE777" s="433"/>
      <c r="AF777" s="433"/>
      <c r="AG777" s="433"/>
      <c r="AH777" s="433"/>
      <c r="AI777" s="433"/>
      <c r="AJ777" s="433"/>
      <c r="AK777" s="433"/>
      <c r="AL777" s="433"/>
      <c r="AM777" s="433"/>
      <c r="AN777" s="433"/>
      <c r="AO777" s="433"/>
      <c r="AP777" s="433"/>
      <c r="AQ777" s="433"/>
      <c r="AR777" s="433"/>
      <c r="AS777" s="433"/>
      <c r="AT777" s="433"/>
      <c r="AU777" s="433"/>
      <c r="AV777" s="433"/>
      <c r="AW777" s="433"/>
      <c r="AX777" s="433"/>
    </row>
    <row r="778" spans="2:50" ht="14.25" customHeight="1" x14ac:dyDescent="0.25">
      <c r="B778" s="652"/>
      <c r="C778" s="434"/>
      <c r="D778" s="434"/>
      <c r="E778" s="434"/>
      <c r="F778" s="433"/>
      <c r="G778" s="433"/>
      <c r="H778" s="433"/>
      <c r="I778" s="433"/>
      <c r="J778" s="433"/>
      <c r="K778" s="433"/>
      <c r="L778" s="433"/>
      <c r="M778" s="433"/>
      <c r="N778" s="433"/>
      <c r="O778" s="433"/>
      <c r="P778" s="433"/>
      <c r="Q778" s="433"/>
      <c r="R778" s="433"/>
      <c r="S778" s="433"/>
      <c r="T778" s="433"/>
      <c r="U778" s="433"/>
      <c r="V778" s="433"/>
      <c r="W778" s="433"/>
      <c r="X778" s="433"/>
      <c r="Y778" s="433"/>
      <c r="Z778" s="433"/>
      <c r="AA778" s="433"/>
      <c r="AB778" s="433"/>
      <c r="AC778" s="433"/>
      <c r="AD778" s="433"/>
      <c r="AE778" s="433"/>
      <c r="AF778" s="433"/>
      <c r="AG778" s="433"/>
      <c r="AH778" s="433"/>
      <c r="AI778" s="433"/>
      <c r="AJ778" s="433"/>
      <c r="AK778" s="433"/>
      <c r="AL778" s="433"/>
      <c r="AM778" s="433"/>
      <c r="AN778" s="433"/>
      <c r="AO778" s="433"/>
      <c r="AP778" s="433"/>
      <c r="AQ778" s="433"/>
      <c r="AR778" s="433"/>
      <c r="AS778" s="433"/>
      <c r="AT778" s="433"/>
      <c r="AU778" s="433"/>
      <c r="AV778" s="433"/>
      <c r="AW778" s="433"/>
      <c r="AX778" s="433"/>
    </row>
    <row r="779" spans="2:50" ht="14.25" customHeight="1" x14ac:dyDescent="0.25">
      <c r="B779" s="652"/>
      <c r="C779" s="434"/>
      <c r="D779" s="434"/>
      <c r="E779" s="434"/>
      <c r="F779" s="433"/>
      <c r="G779" s="433"/>
      <c r="H779" s="433"/>
      <c r="I779" s="433"/>
      <c r="J779" s="433"/>
      <c r="K779" s="433"/>
      <c r="L779" s="433"/>
      <c r="M779" s="433"/>
      <c r="N779" s="433"/>
      <c r="O779" s="433"/>
      <c r="P779" s="433"/>
      <c r="Q779" s="433"/>
      <c r="R779" s="433"/>
      <c r="S779" s="433"/>
      <c r="T779" s="433"/>
      <c r="U779" s="433"/>
      <c r="V779" s="433"/>
      <c r="W779" s="433"/>
      <c r="X779" s="433"/>
      <c r="Y779" s="433"/>
      <c r="Z779" s="433"/>
      <c r="AA779" s="433"/>
      <c r="AB779" s="433"/>
      <c r="AC779" s="433"/>
      <c r="AD779" s="433"/>
      <c r="AE779" s="433"/>
      <c r="AF779" s="433"/>
      <c r="AG779" s="433"/>
      <c r="AH779" s="433"/>
      <c r="AI779" s="433"/>
      <c r="AJ779" s="433"/>
      <c r="AK779" s="433"/>
      <c r="AL779" s="433"/>
      <c r="AM779" s="433"/>
      <c r="AN779" s="433"/>
      <c r="AO779" s="433"/>
      <c r="AP779" s="433"/>
      <c r="AQ779" s="433"/>
      <c r="AR779" s="433"/>
      <c r="AS779" s="433"/>
      <c r="AT779" s="433"/>
      <c r="AU779" s="433"/>
      <c r="AV779" s="433"/>
      <c r="AW779" s="433"/>
      <c r="AX779" s="433"/>
    </row>
    <row r="780" spans="2:50" ht="14.25" customHeight="1" x14ac:dyDescent="0.25">
      <c r="B780" s="652"/>
      <c r="C780" s="434"/>
      <c r="D780" s="434"/>
      <c r="E780" s="434"/>
      <c r="F780" s="433"/>
      <c r="G780" s="433"/>
      <c r="H780" s="433"/>
      <c r="I780" s="433"/>
      <c r="J780" s="433"/>
      <c r="K780" s="433"/>
      <c r="L780" s="433"/>
      <c r="M780" s="433"/>
      <c r="N780" s="433"/>
      <c r="O780" s="433"/>
      <c r="P780" s="433"/>
      <c r="Q780" s="433"/>
      <c r="R780" s="433"/>
      <c r="S780" s="433"/>
      <c r="T780" s="433"/>
      <c r="U780" s="433"/>
      <c r="V780" s="433"/>
      <c r="W780" s="433"/>
      <c r="X780" s="433"/>
      <c r="Y780" s="433"/>
      <c r="Z780" s="433"/>
      <c r="AA780" s="433"/>
      <c r="AB780" s="433"/>
      <c r="AC780" s="433"/>
      <c r="AD780" s="433"/>
      <c r="AE780" s="433"/>
      <c r="AF780" s="433"/>
      <c r="AG780" s="433"/>
      <c r="AH780" s="433"/>
      <c r="AI780" s="433"/>
      <c r="AJ780" s="433"/>
      <c r="AK780" s="433"/>
      <c r="AL780" s="433"/>
      <c r="AM780" s="433"/>
      <c r="AN780" s="433"/>
      <c r="AO780" s="433"/>
      <c r="AP780" s="433"/>
      <c r="AQ780" s="433"/>
      <c r="AR780" s="433"/>
      <c r="AS780" s="433"/>
      <c r="AT780" s="433"/>
      <c r="AU780" s="433"/>
      <c r="AV780" s="433"/>
      <c r="AW780" s="433"/>
      <c r="AX780" s="433"/>
    </row>
    <row r="781" spans="2:50" ht="14.25" customHeight="1" x14ac:dyDescent="0.25">
      <c r="B781" s="652"/>
      <c r="C781" s="434"/>
      <c r="D781" s="434"/>
      <c r="E781" s="434"/>
      <c r="F781" s="433"/>
      <c r="G781" s="433"/>
      <c r="H781" s="433"/>
      <c r="I781" s="433"/>
      <c r="J781" s="433"/>
      <c r="K781" s="433"/>
      <c r="L781" s="433"/>
      <c r="M781" s="433"/>
      <c r="N781" s="433"/>
      <c r="O781" s="433"/>
      <c r="P781" s="433"/>
      <c r="Q781" s="433"/>
      <c r="R781" s="433"/>
      <c r="S781" s="433"/>
      <c r="T781" s="433"/>
      <c r="U781" s="433"/>
      <c r="V781" s="433"/>
      <c r="W781" s="433"/>
      <c r="X781" s="433"/>
      <c r="Y781" s="433"/>
      <c r="Z781" s="433"/>
      <c r="AA781" s="433"/>
      <c r="AB781" s="433"/>
      <c r="AC781" s="433"/>
      <c r="AD781" s="433"/>
      <c r="AE781" s="433"/>
      <c r="AF781" s="433"/>
      <c r="AG781" s="433"/>
      <c r="AH781" s="433"/>
      <c r="AI781" s="433"/>
      <c r="AJ781" s="433"/>
      <c r="AK781" s="433"/>
      <c r="AL781" s="433"/>
      <c r="AM781" s="433"/>
      <c r="AN781" s="433"/>
      <c r="AO781" s="433"/>
      <c r="AP781" s="433"/>
      <c r="AQ781" s="433"/>
      <c r="AR781" s="433"/>
      <c r="AS781" s="433"/>
      <c r="AT781" s="433"/>
      <c r="AU781" s="433"/>
      <c r="AV781" s="433"/>
      <c r="AW781" s="433"/>
      <c r="AX781" s="433"/>
    </row>
    <row r="782" spans="2:50" ht="14.25" customHeight="1" x14ac:dyDescent="0.25">
      <c r="B782" s="652"/>
      <c r="C782" s="434"/>
      <c r="D782" s="434"/>
      <c r="E782" s="434"/>
      <c r="F782" s="433"/>
      <c r="G782" s="433"/>
      <c r="H782" s="433"/>
      <c r="I782" s="433"/>
      <c r="J782" s="433"/>
      <c r="K782" s="433"/>
      <c r="L782" s="433"/>
      <c r="M782" s="433"/>
      <c r="N782" s="433"/>
      <c r="O782" s="433"/>
      <c r="P782" s="433"/>
      <c r="Q782" s="433"/>
      <c r="R782" s="433"/>
      <c r="S782" s="433"/>
      <c r="T782" s="433"/>
      <c r="U782" s="433"/>
      <c r="V782" s="433"/>
      <c r="W782" s="433"/>
      <c r="X782" s="433"/>
      <c r="Y782" s="433"/>
      <c r="Z782" s="433"/>
      <c r="AA782" s="433"/>
      <c r="AB782" s="433"/>
      <c r="AC782" s="433"/>
      <c r="AD782" s="433"/>
      <c r="AE782" s="433"/>
      <c r="AF782" s="433"/>
      <c r="AG782" s="433"/>
      <c r="AH782" s="433"/>
      <c r="AI782" s="433"/>
      <c r="AJ782" s="433"/>
      <c r="AK782" s="433"/>
      <c r="AL782" s="433"/>
      <c r="AM782" s="433"/>
      <c r="AN782" s="433"/>
      <c r="AO782" s="433"/>
      <c r="AP782" s="433"/>
      <c r="AQ782" s="433"/>
      <c r="AR782" s="433"/>
      <c r="AS782" s="433"/>
      <c r="AT782" s="433"/>
      <c r="AU782" s="433"/>
      <c r="AV782" s="433"/>
      <c r="AW782" s="433"/>
      <c r="AX782" s="433"/>
    </row>
    <row r="783" spans="2:50" ht="14.25" customHeight="1" x14ac:dyDescent="0.25">
      <c r="B783" s="652"/>
      <c r="C783" s="434"/>
      <c r="D783" s="434"/>
      <c r="E783" s="434"/>
      <c r="F783" s="433"/>
      <c r="G783" s="433"/>
      <c r="H783" s="433"/>
      <c r="I783" s="433"/>
      <c r="J783" s="433"/>
      <c r="K783" s="433"/>
      <c r="L783" s="433"/>
      <c r="M783" s="433"/>
      <c r="N783" s="433"/>
      <c r="O783" s="433"/>
      <c r="P783" s="433"/>
      <c r="Q783" s="433"/>
      <c r="R783" s="433"/>
      <c r="S783" s="433"/>
      <c r="T783" s="433"/>
      <c r="U783" s="433"/>
      <c r="V783" s="433"/>
      <c r="W783" s="433"/>
      <c r="X783" s="433"/>
      <c r="Y783" s="433"/>
      <c r="Z783" s="433"/>
      <c r="AA783" s="433"/>
      <c r="AB783" s="433"/>
      <c r="AC783" s="433"/>
      <c r="AD783" s="433"/>
      <c r="AE783" s="433"/>
      <c r="AF783" s="433"/>
      <c r="AG783" s="433"/>
      <c r="AH783" s="433"/>
      <c r="AI783" s="433"/>
      <c r="AJ783" s="433"/>
      <c r="AK783" s="433"/>
      <c r="AL783" s="433"/>
      <c r="AM783" s="433"/>
      <c r="AN783" s="433"/>
      <c r="AO783" s="433"/>
      <c r="AP783" s="433"/>
      <c r="AQ783" s="433"/>
      <c r="AR783" s="433"/>
      <c r="AS783" s="433"/>
      <c r="AT783" s="433"/>
      <c r="AU783" s="433"/>
      <c r="AV783" s="433"/>
      <c r="AW783" s="433"/>
      <c r="AX783" s="433"/>
    </row>
    <row r="784" spans="2:50" ht="14.25" customHeight="1" x14ac:dyDescent="0.25">
      <c r="B784" s="652"/>
      <c r="C784" s="434"/>
      <c r="D784" s="434"/>
      <c r="E784" s="434"/>
      <c r="F784" s="433"/>
      <c r="G784" s="433"/>
      <c r="H784" s="433"/>
      <c r="I784" s="433"/>
      <c r="J784" s="433"/>
      <c r="K784" s="433"/>
      <c r="L784" s="433"/>
      <c r="M784" s="433"/>
      <c r="N784" s="433"/>
      <c r="O784" s="433"/>
      <c r="P784" s="433"/>
      <c r="Q784" s="433"/>
      <c r="R784" s="433"/>
      <c r="S784" s="433"/>
      <c r="T784" s="433"/>
      <c r="U784" s="433"/>
      <c r="V784" s="433"/>
      <c r="W784" s="433"/>
      <c r="X784" s="433"/>
      <c r="Y784" s="433"/>
      <c r="Z784" s="433"/>
      <c r="AA784" s="433"/>
      <c r="AB784" s="433"/>
      <c r="AC784" s="433"/>
      <c r="AD784" s="433"/>
      <c r="AE784" s="433"/>
      <c r="AF784" s="433"/>
      <c r="AG784" s="433"/>
      <c r="AH784" s="433"/>
      <c r="AI784" s="433"/>
      <c r="AJ784" s="433"/>
      <c r="AK784" s="433"/>
      <c r="AL784" s="433"/>
      <c r="AM784" s="433"/>
      <c r="AN784" s="433"/>
      <c r="AO784" s="433"/>
      <c r="AP784" s="433"/>
      <c r="AQ784" s="433"/>
      <c r="AR784" s="433"/>
      <c r="AS784" s="433"/>
      <c r="AT784" s="433"/>
      <c r="AU784" s="433"/>
      <c r="AV784" s="433"/>
      <c r="AW784" s="433"/>
      <c r="AX784" s="433"/>
    </row>
    <row r="785" spans="2:50" ht="14.25" customHeight="1" x14ac:dyDescent="0.25">
      <c r="B785" s="652"/>
      <c r="C785" s="434"/>
      <c r="D785" s="434"/>
      <c r="E785" s="434"/>
      <c r="F785" s="433"/>
      <c r="G785" s="433"/>
      <c r="H785" s="433"/>
      <c r="I785" s="433"/>
      <c r="J785" s="433"/>
      <c r="K785" s="433"/>
      <c r="L785" s="433"/>
      <c r="M785" s="433"/>
      <c r="N785" s="433"/>
      <c r="O785" s="433"/>
      <c r="P785" s="433"/>
      <c r="Q785" s="433"/>
      <c r="R785" s="433"/>
      <c r="S785" s="433"/>
      <c r="T785" s="433"/>
      <c r="U785" s="433"/>
      <c r="V785" s="433"/>
      <c r="W785" s="433"/>
      <c r="X785" s="433"/>
      <c r="Y785" s="433"/>
      <c r="Z785" s="433"/>
      <c r="AA785" s="433"/>
      <c r="AB785" s="433"/>
      <c r="AC785" s="433"/>
      <c r="AD785" s="433"/>
      <c r="AE785" s="433"/>
      <c r="AF785" s="433"/>
      <c r="AG785" s="433"/>
      <c r="AH785" s="433"/>
      <c r="AI785" s="433"/>
      <c r="AJ785" s="433"/>
      <c r="AK785" s="433"/>
      <c r="AL785" s="433"/>
      <c r="AM785" s="433"/>
      <c r="AN785" s="433"/>
      <c r="AO785" s="433"/>
      <c r="AP785" s="433"/>
      <c r="AQ785" s="433"/>
      <c r="AR785" s="433"/>
      <c r="AS785" s="433"/>
      <c r="AT785" s="433"/>
      <c r="AU785" s="433"/>
      <c r="AV785" s="433"/>
      <c r="AW785" s="433"/>
      <c r="AX785" s="433"/>
    </row>
    <row r="786" spans="2:50" ht="14.25" customHeight="1" x14ac:dyDescent="0.25">
      <c r="B786" s="652"/>
      <c r="C786" s="434"/>
      <c r="D786" s="434"/>
      <c r="E786" s="434"/>
      <c r="F786" s="433"/>
      <c r="G786" s="433"/>
      <c r="H786" s="433"/>
      <c r="I786" s="433"/>
      <c r="J786" s="433"/>
      <c r="K786" s="433"/>
      <c r="L786" s="433"/>
      <c r="M786" s="433"/>
      <c r="N786" s="433"/>
      <c r="O786" s="433"/>
      <c r="P786" s="433"/>
      <c r="Q786" s="433"/>
      <c r="R786" s="433"/>
      <c r="S786" s="433"/>
      <c r="T786" s="433"/>
      <c r="U786" s="433"/>
      <c r="V786" s="433"/>
      <c r="W786" s="433"/>
      <c r="X786" s="433"/>
      <c r="Y786" s="433"/>
      <c r="Z786" s="433"/>
      <c r="AA786" s="433"/>
      <c r="AB786" s="433"/>
      <c r="AC786" s="433"/>
      <c r="AD786" s="433"/>
      <c r="AE786" s="433"/>
      <c r="AF786" s="433"/>
      <c r="AG786" s="433"/>
      <c r="AH786" s="433"/>
      <c r="AI786" s="433"/>
      <c r="AJ786" s="433"/>
      <c r="AK786" s="433"/>
      <c r="AL786" s="433"/>
      <c r="AM786" s="433"/>
      <c r="AN786" s="433"/>
      <c r="AO786" s="433"/>
      <c r="AP786" s="433"/>
      <c r="AQ786" s="433"/>
      <c r="AR786" s="433"/>
      <c r="AS786" s="433"/>
      <c r="AT786" s="433"/>
      <c r="AU786" s="433"/>
      <c r="AV786" s="433"/>
      <c r="AW786" s="433"/>
      <c r="AX786" s="433"/>
    </row>
    <row r="787" spans="2:50" ht="14.25" customHeight="1" x14ac:dyDescent="0.25">
      <c r="B787" s="652"/>
      <c r="C787" s="434"/>
      <c r="D787" s="434"/>
      <c r="E787" s="434"/>
      <c r="F787" s="433"/>
      <c r="G787" s="433"/>
      <c r="H787" s="433"/>
      <c r="I787" s="433"/>
      <c r="J787" s="433"/>
      <c r="K787" s="433"/>
      <c r="L787" s="433"/>
      <c r="M787" s="433"/>
      <c r="N787" s="433"/>
      <c r="O787" s="433"/>
      <c r="P787" s="433"/>
      <c r="Q787" s="433"/>
      <c r="R787" s="433"/>
      <c r="S787" s="433"/>
      <c r="T787" s="433"/>
      <c r="U787" s="433"/>
      <c r="V787" s="433"/>
      <c r="W787" s="433"/>
      <c r="X787" s="433"/>
      <c r="Y787" s="433"/>
      <c r="Z787" s="433"/>
      <c r="AA787" s="433"/>
      <c r="AB787" s="433"/>
      <c r="AC787" s="433"/>
      <c r="AD787" s="433"/>
      <c r="AE787" s="433"/>
      <c r="AF787" s="433"/>
      <c r="AG787" s="433"/>
      <c r="AH787" s="433"/>
      <c r="AI787" s="433"/>
      <c r="AJ787" s="433"/>
      <c r="AK787" s="433"/>
      <c r="AL787" s="433"/>
      <c r="AM787" s="433"/>
      <c r="AN787" s="433"/>
      <c r="AO787" s="433"/>
      <c r="AP787" s="433"/>
      <c r="AQ787" s="433"/>
      <c r="AR787" s="433"/>
      <c r="AS787" s="433"/>
      <c r="AT787" s="433"/>
      <c r="AU787" s="433"/>
      <c r="AV787" s="433"/>
      <c r="AW787" s="433"/>
      <c r="AX787" s="433"/>
    </row>
    <row r="788" spans="2:50" ht="14.25" customHeight="1" x14ac:dyDescent="0.25">
      <c r="B788" s="652"/>
      <c r="C788" s="434"/>
      <c r="D788" s="434"/>
      <c r="E788" s="434"/>
      <c r="F788" s="433"/>
      <c r="G788" s="433"/>
      <c r="H788" s="433"/>
      <c r="I788" s="433"/>
      <c r="J788" s="433"/>
      <c r="K788" s="433"/>
      <c r="L788" s="433"/>
      <c r="M788" s="433"/>
      <c r="N788" s="433"/>
      <c r="O788" s="433"/>
      <c r="P788" s="433"/>
      <c r="Q788" s="433"/>
      <c r="R788" s="433"/>
      <c r="S788" s="433"/>
      <c r="T788" s="433"/>
      <c r="U788" s="433"/>
      <c r="V788" s="433"/>
      <c r="W788" s="433"/>
      <c r="X788" s="433"/>
      <c r="Y788" s="433"/>
      <c r="Z788" s="433"/>
      <c r="AA788" s="433"/>
      <c r="AB788" s="433"/>
      <c r="AC788" s="433"/>
      <c r="AD788" s="433"/>
      <c r="AE788" s="433"/>
      <c r="AF788" s="433"/>
      <c r="AG788" s="433"/>
      <c r="AH788" s="433"/>
      <c r="AI788" s="433"/>
      <c r="AJ788" s="433"/>
      <c r="AK788" s="433"/>
      <c r="AL788" s="433"/>
      <c r="AM788" s="433"/>
      <c r="AN788" s="433"/>
      <c r="AO788" s="433"/>
      <c r="AP788" s="433"/>
      <c r="AQ788" s="433"/>
      <c r="AR788" s="433"/>
      <c r="AS788" s="433"/>
      <c r="AT788" s="433"/>
      <c r="AU788" s="433"/>
      <c r="AV788" s="433"/>
      <c r="AW788" s="433"/>
      <c r="AX788" s="433"/>
    </row>
    <row r="789" spans="2:50" ht="14.25" customHeight="1" x14ac:dyDescent="0.25">
      <c r="B789" s="652"/>
      <c r="C789" s="434"/>
      <c r="D789" s="434"/>
      <c r="E789" s="434"/>
      <c r="F789" s="433"/>
      <c r="G789" s="433"/>
      <c r="H789" s="433"/>
      <c r="I789" s="433"/>
      <c r="J789" s="433"/>
      <c r="K789" s="433"/>
      <c r="L789" s="433"/>
      <c r="M789" s="433"/>
      <c r="N789" s="433"/>
      <c r="O789" s="433"/>
      <c r="P789" s="433"/>
      <c r="Q789" s="433"/>
      <c r="R789" s="433"/>
      <c r="S789" s="433"/>
      <c r="T789" s="433"/>
      <c r="U789" s="433"/>
      <c r="V789" s="433"/>
      <c r="W789" s="433"/>
      <c r="X789" s="433"/>
      <c r="Y789" s="433"/>
      <c r="Z789" s="433"/>
      <c r="AA789" s="433"/>
      <c r="AB789" s="433"/>
      <c r="AC789" s="433"/>
      <c r="AD789" s="433"/>
      <c r="AE789" s="433"/>
      <c r="AF789" s="433"/>
      <c r="AG789" s="433"/>
      <c r="AH789" s="433"/>
      <c r="AI789" s="433"/>
      <c r="AJ789" s="433"/>
      <c r="AK789" s="433"/>
      <c r="AL789" s="433"/>
      <c r="AM789" s="433"/>
      <c r="AN789" s="433"/>
      <c r="AO789" s="433"/>
      <c r="AP789" s="433"/>
      <c r="AQ789" s="433"/>
      <c r="AR789" s="433"/>
      <c r="AS789" s="433"/>
      <c r="AT789" s="433"/>
      <c r="AU789" s="433"/>
      <c r="AV789" s="433"/>
      <c r="AW789" s="433"/>
      <c r="AX789" s="433"/>
    </row>
    <row r="790" spans="2:50" ht="14.25" customHeight="1" x14ac:dyDescent="0.25">
      <c r="B790" s="652"/>
      <c r="C790" s="434"/>
      <c r="D790" s="434"/>
      <c r="E790" s="434"/>
      <c r="F790" s="433"/>
      <c r="G790" s="433"/>
      <c r="H790" s="433"/>
      <c r="I790" s="433"/>
      <c r="J790" s="433"/>
      <c r="K790" s="433"/>
      <c r="L790" s="433"/>
      <c r="M790" s="433"/>
      <c r="N790" s="433"/>
      <c r="O790" s="433"/>
      <c r="P790" s="433"/>
      <c r="Q790" s="433"/>
      <c r="R790" s="433"/>
      <c r="S790" s="433"/>
      <c r="T790" s="433"/>
      <c r="U790" s="433"/>
      <c r="V790" s="433"/>
      <c r="W790" s="433"/>
      <c r="X790" s="433"/>
      <c r="Y790" s="433"/>
      <c r="Z790" s="433"/>
      <c r="AA790" s="433"/>
      <c r="AB790" s="433"/>
      <c r="AC790" s="433"/>
      <c r="AD790" s="433"/>
      <c r="AE790" s="433"/>
      <c r="AF790" s="433"/>
      <c r="AG790" s="433"/>
      <c r="AH790" s="433"/>
      <c r="AI790" s="433"/>
      <c r="AJ790" s="433"/>
      <c r="AK790" s="433"/>
      <c r="AL790" s="433"/>
      <c r="AM790" s="433"/>
      <c r="AN790" s="433"/>
      <c r="AO790" s="433"/>
      <c r="AP790" s="433"/>
      <c r="AQ790" s="433"/>
      <c r="AR790" s="433"/>
      <c r="AS790" s="433"/>
      <c r="AT790" s="433"/>
      <c r="AU790" s="433"/>
      <c r="AV790" s="433"/>
      <c r="AW790" s="433"/>
      <c r="AX790" s="433"/>
    </row>
    <row r="791" spans="2:50" ht="14.25" customHeight="1" x14ac:dyDescent="0.25">
      <c r="B791" s="652"/>
      <c r="C791" s="434"/>
      <c r="D791" s="434"/>
      <c r="E791" s="434"/>
      <c r="F791" s="433"/>
      <c r="G791" s="433"/>
      <c r="H791" s="433"/>
      <c r="I791" s="433"/>
      <c r="J791" s="433"/>
      <c r="K791" s="433"/>
      <c r="L791" s="433"/>
      <c r="M791" s="433"/>
      <c r="N791" s="433"/>
      <c r="O791" s="433"/>
      <c r="P791" s="433"/>
      <c r="Q791" s="433"/>
      <c r="R791" s="433"/>
      <c r="S791" s="433"/>
      <c r="T791" s="433"/>
      <c r="U791" s="433"/>
      <c r="V791" s="433"/>
      <c r="W791" s="433"/>
      <c r="X791" s="433"/>
      <c r="Y791" s="433"/>
      <c r="Z791" s="433"/>
      <c r="AA791" s="433"/>
      <c r="AB791" s="433"/>
      <c r="AC791" s="433"/>
      <c r="AD791" s="433"/>
      <c r="AE791" s="433"/>
      <c r="AF791" s="433"/>
      <c r="AG791" s="433"/>
      <c r="AH791" s="433"/>
      <c r="AI791" s="433"/>
      <c r="AJ791" s="433"/>
      <c r="AK791" s="433"/>
      <c r="AL791" s="433"/>
      <c r="AM791" s="433"/>
      <c r="AN791" s="433"/>
      <c r="AO791" s="433"/>
      <c r="AP791" s="433"/>
      <c r="AQ791" s="433"/>
      <c r="AR791" s="433"/>
      <c r="AS791" s="433"/>
      <c r="AT791" s="433"/>
      <c r="AU791" s="433"/>
      <c r="AV791" s="433"/>
      <c r="AW791" s="433"/>
      <c r="AX791" s="433"/>
    </row>
    <row r="792" spans="2:50" ht="14.25" customHeight="1" x14ac:dyDescent="0.25">
      <c r="B792" s="652"/>
      <c r="C792" s="434"/>
      <c r="D792" s="434"/>
      <c r="E792" s="434"/>
      <c r="F792" s="433"/>
      <c r="G792" s="433"/>
      <c r="H792" s="433"/>
      <c r="I792" s="433"/>
      <c r="J792" s="433"/>
      <c r="K792" s="433"/>
      <c r="L792" s="433"/>
      <c r="M792" s="433"/>
      <c r="N792" s="433"/>
      <c r="O792" s="433"/>
      <c r="P792" s="433"/>
      <c r="Q792" s="433"/>
      <c r="R792" s="433"/>
      <c r="S792" s="433"/>
      <c r="T792" s="433"/>
      <c r="U792" s="433"/>
      <c r="V792" s="433"/>
      <c r="W792" s="433"/>
      <c r="X792" s="433"/>
      <c r="Y792" s="433"/>
      <c r="Z792" s="433"/>
      <c r="AA792" s="433"/>
      <c r="AB792" s="433"/>
      <c r="AC792" s="433"/>
      <c r="AD792" s="433"/>
      <c r="AE792" s="433"/>
      <c r="AF792" s="433"/>
      <c r="AG792" s="433"/>
      <c r="AH792" s="433"/>
      <c r="AI792" s="433"/>
      <c r="AJ792" s="433"/>
      <c r="AK792" s="433"/>
      <c r="AL792" s="433"/>
      <c r="AM792" s="433"/>
      <c r="AN792" s="433"/>
      <c r="AO792" s="433"/>
      <c r="AP792" s="433"/>
      <c r="AQ792" s="433"/>
      <c r="AR792" s="433"/>
      <c r="AS792" s="433"/>
      <c r="AT792" s="433"/>
      <c r="AU792" s="433"/>
      <c r="AV792" s="433"/>
      <c r="AW792" s="433"/>
      <c r="AX792" s="433"/>
    </row>
    <row r="793" spans="2:50" ht="14.25" customHeight="1" x14ac:dyDescent="0.25">
      <c r="B793" s="652"/>
      <c r="C793" s="434"/>
      <c r="D793" s="434"/>
      <c r="E793" s="434"/>
      <c r="F793" s="433"/>
      <c r="G793" s="433"/>
      <c r="H793" s="433"/>
      <c r="I793" s="433"/>
      <c r="J793" s="433"/>
      <c r="K793" s="433"/>
      <c r="L793" s="433"/>
      <c r="M793" s="433"/>
      <c r="N793" s="433"/>
      <c r="O793" s="433"/>
      <c r="P793" s="433"/>
      <c r="Q793" s="433"/>
      <c r="R793" s="433"/>
      <c r="S793" s="433"/>
      <c r="T793" s="433"/>
      <c r="U793" s="433"/>
      <c r="V793" s="433"/>
      <c r="W793" s="433"/>
      <c r="X793" s="433"/>
      <c r="Y793" s="433"/>
      <c r="Z793" s="433"/>
      <c r="AA793" s="433"/>
      <c r="AB793" s="433"/>
      <c r="AC793" s="433"/>
      <c r="AD793" s="433"/>
      <c r="AE793" s="433"/>
      <c r="AF793" s="433"/>
      <c r="AG793" s="433"/>
      <c r="AH793" s="433"/>
      <c r="AI793" s="433"/>
      <c r="AJ793" s="433"/>
      <c r="AK793" s="433"/>
      <c r="AL793" s="433"/>
      <c r="AM793" s="433"/>
      <c r="AN793" s="433"/>
      <c r="AO793" s="433"/>
      <c r="AP793" s="433"/>
      <c r="AQ793" s="433"/>
      <c r="AR793" s="433"/>
      <c r="AS793" s="433"/>
      <c r="AT793" s="433"/>
      <c r="AU793" s="433"/>
      <c r="AV793" s="433"/>
      <c r="AW793" s="433"/>
      <c r="AX793" s="433"/>
    </row>
    <row r="794" spans="2:50" ht="14.25" customHeight="1" x14ac:dyDescent="0.25">
      <c r="B794" s="652"/>
      <c r="C794" s="434"/>
      <c r="D794" s="434"/>
      <c r="E794" s="434"/>
      <c r="F794" s="433"/>
      <c r="G794" s="433"/>
      <c r="H794" s="433"/>
      <c r="I794" s="433"/>
      <c r="J794" s="433"/>
      <c r="K794" s="433"/>
      <c r="L794" s="433"/>
      <c r="M794" s="433"/>
      <c r="N794" s="433"/>
      <c r="O794" s="433"/>
      <c r="P794" s="433"/>
      <c r="Q794" s="433"/>
      <c r="R794" s="433"/>
      <c r="S794" s="433"/>
      <c r="T794" s="433"/>
      <c r="U794" s="433"/>
      <c r="V794" s="433"/>
      <c r="W794" s="433"/>
      <c r="X794" s="433"/>
      <c r="Y794" s="433"/>
      <c r="Z794" s="433"/>
      <c r="AA794" s="433"/>
      <c r="AB794" s="433"/>
      <c r="AC794" s="433"/>
      <c r="AD794" s="433"/>
      <c r="AE794" s="433"/>
      <c r="AF794" s="433"/>
      <c r="AG794" s="433"/>
      <c r="AH794" s="433"/>
      <c r="AI794" s="433"/>
      <c r="AJ794" s="433"/>
      <c r="AK794" s="433"/>
      <c r="AL794" s="433"/>
      <c r="AM794" s="433"/>
      <c r="AN794" s="433"/>
      <c r="AO794" s="433"/>
      <c r="AP794" s="433"/>
      <c r="AQ794" s="433"/>
      <c r="AR794" s="433"/>
      <c r="AS794" s="433"/>
      <c r="AT794" s="433"/>
      <c r="AU794" s="433"/>
      <c r="AV794" s="433"/>
      <c r="AW794" s="433"/>
      <c r="AX794" s="433"/>
    </row>
    <row r="795" spans="2:50" ht="14.25" customHeight="1" x14ac:dyDescent="0.25">
      <c r="B795" s="652"/>
      <c r="C795" s="434"/>
      <c r="D795" s="434"/>
      <c r="E795" s="434"/>
      <c r="F795" s="433"/>
      <c r="G795" s="433"/>
      <c r="H795" s="433"/>
      <c r="I795" s="433"/>
      <c r="J795" s="433"/>
      <c r="K795" s="433"/>
      <c r="L795" s="433"/>
      <c r="M795" s="433"/>
      <c r="N795" s="433"/>
      <c r="O795" s="433"/>
      <c r="P795" s="433"/>
      <c r="Q795" s="433"/>
      <c r="R795" s="433"/>
      <c r="S795" s="433"/>
      <c r="T795" s="433"/>
      <c r="U795" s="433"/>
      <c r="V795" s="433"/>
      <c r="W795" s="433"/>
      <c r="X795" s="433"/>
      <c r="Y795" s="433"/>
      <c r="Z795" s="433"/>
      <c r="AA795" s="433"/>
      <c r="AB795" s="433"/>
      <c r="AC795" s="433"/>
      <c r="AD795" s="433"/>
      <c r="AE795" s="433"/>
      <c r="AF795" s="433"/>
      <c r="AG795" s="433"/>
      <c r="AH795" s="433"/>
      <c r="AI795" s="433"/>
      <c r="AJ795" s="433"/>
      <c r="AK795" s="433"/>
      <c r="AL795" s="433"/>
      <c r="AM795" s="433"/>
      <c r="AN795" s="433"/>
      <c r="AO795" s="433"/>
      <c r="AP795" s="433"/>
      <c r="AQ795" s="433"/>
      <c r="AR795" s="433"/>
      <c r="AS795" s="433"/>
      <c r="AT795" s="433"/>
      <c r="AU795" s="433"/>
      <c r="AV795" s="433"/>
      <c r="AW795" s="433"/>
      <c r="AX795" s="433"/>
    </row>
    <row r="796" spans="2:50" ht="14.25" customHeight="1" x14ac:dyDescent="0.25">
      <c r="B796" s="652"/>
      <c r="C796" s="434"/>
      <c r="D796" s="434"/>
      <c r="E796" s="434"/>
      <c r="F796" s="433"/>
      <c r="G796" s="433"/>
      <c r="H796" s="433"/>
      <c r="I796" s="433"/>
      <c r="J796" s="433"/>
      <c r="K796" s="433"/>
      <c r="L796" s="433"/>
      <c r="M796" s="433"/>
      <c r="N796" s="433"/>
      <c r="O796" s="433"/>
      <c r="P796" s="433"/>
      <c r="Q796" s="433"/>
      <c r="R796" s="433"/>
      <c r="S796" s="433"/>
      <c r="T796" s="433"/>
      <c r="U796" s="433"/>
      <c r="V796" s="433"/>
      <c r="W796" s="433"/>
      <c r="X796" s="433"/>
      <c r="Y796" s="433"/>
      <c r="Z796" s="433"/>
      <c r="AA796" s="433"/>
      <c r="AB796" s="433"/>
      <c r="AC796" s="433"/>
      <c r="AD796" s="433"/>
      <c r="AE796" s="433"/>
      <c r="AF796" s="433"/>
      <c r="AG796" s="433"/>
      <c r="AH796" s="433"/>
      <c r="AI796" s="433"/>
      <c r="AJ796" s="433"/>
      <c r="AK796" s="433"/>
      <c r="AL796" s="433"/>
      <c r="AM796" s="433"/>
      <c r="AN796" s="433"/>
      <c r="AO796" s="433"/>
      <c r="AP796" s="433"/>
      <c r="AQ796" s="433"/>
      <c r="AR796" s="433"/>
      <c r="AS796" s="433"/>
      <c r="AT796" s="433"/>
      <c r="AU796" s="433"/>
      <c r="AV796" s="433"/>
      <c r="AW796" s="433"/>
      <c r="AX796" s="433"/>
    </row>
    <row r="797" spans="2:50" ht="14.25" customHeight="1" x14ac:dyDescent="0.25">
      <c r="B797" s="652"/>
      <c r="C797" s="434"/>
      <c r="D797" s="434"/>
      <c r="E797" s="434"/>
      <c r="F797" s="433"/>
      <c r="G797" s="433"/>
      <c r="H797" s="433"/>
      <c r="I797" s="433"/>
      <c r="J797" s="433"/>
      <c r="K797" s="433"/>
      <c r="L797" s="433"/>
      <c r="M797" s="433"/>
      <c r="N797" s="433"/>
      <c r="O797" s="433"/>
      <c r="P797" s="433"/>
      <c r="Q797" s="433"/>
      <c r="R797" s="433"/>
      <c r="S797" s="433"/>
      <c r="T797" s="433"/>
      <c r="U797" s="433"/>
      <c r="V797" s="433"/>
      <c r="W797" s="433"/>
      <c r="X797" s="433"/>
      <c r="Y797" s="433"/>
      <c r="Z797" s="433"/>
      <c r="AA797" s="433"/>
      <c r="AB797" s="433"/>
      <c r="AC797" s="433"/>
      <c r="AD797" s="433"/>
      <c r="AE797" s="433"/>
      <c r="AF797" s="433"/>
      <c r="AG797" s="433"/>
      <c r="AH797" s="433"/>
      <c r="AI797" s="433"/>
      <c r="AJ797" s="433"/>
      <c r="AK797" s="433"/>
      <c r="AL797" s="433"/>
      <c r="AM797" s="433"/>
      <c r="AN797" s="433"/>
      <c r="AO797" s="433"/>
      <c r="AP797" s="433"/>
      <c r="AQ797" s="433"/>
      <c r="AR797" s="433"/>
      <c r="AS797" s="433"/>
      <c r="AT797" s="433"/>
      <c r="AU797" s="433"/>
      <c r="AV797" s="433"/>
      <c r="AW797" s="433"/>
      <c r="AX797" s="433"/>
    </row>
    <row r="798" spans="2:50" ht="14.25" customHeight="1" x14ac:dyDescent="0.25">
      <c r="B798" s="652"/>
      <c r="C798" s="434"/>
      <c r="D798" s="434"/>
      <c r="E798" s="434"/>
      <c r="F798" s="433"/>
      <c r="G798" s="433"/>
      <c r="H798" s="433"/>
      <c r="I798" s="433"/>
      <c r="J798" s="433"/>
      <c r="K798" s="433"/>
      <c r="L798" s="433"/>
      <c r="M798" s="433"/>
      <c r="N798" s="433"/>
      <c r="O798" s="433"/>
      <c r="P798" s="433"/>
      <c r="Q798" s="433"/>
      <c r="R798" s="433"/>
      <c r="S798" s="433"/>
      <c r="T798" s="433"/>
      <c r="U798" s="433"/>
      <c r="V798" s="433"/>
      <c r="W798" s="433"/>
      <c r="X798" s="433"/>
      <c r="Y798" s="433"/>
      <c r="Z798" s="433"/>
      <c r="AA798" s="433"/>
      <c r="AB798" s="433"/>
      <c r="AC798" s="433"/>
      <c r="AD798" s="433"/>
      <c r="AE798" s="433"/>
      <c r="AF798" s="433"/>
      <c r="AG798" s="433"/>
      <c r="AH798" s="433"/>
      <c r="AI798" s="433"/>
      <c r="AJ798" s="433"/>
      <c r="AK798" s="433"/>
      <c r="AL798" s="433"/>
      <c r="AM798" s="433"/>
      <c r="AN798" s="433"/>
      <c r="AO798" s="433"/>
      <c r="AP798" s="433"/>
      <c r="AQ798" s="433"/>
      <c r="AR798" s="433"/>
      <c r="AS798" s="433"/>
      <c r="AT798" s="433"/>
      <c r="AU798" s="433"/>
      <c r="AV798" s="433"/>
      <c r="AW798" s="433"/>
      <c r="AX798" s="433"/>
    </row>
    <row r="799" spans="2:50" ht="14.25" customHeight="1" x14ac:dyDescent="0.25">
      <c r="B799" s="652"/>
      <c r="C799" s="434"/>
      <c r="D799" s="434"/>
      <c r="E799" s="434"/>
      <c r="F799" s="433"/>
      <c r="G799" s="433"/>
      <c r="H799" s="433"/>
      <c r="I799" s="433"/>
      <c r="J799" s="433"/>
      <c r="K799" s="433"/>
      <c r="L799" s="433"/>
      <c r="M799" s="433"/>
      <c r="N799" s="433"/>
      <c r="O799" s="433"/>
      <c r="P799" s="433"/>
      <c r="Q799" s="433"/>
      <c r="R799" s="433"/>
      <c r="S799" s="433"/>
      <c r="T799" s="433"/>
      <c r="U799" s="433"/>
      <c r="V799" s="433"/>
      <c r="W799" s="433"/>
      <c r="X799" s="433"/>
      <c r="Y799" s="433"/>
      <c r="Z799" s="433"/>
      <c r="AA799" s="433"/>
      <c r="AB799" s="433"/>
      <c r="AC799" s="433"/>
      <c r="AD799" s="433"/>
      <c r="AE799" s="433"/>
      <c r="AF799" s="433"/>
      <c r="AG799" s="433"/>
      <c r="AH799" s="433"/>
      <c r="AI799" s="433"/>
      <c r="AJ799" s="433"/>
      <c r="AK799" s="433"/>
      <c r="AL799" s="433"/>
      <c r="AM799" s="433"/>
      <c r="AN799" s="433"/>
      <c r="AO799" s="433"/>
      <c r="AP799" s="433"/>
      <c r="AQ799" s="433"/>
      <c r="AR799" s="433"/>
      <c r="AS799" s="433"/>
      <c r="AT799" s="433"/>
      <c r="AU799" s="433"/>
      <c r="AV799" s="433"/>
      <c r="AW799" s="433"/>
      <c r="AX799" s="433"/>
    </row>
    <row r="800" spans="2:50" ht="14.25" customHeight="1" x14ac:dyDescent="0.25">
      <c r="B800" s="652"/>
      <c r="C800" s="434"/>
      <c r="D800" s="434"/>
      <c r="E800" s="434"/>
      <c r="F800" s="433"/>
      <c r="G800" s="433"/>
      <c r="H800" s="433"/>
      <c r="I800" s="433"/>
      <c r="J800" s="433"/>
      <c r="K800" s="433"/>
      <c r="L800" s="433"/>
      <c r="M800" s="433"/>
      <c r="N800" s="433"/>
      <c r="O800" s="433"/>
      <c r="P800" s="433"/>
      <c r="Q800" s="433"/>
      <c r="R800" s="433"/>
      <c r="S800" s="433"/>
      <c r="T800" s="433"/>
      <c r="U800" s="433"/>
      <c r="V800" s="433"/>
      <c r="W800" s="433"/>
      <c r="X800" s="433"/>
      <c r="Y800" s="433"/>
      <c r="Z800" s="433"/>
      <c r="AA800" s="433"/>
      <c r="AB800" s="433"/>
      <c r="AC800" s="433"/>
      <c r="AD800" s="433"/>
      <c r="AE800" s="433"/>
      <c r="AF800" s="433"/>
      <c r="AG800" s="433"/>
      <c r="AH800" s="433"/>
      <c r="AI800" s="433"/>
      <c r="AJ800" s="433"/>
      <c r="AK800" s="433"/>
      <c r="AL800" s="433"/>
      <c r="AM800" s="433"/>
      <c r="AN800" s="433"/>
      <c r="AO800" s="433"/>
      <c r="AP800" s="433"/>
      <c r="AQ800" s="433"/>
      <c r="AR800" s="433"/>
      <c r="AS800" s="433"/>
      <c r="AT800" s="433"/>
      <c r="AU800" s="433"/>
      <c r="AV800" s="433"/>
      <c r="AW800" s="433"/>
      <c r="AX800" s="433"/>
    </row>
    <row r="801" spans="2:50" ht="14.25" customHeight="1" x14ac:dyDescent="0.25">
      <c r="B801" s="652"/>
      <c r="C801" s="434"/>
      <c r="D801" s="434"/>
      <c r="E801" s="434"/>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3"/>
      <c r="AR801" s="433"/>
      <c r="AS801" s="433"/>
      <c r="AT801" s="433"/>
      <c r="AU801" s="433"/>
      <c r="AV801" s="433"/>
      <c r="AW801" s="433"/>
      <c r="AX801" s="433"/>
    </row>
    <row r="802" spans="2:50" ht="14.25" customHeight="1" x14ac:dyDescent="0.25">
      <c r="B802" s="652"/>
      <c r="C802" s="434"/>
      <c r="D802" s="434"/>
      <c r="E802" s="434"/>
      <c r="F802" s="433"/>
      <c r="G802" s="433"/>
      <c r="H802" s="433"/>
      <c r="I802" s="433"/>
      <c r="J802" s="433"/>
      <c r="K802" s="433"/>
      <c r="L802" s="433"/>
      <c r="M802" s="433"/>
      <c r="N802" s="433"/>
      <c r="O802" s="433"/>
      <c r="P802" s="433"/>
      <c r="Q802" s="433"/>
      <c r="R802" s="433"/>
      <c r="S802" s="433"/>
      <c r="T802" s="433"/>
      <c r="U802" s="433"/>
      <c r="V802" s="433"/>
      <c r="W802" s="433"/>
      <c r="X802" s="433"/>
      <c r="Y802" s="433"/>
      <c r="Z802" s="433"/>
      <c r="AA802" s="433"/>
      <c r="AB802" s="433"/>
      <c r="AC802" s="433"/>
      <c r="AD802" s="433"/>
      <c r="AE802" s="433"/>
      <c r="AF802" s="433"/>
      <c r="AG802" s="433"/>
      <c r="AH802" s="433"/>
      <c r="AI802" s="433"/>
      <c r="AJ802" s="433"/>
      <c r="AK802" s="433"/>
      <c r="AL802" s="433"/>
      <c r="AM802" s="433"/>
      <c r="AN802" s="433"/>
      <c r="AO802" s="433"/>
      <c r="AP802" s="433"/>
      <c r="AQ802" s="433"/>
      <c r="AR802" s="433"/>
      <c r="AS802" s="433"/>
      <c r="AT802" s="433"/>
      <c r="AU802" s="433"/>
      <c r="AV802" s="433"/>
      <c r="AW802" s="433"/>
      <c r="AX802" s="433"/>
    </row>
    <row r="803" spans="2:50" ht="14.25" customHeight="1" x14ac:dyDescent="0.25">
      <c r="B803" s="652"/>
      <c r="C803" s="434"/>
      <c r="D803" s="434"/>
      <c r="E803" s="434"/>
      <c r="F803" s="433"/>
      <c r="G803" s="433"/>
      <c r="H803" s="433"/>
      <c r="I803" s="433"/>
      <c r="J803" s="433"/>
      <c r="K803" s="433"/>
      <c r="L803" s="433"/>
      <c r="M803" s="433"/>
      <c r="N803" s="433"/>
      <c r="O803" s="433"/>
      <c r="P803" s="433"/>
      <c r="Q803" s="433"/>
      <c r="R803" s="433"/>
      <c r="S803" s="433"/>
      <c r="T803" s="433"/>
      <c r="U803" s="433"/>
      <c r="V803" s="433"/>
      <c r="W803" s="433"/>
      <c r="X803" s="433"/>
      <c r="Y803" s="433"/>
      <c r="Z803" s="433"/>
      <c r="AA803" s="433"/>
      <c r="AB803" s="433"/>
      <c r="AC803" s="433"/>
      <c r="AD803" s="433"/>
      <c r="AE803" s="433"/>
      <c r="AF803" s="433"/>
      <c r="AG803" s="433"/>
      <c r="AH803" s="433"/>
      <c r="AI803" s="433"/>
      <c r="AJ803" s="433"/>
      <c r="AK803" s="433"/>
      <c r="AL803" s="433"/>
      <c r="AM803" s="433"/>
      <c r="AN803" s="433"/>
      <c r="AO803" s="433"/>
      <c r="AP803" s="433"/>
      <c r="AQ803" s="433"/>
      <c r="AR803" s="433"/>
      <c r="AS803" s="433"/>
      <c r="AT803" s="433"/>
      <c r="AU803" s="433"/>
      <c r="AV803" s="433"/>
      <c r="AW803" s="433"/>
      <c r="AX803" s="433"/>
    </row>
    <row r="804" spans="2:50" ht="14.25" customHeight="1" x14ac:dyDescent="0.25">
      <c r="B804" s="652"/>
      <c r="C804" s="434"/>
      <c r="D804" s="434"/>
      <c r="E804" s="434"/>
      <c r="F804" s="433"/>
      <c r="G804" s="433"/>
      <c r="H804" s="433"/>
      <c r="I804" s="433"/>
      <c r="J804" s="433"/>
      <c r="K804" s="433"/>
      <c r="L804" s="433"/>
      <c r="M804" s="433"/>
      <c r="N804" s="433"/>
      <c r="O804" s="433"/>
      <c r="P804" s="433"/>
      <c r="Q804" s="433"/>
      <c r="R804" s="433"/>
      <c r="S804" s="433"/>
      <c r="T804" s="433"/>
      <c r="U804" s="433"/>
      <c r="V804" s="433"/>
      <c r="W804" s="433"/>
      <c r="X804" s="433"/>
      <c r="Y804" s="433"/>
      <c r="Z804" s="433"/>
      <c r="AA804" s="433"/>
      <c r="AB804" s="433"/>
      <c r="AC804" s="433"/>
      <c r="AD804" s="433"/>
      <c r="AE804" s="433"/>
      <c r="AF804" s="433"/>
      <c r="AG804" s="433"/>
      <c r="AH804" s="433"/>
      <c r="AI804" s="433"/>
      <c r="AJ804" s="433"/>
      <c r="AK804" s="433"/>
      <c r="AL804" s="433"/>
      <c r="AM804" s="433"/>
      <c r="AN804" s="433"/>
      <c r="AO804" s="433"/>
      <c r="AP804" s="433"/>
      <c r="AQ804" s="433"/>
      <c r="AR804" s="433"/>
      <c r="AS804" s="433"/>
      <c r="AT804" s="433"/>
      <c r="AU804" s="433"/>
      <c r="AV804" s="433"/>
      <c r="AW804" s="433"/>
      <c r="AX804" s="433"/>
    </row>
    <row r="805" spans="2:50" ht="14.25" customHeight="1" x14ac:dyDescent="0.25">
      <c r="B805" s="652"/>
      <c r="C805" s="434"/>
      <c r="D805" s="434"/>
      <c r="E805" s="434"/>
      <c r="F805" s="433"/>
      <c r="G805" s="433"/>
      <c r="H805" s="433"/>
      <c r="I805" s="433"/>
      <c r="J805" s="433"/>
      <c r="K805" s="433"/>
      <c r="L805" s="433"/>
      <c r="M805" s="433"/>
      <c r="N805" s="433"/>
      <c r="O805" s="433"/>
      <c r="P805" s="433"/>
      <c r="Q805" s="433"/>
      <c r="R805" s="433"/>
      <c r="S805" s="433"/>
      <c r="T805" s="433"/>
      <c r="U805" s="433"/>
      <c r="V805" s="433"/>
      <c r="W805" s="433"/>
      <c r="X805" s="433"/>
      <c r="Y805" s="433"/>
      <c r="Z805" s="433"/>
      <c r="AA805" s="433"/>
      <c r="AB805" s="433"/>
      <c r="AC805" s="433"/>
      <c r="AD805" s="433"/>
      <c r="AE805" s="433"/>
      <c r="AF805" s="433"/>
      <c r="AG805" s="433"/>
      <c r="AH805" s="433"/>
      <c r="AI805" s="433"/>
      <c r="AJ805" s="433"/>
      <c r="AK805" s="433"/>
      <c r="AL805" s="433"/>
      <c r="AM805" s="433"/>
      <c r="AN805" s="433"/>
      <c r="AO805" s="433"/>
      <c r="AP805" s="433"/>
      <c r="AQ805" s="433"/>
      <c r="AR805" s="433"/>
      <c r="AS805" s="433"/>
      <c r="AT805" s="433"/>
      <c r="AU805" s="433"/>
      <c r="AV805" s="433"/>
      <c r="AW805" s="433"/>
      <c r="AX805" s="433"/>
    </row>
    <row r="806" spans="2:50" ht="14.25" customHeight="1" x14ac:dyDescent="0.25">
      <c r="B806" s="652"/>
      <c r="C806" s="434"/>
      <c r="D806" s="434"/>
      <c r="E806" s="434"/>
      <c r="F806" s="433"/>
      <c r="G806" s="433"/>
      <c r="H806" s="433"/>
      <c r="I806" s="433"/>
      <c r="J806" s="433"/>
      <c r="K806" s="433"/>
      <c r="L806" s="433"/>
      <c r="M806" s="433"/>
      <c r="N806" s="433"/>
      <c r="O806" s="433"/>
      <c r="P806" s="433"/>
      <c r="Q806" s="433"/>
      <c r="R806" s="433"/>
      <c r="S806" s="433"/>
      <c r="T806" s="433"/>
      <c r="U806" s="433"/>
      <c r="V806" s="433"/>
      <c r="W806" s="433"/>
      <c r="X806" s="433"/>
      <c r="Y806" s="433"/>
      <c r="Z806" s="433"/>
      <c r="AA806" s="433"/>
      <c r="AB806" s="433"/>
      <c r="AC806" s="433"/>
      <c r="AD806" s="433"/>
      <c r="AE806" s="433"/>
      <c r="AF806" s="433"/>
      <c r="AG806" s="433"/>
      <c r="AH806" s="433"/>
      <c r="AI806" s="433"/>
      <c r="AJ806" s="433"/>
      <c r="AK806" s="433"/>
      <c r="AL806" s="433"/>
      <c r="AM806" s="433"/>
      <c r="AN806" s="433"/>
      <c r="AO806" s="433"/>
      <c r="AP806" s="433"/>
      <c r="AQ806" s="433"/>
      <c r="AR806" s="433"/>
      <c r="AS806" s="433"/>
      <c r="AT806" s="433"/>
      <c r="AU806" s="433"/>
      <c r="AV806" s="433"/>
      <c r="AW806" s="433"/>
      <c r="AX806" s="433"/>
    </row>
    <row r="807" spans="2:50" ht="14.25" customHeight="1" x14ac:dyDescent="0.25">
      <c r="B807" s="652"/>
      <c r="C807" s="434"/>
      <c r="D807" s="434"/>
      <c r="E807" s="434"/>
      <c r="F807" s="433"/>
      <c r="G807" s="433"/>
      <c r="H807" s="433"/>
      <c r="I807" s="433"/>
      <c r="J807" s="433"/>
      <c r="K807" s="433"/>
      <c r="L807" s="433"/>
      <c r="M807" s="433"/>
      <c r="N807" s="433"/>
      <c r="O807" s="433"/>
      <c r="P807" s="433"/>
      <c r="Q807" s="433"/>
      <c r="R807" s="433"/>
      <c r="S807" s="433"/>
      <c r="T807" s="433"/>
      <c r="U807" s="433"/>
      <c r="V807" s="433"/>
      <c r="W807" s="433"/>
      <c r="X807" s="433"/>
      <c r="Y807" s="433"/>
      <c r="Z807" s="433"/>
      <c r="AA807" s="433"/>
      <c r="AB807" s="433"/>
      <c r="AC807" s="433"/>
      <c r="AD807" s="433"/>
      <c r="AE807" s="433"/>
      <c r="AF807" s="433"/>
      <c r="AG807" s="433"/>
      <c r="AH807" s="433"/>
      <c r="AI807" s="433"/>
      <c r="AJ807" s="433"/>
      <c r="AK807" s="433"/>
      <c r="AL807" s="433"/>
      <c r="AM807" s="433"/>
      <c r="AN807" s="433"/>
      <c r="AO807" s="433"/>
      <c r="AP807" s="433"/>
      <c r="AQ807" s="433"/>
      <c r="AR807" s="433"/>
      <c r="AS807" s="433"/>
      <c r="AT807" s="433"/>
      <c r="AU807" s="433"/>
      <c r="AV807" s="433"/>
      <c r="AW807" s="433"/>
      <c r="AX807" s="433"/>
    </row>
    <row r="808" spans="2:50" ht="14.25" customHeight="1" x14ac:dyDescent="0.25">
      <c r="B808" s="652"/>
      <c r="C808" s="434"/>
      <c r="D808" s="434"/>
      <c r="E808" s="434"/>
      <c r="F808" s="433"/>
      <c r="G808" s="433"/>
      <c r="H808" s="433"/>
      <c r="I808" s="433"/>
      <c r="J808" s="433"/>
      <c r="K808" s="433"/>
      <c r="L808" s="433"/>
      <c r="M808" s="433"/>
      <c r="N808" s="433"/>
      <c r="O808" s="433"/>
      <c r="P808" s="433"/>
      <c r="Q808" s="433"/>
      <c r="R808" s="433"/>
      <c r="S808" s="433"/>
      <c r="T808" s="433"/>
      <c r="U808" s="433"/>
      <c r="V808" s="433"/>
      <c r="W808" s="433"/>
      <c r="X808" s="433"/>
      <c r="Y808" s="433"/>
      <c r="Z808" s="433"/>
      <c r="AA808" s="433"/>
      <c r="AB808" s="433"/>
      <c r="AC808" s="433"/>
      <c r="AD808" s="433"/>
      <c r="AE808" s="433"/>
      <c r="AF808" s="433"/>
      <c r="AG808" s="433"/>
      <c r="AH808" s="433"/>
      <c r="AI808" s="433"/>
      <c r="AJ808" s="433"/>
      <c r="AK808" s="433"/>
      <c r="AL808" s="433"/>
      <c r="AM808" s="433"/>
      <c r="AN808" s="433"/>
      <c r="AO808" s="433"/>
      <c r="AP808" s="433"/>
      <c r="AQ808" s="433"/>
      <c r="AR808" s="433"/>
      <c r="AS808" s="433"/>
      <c r="AT808" s="433"/>
      <c r="AU808" s="433"/>
      <c r="AV808" s="433"/>
      <c r="AW808" s="433"/>
      <c r="AX808" s="433"/>
    </row>
    <row r="809" spans="2:50" ht="14.25" customHeight="1" x14ac:dyDescent="0.25">
      <c r="B809" s="652"/>
      <c r="C809" s="434"/>
      <c r="D809" s="434"/>
      <c r="E809" s="434"/>
      <c r="F809" s="433"/>
      <c r="G809" s="433"/>
      <c r="H809" s="433"/>
      <c r="I809" s="433"/>
      <c r="J809" s="433"/>
      <c r="K809" s="433"/>
      <c r="L809" s="433"/>
      <c r="M809" s="433"/>
      <c r="N809" s="433"/>
      <c r="O809" s="433"/>
      <c r="P809" s="433"/>
      <c r="Q809" s="433"/>
      <c r="R809" s="433"/>
      <c r="S809" s="433"/>
      <c r="T809" s="433"/>
      <c r="U809" s="433"/>
      <c r="V809" s="433"/>
      <c r="W809" s="433"/>
      <c r="X809" s="433"/>
      <c r="Y809" s="433"/>
      <c r="Z809" s="433"/>
      <c r="AA809" s="433"/>
      <c r="AB809" s="433"/>
      <c r="AC809" s="433"/>
      <c r="AD809" s="433"/>
      <c r="AE809" s="433"/>
      <c r="AF809" s="433"/>
      <c r="AG809" s="433"/>
      <c r="AH809" s="433"/>
      <c r="AI809" s="433"/>
      <c r="AJ809" s="433"/>
      <c r="AK809" s="433"/>
      <c r="AL809" s="433"/>
      <c r="AM809" s="433"/>
      <c r="AN809" s="433"/>
      <c r="AO809" s="433"/>
      <c r="AP809" s="433"/>
      <c r="AQ809" s="433"/>
      <c r="AR809" s="433"/>
      <c r="AS809" s="433"/>
      <c r="AT809" s="433"/>
      <c r="AU809" s="433"/>
      <c r="AV809" s="433"/>
      <c r="AW809" s="433"/>
      <c r="AX809" s="433"/>
    </row>
    <row r="810" spans="2:50" ht="14.25" customHeight="1" x14ac:dyDescent="0.25">
      <c r="B810" s="652"/>
      <c r="C810" s="434"/>
      <c r="D810" s="434"/>
      <c r="E810" s="434"/>
      <c r="F810" s="433"/>
      <c r="G810" s="433"/>
      <c r="H810" s="433"/>
      <c r="I810" s="433"/>
      <c r="J810" s="433"/>
      <c r="K810" s="433"/>
      <c r="L810" s="433"/>
      <c r="M810" s="433"/>
      <c r="N810" s="433"/>
      <c r="O810" s="433"/>
      <c r="P810" s="433"/>
      <c r="Q810" s="433"/>
      <c r="R810" s="433"/>
      <c r="S810" s="433"/>
      <c r="T810" s="433"/>
      <c r="U810" s="433"/>
      <c r="V810" s="433"/>
      <c r="W810" s="433"/>
      <c r="X810" s="433"/>
      <c r="Y810" s="433"/>
      <c r="Z810" s="433"/>
      <c r="AA810" s="433"/>
      <c r="AB810" s="433"/>
      <c r="AC810" s="433"/>
      <c r="AD810" s="433"/>
      <c r="AE810" s="433"/>
      <c r="AF810" s="433"/>
      <c r="AG810" s="433"/>
      <c r="AH810" s="433"/>
      <c r="AI810" s="433"/>
      <c r="AJ810" s="433"/>
      <c r="AK810" s="433"/>
      <c r="AL810" s="433"/>
      <c r="AM810" s="433"/>
      <c r="AN810" s="433"/>
      <c r="AO810" s="433"/>
      <c r="AP810" s="433"/>
      <c r="AQ810" s="433"/>
      <c r="AR810" s="433"/>
      <c r="AS810" s="433"/>
      <c r="AT810" s="433"/>
      <c r="AU810" s="433"/>
      <c r="AV810" s="433"/>
      <c r="AW810" s="433"/>
      <c r="AX810" s="433"/>
    </row>
    <row r="811" spans="2:50" ht="14.25" customHeight="1" x14ac:dyDescent="0.25">
      <c r="B811" s="652"/>
      <c r="C811" s="434"/>
      <c r="D811" s="434"/>
      <c r="E811" s="434"/>
      <c r="F811" s="433"/>
      <c r="G811" s="433"/>
      <c r="H811" s="433"/>
      <c r="I811" s="433"/>
      <c r="J811" s="433"/>
      <c r="K811" s="433"/>
      <c r="L811" s="433"/>
      <c r="M811" s="433"/>
      <c r="N811" s="433"/>
      <c r="O811" s="433"/>
      <c r="P811" s="433"/>
      <c r="Q811" s="433"/>
      <c r="R811" s="433"/>
      <c r="S811" s="433"/>
      <c r="T811" s="433"/>
      <c r="U811" s="433"/>
      <c r="V811" s="433"/>
      <c r="W811" s="433"/>
      <c r="X811" s="433"/>
      <c r="Y811" s="433"/>
      <c r="Z811" s="433"/>
      <c r="AA811" s="433"/>
      <c r="AB811" s="433"/>
      <c r="AC811" s="433"/>
      <c r="AD811" s="433"/>
      <c r="AE811" s="433"/>
      <c r="AF811" s="433"/>
      <c r="AG811" s="433"/>
      <c r="AH811" s="433"/>
      <c r="AI811" s="433"/>
      <c r="AJ811" s="433"/>
      <c r="AK811" s="433"/>
      <c r="AL811" s="433"/>
      <c r="AM811" s="433"/>
      <c r="AN811" s="433"/>
      <c r="AO811" s="433"/>
      <c r="AP811" s="433"/>
      <c r="AQ811" s="433"/>
      <c r="AR811" s="433"/>
      <c r="AS811" s="433"/>
      <c r="AT811" s="433"/>
      <c r="AU811" s="433"/>
      <c r="AV811" s="433"/>
      <c r="AW811" s="433"/>
      <c r="AX811" s="433"/>
    </row>
    <row r="812" spans="2:50" ht="14.25" customHeight="1" x14ac:dyDescent="0.25">
      <c r="B812" s="652"/>
      <c r="C812" s="434"/>
      <c r="D812" s="434"/>
      <c r="E812" s="434"/>
      <c r="F812" s="433"/>
      <c r="G812" s="433"/>
      <c r="H812" s="433"/>
      <c r="I812" s="433"/>
      <c r="J812" s="433"/>
      <c r="K812" s="433"/>
      <c r="L812" s="433"/>
      <c r="M812" s="433"/>
      <c r="N812" s="433"/>
      <c r="O812" s="433"/>
      <c r="P812" s="433"/>
      <c r="Q812" s="433"/>
      <c r="R812" s="433"/>
      <c r="S812" s="433"/>
      <c r="T812" s="433"/>
      <c r="U812" s="433"/>
      <c r="V812" s="433"/>
      <c r="W812" s="433"/>
      <c r="X812" s="433"/>
      <c r="Y812" s="433"/>
      <c r="Z812" s="433"/>
      <c r="AA812" s="433"/>
      <c r="AB812" s="433"/>
      <c r="AC812" s="433"/>
      <c r="AD812" s="433"/>
      <c r="AE812" s="433"/>
      <c r="AF812" s="433"/>
      <c r="AG812" s="433"/>
      <c r="AH812" s="433"/>
      <c r="AI812" s="433"/>
      <c r="AJ812" s="433"/>
      <c r="AK812" s="433"/>
      <c r="AL812" s="433"/>
      <c r="AM812" s="433"/>
      <c r="AN812" s="433"/>
      <c r="AO812" s="433"/>
      <c r="AP812" s="433"/>
      <c r="AQ812" s="433"/>
      <c r="AR812" s="433"/>
      <c r="AS812" s="433"/>
      <c r="AT812" s="433"/>
      <c r="AU812" s="433"/>
      <c r="AV812" s="433"/>
      <c r="AW812" s="433"/>
      <c r="AX812" s="433"/>
    </row>
    <row r="813" spans="2:50" ht="14.25" customHeight="1" x14ac:dyDescent="0.25">
      <c r="B813" s="652"/>
      <c r="C813" s="434"/>
      <c r="D813" s="434"/>
      <c r="E813" s="434"/>
      <c r="F813" s="433"/>
      <c r="G813" s="433"/>
      <c r="H813" s="433"/>
      <c r="I813" s="433"/>
      <c r="J813" s="433"/>
      <c r="K813" s="433"/>
      <c r="L813" s="433"/>
      <c r="M813" s="433"/>
      <c r="N813" s="433"/>
      <c r="O813" s="433"/>
      <c r="P813" s="433"/>
      <c r="Q813" s="433"/>
      <c r="R813" s="433"/>
      <c r="S813" s="433"/>
      <c r="T813" s="433"/>
      <c r="U813" s="433"/>
      <c r="V813" s="433"/>
      <c r="W813" s="433"/>
      <c r="X813" s="433"/>
      <c r="Y813" s="433"/>
      <c r="Z813" s="433"/>
      <c r="AA813" s="433"/>
      <c r="AB813" s="433"/>
      <c r="AC813" s="433"/>
      <c r="AD813" s="433"/>
      <c r="AE813" s="433"/>
      <c r="AF813" s="433"/>
      <c r="AG813" s="433"/>
      <c r="AH813" s="433"/>
      <c r="AI813" s="433"/>
      <c r="AJ813" s="433"/>
      <c r="AK813" s="433"/>
      <c r="AL813" s="433"/>
      <c r="AM813" s="433"/>
      <c r="AN813" s="433"/>
      <c r="AO813" s="433"/>
      <c r="AP813" s="433"/>
      <c r="AQ813" s="433"/>
      <c r="AR813" s="433"/>
      <c r="AS813" s="433"/>
      <c r="AT813" s="433"/>
      <c r="AU813" s="433"/>
      <c r="AV813" s="433"/>
      <c r="AW813" s="433"/>
      <c r="AX813" s="433"/>
    </row>
    <row r="814" spans="2:50" ht="14.25" customHeight="1" x14ac:dyDescent="0.25">
      <c r="B814" s="652"/>
      <c r="C814" s="434"/>
      <c r="D814" s="434"/>
      <c r="E814" s="434"/>
      <c r="F814" s="433"/>
      <c r="G814" s="433"/>
      <c r="H814" s="433"/>
      <c r="I814" s="433"/>
      <c r="J814" s="433"/>
      <c r="K814" s="433"/>
      <c r="L814" s="433"/>
      <c r="M814" s="433"/>
      <c r="N814" s="433"/>
      <c r="O814" s="433"/>
      <c r="P814" s="433"/>
      <c r="Q814" s="433"/>
      <c r="R814" s="433"/>
      <c r="S814" s="433"/>
      <c r="T814" s="433"/>
      <c r="U814" s="433"/>
      <c r="V814" s="433"/>
      <c r="W814" s="433"/>
      <c r="X814" s="433"/>
      <c r="Y814" s="433"/>
      <c r="Z814" s="433"/>
      <c r="AA814" s="433"/>
      <c r="AB814" s="433"/>
      <c r="AC814" s="433"/>
      <c r="AD814" s="433"/>
      <c r="AE814" s="433"/>
      <c r="AF814" s="433"/>
      <c r="AG814" s="433"/>
      <c r="AH814" s="433"/>
      <c r="AI814" s="433"/>
      <c r="AJ814" s="433"/>
      <c r="AK814" s="433"/>
      <c r="AL814" s="433"/>
      <c r="AM814" s="433"/>
      <c r="AN814" s="433"/>
      <c r="AO814" s="433"/>
      <c r="AP814" s="433"/>
      <c r="AQ814" s="433"/>
      <c r="AR814" s="433"/>
      <c r="AS814" s="433"/>
      <c r="AT814" s="433"/>
      <c r="AU814" s="433"/>
      <c r="AV814" s="433"/>
      <c r="AW814" s="433"/>
      <c r="AX814" s="433"/>
    </row>
    <row r="815" spans="2:50" ht="14.25" customHeight="1" x14ac:dyDescent="0.25">
      <c r="B815" s="652"/>
      <c r="C815" s="434"/>
      <c r="D815" s="434"/>
      <c r="E815" s="434"/>
      <c r="F815" s="433"/>
      <c r="G815" s="433"/>
      <c r="H815" s="433"/>
      <c r="I815" s="433"/>
      <c r="J815" s="433"/>
      <c r="K815" s="433"/>
      <c r="L815" s="433"/>
      <c r="M815" s="433"/>
      <c r="N815" s="433"/>
      <c r="O815" s="433"/>
      <c r="P815" s="433"/>
      <c r="Q815" s="433"/>
      <c r="R815" s="433"/>
      <c r="S815" s="433"/>
      <c r="T815" s="433"/>
      <c r="U815" s="433"/>
      <c r="V815" s="433"/>
      <c r="W815" s="433"/>
      <c r="X815" s="433"/>
      <c r="Y815" s="433"/>
      <c r="Z815" s="433"/>
      <c r="AA815" s="433"/>
      <c r="AB815" s="433"/>
      <c r="AC815" s="433"/>
      <c r="AD815" s="433"/>
      <c r="AE815" s="433"/>
      <c r="AF815" s="433"/>
      <c r="AG815" s="433"/>
      <c r="AH815" s="433"/>
      <c r="AI815" s="433"/>
      <c r="AJ815" s="433"/>
      <c r="AK815" s="433"/>
      <c r="AL815" s="433"/>
      <c r="AM815" s="433"/>
      <c r="AN815" s="433"/>
      <c r="AO815" s="433"/>
      <c r="AP815" s="433"/>
      <c r="AQ815" s="433"/>
      <c r="AR815" s="433"/>
      <c r="AS815" s="433"/>
      <c r="AT815" s="433"/>
      <c r="AU815" s="433"/>
      <c r="AV815" s="433"/>
      <c r="AW815" s="433"/>
      <c r="AX815" s="433"/>
    </row>
    <row r="816" spans="2:50" ht="14.25" customHeight="1" x14ac:dyDescent="0.25">
      <c r="B816" s="652"/>
      <c r="C816" s="434"/>
      <c r="D816" s="434"/>
      <c r="E816" s="434"/>
      <c r="F816" s="433"/>
      <c r="G816" s="433"/>
      <c r="H816" s="433"/>
      <c r="I816" s="433"/>
      <c r="J816" s="433"/>
      <c r="K816" s="433"/>
      <c r="L816" s="433"/>
      <c r="M816" s="433"/>
      <c r="N816" s="433"/>
      <c r="O816" s="433"/>
      <c r="P816" s="433"/>
      <c r="Q816" s="433"/>
      <c r="R816" s="433"/>
      <c r="S816" s="433"/>
      <c r="T816" s="433"/>
      <c r="U816" s="433"/>
      <c r="V816" s="433"/>
      <c r="W816" s="433"/>
      <c r="X816" s="433"/>
      <c r="Y816" s="433"/>
      <c r="Z816" s="433"/>
      <c r="AA816" s="433"/>
      <c r="AB816" s="433"/>
      <c r="AC816" s="433"/>
      <c r="AD816" s="433"/>
      <c r="AE816" s="433"/>
      <c r="AF816" s="433"/>
      <c r="AG816" s="433"/>
      <c r="AH816" s="433"/>
      <c r="AI816" s="433"/>
      <c r="AJ816" s="433"/>
      <c r="AK816" s="433"/>
      <c r="AL816" s="433"/>
      <c r="AM816" s="433"/>
      <c r="AN816" s="433"/>
      <c r="AO816" s="433"/>
      <c r="AP816" s="433"/>
      <c r="AQ816" s="433"/>
      <c r="AR816" s="433"/>
      <c r="AS816" s="433"/>
      <c r="AT816" s="433"/>
      <c r="AU816" s="433"/>
      <c r="AV816" s="433"/>
      <c r="AW816" s="433"/>
      <c r="AX816" s="433"/>
    </row>
    <row r="817" spans="2:50" ht="14.25" customHeight="1" x14ac:dyDescent="0.25">
      <c r="B817" s="652"/>
      <c r="C817" s="434"/>
      <c r="D817" s="434"/>
      <c r="E817" s="434"/>
      <c r="F817" s="433"/>
      <c r="G817" s="433"/>
      <c r="H817" s="433"/>
      <c r="I817" s="433"/>
      <c r="J817" s="433"/>
      <c r="K817" s="433"/>
      <c r="L817" s="433"/>
      <c r="M817" s="433"/>
      <c r="N817" s="433"/>
      <c r="O817" s="433"/>
      <c r="P817" s="433"/>
      <c r="Q817" s="433"/>
      <c r="R817" s="433"/>
      <c r="S817" s="433"/>
      <c r="T817" s="433"/>
      <c r="U817" s="433"/>
      <c r="V817" s="433"/>
      <c r="W817" s="433"/>
      <c r="X817" s="433"/>
      <c r="Y817" s="433"/>
      <c r="Z817" s="433"/>
      <c r="AA817" s="433"/>
      <c r="AB817" s="433"/>
      <c r="AC817" s="433"/>
      <c r="AD817" s="433"/>
      <c r="AE817" s="433"/>
      <c r="AF817" s="433"/>
      <c r="AG817" s="433"/>
      <c r="AH817" s="433"/>
      <c r="AI817" s="433"/>
      <c r="AJ817" s="433"/>
      <c r="AK817" s="433"/>
      <c r="AL817" s="433"/>
      <c r="AM817" s="433"/>
      <c r="AN817" s="433"/>
      <c r="AO817" s="433"/>
      <c r="AP817" s="433"/>
      <c r="AQ817" s="433"/>
      <c r="AR817" s="433"/>
      <c r="AS817" s="433"/>
      <c r="AT817" s="433"/>
      <c r="AU817" s="433"/>
      <c r="AV817" s="433"/>
      <c r="AW817" s="433"/>
      <c r="AX817" s="433"/>
    </row>
    <row r="818" spans="2:50" ht="15" customHeight="1" x14ac:dyDescent="0.25">
      <c r="B818" s="652"/>
      <c r="F818" s="433"/>
      <c r="G818" s="433"/>
      <c r="H818" s="433"/>
      <c r="I818" s="433"/>
      <c r="J818" s="433"/>
      <c r="K818" s="433"/>
      <c r="L818" s="433"/>
      <c r="M818" s="433"/>
      <c r="N818" s="433"/>
      <c r="O818" s="433"/>
      <c r="P818" s="433"/>
      <c r="Q818" s="433"/>
      <c r="R818" s="433"/>
      <c r="S818" s="433"/>
      <c r="T818" s="433"/>
      <c r="U818" s="433"/>
      <c r="V818" s="433"/>
      <c r="W818" s="433"/>
      <c r="X818" s="433"/>
      <c r="Y818" s="433"/>
      <c r="Z818" s="433"/>
      <c r="AA818" s="433"/>
      <c r="AB818" s="433"/>
      <c r="AC818" s="433"/>
      <c r="AD818" s="433"/>
      <c r="AE818" s="433"/>
      <c r="AF818" s="433"/>
      <c r="AG818" s="433"/>
      <c r="AH818" s="433"/>
      <c r="AI818" s="433"/>
      <c r="AJ818" s="433"/>
      <c r="AK818" s="433"/>
      <c r="AL818" s="433"/>
      <c r="AM818" s="433"/>
      <c r="AN818" s="433"/>
      <c r="AO818" s="433"/>
      <c r="AP818" s="433"/>
      <c r="AQ818" s="433"/>
      <c r="AR818" s="433"/>
      <c r="AS818" s="433"/>
      <c r="AT818" s="433"/>
      <c r="AU818" s="433"/>
      <c r="AV818" s="433"/>
      <c r="AW818" s="433"/>
    </row>
    <row r="819" spans="2:50" ht="15" customHeight="1" x14ac:dyDescent="0.25">
      <c r="B819" s="652"/>
      <c r="F819" s="433"/>
      <c r="G819" s="433"/>
      <c r="H819" s="433"/>
      <c r="I819" s="433"/>
      <c r="J819" s="433"/>
      <c r="K819" s="433"/>
      <c r="L819" s="433"/>
      <c r="M819" s="433"/>
      <c r="N819" s="433"/>
      <c r="O819" s="433"/>
      <c r="P819" s="433"/>
      <c r="Q819" s="433"/>
      <c r="R819" s="433"/>
      <c r="S819" s="433"/>
      <c r="T819" s="433"/>
      <c r="U819" s="433"/>
      <c r="V819" s="433"/>
      <c r="W819" s="433"/>
      <c r="X819" s="433"/>
      <c r="Y819" s="433"/>
      <c r="Z819" s="433"/>
      <c r="AA819" s="433"/>
      <c r="AB819" s="433"/>
      <c r="AC819" s="433"/>
      <c r="AD819" s="433"/>
      <c r="AE819" s="433"/>
      <c r="AF819" s="433"/>
      <c r="AG819" s="433"/>
      <c r="AH819" s="433"/>
      <c r="AI819" s="433"/>
      <c r="AJ819" s="433"/>
      <c r="AK819" s="433"/>
      <c r="AL819" s="433"/>
      <c r="AM819" s="433"/>
      <c r="AN819" s="433"/>
      <c r="AO819" s="433"/>
      <c r="AP819" s="433"/>
      <c r="AQ819" s="433"/>
      <c r="AR819" s="433"/>
      <c r="AS819" s="433"/>
      <c r="AT819" s="433"/>
      <c r="AU819" s="433"/>
      <c r="AV819" s="433"/>
      <c r="AW819" s="433"/>
    </row>
    <row r="820" spans="2:50" ht="15" customHeight="1" x14ac:dyDescent="0.25">
      <c r="B820" s="652"/>
      <c r="F820" s="433"/>
      <c r="G820" s="433"/>
      <c r="H820" s="433"/>
      <c r="I820" s="433"/>
      <c r="J820" s="433"/>
      <c r="K820" s="433"/>
      <c r="L820" s="433"/>
      <c r="M820" s="433"/>
      <c r="N820" s="433"/>
      <c r="O820" s="433"/>
      <c r="P820" s="433"/>
      <c r="Q820" s="433"/>
      <c r="R820" s="433"/>
      <c r="S820" s="433"/>
      <c r="T820" s="433"/>
      <c r="U820" s="433"/>
      <c r="V820" s="433"/>
      <c r="W820" s="433"/>
      <c r="X820" s="433"/>
      <c r="Y820" s="433"/>
      <c r="Z820" s="433"/>
      <c r="AA820" s="433"/>
      <c r="AB820" s="433"/>
      <c r="AC820" s="433"/>
      <c r="AD820" s="433"/>
      <c r="AE820" s="433"/>
      <c r="AF820" s="433"/>
      <c r="AG820" s="433"/>
      <c r="AH820" s="433"/>
      <c r="AI820" s="433"/>
      <c r="AJ820" s="433"/>
      <c r="AK820" s="433"/>
      <c r="AL820" s="433"/>
      <c r="AM820" s="433"/>
      <c r="AN820" s="433"/>
      <c r="AO820" s="433"/>
      <c r="AP820" s="433"/>
      <c r="AQ820" s="433"/>
      <c r="AR820" s="433"/>
      <c r="AS820" s="433"/>
      <c r="AT820" s="433"/>
      <c r="AU820" s="433"/>
      <c r="AV820" s="433"/>
      <c r="AW820" s="433"/>
    </row>
    <row r="821" spans="2:50" ht="15" customHeight="1" x14ac:dyDescent="0.25">
      <c r="B821" s="652"/>
    </row>
    <row r="822" spans="2:50" ht="15" customHeight="1" x14ac:dyDescent="0.25">
      <c r="B822" s="652"/>
    </row>
    <row r="823" spans="2:50" ht="15" customHeight="1" x14ac:dyDescent="0.25">
      <c r="B823" s="652"/>
    </row>
    <row r="824" spans="2:50" ht="15" customHeight="1" x14ac:dyDescent="0.25">
      <c r="B824" s="652"/>
    </row>
    <row r="825" spans="2:50" ht="15" customHeight="1" x14ac:dyDescent="0.25">
      <c r="B825" s="652"/>
    </row>
    <row r="826" spans="2:50" ht="15" customHeight="1" x14ac:dyDescent="0.25">
      <c r="B826" s="652"/>
    </row>
    <row r="827" spans="2:50" ht="15" customHeight="1" x14ac:dyDescent="0.25">
      <c r="B827" s="652"/>
    </row>
    <row r="828" spans="2:50" ht="15" customHeight="1" x14ac:dyDescent="0.25">
      <c r="B828" s="652"/>
    </row>
    <row r="829" spans="2:50" ht="15" customHeight="1" x14ac:dyDescent="0.25">
      <c r="B829" s="652"/>
    </row>
    <row r="830" spans="2:50" ht="15" customHeight="1" x14ac:dyDescent="0.25">
      <c r="B830" s="652"/>
    </row>
    <row r="831" spans="2:50" ht="15" customHeight="1" x14ac:dyDescent="0.25">
      <c r="B831" s="652"/>
    </row>
    <row r="832" spans="2:50" ht="15" customHeight="1" x14ac:dyDescent="0.25">
      <c r="B832" s="652"/>
    </row>
  </sheetData>
  <mergeCells count="104">
    <mergeCell ref="M79:M80"/>
    <mergeCell ref="C81:C82"/>
    <mergeCell ref="D81:E82"/>
    <mergeCell ref="G81:G82"/>
    <mergeCell ref="D3:F3"/>
    <mergeCell ref="B8:B15"/>
    <mergeCell ref="B17:B24"/>
    <mergeCell ref="D28:F28"/>
    <mergeCell ref="B33:B36"/>
    <mergeCell ref="D39:F39"/>
    <mergeCell ref="C41:C43"/>
    <mergeCell ref="B44:B60"/>
    <mergeCell ref="D44:E45"/>
    <mergeCell ref="C46:C50"/>
    <mergeCell ref="D46:E50"/>
    <mergeCell ref="O46:O50"/>
    <mergeCell ref="Q46:Q50"/>
    <mergeCell ref="D51:E53"/>
    <mergeCell ref="D54:E55"/>
    <mergeCell ref="D56:E57"/>
    <mergeCell ref="D58:E60"/>
    <mergeCell ref="D63:E63"/>
    <mergeCell ref="D64:E70"/>
    <mergeCell ref="A71:A74"/>
    <mergeCell ref="C71:C75"/>
    <mergeCell ref="D71:E75"/>
    <mergeCell ref="A83:A85"/>
    <mergeCell ref="C83:C85"/>
    <mergeCell ref="D83:E85"/>
    <mergeCell ref="G83:G85"/>
    <mergeCell ref="B64:B85"/>
    <mergeCell ref="C64:C70"/>
    <mergeCell ref="D91:F91"/>
    <mergeCell ref="B92:B94"/>
    <mergeCell ref="D92:E92"/>
    <mergeCell ref="D93:E93"/>
    <mergeCell ref="D94:E94"/>
    <mergeCell ref="A79:A82"/>
    <mergeCell ref="A76:A78"/>
    <mergeCell ref="C76:C78"/>
    <mergeCell ref="D76:E78"/>
    <mergeCell ref="C79:C80"/>
    <mergeCell ref="D79:E80"/>
    <mergeCell ref="G79:G80"/>
    <mergeCell ref="D99:F99"/>
    <mergeCell ref="B100:B103"/>
    <mergeCell ref="D100:E100"/>
    <mergeCell ref="D101:E101"/>
    <mergeCell ref="D102:E102"/>
    <mergeCell ref="D106:F106"/>
    <mergeCell ref="C108:C110"/>
    <mergeCell ref="B111:B117"/>
    <mergeCell ref="D111:E111"/>
    <mergeCell ref="D112:E112"/>
    <mergeCell ref="D113:E113"/>
    <mergeCell ref="D114:E114"/>
    <mergeCell ref="D115:E115"/>
    <mergeCell ref="D116:E116"/>
    <mergeCell ref="D117:E117"/>
    <mergeCell ref="D121:E121"/>
    <mergeCell ref="D122:E122"/>
    <mergeCell ref="D123:E123"/>
    <mergeCell ref="D124:E124"/>
    <mergeCell ref="D125:E125"/>
    <mergeCell ref="D126:E126"/>
    <mergeCell ref="D127:E127"/>
    <mergeCell ref="B131:B136"/>
    <mergeCell ref="D131:E131"/>
    <mergeCell ref="D132:E132"/>
    <mergeCell ref="D133:E133"/>
    <mergeCell ref="D134:E134"/>
    <mergeCell ref="D135:E135"/>
    <mergeCell ref="D136:E136"/>
    <mergeCell ref="B140:B145"/>
    <mergeCell ref="D140:E140"/>
    <mergeCell ref="D141:E141"/>
    <mergeCell ref="D142:E142"/>
    <mergeCell ref="D143:E143"/>
    <mergeCell ref="D144:E144"/>
    <mergeCell ref="D145:E145"/>
    <mergeCell ref="B149:B155"/>
    <mergeCell ref="D150:E150"/>
    <mergeCell ref="D151:E151"/>
    <mergeCell ref="D152:E152"/>
    <mergeCell ref="D153:E153"/>
    <mergeCell ref="D154:E154"/>
    <mergeCell ref="D155:E155"/>
    <mergeCell ref="D149:E149"/>
    <mergeCell ref="Q180:R180"/>
    <mergeCell ref="Q179:T179"/>
    <mergeCell ref="B159:B164"/>
    <mergeCell ref="D160:E160"/>
    <mergeCell ref="D161:E161"/>
    <mergeCell ref="D162:E162"/>
    <mergeCell ref="D163:E163"/>
    <mergeCell ref="D164:E164"/>
    <mergeCell ref="B168:B173"/>
    <mergeCell ref="D168:E168"/>
    <mergeCell ref="D169:E169"/>
    <mergeCell ref="D170:E170"/>
    <mergeCell ref="D171:E171"/>
    <mergeCell ref="D172:E172"/>
    <mergeCell ref="D173:E173"/>
    <mergeCell ref="D159:E159"/>
  </mergeCells>
  <pageMargins left="0.7" right="0.7" top="0.75" bottom="0.75" header="0" footer="0"/>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EA9FD-1866-451B-8E5A-06803DB82E47}">
  <sheetPr>
    <tabColor rgb="FF92D050"/>
  </sheetPr>
  <dimension ref="A1:BM1008"/>
  <sheetViews>
    <sheetView zoomScale="50" zoomScaleNormal="50" workbookViewId="0">
      <pane xSplit="4" ySplit="1" topLeftCell="E2" activePane="bottomRight" state="frozen"/>
      <selection pane="topRight" activeCell="E1" sqref="E1"/>
      <selection pane="bottomLeft" activeCell="A2" sqref="A2"/>
      <selection pane="bottomRight" activeCell="AI199" sqref="AI199"/>
    </sheetView>
  </sheetViews>
  <sheetFormatPr defaultColWidth="8.69921875" defaultRowHeight="14.4" x14ac:dyDescent="0.3"/>
  <cols>
    <col min="1" max="1" width="12.69921875" style="275" customWidth="1"/>
    <col min="2" max="2" width="5.5" style="257" customWidth="1"/>
    <col min="3" max="3" width="3.09765625" customWidth="1"/>
    <col min="4" max="4" width="47.59765625" customWidth="1"/>
    <col min="5" max="5" width="9.69921875" customWidth="1"/>
    <col min="6" max="6" width="9.69921875" style="277" customWidth="1"/>
    <col min="7" max="7" width="11" bestFit="1" customWidth="1"/>
    <col min="8" max="8" width="13.19921875" customWidth="1"/>
    <col min="9" max="9" width="9.69921875" customWidth="1"/>
    <col min="10" max="10" width="9.19921875" customWidth="1"/>
    <col min="11" max="11" width="8.09765625" customWidth="1"/>
    <col min="12" max="12" width="7.8984375" customWidth="1"/>
    <col min="13" max="13" width="9.09765625" customWidth="1"/>
    <col min="14" max="41" width="8" customWidth="1"/>
    <col min="42" max="42" width="7.69921875" customWidth="1"/>
    <col min="43" max="43" width="9.19921875" customWidth="1"/>
    <col min="44" max="44" width="9.3984375" customWidth="1"/>
    <col min="45" max="45" width="8.19921875" customWidth="1"/>
    <col min="46" max="46" width="7.09765625" customWidth="1"/>
    <col min="47" max="49" width="9"/>
  </cols>
  <sheetData>
    <row r="1" spans="1:65" ht="17.399999999999999" x14ac:dyDescent="0.25">
      <c r="A1" s="46" t="s">
        <v>200</v>
      </c>
      <c r="C1" s="374"/>
      <c r="D1" s="375" t="s">
        <v>201</v>
      </c>
      <c r="E1" s="376">
        <v>2010</v>
      </c>
      <c r="F1" s="376">
        <v>2011</v>
      </c>
      <c r="G1" s="377">
        <v>2012</v>
      </c>
      <c r="H1" s="377">
        <v>2013</v>
      </c>
      <c r="I1" s="376">
        <v>2014</v>
      </c>
      <c r="J1" s="376">
        <v>2015</v>
      </c>
      <c r="K1" s="376">
        <v>2016</v>
      </c>
      <c r="L1" s="376">
        <v>2017</v>
      </c>
      <c r="M1" s="376">
        <v>2018</v>
      </c>
      <c r="N1" s="376">
        <v>2019</v>
      </c>
      <c r="O1" s="376">
        <v>2020</v>
      </c>
      <c r="P1" s="376">
        <v>2021</v>
      </c>
      <c r="Q1" s="376">
        <v>2022</v>
      </c>
      <c r="R1" s="376">
        <v>2023</v>
      </c>
      <c r="S1" s="376">
        <v>2024</v>
      </c>
      <c r="T1" s="376">
        <v>2025</v>
      </c>
      <c r="U1" s="376">
        <v>2026</v>
      </c>
      <c r="V1" s="376">
        <v>2027</v>
      </c>
      <c r="W1" s="376">
        <v>2028</v>
      </c>
      <c r="X1" s="376">
        <v>2029</v>
      </c>
      <c r="Y1" s="376">
        <v>2030</v>
      </c>
      <c r="Z1" s="376">
        <v>2031</v>
      </c>
      <c r="AA1" s="376">
        <v>2032</v>
      </c>
      <c r="AB1" s="376">
        <v>2033</v>
      </c>
      <c r="AC1" s="376">
        <v>2034</v>
      </c>
      <c r="AD1" s="376">
        <v>2035</v>
      </c>
      <c r="AE1" s="376">
        <v>2036</v>
      </c>
      <c r="AF1" s="376">
        <v>2037</v>
      </c>
      <c r="AG1" s="376">
        <v>2038</v>
      </c>
      <c r="AH1" s="376">
        <v>2039</v>
      </c>
      <c r="AI1" s="376">
        <v>2040</v>
      </c>
      <c r="AJ1" s="376">
        <v>2041</v>
      </c>
      <c r="AK1" s="376">
        <v>2042</v>
      </c>
      <c r="AL1" s="376">
        <v>2043</v>
      </c>
      <c r="AM1" s="376">
        <v>2044</v>
      </c>
      <c r="AN1" s="376">
        <v>2045</v>
      </c>
      <c r="AO1" s="376">
        <v>2046</v>
      </c>
      <c r="AP1" s="376">
        <v>2047</v>
      </c>
      <c r="AQ1" s="376">
        <v>2048</v>
      </c>
      <c r="AR1" s="376">
        <v>2049</v>
      </c>
      <c r="AS1" s="376">
        <v>2050</v>
      </c>
      <c r="AT1" s="378">
        <v>2051</v>
      </c>
      <c r="AU1" s="376">
        <v>2052</v>
      </c>
      <c r="AV1" s="378">
        <v>2053</v>
      </c>
      <c r="AW1" s="376">
        <v>2054</v>
      </c>
      <c r="AX1" s="378">
        <v>2055</v>
      </c>
      <c r="AY1" s="376">
        <v>2056</v>
      </c>
      <c r="AZ1" s="378">
        <v>2057</v>
      </c>
      <c r="BA1" s="376">
        <v>2058</v>
      </c>
      <c r="BB1" s="378">
        <v>2059</v>
      </c>
      <c r="BC1" s="376">
        <v>2060</v>
      </c>
      <c r="BD1" s="378">
        <v>2061</v>
      </c>
      <c r="BE1" s="376">
        <v>2062</v>
      </c>
      <c r="BF1" s="378">
        <v>2063</v>
      </c>
      <c r="BG1" s="376">
        <v>2064</v>
      </c>
      <c r="BH1" s="378">
        <v>2065</v>
      </c>
      <c r="BI1" s="376">
        <v>2066</v>
      </c>
      <c r="BJ1" s="378">
        <v>2067</v>
      </c>
      <c r="BK1" s="376">
        <v>2068</v>
      </c>
      <c r="BL1" s="378">
        <v>2069</v>
      </c>
      <c r="BM1" s="376">
        <v>2070</v>
      </c>
    </row>
    <row r="2" spans="1:65" ht="17.399999999999999" x14ac:dyDescent="0.25">
      <c r="D2" s="56"/>
      <c r="E2" s="56"/>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row>
    <row r="3" spans="1:65" x14ac:dyDescent="0.25">
      <c r="C3" s="379"/>
      <c r="D3" s="380"/>
      <c r="E3" s="380"/>
      <c r="F3" s="380"/>
      <c r="G3" s="380"/>
      <c r="H3" s="380"/>
      <c r="I3" s="380"/>
      <c r="J3" s="380"/>
      <c r="K3" s="380"/>
      <c r="L3" s="380"/>
      <c r="M3" s="380"/>
      <c r="N3" s="380"/>
      <c r="O3" s="380"/>
      <c r="P3" s="380"/>
      <c r="Q3" s="380"/>
      <c r="R3" s="380"/>
      <c r="S3" s="380"/>
      <c r="T3" s="380"/>
      <c r="U3" s="380"/>
      <c r="V3" s="380"/>
      <c r="W3" s="380"/>
      <c r="X3" s="380"/>
      <c r="Y3" s="380"/>
      <c r="Z3" s="380"/>
      <c r="AA3" s="380"/>
      <c r="AB3" s="380"/>
      <c r="AC3" s="380"/>
      <c r="AD3" s="380"/>
      <c r="AE3" s="380"/>
      <c r="AF3" s="380"/>
      <c r="AG3" s="380"/>
      <c r="AH3" s="380"/>
      <c r="AI3" s="380"/>
      <c r="AJ3" s="380"/>
      <c r="AK3" s="380"/>
      <c r="AL3" s="380"/>
      <c r="AM3" s="380"/>
      <c r="AN3" s="380"/>
      <c r="AO3" s="380"/>
      <c r="AP3" s="380"/>
      <c r="AQ3" s="380"/>
      <c r="AR3" s="380"/>
      <c r="AS3" s="380"/>
      <c r="AT3" s="381"/>
    </row>
    <row r="4" spans="1:65" x14ac:dyDescent="0.25">
      <c r="C4" s="382"/>
      <c r="D4" s="383" t="s">
        <v>202</v>
      </c>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4"/>
    </row>
    <row r="5" spans="1:65" x14ac:dyDescent="0.3">
      <c r="A5" s="845">
        <v>1</v>
      </c>
      <c r="B5" s="26"/>
      <c r="C5" s="382"/>
      <c r="D5" s="385" t="s">
        <v>203</v>
      </c>
      <c r="E5" s="386">
        <v>9.2470360000000001E-2</v>
      </c>
      <c r="F5" s="387">
        <v>0.29849617499999997</v>
      </c>
      <c r="G5" s="386">
        <v>0.50611284400000001</v>
      </c>
      <c r="H5" s="386">
        <v>0.172537519</v>
      </c>
      <c r="I5" s="386">
        <v>0.10759797</v>
      </c>
      <c r="J5" s="386">
        <v>0.24254431700000001</v>
      </c>
      <c r="K5" s="386">
        <v>0.494945405</v>
      </c>
      <c r="L5" s="386">
        <v>9.2155155000000002E-2</v>
      </c>
      <c r="M5" s="386">
        <v>0.18826599399999999</v>
      </c>
      <c r="N5" s="386">
        <v>0.44935906599999997</v>
      </c>
      <c r="O5" s="388"/>
      <c r="P5" s="388"/>
      <c r="Q5" s="388"/>
      <c r="R5" s="388"/>
      <c r="S5" s="388"/>
      <c r="T5" s="388"/>
      <c r="U5" s="388"/>
      <c r="V5" s="388"/>
      <c r="W5" s="388"/>
      <c r="X5" s="388"/>
      <c r="Y5" s="388"/>
      <c r="Z5" s="388"/>
      <c r="AA5" s="388"/>
      <c r="AB5" s="388"/>
      <c r="AC5" s="388"/>
      <c r="AD5" s="388"/>
      <c r="AE5" s="388"/>
      <c r="AF5" s="388"/>
      <c r="AG5" s="388"/>
      <c r="AH5" s="388"/>
      <c r="AI5" s="388"/>
      <c r="AJ5" s="388"/>
      <c r="AK5" s="388"/>
      <c r="AL5" s="388"/>
      <c r="AM5" s="388"/>
      <c r="AN5" s="388"/>
      <c r="AO5" s="388"/>
      <c r="AP5" s="388"/>
      <c r="AQ5" s="388"/>
      <c r="AR5" s="388"/>
      <c r="AS5" s="388"/>
      <c r="AT5" s="384"/>
    </row>
    <row r="6" spans="1:65" x14ac:dyDescent="0.3">
      <c r="A6" s="845"/>
      <c r="C6" s="382"/>
      <c r="D6" s="385" t="s">
        <v>204</v>
      </c>
      <c r="E6" s="386">
        <v>7.5439610000000001E-3</v>
      </c>
      <c r="F6" s="387">
        <v>4.1586320000000003E-2</v>
      </c>
      <c r="G6" s="386">
        <v>4.4365131000000002E-2</v>
      </c>
      <c r="H6" s="386">
        <v>2.3935644999999998E-2</v>
      </c>
      <c r="I6" s="386">
        <v>1.0834785E-2</v>
      </c>
      <c r="J6" s="386">
        <v>2.2673816999999999E-2</v>
      </c>
      <c r="K6" s="386">
        <v>6.3577336999999998E-2</v>
      </c>
      <c r="L6" s="386">
        <v>1.2437746E-2</v>
      </c>
      <c r="M6" s="386">
        <v>1.9896414000000001E-2</v>
      </c>
      <c r="N6" s="386">
        <v>5.0350579999999999E-2</v>
      </c>
      <c r="O6" s="388"/>
      <c r="P6" s="388"/>
      <c r="Q6" s="385"/>
      <c r="R6" s="385"/>
      <c r="S6" s="385"/>
      <c r="T6" s="385"/>
      <c r="U6" s="385"/>
      <c r="V6" s="385"/>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4"/>
    </row>
    <row r="7" spans="1:65" x14ac:dyDescent="0.3">
      <c r="A7" s="845"/>
      <c r="C7" s="382"/>
      <c r="D7" s="385" t="s">
        <v>205</v>
      </c>
      <c r="E7" s="386">
        <v>0.21279999999999999</v>
      </c>
      <c r="F7" s="387">
        <v>0.68659999999999999</v>
      </c>
      <c r="G7" s="386">
        <v>1.1639999999999999</v>
      </c>
      <c r="H7" s="386">
        <v>0.39689999999999998</v>
      </c>
      <c r="I7" s="386">
        <v>0.2475</v>
      </c>
      <c r="J7" s="386">
        <v>0.55789999999999995</v>
      </c>
      <c r="K7" s="386">
        <v>1.1383000000000001</v>
      </c>
      <c r="L7" s="386">
        <v>0.21190000000000001</v>
      </c>
      <c r="M7" s="386">
        <v>0.43309999999999998</v>
      </c>
      <c r="N7" s="386">
        <v>1.0335000000000001</v>
      </c>
      <c r="O7" s="388"/>
      <c r="P7" s="388"/>
      <c r="Q7" s="385"/>
      <c r="R7" s="385"/>
      <c r="S7" s="385"/>
      <c r="T7" s="385"/>
      <c r="U7" s="385"/>
      <c r="V7" s="385"/>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4"/>
    </row>
    <row r="8" spans="1:65" x14ac:dyDescent="0.3">
      <c r="A8" s="845"/>
      <c r="C8" s="382"/>
      <c r="D8" s="385" t="s">
        <v>206</v>
      </c>
      <c r="E8" s="386">
        <v>1.9400000000000001E-2</v>
      </c>
      <c r="F8" s="387">
        <v>6.2700000000000006E-2</v>
      </c>
      <c r="G8" s="386">
        <v>0.10630000000000001</v>
      </c>
      <c r="H8" s="386">
        <v>3.6200000000000003E-2</v>
      </c>
      <c r="I8" s="386">
        <v>2.2499999999999999E-2</v>
      </c>
      <c r="J8" s="386">
        <v>5.0900000000000001E-2</v>
      </c>
      <c r="K8" s="386">
        <v>0.10390000000000001</v>
      </c>
      <c r="L8" s="386">
        <v>1.9199999999999998E-2</v>
      </c>
      <c r="M8" s="386">
        <v>3.9600000000000003E-2</v>
      </c>
      <c r="N8" s="386">
        <v>9.4299999999999995E-2</v>
      </c>
      <c r="O8" s="388"/>
      <c r="P8" s="388"/>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4"/>
    </row>
    <row r="9" spans="1:65" x14ac:dyDescent="0.25">
      <c r="C9" s="389"/>
      <c r="D9" s="390"/>
      <c r="E9" s="390"/>
      <c r="F9" s="390"/>
      <c r="G9" s="390"/>
      <c r="H9" s="390"/>
      <c r="I9" s="390"/>
      <c r="J9" s="390"/>
      <c r="K9" s="390"/>
      <c r="L9" s="390"/>
      <c r="M9" s="390"/>
      <c r="N9" s="390"/>
      <c r="O9" s="390"/>
      <c r="P9" s="390"/>
      <c r="Q9" s="390"/>
      <c r="R9" s="390"/>
      <c r="S9" s="390"/>
      <c r="T9" s="390"/>
      <c r="U9" s="390"/>
      <c r="V9" s="390"/>
      <c r="W9" s="390"/>
      <c r="X9" s="390"/>
      <c r="Y9" s="390"/>
      <c r="Z9" s="390"/>
      <c r="AA9" s="390"/>
      <c r="AB9" s="390"/>
      <c r="AC9" s="390"/>
      <c r="AD9" s="390"/>
      <c r="AE9" s="390"/>
      <c r="AF9" s="390"/>
      <c r="AG9" s="390"/>
      <c r="AH9" s="390"/>
      <c r="AI9" s="390"/>
      <c r="AJ9" s="390"/>
      <c r="AK9" s="390"/>
      <c r="AL9" s="390"/>
      <c r="AM9" s="390"/>
      <c r="AN9" s="390"/>
      <c r="AO9" s="390"/>
      <c r="AP9" s="390"/>
      <c r="AQ9" s="390"/>
      <c r="AR9" s="390"/>
      <c r="AS9" s="390"/>
      <c r="AT9" s="391"/>
    </row>
    <row r="10" spans="1:65" x14ac:dyDescent="0.25">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row>
    <row r="11" spans="1:65" x14ac:dyDescent="0.25">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row>
    <row r="12" spans="1:65" x14ac:dyDescent="0.25">
      <c r="C12" s="392"/>
      <c r="D12" s="393"/>
      <c r="E12" s="393"/>
      <c r="F12" s="393"/>
      <c r="G12" s="393"/>
      <c r="H12" s="393"/>
      <c r="I12" s="393"/>
      <c r="J12" s="393"/>
      <c r="K12" s="393"/>
      <c r="L12" s="393"/>
      <c r="M12" s="393"/>
      <c r="N12" s="393"/>
      <c r="O12" s="393"/>
      <c r="P12" s="393"/>
      <c r="Q12" s="393"/>
      <c r="R12" s="393"/>
      <c r="S12" s="393"/>
      <c r="T12" s="393"/>
      <c r="U12" s="393"/>
      <c r="V12" s="393"/>
      <c r="W12" s="393"/>
      <c r="X12" s="393"/>
      <c r="Y12" s="393"/>
      <c r="Z12" s="393"/>
      <c r="AA12" s="393"/>
      <c r="AB12" s="393"/>
      <c r="AC12" s="393"/>
      <c r="AD12" s="393"/>
      <c r="AE12" s="393"/>
      <c r="AF12" s="393"/>
      <c r="AG12" s="393"/>
      <c r="AH12" s="393"/>
      <c r="AI12" s="393"/>
      <c r="AJ12" s="393"/>
      <c r="AK12" s="393"/>
      <c r="AL12" s="393"/>
      <c r="AM12" s="393"/>
      <c r="AN12" s="393"/>
      <c r="AO12" s="393"/>
      <c r="AP12" s="393"/>
      <c r="AQ12" s="393"/>
      <c r="AR12" s="393"/>
      <c r="AS12" s="393"/>
      <c r="AT12" s="394"/>
    </row>
    <row r="13" spans="1:65" ht="17.399999999999999" x14ac:dyDescent="0.25">
      <c r="C13" s="395"/>
      <c r="D13" s="396" t="s">
        <v>38</v>
      </c>
      <c r="E13" s="397"/>
      <c r="F13" s="397"/>
      <c r="G13" s="397"/>
      <c r="H13" s="397"/>
      <c r="I13" s="397"/>
      <c r="J13" s="397"/>
      <c r="K13" s="397"/>
      <c r="L13" s="397"/>
      <c r="M13" s="397"/>
      <c r="N13" s="397"/>
      <c r="O13" s="397"/>
      <c r="P13" s="397"/>
      <c r="Q13" s="397"/>
      <c r="R13" s="397"/>
      <c r="S13" s="397"/>
      <c r="T13" s="397"/>
      <c r="U13" s="397"/>
      <c r="V13" s="397"/>
      <c r="W13" s="397"/>
      <c r="X13" s="397"/>
      <c r="Y13" s="397"/>
      <c r="Z13" s="397"/>
      <c r="AA13" s="397"/>
      <c r="AB13" s="397"/>
      <c r="AC13" s="397"/>
      <c r="AD13" s="397"/>
      <c r="AE13" s="397"/>
      <c r="AF13" s="397"/>
      <c r="AG13" s="397"/>
      <c r="AH13" s="397"/>
      <c r="AI13" s="397"/>
      <c r="AJ13" s="397"/>
      <c r="AK13" s="397"/>
      <c r="AL13" s="397"/>
      <c r="AM13" s="397"/>
      <c r="AN13" s="397"/>
      <c r="AO13" s="397"/>
      <c r="AP13" s="397"/>
      <c r="AQ13" s="397"/>
      <c r="AR13" s="397"/>
      <c r="AS13" s="397"/>
      <c r="AT13" s="398"/>
    </row>
    <row r="14" spans="1:65" x14ac:dyDescent="0.25">
      <c r="C14" s="395"/>
      <c r="D14" s="399" t="s">
        <v>207</v>
      </c>
      <c r="E14" s="397"/>
      <c r="F14" s="397"/>
      <c r="G14" s="397"/>
      <c r="H14" s="397"/>
      <c r="I14" s="397"/>
      <c r="J14" s="397"/>
      <c r="K14" s="397"/>
      <c r="L14" s="397"/>
      <c r="M14" s="397"/>
      <c r="N14" s="397"/>
      <c r="O14" s="397"/>
      <c r="P14" s="397"/>
      <c r="Q14" s="397"/>
      <c r="R14" s="397"/>
      <c r="S14" s="397"/>
      <c r="T14" s="397"/>
      <c r="U14" s="397"/>
      <c r="V14" s="397"/>
      <c r="W14" s="397"/>
      <c r="X14" s="397"/>
      <c r="Y14" s="397"/>
      <c r="Z14" s="397"/>
      <c r="AA14" s="397"/>
      <c r="AB14" s="397"/>
      <c r="AC14" s="397"/>
      <c r="AD14" s="397"/>
      <c r="AE14" s="397"/>
      <c r="AF14" s="397"/>
      <c r="AG14" s="397"/>
      <c r="AH14" s="397"/>
      <c r="AI14" s="397"/>
      <c r="AJ14" s="397"/>
      <c r="AK14" s="397"/>
      <c r="AL14" s="397"/>
      <c r="AM14" s="397"/>
      <c r="AN14" s="397"/>
      <c r="AO14" s="397"/>
      <c r="AP14" s="397"/>
      <c r="AQ14" s="397"/>
      <c r="AR14" s="397"/>
      <c r="AS14" s="397"/>
      <c r="AT14" s="398"/>
    </row>
    <row r="15" spans="1:65" x14ac:dyDescent="0.25">
      <c r="A15" s="275" t="s">
        <v>208</v>
      </c>
      <c r="B15" s="26"/>
      <c r="C15" s="395"/>
      <c r="D15" s="397" t="s">
        <v>209</v>
      </c>
      <c r="E15" s="397">
        <v>9.7918000000000005E-2</v>
      </c>
      <c r="F15" s="397">
        <v>9.7918000000000005E-2</v>
      </c>
      <c r="G15" s="397">
        <v>9.7918000000000005E-2</v>
      </c>
      <c r="H15" s="397">
        <v>9.7918000000000005E-2</v>
      </c>
      <c r="I15" s="397">
        <v>9.7918000000000005E-2</v>
      </c>
      <c r="J15" s="397">
        <v>9.4353000000000006E-2</v>
      </c>
      <c r="K15" s="397">
        <v>9.4353000000000006E-2</v>
      </c>
      <c r="L15" s="397">
        <v>0.122793</v>
      </c>
      <c r="M15" s="397">
        <v>0.122793</v>
      </c>
      <c r="N15" s="397"/>
      <c r="O15" s="397"/>
      <c r="P15" s="397"/>
      <c r="Q15" s="397"/>
      <c r="R15" s="397"/>
      <c r="S15" s="397"/>
      <c r="T15" s="397"/>
      <c r="U15" s="397"/>
      <c r="V15" s="397"/>
      <c r="W15" s="397"/>
      <c r="X15" s="397"/>
      <c r="Y15" s="397"/>
      <c r="Z15" s="397"/>
      <c r="AA15" s="397"/>
      <c r="AB15" s="397"/>
      <c r="AC15" s="397"/>
      <c r="AD15" s="397"/>
      <c r="AE15" s="397"/>
      <c r="AF15" s="397"/>
      <c r="AG15" s="397"/>
      <c r="AH15" s="397"/>
      <c r="AI15" s="397"/>
      <c r="AJ15" s="397"/>
      <c r="AK15" s="397"/>
      <c r="AL15" s="397"/>
      <c r="AM15" s="397"/>
      <c r="AN15" s="397"/>
      <c r="AO15" s="397"/>
      <c r="AP15" s="397"/>
      <c r="AQ15" s="397"/>
      <c r="AR15" s="397"/>
      <c r="AS15" s="397"/>
      <c r="AT15" s="398"/>
      <c r="AU15" s="22"/>
      <c r="AV15" s="22"/>
      <c r="AW15" s="22"/>
    </row>
    <row r="16" spans="1:65" x14ac:dyDescent="0.25">
      <c r="A16" s="853" t="s">
        <v>210</v>
      </c>
      <c r="B16" s="26"/>
      <c r="C16" s="395"/>
      <c r="D16" s="397" t="s">
        <v>211</v>
      </c>
      <c r="E16" s="397">
        <v>5.0421000000000001E-2</v>
      </c>
      <c r="F16" s="397">
        <v>5.0421000000000001E-2</v>
      </c>
      <c r="G16" s="397">
        <v>5.0421000000000001E-2</v>
      </c>
      <c r="H16" s="397">
        <v>5.0421000000000001E-2</v>
      </c>
      <c r="I16" s="397">
        <v>5.0421000000000001E-2</v>
      </c>
      <c r="J16" s="397">
        <v>3.3241E-2</v>
      </c>
      <c r="K16" s="397">
        <v>3.3241E-2</v>
      </c>
      <c r="L16" s="397">
        <v>3.7765E-2</v>
      </c>
      <c r="M16" s="397">
        <v>3.7765E-2</v>
      </c>
      <c r="N16" s="397"/>
      <c r="O16" s="397"/>
      <c r="P16" s="397"/>
      <c r="Q16" s="397"/>
      <c r="R16" s="397"/>
      <c r="S16" s="397"/>
      <c r="T16" s="397"/>
      <c r="U16" s="397"/>
      <c r="V16" s="397"/>
      <c r="W16" s="397"/>
      <c r="X16" s="397"/>
      <c r="Y16" s="397"/>
      <c r="Z16" s="397"/>
      <c r="AA16" s="397"/>
      <c r="AB16" s="397"/>
      <c r="AC16" s="397"/>
      <c r="AD16" s="397"/>
      <c r="AE16" s="397"/>
      <c r="AF16" s="397"/>
      <c r="AG16" s="397"/>
      <c r="AH16" s="397"/>
      <c r="AI16" s="397"/>
      <c r="AJ16" s="397"/>
      <c r="AK16" s="397"/>
      <c r="AL16" s="397"/>
      <c r="AM16" s="397"/>
      <c r="AN16" s="397"/>
      <c r="AO16" s="397"/>
      <c r="AP16" s="397"/>
      <c r="AQ16" s="397"/>
      <c r="AR16" s="397"/>
      <c r="AS16" s="397"/>
      <c r="AT16" s="398"/>
      <c r="AU16" s="22"/>
      <c r="AV16" s="22"/>
      <c r="AW16" s="22"/>
    </row>
    <row r="17" spans="1:46" x14ac:dyDescent="0.25">
      <c r="A17" s="853"/>
      <c r="C17" s="395"/>
      <c r="D17" s="400" t="s">
        <v>212</v>
      </c>
      <c r="E17" s="400">
        <v>10.523577</v>
      </c>
      <c r="F17" s="400">
        <v>10.523577</v>
      </c>
      <c r="G17" s="400">
        <v>10.523577</v>
      </c>
      <c r="H17" s="400">
        <v>10.523577</v>
      </c>
      <c r="I17" s="400">
        <v>10.523577</v>
      </c>
      <c r="J17" s="397"/>
      <c r="K17" s="397"/>
      <c r="L17" s="397"/>
      <c r="M17" s="397"/>
      <c r="N17" s="397"/>
      <c r="O17" s="397"/>
      <c r="P17" s="397"/>
      <c r="Q17" s="397"/>
      <c r="R17" s="397"/>
      <c r="S17" s="397"/>
      <c r="T17" s="397"/>
      <c r="U17" s="397"/>
      <c r="V17" s="397"/>
      <c r="W17" s="397"/>
      <c r="X17" s="397"/>
      <c r="Y17" s="397"/>
      <c r="Z17" s="397"/>
      <c r="AA17" s="397"/>
      <c r="AB17" s="397"/>
      <c r="AC17" s="397"/>
      <c r="AD17" s="397"/>
      <c r="AE17" s="397"/>
      <c r="AF17" s="397"/>
      <c r="AG17" s="397"/>
      <c r="AH17" s="397"/>
      <c r="AI17" s="397"/>
      <c r="AJ17" s="397"/>
      <c r="AK17" s="397"/>
      <c r="AL17" s="397"/>
      <c r="AM17" s="397"/>
      <c r="AN17" s="397"/>
      <c r="AO17" s="397"/>
      <c r="AP17" s="397"/>
      <c r="AQ17" s="397"/>
      <c r="AR17" s="401"/>
      <c r="AS17" s="276"/>
      <c r="AT17" s="398"/>
    </row>
    <row r="18" spans="1:46" x14ac:dyDescent="0.25">
      <c r="A18" s="853"/>
      <c r="C18" s="395"/>
      <c r="D18" s="400" t="s">
        <v>213</v>
      </c>
      <c r="E18" s="400">
        <v>38.586447</v>
      </c>
      <c r="F18" s="400">
        <v>38.586447</v>
      </c>
      <c r="G18" s="400">
        <v>38.586447</v>
      </c>
      <c r="H18" s="400">
        <v>38.586447</v>
      </c>
      <c r="I18" s="400">
        <v>38.586447</v>
      </c>
      <c r="J18" s="397"/>
      <c r="K18" s="397"/>
      <c r="L18" s="397"/>
      <c r="M18" s="397"/>
      <c r="N18" s="397"/>
      <c r="O18" s="397"/>
      <c r="P18" s="397"/>
      <c r="Q18" s="397"/>
      <c r="R18" s="397"/>
      <c r="S18" s="397"/>
      <c r="T18" s="397"/>
      <c r="U18" s="397"/>
      <c r="V18" s="397"/>
      <c r="W18" s="397"/>
      <c r="X18" s="397"/>
      <c r="Y18" s="397"/>
      <c r="Z18" s="397"/>
      <c r="AA18" s="397"/>
      <c r="AB18" s="397"/>
      <c r="AC18" s="397"/>
      <c r="AD18" s="397"/>
      <c r="AE18" s="397"/>
      <c r="AF18" s="397"/>
      <c r="AG18" s="397"/>
      <c r="AH18" s="397"/>
      <c r="AI18" s="397"/>
      <c r="AJ18" s="397"/>
      <c r="AK18" s="397"/>
      <c r="AL18" s="397"/>
      <c r="AM18" s="397"/>
      <c r="AN18" s="397"/>
      <c r="AO18" s="397"/>
      <c r="AP18" s="397"/>
      <c r="AQ18" s="397"/>
      <c r="AR18" s="401"/>
      <c r="AS18" s="276"/>
      <c r="AT18" s="398"/>
    </row>
    <row r="19" spans="1:46" x14ac:dyDescent="0.25">
      <c r="A19" s="655">
        <v>6</v>
      </c>
      <c r="C19" s="395"/>
      <c r="D19" s="400" t="s">
        <v>214</v>
      </c>
      <c r="E19" s="400"/>
      <c r="F19" s="400"/>
      <c r="G19" s="400"/>
      <c r="H19" s="400"/>
      <c r="I19" s="400">
        <v>5.4966589099999998</v>
      </c>
      <c r="J19" s="400"/>
      <c r="K19" s="400">
        <v>5.5093518899999996</v>
      </c>
      <c r="L19" s="400"/>
      <c r="M19" s="400">
        <v>5.5139349429999998</v>
      </c>
      <c r="N19" s="397"/>
      <c r="O19" s="397"/>
      <c r="P19" s="397"/>
      <c r="Q19" s="397"/>
      <c r="R19" s="397"/>
      <c r="S19" s="397"/>
      <c r="T19" s="397"/>
      <c r="U19" s="397"/>
      <c r="V19" s="397"/>
      <c r="W19" s="397"/>
      <c r="X19" s="397"/>
      <c r="Y19" s="397"/>
      <c r="Z19" s="397"/>
      <c r="AA19" s="397"/>
      <c r="AB19" s="397"/>
      <c r="AC19" s="397"/>
      <c r="AD19" s="397"/>
      <c r="AE19" s="397"/>
      <c r="AF19" s="397"/>
      <c r="AG19" s="397"/>
      <c r="AH19" s="397"/>
      <c r="AI19" s="397"/>
      <c r="AJ19" s="397"/>
      <c r="AK19" s="397"/>
      <c r="AL19" s="397"/>
      <c r="AM19" s="397"/>
      <c r="AN19" s="397"/>
      <c r="AO19" s="397"/>
      <c r="AP19" s="397"/>
      <c r="AQ19" s="397"/>
      <c r="AR19" s="401"/>
      <c r="AS19" s="276"/>
      <c r="AT19" s="398"/>
    </row>
    <row r="20" spans="1:46" x14ac:dyDescent="0.25">
      <c r="A20" s="275">
        <v>6</v>
      </c>
      <c r="C20" s="395"/>
      <c r="D20" s="400" t="s">
        <v>215</v>
      </c>
      <c r="E20" s="400"/>
      <c r="F20" s="400"/>
      <c r="G20" s="400"/>
      <c r="H20" s="400"/>
      <c r="I20" s="400">
        <v>20.279497330000002</v>
      </c>
      <c r="J20" s="400"/>
      <c r="K20" s="400">
        <v>20.279497330000002</v>
      </c>
      <c r="L20" s="400"/>
      <c r="M20" s="400">
        <v>20.279497330000002</v>
      </c>
      <c r="N20" s="397"/>
      <c r="O20" s="397"/>
      <c r="P20" s="397"/>
      <c r="Q20" s="397"/>
      <c r="R20" s="397"/>
      <c r="S20" s="397"/>
      <c r="T20" s="397"/>
      <c r="U20" s="397"/>
      <c r="V20" s="397"/>
      <c r="W20" s="397"/>
      <c r="X20" s="397"/>
      <c r="Y20" s="397"/>
      <c r="Z20" s="397"/>
      <c r="AA20" s="397"/>
      <c r="AB20" s="397"/>
      <c r="AC20" s="397"/>
      <c r="AD20" s="397"/>
      <c r="AE20" s="397"/>
      <c r="AF20" s="397"/>
      <c r="AG20" s="397"/>
      <c r="AH20" s="397"/>
      <c r="AI20" s="397"/>
      <c r="AJ20" s="397"/>
      <c r="AK20" s="397"/>
      <c r="AL20" s="397"/>
      <c r="AM20" s="397"/>
      <c r="AN20" s="397"/>
      <c r="AO20" s="397"/>
      <c r="AP20" s="397"/>
      <c r="AQ20" s="397"/>
      <c r="AR20" s="401"/>
      <c r="AS20" s="276"/>
      <c r="AT20" s="398"/>
    </row>
    <row r="21" spans="1:46" x14ac:dyDescent="0.25">
      <c r="C21" s="402"/>
      <c r="D21" s="403"/>
      <c r="E21" s="403"/>
      <c r="F21" s="403"/>
      <c r="G21" s="403"/>
      <c r="H21" s="403"/>
      <c r="I21" s="403"/>
      <c r="J21" s="403"/>
      <c r="K21" s="403"/>
      <c r="L21" s="403"/>
      <c r="M21" s="403"/>
      <c r="N21" s="403"/>
      <c r="O21" s="403"/>
      <c r="P21" s="403"/>
      <c r="Q21" s="403"/>
      <c r="R21" s="403"/>
      <c r="S21" s="403"/>
      <c r="T21" s="403"/>
      <c r="U21" s="403"/>
      <c r="V21" s="403"/>
      <c r="W21" s="403"/>
      <c r="X21" s="403"/>
      <c r="Y21" s="403"/>
      <c r="Z21" s="403"/>
      <c r="AA21" s="403"/>
      <c r="AB21" s="403"/>
      <c r="AC21" s="403"/>
      <c r="AD21" s="403"/>
      <c r="AE21" s="403"/>
      <c r="AF21" s="403"/>
      <c r="AG21" s="403"/>
      <c r="AH21" s="403"/>
      <c r="AI21" s="403"/>
      <c r="AJ21" s="403"/>
      <c r="AK21" s="403"/>
      <c r="AL21" s="403"/>
      <c r="AM21" s="403"/>
      <c r="AN21" s="403"/>
      <c r="AO21" s="403"/>
      <c r="AP21" s="403"/>
      <c r="AQ21" s="403"/>
      <c r="AR21" s="403"/>
      <c r="AS21" s="403"/>
      <c r="AT21" s="404"/>
    </row>
    <row r="24" spans="1:46" x14ac:dyDescent="0.3">
      <c r="C24" s="84"/>
      <c r="F24" s="83"/>
    </row>
    <row r="25" spans="1:46" ht="15.6" x14ac:dyDescent="0.3">
      <c r="C25" s="31" t="s">
        <v>95</v>
      </c>
      <c r="D25" s="126" t="s">
        <v>95</v>
      </c>
      <c r="E25" s="85" t="s">
        <v>216</v>
      </c>
      <c r="F25" s="85"/>
      <c r="G25" s="85"/>
      <c r="H25" s="85"/>
      <c r="I25" s="86" t="s">
        <v>95</v>
      </c>
      <c r="J25" s="86" t="s">
        <v>95</v>
      </c>
      <c r="K25" s="86" t="s">
        <v>95</v>
      </c>
      <c r="L25" s="86" t="s">
        <v>95</v>
      </c>
      <c r="M25" s="86" t="s">
        <v>95</v>
      </c>
      <c r="N25" s="86" t="s">
        <v>95</v>
      </c>
      <c r="O25" s="86" t="s">
        <v>95</v>
      </c>
      <c r="P25" s="86" t="s">
        <v>95</v>
      </c>
      <c r="Q25" s="86" t="s">
        <v>95</v>
      </c>
      <c r="R25" s="86" t="s">
        <v>95</v>
      </c>
      <c r="S25" s="86" t="s">
        <v>95</v>
      </c>
      <c r="T25" s="86" t="s">
        <v>95</v>
      </c>
      <c r="U25" s="86" t="s">
        <v>95</v>
      </c>
      <c r="V25" s="86" t="s">
        <v>95</v>
      </c>
      <c r="W25" s="86" t="s">
        <v>95</v>
      </c>
      <c r="X25" s="86" t="s">
        <v>95</v>
      </c>
      <c r="Y25" s="86" t="s">
        <v>95</v>
      </c>
      <c r="Z25" s="86" t="s">
        <v>95</v>
      </c>
      <c r="AA25" s="86" t="s">
        <v>95</v>
      </c>
      <c r="AB25" s="86" t="s">
        <v>95</v>
      </c>
      <c r="AC25" s="86" t="s">
        <v>95</v>
      </c>
      <c r="AD25" s="86" t="s">
        <v>95</v>
      </c>
      <c r="AE25" s="86" t="s">
        <v>95</v>
      </c>
      <c r="AF25" s="86" t="s">
        <v>95</v>
      </c>
      <c r="AG25" s="86" t="s">
        <v>95</v>
      </c>
      <c r="AH25" s="86" t="s">
        <v>95</v>
      </c>
      <c r="AI25" s="86" t="s">
        <v>95</v>
      </c>
      <c r="AJ25" s="86" t="s">
        <v>95</v>
      </c>
      <c r="AK25" s="86" t="s">
        <v>95</v>
      </c>
      <c r="AL25" s="86" t="s">
        <v>95</v>
      </c>
      <c r="AM25" s="86" t="s">
        <v>95</v>
      </c>
      <c r="AN25" s="86" t="s">
        <v>95</v>
      </c>
      <c r="AO25" s="86" t="s">
        <v>95</v>
      </c>
      <c r="AP25" s="86" t="s">
        <v>95</v>
      </c>
      <c r="AQ25" s="86" t="s">
        <v>95</v>
      </c>
      <c r="AR25" s="86" t="s">
        <v>95</v>
      </c>
      <c r="AS25" s="86" t="s">
        <v>95</v>
      </c>
      <c r="AT25" s="87" t="s">
        <v>95</v>
      </c>
    </row>
    <row r="26" spans="1:46" x14ac:dyDescent="0.3">
      <c r="C26" s="135" t="s">
        <v>95</v>
      </c>
      <c r="D26" s="405" t="s">
        <v>95</v>
      </c>
      <c r="E26" s="352" t="s">
        <v>217</v>
      </c>
      <c r="F26" s="352"/>
      <c r="G26" s="352"/>
      <c r="H26" s="352"/>
      <c r="I26" s="352" t="s">
        <v>95</v>
      </c>
      <c r="J26" s="352" t="s">
        <v>95</v>
      </c>
      <c r="K26" s="352" t="s">
        <v>95</v>
      </c>
      <c r="L26" s="352" t="s">
        <v>95</v>
      </c>
      <c r="M26" s="352" t="s">
        <v>95</v>
      </c>
      <c r="N26" s="352" t="s">
        <v>95</v>
      </c>
      <c r="O26" s="352" t="s">
        <v>95</v>
      </c>
      <c r="P26" s="352" t="s">
        <v>95</v>
      </c>
      <c r="Q26" s="352" t="s">
        <v>95</v>
      </c>
      <c r="R26" s="352" t="s">
        <v>95</v>
      </c>
      <c r="S26" s="352" t="s">
        <v>95</v>
      </c>
      <c r="T26" s="352" t="s">
        <v>95</v>
      </c>
      <c r="U26" s="352" t="s">
        <v>95</v>
      </c>
      <c r="V26" s="352" t="s">
        <v>95</v>
      </c>
      <c r="W26" s="352" t="s">
        <v>95</v>
      </c>
      <c r="X26" s="352" t="s">
        <v>95</v>
      </c>
      <c r="Y26" s="352" t="s">
        <v>95</v>
      </c>
      <c r="Z26" s="352" t="s">
        <v>95</v>
      </c>
      <c r="AA26" s="352" t="s">
        <v>95</v>
      </c>
      <c r="AB26" s="352" t="s">
        <v>95</v>
      </c>
      <c r="AC26" s="352" t="s">
        <v>95</v>
      </c>
      <c r="AD26" s="352" t="s">
        <v>95</v>
      </c>
      <c r="AE26" s="352" t="s">
        <v>95</v>
      </c>
      <c r="AF26" s="352" t="s">
        <v>95</v>
      </c>
      <c r="AG26" s="352" t="s">
        <v>95</v>
      </c>
      <c r="AH26" s="352" t="s">
        <v>95</v>
      </c>
      <c r="AI26" s="352" t="s">
        <v>95</v>
      </c>
      <c r="AJ26" s="352" t="s">
        <v>95</v>
      </c>
      <c r="AK26" s="352" t="s">
        <v>95</v>
      </c>
      <c r="AL26" s="352" t="s">
        <v>95</v>
      </c>
      <c r="AM26" s="352" t="s">
        <v>95</v>
      </c>
      <c r="AN26" s="352" t="s">
        <v>95</v>
      </c>
      <c r="AO26" s="352" t="s">
        <v>95</v>
      </c>
      <c r="AP26" s="352" t="s">
        <v>95</v>
      </c>
      <c r="AQ26" s="352" t="s">
        <v>95</v>
      </c>
      <c r="AR26" s="352" t="s">
        <v>95</v>
      </c>
      <c r="AS26" s="352" t="s">
        <v>95</v>
      </c>
      <c r="AT26" s="241" t="s">
        <v>95</v>
      </c>
    </row>
    <row r="27" spans="1:46" x14ac:dyDescent="0.3">
      <c r="A27" s="845">
        <v>6</v>
      </c>
      <c r="C27" s="846" t="s">
        <v>99</v>
      </c>
      <c r="D27" s="847"/>
      <c r="E27" s="320" t="s">
        <v>95</v>
      </c>
      <c r="F27" s="320" t="s">
        <v>95</v>
      </c>
      <c r="G27" s="320">
        <v>388.1398532</v>
      </c>
      <c r="H27" s="320" t="s">
        <v>95</v>
      </c>
      <c r="I27" s="320">
        <v>388.1398532</v>
      </c>
      <c r="J27" s="320" t="s">
        <v>95</v>
      </c>
      <c r="K27" s="320">
        <v>397.07533999999998</v>
      </c>
      <c r="L27" s="320" t="s">
        <v>95</v>
      </c>
      <c r="M27" s="320">
        <v>406.02577000000002</v>
      </c>
      <c r="N27" s="320" t="s">
        <v>95</v>
      </c>
      <c r="O27" s="320" t="s">
        <v>95</v>
      </c>
      <c r="P27" s="320" t="s">
        <v>95</v>
      </c>
      <c r="Q27" s="320" t="s">
        <v>95</v>
      </c>
      <c r="R27" s="320" t="s">
        <v>95</v>
      </c>
      <c r="S27" s="320" t="s">
        <v>95</v>
      </c>
      <c r="T27" s="320" t="s">
        <v>95</v>
      </c>
      <c r="U27" s="320" t="s">
        <v>95</v>
      </c>
      <c r="V27" s="320" t="s">
        <v>95</v>
      </c>
      <c r="W27" s="320" t="s">
        <v>95</v>
      </c>
      <c r="X27" s="320" t="s">
        <v>95</v>
      </c>
      <c r="Y27" s="320" t="s">
        <v>95</v>
      </c>
      <c r="Z27" s="320" t="s">
        <v>95</v>
      </c>
      <c r="AA27" s="320" t="s">
        <v>95</v>
      </c>
      <c r="AB27" s="320" t="s">
        <v>95</v>
      </c>
      <c r="AC27" s="320" t="s">
        <v>95</v>
      </c>
      <c r="AD27" s="320" t="s">
        <v>95</v>
      </c>
      <c r="AE27" s="320" t="s">
        <v>95</v>
      </c>
      <c r="AF27" s="320" t="s">
        <v>95</v>
      </c>
      <c r="AG27" s="320" t="s">
        <v>95</v>
      </c>
      <c r="AH27" s="320" t="s">
        <v>95</v>
      </c>
      <c r="AI27" s="320" t="s">
        <v>95</v>
      </c>
      <c r="AJ27" s="320" t="s">
        <v>95</v>
      </c>
      <c r="AK27" s="320" t="s">
        <v>95</v>
      </c>
      <c r="AL27" s="320" t="s">
        <v>95</v>
      </c>
      <c r="AM27" s="320" t="s">
        <v>95</v>
      </c>
      <c r="AN27" s="320" t="s">
        <v>95</v>
      </c>
      <c r="AO27" s="320" t="s">
        <v>95</v>
      </c>
      <c r="AP27" s="320" t="s">
        <v>95</v>
      </c>
      <c r="AQ27" s="320" t="s">
        <v>95</v>
      </c>
      <c r="AR27" s="320" t="s">
        <v>95</v>
      </c>
      <c r="AS27" s="320" t="s">
        <v>95</v>
      </c>
      <c r="AT27" s="242" t="s">
        <v>95</v>
      </c>
    </row>
    <row r="28" spans="1:46" x14ac:dyDescent="0.3">
      <c r="A28" s="845"/>
      <c r="C28" s="844" t="s">
        <v>101</v>
      </c>
      <c r="D28" s="775"/>
      <c r="E28" s="320" t="s">
        <v>95</v>
      </c>
      <c r="F28" s="320" t="s">
        <v>95</v>
      </c>
      <c r="G28" s="320">
        <v>307.81849999999997</v>
      </c>
      <c r="H28" s="320" t="s">
        <v>95</v>
      </c>
      <c r="I28" s="320">
        <v>307.81849999999997</v>
      </c>
      <c r="J28" s="320" t="s">
        <v>95</v>
      </c>
      <c r="K28" s="320">
        <v>307.81849999999997</v>
      </c>
      <c r="L28" s="320" t="s">
        <v>95</v>
      </c>
      <c r="M28" s="320">
        <v>307.81849999999997</v>
      </c>
      <c r="N28" s="320" t="s">
        <v>95</v>
      </c>
      <c r="O28" s="320" t="s">
        <v>95</v>
      </c>
      <c r="P28" s="320" t="s">
        <v>95</v>
      </c>
      <c r="Q28" s="320" t="s">
        <v>95</v>
      </c>
      <c r="R28" s="320" t="s">
        <v>95</v>
      </c>
      <c r="S28" s="320" t="s">
        <v>95</v>
      </c>
      <c r="T28" s="320" t="s">
        <v>95</v>
      </c>
      <c r="U28" s="320" t="s">
        <v>95</v>
      </c>
      <c r="V28" s="320" t="s">
        <v>95</v>
      </c>
      <c r="W28" s="320" t="s">
        <v>95</v>
      </c>
      <c r="X28" s="320" t="s">
        <v>95</v>
      </c>
      <c r="Y28" s="320" t="s">
        <v>95</v>
      </c>
      <c r="Z28" s="320" t="s">
        <v>95</v>
      </c>
      <c r="AA28" s="320" t="s">
        <v>95</v>
      </c>
      <c r="AB28" s="320" t="s">
        <v>95</v>
      </c>
      <c r="AC28" s="320" t="s">
        <v>95</v>
      </c>
      <c r="AD28" s="320" t="s">
        <v>95</v>
      </c>
      <c r="AE28" s="320" t="s">
        <v>95</v>
      </c>
      <c r="AF28" s="320" t="s">
        <v>95</v>
      </c>
      <c r="AG28" s="320" t="s">
        <v>95</v>
      </c>
      <c r="AH28" s="320" t="s">
        <v>95</v>
      </c>
      <c r="AI28" s="320" t="s">
        <v>95</v>
      </c>
      <c r="AJ28" s="320" t="s">
        <v>95</v>
      </c>
      <c r="AK28" s="320" t="s">
        <v>95</v>
      </c>
      <c r="AL28" s="320" t="s">
        <v>95</v>
      </c>
      <c r="AM28" s="320" t="s">
        <v>95</v>
      </c>
      <c r="AN28" s="320" t="s">
        <v>95</v>
      </c>
      <c r="AO28" s="320" t="s">
        <v>95</v>
      </c>
      <c r="AP28" s="320" t="s">
        <v>95</v>
      </c>
      <c r="AQ28" s="320" t="s">
        <v>95</v>
      </c>
      <c r="AR28" s="320" t="s">
        <v>95</v>
      </c>
      <c r="AS28" s="320" t="s">
        <v>95</v>
      </c>
      <c r="AT28" s="242" t="s">
        <v>95</v>
      </c>
    </row>
    <row r="29" spans="1:46" x14ac:dyDescent="0.3">
      <c r="A29" s="845"/>
      <c r="C29" s="848" t="s">
        <v>146</v>
      </c>
      <c r="D29" s="777"/>
      <c r="E29" s="320"/>
      <c r="F29" s="320"/>
      <c r="G29" s="320"/>
      <c r="H29" s="320"/>
      <c r="I29" s="320"/>
      <c r="J29" s="320"/>
      <c r="K29" s="320"/>
      <c r="L29" s="320"/>
      <c r="M29" s="320"/>
      <c r="N29" s="320"/>
      <c r="O29" s="320"/>
      <c r="P29" s="320"/>
      <c r="Q29" s="320"/>
      <c r="R29" s="32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20"/>
      <c r="AQ29" s="320"/>
      <c r="AR29" s="320"/>
      <c r="AS29" s="320"/>
      <c r="AT29" s="242"/>
    </row>
    <row r="30" spans="1:46" x14ac:dyDescent="0.3">
      <c r="A30" s="845"/>
      <c r="C30" s="844" t="s">
        <v>74</v>
      </c>
      <c r="D30" s="775"/>
      <c r="E30" s="320" t="s">
        <v>95</v>
      </c>
      <c r="F30" s="320" t="s">
        <v>95</v>
      </c>
      <c r="G30" s="320">
        <v>128.33333329999999</v>
      </c>
      <c r="H30" s="320" t="s">
        <v>95</v>
      </c>
      <c r="I30" s="320">
        <v>128.33333329999999</v>
      </c>
      <c r="J30" s="320" t="s">
        <v>95</v>
      </c>
      <c r="K30" s="320">
        <v>128.33332999999999</v>
      </c>
      <c r="L30" s="320" t="s">
        <v>95</v>
      </c>
      <c r="M30" s="320">
        <v>128.33332999999999</v>
      </c>
      <c r="N30" s="320" t="s">
        <v>95</v>
      </c>
      <c r="O30" s="320" t="s">
        <v>95</v>
      </c>
      <c r="P30" s="320" t="s">
        <v>95</v>
      </c>
      <c r="Q30" s="320" t="s">
        <v>95</v>
      </c>
      <c r="R30" s="320" t="s">
        <v>95</v>
      </c>
      <c r="S30" s="320" t="s">
        <v>95</v>
      </c>
      <c r="T30" s="320" t="s">
        <v>95</v>
      </c>
      <c r="U30" s="320" t="s">
        <v>95</v>
      </c>
      <c r="V30" s="320" t="s">
        <v>95</v>
      </c>
      <c r="W30" s="320" t="s">
        <v>95</v>
      </c>
      <c r="X30" s="320" t="s">
        <v>95</v>
      </c>
      <c r="Y30" s="320" t="s">
        <v>95</v>
      </c>
      <c r="Z30" s="320" t="s">
        <v>95</v>
      </c>
      <c r="AA30" s="320" t="s">
        <v>95</v>
      </c>
      <c r="AB30" s="320" t="s">
        <v>95</v>
      </c>
      <c r="AC30" s="320" t="s">
        <v>95</v>
      </c>
      <c r="AD30" s="320" t="s">
        <v>95</v>
      </c>
      <c r="AE30" s="320" t="s">
        <v>95</v>
      </c>
      <c r="AF30" s="320" t="s">
        <v>95</v>
      </c>
      <c r="AG30" s="320" t="s">
        <v>95</v>
      </c>
      <c r="AH30" s="320" t="s">
        <v>95</v>
      </c>
      <c r="AI30" s="320" t="s">
        <v>95</v>
      </c>
      <c r="AJ30" s="320" t="s">
        <v>95</v>
      </c>
      <c r="AK30" s="320" t="s">
        <v>95</v>
      </c>
      <c r="AL30" s="320" t="s">
        <v>95</v>
      </c>
      <c r="AM30" s="320" t="s">
        <v>95</v>
      </c>
      <c r="AN30" s="320" t="s">
        <v>95</v>
      </c>
      <c r="AO30" s="320" t="s">
        <v>95</v>
      </c>
      <c r="AP30" s="320" t="s">
        <v>95</v>
      </c>
      <c r="AQ30" s="320" t="s">
        <v>95</v>
      </c>
      <c r="AR30" s="320" t="s">
        <v>95</v>
      </c>
      <c r="AS30" s="320" t="s">
        <v>95</v>
      </c>
      <c r="AT30" s="242" t="s">
        <v>95</v>
      </c>
    </row>
    <row r="31" spans="1:46" x14ac:dyDescent="0.3">
      <c r="A31" s="845"/>
      <c r="C31" s="844" t="s">
        <v>103</v>
      </c>
      <c r="D31" s="775"/>
      <c r="E31" s="320" t="s">
        <v>95</v>
      </c>
      <c r="F31" s="320" t="s">
        <v>95</v>
      </c>
      <c r="G31" s="320">
        <v>-9.5333333299999996</v>
      </c>
      <c r="H31" s="320" t="s">
        <v>95</v>
      </c>
      <c r="I31" s="320">
        <v>-9.5333333329999999</v>
      </c>
      <c r="J31" s="320" t="s">
        <v>95</v>
      </c>
      <c r="K31" s="320">
        <v>-9.5333299999999994</v>
      </c>
      <c r="L31" s="320" t="s">
        <v>95</v>
      </c>
      <c r="M31" s="320">
        <v>-9.5333299999999994</v>
      </c>
      <c r="N31" s="320" t="s">
        <v>95</v>
      </c>
      <c r="O31" s="320" t="s">
        <v>95</v>
      </c>
      <c r="P31" s="320" t="s">
        <v>95</v>
      </c>
      <c r="Q31" s="320" t="s">
        <v>95</v>
      </c>
      <c r="R31" s="320" t="s">
        <v>95</v>
      </c>
      <c r="S31" s="320" t="s">
        <v>95</v>
      </c>
      <c r="T31" s="320" t="s">
        <v>95</v>
      </c>
      <c r="U31" s="320" t="s">
        <v>95</v>
      </c>
      <c r="V31" s="320" t="s">
        <v>95</v>
      </c>
      <c r="W31" s="320" t="s">
        <v>95</v>
      </c>
      <c r="X31" s="320" t="s">
        <v>95</v>
      </c>
      <c r="Y31" s="320" t="s">
        <v>95</v>
      </c>
      <c r="Z31" s="320" t="s">
        <v>95</v>
      </c>
      <c r="AA31" s="320" t="s">
        <v>95</v>
      </c>
      <c r="AB31" s="320" t="s">
        <v>95</v>
      </c>
      <c r="AC31" s="320" t="s">
        <v>95</v>
      </c>
      <c r="AD31" s="320" t="s">
        <v>95</v>
      </c>
      <c r="AE31" s="320" t="s">
        <v>95</v>
      </c>
      <c r="AF31" s="320" t="s">
        <v>95</v>
      </c>
      <c r="AG31" s="320" t="s">
        <v>95</v>
      </c>
      <c r="AH31" s="320" t="s">
        <v>95</v>
      </c>
      <c r="AI31" s="320" t="s">
        <v>95</v>
      </c>
      <c r="AJ31" s="320" t="s">
        <v>95</v>
      </c>
      <c r="AK31" s="320" t="s">
        <v>95</v>
      </c>
      <c r="AL31" s="320" t="s">
        <v>95</v>
      </c>
      <c r="AM31" s="320" t="s">
        <v>95</v>
      </c>
      <c r="AN31" s="320" t="s">
        <v>95</v>
      </c>
      <c r="AO31" s="320" t="s">
        <v>95</v>
      </c>
      <c r="AP31" s="320" t="s">
        <v>95</v>
      </c>
      <c r="AQ31" s="320" t="s">
        <v>95</v>
      </c>
      <c r="AR31" s="320" t="s">
        <v>95</v>
      </c>
      <c r="AS31" s="320" t="s">
        <v>95</v>
      </c>
      <c r="AT31" s="242" t="s">
        <v>95</v>
      </c>
    </row>
    <row r="32" spans="1:46" x14ac:dyDescent="0.3">
      <c r="A32" s="845"/>
      <c r="C32" s="844" t="s">
        <v>80</v>
      </c>
      <c r="D32" s="775"/>
      <c r="E32" s="320" t="s">
        <v>95</v>
      </c>
      <c r="F32" s="320" t="s">
        <v>95</v>
      </c>
      <c r="G32" s="320" t="s">
        <v>95</v>
      </c>
      <c r="H32" s="320" t="s">
        <v>95</v>
      </c>
      <c r="I32" s="320" t="s">
        <v>95</v>
      </c>
      <c r="J32" s="320" t="s">
        <v>95</v>
      </c>
      <c r="K32" s="320" t="s">
        <v>95</v>
      </c>
      <c r="L32" s="320" t="s">
        <v>95</v>
      </c>
      <c r="M32" s="320" t="s">
        <v>95</v>
      </c>
      <c r="N32" s="320" t="s">
        <v>95</v>
      </c>
      <c r="O32" s="320" t="s">
        <v>95</v>
      </c>
      <c r="P32" s="320" t="s">
        <v>95</v>
      </c>
      <c r="Q32" s="320" t="s">
        <v>95</v>
      </c>
      <c r="R32" s="320" t="s">
        <v>95</v>
      </c>
      <c r="S32" s="320" t="s">
        <v>95</v>
      </c>
      <c r="T32" s="320" t="s">
        <v>95</v>
      </c>
      <c r="U32" s="320" t="s">
        <v>95</v>
      </c>
      <c r="V32" s="320" t="s">
        <v>95</v>
      </c>
      <c r="W32" s="320" t="s">
        <v>95</v>
      </c>
      <c r="X32" s="320" t="s">
        <v>95</v>
      </c>
      <c r="Y32" s="320" t="s">
        <v>95</v>
      </c>
      <c r="Z32" s="320" t="s">
        <v>95</v>
      </c>
      <c r="AA32" s="320" t="s">
        <v>95</v>
      </c>
      <c r="AB32" s="320" t="s">
        <v>95</v>
      </c>
      <c r="AC32" s="320" t="s">
        <v>95</v>
      </c>
      <c r="AD32" s="320" t="s">
        <v>95</v>
      </c>
      <c r="AE32" s="320" t="s">
        <v>95</v>
      </c>
      <c r="AF32" s="320" t="s">
        <v>95</v>
      </c>
      <c r="AG32" s="320" t="s">
        <v>95</v>
      </c>
      <c r="AH32" s="320" t="s">
        <v>95</v>
      </c>
      <c r="AI32" s="320" t="s">
        <v>95</v>
      </c>
      <c r="AJ32" s="320" t="s">
        <v>95</v>
      </c>
      <c r="AK32" s="320" t="s">
        <v>95</v>
      </c>
      <c r="AL32" s="320" t="s">
        <v>95</v>
      </c>
      <c r="AM32" s="320" t="s">
        <v>95</v>
      </c>
      <c r="AN32" s="320" t="s">
        <v>95</v>
      </c>
      <c r="AO32" s="320" t="s">
        <v>95</v>
      </c>
      <c r="AP32" s="320" t="s">
        <v>95</v>
      </c>
      <c r="AQ32" s="320" t="s">
        <v>95</v>
      </c>
      <c r="AR32" s="320" t="s">
        <v>95</v>
      </c>
      <c r="AS32" s="320" t="s">
        <v>95</v>
      </c>
      <c r="AT32" s="242" t="s">
        <v>95</v>
      </c>
    </row>
    <row r="33" spans="1:46" x14ac:dyDescent="0.3">
      <c r="A33" s="845"/>
      <c r="C33" s="844" t="s">
        <v>57</v>
      </c>
      <c r="D33" s="775"/>
      <c r="E33" s="320" t="s">
        <v>95</v>
      </c>
      <c r="F33" s="320" t="s">
        <v>95</v>
      </c>
      <c r="G33" s="320">
        <v>-9.5333333299999996</v>
      </c>
      <c r="H33" s="320" t="s">
        <v>95</v>
      </c>
      <c r="I33" s="320">
        <v>-9.5333333329999999</v>
      </c>
      <c r="J33" s="320" t="s">
        <v>95</v>
      </c>
      <c r="K33" s="320">
        <v>-9.5333299999999994</v>
      </c>
      <c r="L33" s="320" t="s">
        <v>95</v>
      </c>
      <c r="M33" s="320">
        <v>-9.5333299999999994</v>
      </c>
      <c r="N33" s="320" t="s">
        <v>95</v>
      </c>
      <c r="O33" s="320" t="s">
        <v>95</v>
      </c>
      <c r="P33" s="320" t="s">
        <v>95</v>
      </c>
      <c r="Q33" s="320" t="s">
        <v>95</v>
      </c>
      <c r="R33" s="320" t="s">
        <v>95</v>
      </c>
      <c r="S33" s="320" t="s">
        <v>95</v>
      </c>
      <c r="T33" s="320" t="s">
        <v>95</v>
      </c>
      <c r="U33" s="320" t="s">
        <v>95</v>
      </c>
      <c r="V33" s="320" t="s">
        <v>95</v>
      </c>
      <c r="W33" s="320" t="s">
        <v>95</v>
      </c>
      <c r="X33" s="320" t="s">
        <v>95</v>
      </c>
      <c r="Y33" s="320" t="s">
        <v>95</v>
      </c>
      <c r="Z33" s="320" t="s">
        <v>95</v>
      </c>
      <c r="AA33" s="320" t="s">
        <v>95</v>
      </c>
      <c r="AB33" s="320" t="s">
        <v>95</v>
      </c>
      <c r="AC33" s="320" t="s">
        <v>95</v>
      </c>
      <c r="AD33" s="320" t="s">
        <v>95</v>
      </c>
      <c r="AE33" s="320" t="s">
        <v>95</v>
      </c>
      <c r="AF33" s="320" t="s">
        <v>95</v>
      </c>
      <c r="AG33" s="320" t="s">
        <v>95</v>
      </c>
      <c r="AH33" s="320" t="s">
        <v>95</v>
      </c>
      <c r="AI33" s="320" t="s">
        <v>95</v>
      </c>
      <c r="AJ33" s="320" t="s">
        <v>95</v>
      </c>
      <c r="AK33" s="320" t="s">
        <v>95</v>
      </c>
      <c r="AL33" s="320" t="s">
        <v>95</v>
      </c>
      <c r="AM33" s="320" t="s">
        <v>95</v>
      </c>
      <c r="AN33" s="320" t="s">
        <v>95</v>
      </c>
      <c r="AO33" s="320" t="s">
        <v>95</v>
      </c>
      <c r="AP33" s="320" t="s">
        <v>95</v>
      </c>
      <c r="AQ33" s="320" t="s">
        <v>95</v>
      </c>
      <c r="AR33" s="320" t="s">
        <v>95</v>
      </c>
      <c r="AS33" s="320" t="s">
        <v>95</v>
      </c>
      <c r="AT33" s="242" t="s">
        <v>95</v>
      </c>
    </row>
    <row r="34" spans="1:46" ht="15.6" x14ac:dyDescent="0.3">
      <c r="C34" s="31" t="s">
        <v>95</v>
      </c>
      <c r="D34" s="126" t="s">
        <v>95</v>
      </c>
      <c r="E34" s="85" t="s">
        <v>218</v>
      </c>
      <c r="F34" s="85"/>
      <c r="G34" s="85"/>
      <c r="H34" s="85"/>
      <c r="I34" s="86" t="s">
        <v>95</v>
      </c>
      <c r="J34" s="86" t="s">
        <v>95</v>
      </c>
      <c r="K34" s="86" t="s">
        <v>95</v>
      </c>
      <c r="L34" s="86" t="s">
        <v>95</v>
      </c>
      <c r="M34" s="86" t="s">
        <v>95</v>
      </c>
      <c r="N34" s="86" t="s">
        <v>95</v>
      </c>
      <c r="O34" s="86" t="s">
        <v>95</v>
      </c>
      <c r="P34" s="86" t="s">
        <v>95</v>
      </c>
      <c r="Q34" s="86" t="s">
        <v>95</v>
      </c>
      <c r="R34" s="86" t="s">
        <v>95</v>
      </c>
      <c r="S34" s="86" t="s">
        <v>95</v>
      </c>
      <c r="T34" s="86" t="s">
        <v>95</v>
      </c>
      <c r="U34" s="86" t="s">
        <v>95</v>
      </c>
      <c r="V34" s="86" t="s">
        <v>95</v>
      </c>
      <c r="W34" s="86" t="s">
        <v>95</v>
      </c>
      <c r="X34" s="86" t="s">
        <v>95</v>
      </c>
      <c r="Y34" s="86" t="s">
        <v>95</v>
      </c>
      <c r="Z34" s="86" t="s">
        <v>95</v>
      </c>
      <c r="AA34" s="86" t="s">
        <v>95</v>
      </c>
      <c r="AB34" s="86" t="s">
        <v>95</v>
      </c>
      <c r="AC34" s="86" t="s">
        <v>95</v>
      </c>
      <c r="AD34" s="86" t="s">
        <v>95</v>
      </c>
      <c r="AE34" s="86" t="s">
        <v>95</v>
      </c>
      <c r="AF34" s="86" t="s">
        <v>95</v>
      </c>
      <c r="AG34" s="86" t="s">
        <v>95</v>
      </c>
      <c r="AH34" s="86" t="s">
        <v>95</v>
      </c>
      <c r="AI34" s="86" t="s">
        <v>95</v>
      </c>
      <c r="AJ34" s="86" t="s">
        <v>95</v>
      </c>
      <c r="AK34" s="86" t="s">
        <v>95</v>
      </c>
      <c r="AL34" s="86" t="s">
        <v>95</v>
      </c>
      <c r="AM34" s="86" t="s">
        <v>95</v>
      </c>
      <c r="AN34" s="86" t="s">
        <v>95</v>
      </c>
      <c r="AO34" s="86" t="s">
        <v>95</v>
      </c>
      <c r="AP34" s="86" t="s">
        <v>95</v>
      </c>
      <c r="AQ34" s="86" t="s">
        <v>95</v>
      </c>
      <c r="AR34" s="86" t="s">
        <v>95</v>
      </c>
      <c r="AS34" s="86" t="s">
        <v>95</v>
      </c>
      <c r="AT34" s="87" t="s">
        <v>95</v>
      </c>
    </row>
    <row r="35" spans="1:46" x14ac:dyDescent="0.3">
      <c r="C35" s="135" t="s">
        <v>95</v>
      </c>
      <c r="D35" s="405" t="s">
        <v>95</v>
      </c>
      <c r="E35" s="352" t="s">
        <v>217</v>
      </c>
      <c r="F35" s="352"/>
      <c r="G35" s="352"/>
      <c r="H35" s="352"/>
      <c r="I35" s="352" t="s">
        <v>95</v>
      </c>
      <c r="J35" s="352" t="s">
        <v>95</v>
      </c>
      <c r="K35" s="352" t="s">
        <v>95</v>
      </c>
      <c r="L35" s="352" t="s">
        <v>95</v>
      </c>
      <c r="M35" s="352" t="s">
        <v>95</v>
      </c>
      <c r="N35" s="352" t="s">
        <v>95</v>
      </c>
      <c r="O35" s="352" t="s">
        <v>95</v>
      </c>
      <c r="P35" s="352" t="s">
        <v>95</v>
      </c>
      <c r="Q35" s="352" t="s">
        <v>95</v>
      </c>
      <c r="R35" s="352" t="s">
        <v>95</v>
      </c>
      <c r="S35" s="352" t="s">
        <v>95</v>
      </c>
      <c r="T35" s="352" t="s">
        <v>95</v>
      </c>
      <c r="U35" s="352" t="s">
        <v>95</v>
      </c>
      <c r="V35" s="352" t="s">
        <v>95</v>
      </c>
      <c r="W35" s="352" t="s">
        <v>95</v>
      </c>
      <c r="X35" s="352" t="s">
        <v>95</v>
      </c>
      <c r="Y35" s="352" t="s">
        <v>95</v>
      </c>
      <c r="Z35" s="352" t="s">
        <v>95</v>
      </c>
      <c r="AA35" s="352" t="s">
        <v>95</v>
      </c>
      <c r="AB35" s="352" t="s">
        <v>95</v>
      </c>
      <c r="AC35" s="352" t="s">
        <v>95</v>
      </c>
      <c r="AD35" s="352" t="s">
        <v>95</v>
      </c>
      <c r="AE35" s="352" t="s">
        <v>95</v>
      </c>
      <c r="AF35" s="352" t="s">
        <v>95</v>
      </c>
      <c r="AG35" s="352" t="s">
        <v>95</v>
      </c>
      <c r="AH35" s="352" t="s">
        <v>95</v>
      </c>
      <c r="AI35" s="352" t="s">
        <v>95</v>
      </c>
      <c r="AJ35" s="352" t="s">
        <v>95</v>
      </c>
      <c r="AK35" s="352" t="s">
        <v>95</v>
      </c>
      <c r="AL35" s="352" t="s">
        <v>95</v>
      </c>
      <c r="AM35" s="352" t="s">
        <v>95</v>
      </c>
      <c r="AN35" s="352" t="s">
        <v>95</v>
      </c>
      <c r="AO35" s="352" t="s">
        <v>95</v>
      </c>
      <c r="AP35" s="352" t="s">
        <v>95</v>
      </c>
      <c r="AQ35" s="352" t="s">
        <v>95</v>
      </c>
      <c r="AR35" s="352" t="s">
        <v>95</v>
      </c>
      <c r="AS35" s="352" t="s">
        <v>95</v>
      </c>
      <c r="AT35" s="241" t="s">
        <v>95</v>
      </c>
    </row>
    <row r="36" spans="1:46" x14ac:dyDescent="0.3">
      <c r="A36" s="845">
        <v>6</v>
      </c>
      <c r="C36" s="846" t="s">
        <v>99</v>
      </c>
      <c r="D36" s="847"/>
      <c r="E36" s="320" t="s">
        <v>95</v>
      </c>
      <c r="F36" s="320" t="s">
        <v>95</v>
      </c>
      <c r="G36" s="320">
        <v>388.1398532</v>
      </c>
      <c r="H36" s="320" t="s">
        <v>95</v>
      </c>
      <c r="I36" s="320">
        <v>388.1398532</v>
      </c>
      <c r="J36" s="320" t="s">
        <v>95</v>
      </c>
      <c r="K36" s="320">
        <v>397.07533999999998</v>
      </c>
      <c r="L36" s="320" t="s">
        <v>95</v>
      </c>
      <c r="M36" s="320">
        <v>406.02577000000002</v>
      </c>
      <c r="N36" s="320" t="s">
        <v>95</v>
      </c>
      <c r="O36" s="320" t="s">
        <v>95</v>
      </c>
      <c r="P36" s="320" t="s">
        <v>95</v>
      </c>
      <c r="Q36" s="320" t="s">
        <v>95</v>
      </c>
      <c r="R36" s="320" t="s">
        <v>95</v>
      </c>
      <c r="S36" s="320" t="s">
        <v>95</v>
      </c>
      <c r="T36" s="320" t="s">
        <v>95</v>
      </c>
      <c r="U36" s="320" t="s">
        <v>95</v>
      </c>
      <c r="V36" s="320" t="s">
        <v>95</v>
      </c>
      <c r="W36" s="320" t="s">
        <v>95</v>
      </c>
      <c r="X36" s="320" t="s">
        <v>95</v>
      </c>
      <c r="Y36" s="320" t="s">
        <v>95</v>
      </c>
      <c r="Z36" s="320" t="s">
        <v>95</v>
      </c>
      <c r="AA36" s="320" t="s">
        <v>95</v>
      </c>
      <c r="AB36" s="320" t="s">
        <v>95</v>
      </c>
      <c r="AC36" s="320" t="s">
        <v>95</v>
      </c>
      <c r="AD36" s="320" t="s">
        <v>95</v>
      </c>
      <c r="AE36" s="320" t="s">
        <v>95</v>
      </c>
      <c r="AF36" s="320" t="s">
        <v>95</v>
      </c>
      <c r="AG36" s="320" t="s">
        <v>95</v>
      </c>
      <c r="AH36" s="320" t="s">
        <v>95</v>
      </c>
      <c r="AI36" s="320" t="s">
        <v>95</v>
      </c>
      <c r="AJ36" s="320" t="s">
        <v>95</v>
      </c>
      <c r="AK36" s="320" t="s">
        <v>95</v>
      </c>
      <c r="AL36" s="320" t="s">
        <v>95</v>
      </c>
      <c r="AM36" s="320" t="s">
        <v>95</v>
      </c>
      <c r="AN36" s="320" t="s">
        <v>95</v>
      </c>
      <c r="AO36" s="320" t="s">
        <v>95</v>
      </c>
      <c r="AP36" s="320" t="s">
        <v>95</v>
      </c>
      <c r="AQ36" s="320" t="s">
        <v>95</v>
      </c>
      <c r="AR36" s="320" t="s">
        <v>95</v>
      </c>
      <c r="AS36" s="320" t="s">
        <v>95</v>
      </c>
      <c r="AT36" s="242" t="s">
        <v>95</v>
      </c>
    </row>
    <row r="37" spans="1:46" x14ac:dyDescent="0.3">
      <c r="A37" s="845"/>
      <c r="C37" s="844" t="s">
        <v>101</v>
      </c>
      <c r="D37" s="775"/>
      <c r="E37" s="320" t="s">
        <v>95</v>
      </c>
      <c r="F37" s="320" t="s">
        <v>95</v>
      </c>
      <c r="G37" s="320">
        <v>307.81849999999997</v>
      </c>
      <c r="H37" s="320" t="s">
        <v>95</v>
      </c>
      <c r="I37" s="320">
        <v>307.81849999999997</v>
      </c>
      <c r="J37" s="320" t="s">
        <v>95</v>
      </c>
      <c r="K37" s="320">
        <v>307.81849999999997</v>
      </c>
      <c r="L37" s="320" t="s">
        <v>95</v>
      </c>
      <c r="M37" s="320">
        <v>307.81849999999997</v>
      </c>
      <c r="N37" s="320" t="s">
        <v>95</v>
      </c>
      <c r="O37" s="320" t="s">
        <v>95</v>
      </c>
      <c r="P37" s="320" t="s">
        <v>95</v>
      </c>
      <c r="Q37" s="320" t="s">
        <v>95</v>
      </c>
      <c r="R37" s="320" t="s">
        <v>95</v>
      </c>
      <c r="S37" s="320" t="s">
        <v>95</v>
      </c>
      <c r="T37" s="320" t="s">
        <v>95</v>
      </c>
      <c r="U37" s="320" t="s">
        <v>95</v>
      </c>
      <c r="V37" s="320" t="s">
        <v>95</v>
      </c>
      <c r="W37" s="320" t="s">
        <v>95</v>
      </c>
      <c r="X37" s="320" t="s">
        <v>95</v>
      </c>
      <c r="Y37" s="320" t="s">
        <v>95</v>
      </c>
      <c r="Z37" s="320" t="s">
        <v>95</v>
      </c>
      <c r="AA37" s="320" t="s">
        <v>95</v>
      </c>
      <c r="AB37" s="320" t="s">
        <v>95</v>
      </c>
      <c r="AC37" s="320" t="s">
        <v>95</v>
      </c>
      <c r="AD37" s="320" t="s">
        <v>95</v>
      </c>
      <c r="AE37" s="320" t="s">
        <v>95</v>
      </c>
      <c r="AF37" s="320" t="s">
        <v>95</v>
      </c>
      <c r="AG37" s="320" t="s">
        <v>95</v>
      </c>
      <c r="AH37" s="320" t="s">
        <v>95</v>
      </c>
      <c r="AI37" s="320" t="s">
        <v>95</v>
      </c>
      <c r="AJ37" s="320" t="s">
        <v>95</v>
      </c>
      <c r="AK37" s="320" t="s">
        <v>95</v>
      </c>
      <c r="AL37" s="320" t="s">
        <v>95</v>
      </c>
      <c r="AM37" s="320" t="s">
        <v>95</v>
      </c>
      <c r="AN37" s="320" t="s">
        <v>95</v>
      </c>
      <c r="AO37" s="320" t="s">
        <v>95</v>
      </c>
      <c r="AP37" s="320" t="s">
        <v>95</v>
      </c>
      <c r="AQ37" s="320" t="s">
        <v>95</v>
      </c>
      <c r="AR37" s="320" t="s">
        <v>95</v>
      </c>
      <c r="AS37" s="320" t="s">
        <v>95</v>
      </c>
      <c r="AT37" s="242" t="s">
        <v>95</v>
      </c>
    </row>
    <row r="38" spans="1:46" x14ac:dyDescent="0.3">
      <c r="A38" s="845"/>
      <c r="C38" s="848" t="s">
        <v>219</v>
      </c>
      <c r="D38" s="777"/>
      <c r="E38" s="320"/>
      <c r="F38" s="320"/>
      <c r="G38" s="320"/>
      <c r="H38" s="320"/>
      <c r="I38" s="320"/>
      <c r="J38" s="320"/>
      <c r="K38" s="320"/>
      <c r="L38" s="320"/>
      <c r="M38" s="320"/>
      <c r="N38" s="320"/>
      <c r="O38" s="320"/>
      <c r="P38" s="320"/>
      <c r="Q38" s="320"/>
      <c r="R38" s="320"/>
      <c r="S38" s="320"/>
      <c r="T38" s="320"/>
      <c r="U38" s="320"/>
      <c r="V38" s="320"/>
      <c r="W38" s="320"/>
      <c r="X38" s="320"/>
      <c r="Y38" s="320"/>
      <c r="Z38" s="320"/>
      <c r="AA38" s="320"/>
      <c r="AB38" s="320"/>
      <c r="AC38" s="320"/>
      <c r="AD38" s="320"/>
      <c r="AE38" s="320"/>
      <c r="AF38" s="320"/>
      <c r="AG38" s="320"/>
      <c r="AH38" s="320"/>
      <c r="AI38" s="320"/>
      <c r="AJ38" s="320"/>
      <c r="AK38" s="320"/>
      <c r="AL38" s="320"/>
      <c r="AM38" s="320"/>
      <c r="AN38" s="320"/>
      <c r="AO38" s="320"/>
      <c r="AP38" s="320"/>
      <c r="AQ38" s="320"/>
      <c r="AR38" s="320"/>
      <c r="AS38" s="320"/>
      <c r="AT38" s="242"/>
    </row>
    <row r="39" spans="1:46" x14ac:dyDescent="0.3">
      <c r="A39" s="845"/>
      <c r="C39" s="844" t="s">
        <v>74</v>
      </c>
      <c r="D39" s="775"/>
      <c r="E39" s="320" t="s">
        <v>95</v>
      </c>
      <c r="F39" s="320" t="s">
        <v>95</v>
      </c>
      <c r="G39" s="320">
        <v>128.33333329999999</v>
      </c>
      <c r="H39" s="320" t="s">
        <v>95</v>
      </c>
      <c r="I39" s="320">
        <v>128.33333329999999</v>
      </c>
      <c r="J39" s="320" t="s">
        <v>95</v>
      </c>
      <c r="K39" s="320">
        <v>128.33332999999999</v>
      </c>
      <c r="L39" s="320" t="s">
        <v>95</v>
      </c>
      <c r="M39" s="320">
        <v>128.33332999999999</v>
      </c>
      <c r="N39" s="320" t="s">
        <v>95</v>
      </c>
      <c r="O39" s="320" t="s">
        <v>95</v>
      </c>
      <c r="P39" s="320" t="s">
        <v>95</v>
      </c>
      <c r="Q39" s="320" t="s">
        <v>95</v>
      </c>
      <c r="R39" s="320" t="s">
        <v>95</v>
      </c>
      <c r="S39" s="320" t="s">
        <v>95</v>
      </c>
      <c r="T39" s="320" t="s">
        <v>95</v>
      </c>
      <c r="U39" s="320" t="s">
        <v>95</v>
      </c>
      <c r="V39" s="320" t="s">
        <v>95</v>
      </c>
      <c r="W39" s="320" t="s">
        <v>95</v>
      </c>
      <c r="X39" s="320" t="s">
        <v>95</v>
      </c>
      <c r="Y39" s="320" t="s">
        <v>95</v>
      </c>
      <c r="Z39" s="320" t="s">
        <v>95</v>
      </c>
      <c r="AA39" s="320" t="s">
        <v>95</v>
      </c>
      <c r="AB39" s="320" t="s">
        <v>95</v>
      </c>
      <c r="AC39" s="320" t="s">
        <v>95</v>
      </c>
      <c r="AD39" s="320" t="s">
        <v>95</v>
      </c>
      <c r="AE39" s="320" t="s">
        <v>95</v>
      </c>
      <c r="AF39" s="320" t="s">
        <v>95</v>
      </c>
      <c r="AG39" s="320" t="s">
        <v>95</v>
      </c>
      <c r="AH39" s="320" t="s">
        <v>95</v>
      </c>
      <c r="AI39" s="320" t="s">
        <v>95</v>
      </c>
      <c r="AJ39" s="320" t="s">
        <v>95</v>
      </c>
      <c r="AK39" s="320" t="s">
        <v>95</v>
      </c>
      <c r="AL39" s="320" t="s">
        <v>95</v>
      </c>
      <c r="AM39" s="320" t="s">
        <v>95</v>
      </c>
      <c r="AN39" s="320" t="s">
        <v>95</v>
      </c>
      <c r="AO39" s="320" t="s">
        <v>95</v>
      </c>
      <c r="AP39" s="320" t="s">
        <v>95</v>
      </c>
      <c r="AQ39" s="320" t="s">
        <v>95</v>
      </c>
      <c r="AR39" s="320" t="s">
        <v>95</v>
      </c>
      <c r="AS39" s="320" t="s">
        <v>95</v>
      </c>
      <c r="AT39" s="242" t="s">
        <v>95</v>
      </c>
    </row>
    <row r="40" spans="1:46" x14ac:dyDescent="0.3">
      <c r="A40" s="845"/>
      <c r="C40" s="844" t="s">
        <v>103</v>
      </c>
      <c r="D40" s="775"/>
      <c r="E40" s="320" t="s">
        <v>95</v>
      </c>
      <c r="F40" s="320" t="s">
        <v>95</v>
      </c>
      <c r="G40" s="320">
        <v>-9.5333333299999996</v>
      </c>
      <c r="H40" s="320" t="s">
        <v>95</v>
      </c>
      <c r="I40" s="320">
        <v>-9.5333333329999999</v>
      </c>
      <c r="J40" s="320" t="s">
        <v>95</v>
      </c>
      <c r="K40" s="320">
        <v>-9.5333299999999994</v>
      </c>
      <c r="L40" s="320" t="s">
        <v>95</v>
      </c>
      <c r="M40" s="320">
        <v>-9.5333299999999994</v>
      </c>
      <c r="N40" s="320" t="s">
        <v>95</v>
      </c>
      <c r="O40" s="320" t="s">
        <v>95</v>
      </c>
      <c r="P40" s="320" t="s">
        <v>95</v>
      </c>
      <c r="Q40" s="320" t="s">
        <v>95</v>
      </c>
      <c r="R40" s="320" t="s">
        <v>95</v>
      </c>
      <c r="S40" s="320" t="s">
        <v>95</v>
      </c>
      <c r="T40" s="320" t="s">
        <v>95</v>
      </c>
      <c r="U40" s="320" t="s">
        <v>95</v>
      </c>
      <c r="V40" s="320" t="s">
        <v>95</v>
      </c>
      <c r="W40" s="320" t="s">
        <v>95</v>
      </c>
      <c r="X40" s="320" t="s">
        <v>95</v>
      </c>
      <c r="Y40" s="320" t="s">
        <v>95</v>
      </c>
      <c r="Z40" s="320" t="s">
        <v>95</v>
      </c>
      <c r="AA40" s="320" t="s">
        <v>95</v>
      </c>
      <c r="AB40" s="320" t="s">
        <v>95</v>
      </c>
      <c r="AC40" s="320" t="s">
        <v>95</v>
      </c>
      <c r="AD40" s="320" t="s">
        <v>95</v>
      </c>
      <c r="AE40" s="320" t="s">
        <v>95</v>
      </c>
      <c r="AF40" s="320" t="s">
        <v>95</v>
      </c>
      <c r="AG40" s="320" t="s">
        <v>95</v>
      </c>
      <c r="AH40" s="320" t="s">
        <v>95</v>
      </c>
      <c r="AI40" s="320" t="s">
        <v>95</v>
      </c>
      <c r="AJ40" s="320" t="s">
        <v>95</v>
      </c>
      <c r="AK40" s="320" t="s">
        <v>95</v>
      </c>
      <c r="AL40" s="320" t="s">
        <v>95</v>
      </c>
      <c r="AM40" s="320" t="s">
        <v>95</v>
      </c>
      <c r="AN40" s="320" t="s">
        <v>95</v>
      </c>
      <c r="AO40" s="320" t="s">
        <v>95</v>
      </c>
      <c r="AP40" s="320" t="s">
        <v>95</v>
      </c>
      <c r="AQ40" s="320" t="s">
        <v>95</v>
      </c>
      <c r="AR40" s="320" t="s">
        <v>95</v>
      </c>
      <c r="AS40" s="320" t="s">
        <v>95</v>
      </c>
      <c r="AT40" s="242" t="s">
        <v>95</v>
      </c>
    </row>
    <row r="41" spans="1:46" x14ac:dyDescent="0.3">
      <c r="A41" s="845"/>
      <c r="C41" s="844" t="s">
        <v>80</v>
      </c>
      <c r="D41" s="775"/>
      <c r="E41" s="320" t="s">
        <v>95</v>
      </c>
      <c r="F41" s="320" t="s">
        <v>95</v>
      </c>
      <c r="G41" s="320" t="s">
        <v>95</v>
      </c>
      <c r="H41" s="320" t="s">
        <v>95</v>
      </c>
      <c r="I41" s="320" t="s">
        <v>95</v>
      </c>
      <c r="J41" s="320" t="s">
        <v>95</v>
      </c>
      <c r="K41" s="320" t="s">
        <v>95</v>
      </c>
      <c r="L41" s="320" t="s">
        <v>95</v>
      </c>
      <c r="M41" s="320" t="s">
        <v>95</v>
      </c>
      <c r="N41" s="320" t="s">
        <v>95</v>
      </c>
      <c r="O41" s="320" t="s">
        <v>95</v>
      </c>
      <c r="P41" s="320" t="s">
        <v>95</v>
      </c>
      <c r="Q41" s="320" t="s">
        <v>95</v>
      </c>
      <c r="R41" s="320" t="s">
        <v>95</v>
      </c>
      <c r="S41" s="320" t="s">
        <v>95</v>
      </c>
      <c r="T41" s="320" t="s">
        <v>95</v>
      </c>
      <c r="U41" s="320" t="s">
        <v>95</v>
      </c>
      <c r="V41" s="320" t="s">
        <v>95</v>
      </c>
      <c r="W41" s="320" t="s">
        <v>95</v>
      </c>
      <c r="X41" s="320" t="s">
        <v>95</v>
      </c>
      <c r="Y41" s="320" t="s">
        <v>95</v>
      </c>
      <c r="Z41" s="320" t="s">
        <v>95</v>
      </c>
      <c r="AA41" s="320" t="s">
        <v>95</v>
      </c>
      <c r="AB41" s="320" t="s">
        <v>95</v>
      </c>
      <c r="AC41" s="320" t="s">
        <v>95</v>
      </c>
      <c r="AD41" s="320" t="s">
        <v>95</v>
      </c>
      <c r="AE41" s="320" t="s">
        <v>95</v>
      </c>
      <c r="AF41" s="320" t="s">
        <v>95</v>
      </c>
      <c r="AG41" s="320" t="s">
        <v>95</v>
      </c>
      <c r="AH41" s="320" t="s">
        <v>95</v>
      </c>
      <c r="AI41" s="320" t="s">
        <v>95</v>
      </c>
      <c r="AJ41" s="320" t="s">
        <v>95</v>
      </c>
      <c r="AK41" s="320" t="s">
        <v>95</v>
      </c>
      <c r="AL41" s="320" t="s">
        <v>95</v>
      </c>
      <c r="AM41" s="320" t="s">
        <v>95</v>
      </c>
      <c r="AN41" s="320" t="s">
        <v>95</v>
      </c>
      <c r="AO41" s="320" t="s">
        <v>95</v>
      </c>
      <c r="AP41" s="320" t="s">
        <v>95</v>
      </c>
      <c r="AQ41" s="320" t="s">
        <v>95</v>
      </c>
      <c r="AR41" s="320" t="s">
        <v>95</v>
      </c>
      <c r="AS41" s="320" t="s">
        <v>95</v>
      </c>
      <c r="AT41" s="242" t="s">
        <v>95</v>
      </c>
    </row>
    <row r="42" spans="1:46" x14ac:dyDescent="0.3">
      <c r="A42" s="845"/>
      <c r="C42" s="844" t="s">
        <v>57</v>
      </c>
      <c r="D42" s="775"/>
      <c r="E42" s="320" t="s">
        <v>95</v>
      </c>
      <c r="F42" s="320" t="s">
        <v>95</v>
      </c>
      <c r="G42" s="320">
        <v>-9.5333333299999996</v>
      </c>
      <c r="H42" s="320" t="s">
        <v>95</v>
      </c>
      <c r="I42" s="320">
        <v>-9.5333333329999999</v>
      </c>
      <c r="J42" s="320" t="s">
        <v>95</v>
      </c>
      <c r="K42" s="320">
        <v>-9.5333299999999994</v>
      </c>
      <c r="L42" s="320" t="s">
        <v>95</v>
      </c>
      <c r="M42" s="320">
        <v>-9.5333299999999994</v>
      </c>
      <c r="N42" s="320" t="s">
        <v>95</v>
      </c>
      <c r="O42" s="320" t="s">
        <v>95</v>
      </c>
      <c r="P42" s="320" t="s">
        <v>95</v>
      </c>
      <c r="Q42" s="320" t="s">
        <v>95</v>
      </c>
      <c r="R42" s="320" t="s">
        <v>95</v>
      </c>
      <c r="S42" s="320" t="s">
        <v>95</v>
      </c>
      <c r="T42" s="320" t="s">
        <v>95</v>
      </c>
      <c r="U42" s="320" t="s">
        <v>95</v>
      </c>
      <c r="V42" s="320" t="s">
        <v>95</v>
      </c>
      <c r="W42" s="320" t="s">
        <v>95</v>
      </c>
      <c r="X42" s="320" t="s">
        <v>95</v>
      </c>
      <c r="Y42" s="320" t="s">
        <v>95</v>
      </c>
      <c r="Z42" s="320" t="s">
        <v>95</v>
      </c>
      <c r="AA42" s="320" t="s">
        <v>95</v>
      </c>
      <c r="AB42" s="320" t="s">
        <v>95</v>
      </c>
      <c r="AC42" s="320" t="s">
        <v>95</v>
      </c>
      <c r="AD42" s="320" t="s">
        <v>95</v>
      </c>
      <c r="AE42" s="320" t="s">
        <v>95</v>
      </c>
      <c r="AF42" s="320" t="s">
        <v>95</v>
      </c>
      <c r="AG42" s="320" t="s">
        <v>95</v>
      </c>
      <c r="AH42" s="320" t="s">
        <v>95</v>
      </c>
      <c r="AI42" s="320" t="s">
        <v>95</v>
      </c>
      <c r="AJ42" s="320" t="s">
        <v>95</v>
      </c>
      <c r="AK42" s="320" t="s">
        <v>95</v>
      </c>
      <c r="AL42" s="320" t="s">
        <v>95</v>
      </c>
      <c r="AM42" s="320" t="s">
        <v>95</v>
      </c>
      <c r="AN42" s="320" t="s">
        <v>95</v>
      </c>
      <c r="AO42" s="320" t="s">
        <v>95</v>
      </c>
      <c r="AP42" s="320" t="s">
        <v>95</v>
      </c>
      <c r="AQ42" s="320" t="s">
        <v>95</v>
      </c>
      <c r="AR42" s="320" t="s">
        <v>95</v>
      </c>
      <c r="AS42" s="320" t="s">
        <v>95</v>
      </c>
      <c r="AT42" s="242" t="s">
        <v>95</v>
      </c>
    </row>
    <row r="43" spans="1:46" ht="17.399999999999999" x14ac:dyDescent="0.35">
      <c r="C43" s="131" t="s">
        <v>95</v>
      </c>
      <c r="D43" s="327" t="s">
        <v>95</v>
      </c>
      <c r="E43" s="406" t="s">
        <v>220</v>
      </c>
      <c r="F43" s="406"/>
      <c r="G43" s="406"/>
      <c r="H43" s="406"/>
      <c r="I43" s="407" t="s">
        <v>95</v>
      </c>
      <c r="J43" s="407" t="s">
        <v>95</v>
      </c>
      <c r="K43" s="407" t="s">
        <v>95</v>
      </c>
      <c r="L43" s="407" t="s">
        <v>95</v>
      </c>
      <c r="M43" s="407" t="s">
        <v>95</v>
      </c>
      <c r="N43" s="407" t="s">
        <v>95</v>
      </c>
      <c r="O43" s="407" t="s">
        <v>95</v>
      </c>
      <c r="P43" s="407" t="s">
        <v>95</v>
      </c>
      <c r="Q43" s="407" t="s">
        <v>95</v>
      </c>
      <c r="R43" s="407" t="s">
        <v>95</v>
      </c>
      <c r="S43" s="407" t="s">
        <v>95</v>
      </c>
      <c r="T43" s="407" t="s">
        <v>95</v>
      </c>
      <c r="U43" s="407" t="s">
        <v>95</v>
      </c>
      <c r="V43" s="407" t="s">
        <v>95</v>
      </c>
      <c r="W43" s="407" t="s">
        <v>95</v>
      </c>
      <c r="X43" s="407" t="s">
        <v>95</v>
      </c>
      <c r="Y43" s="407" t="s">
        <v>95</v>
      </c>
      <c r="Z43" s="407" t="s">
        <v>95</v>
      </c>
      <c r="AA43" s="407" t="s">
        <v>95</v>
      </c>
      <c r="AB43" s="407" t="s">
        <v>95</v>
      </c>
      <c r="AC43" s="407" t="s">
        <v>95</v>
      </c>
      <c r="AD43" s="407" t="s">
        <v>95</v>
      </c>
      <c r="AE43" s="407" t="s">
        <v>95</v>
      </c>
      <c r="AF43" s="407" t="s">
        <v>95</v>
      </c>
      <c r="AG43" s="407" t="s">
        <v>95</v>
      </c>
      <c r="AH43" s="407" t="s">
        <v>95</v>
      </c>
      <c r="AI43" s="407" t="s">
        <v>95</v>
      </c>
      <c r="AJ43" s="407" t="s">
        <v>95</v>
      </c>
      <c r="AK43" s="407" t="s">
        <v>95</v>
      </c>
      <c r="AL43" s="407" t="s">
        <v>95</v>
      </c>
      <c r="AM43" s="407" t="s">
        <v>95</v>
      </c>
      <c r="AN43" s="407" t="s">
        <v>95</v>
      </c>
      <c r="AO43" s="407" t="s">
        <v>95</v>
      </c>
      <c r="AP43" s="407" t="s">
        <v>95</v>
      </c>
      <c r="AQ43" s="407" t="s">
        <v>95</v>
      </c>
      <c r="AR43" s="407" t="s">
        <v>95</v>
      </c>
      <c r="AS43" s="407" t="s">
        <v>95</v>
      </c>
      <c r="AT43" s="408" t="s">
        <v>95</v>
      </c>
    </row>
    <row r="44" spans="1:46" ht="17.399999999999999" x14ac:dyDescent="0.35">
      <c r="C44" s="135" t="s">
        <v>95</v>
      </c>
      <c r="D44" s="405" t="s">
        <v>95</v>
      </c>
      <c r="E44" s="409" t="s">
        <v>217</v>
      </c>
      <c r="F44" s="409"/>
      <c r="G44" s="409"/>
      <c r="H44" s="409"/>
      <c r="I44" s="410" t="s">
        <v>95</v>
      </c>
      <c r="J44" s="410" t="s">
        <v>95</v>
      </c>
      <c r="K44" s="410" t="s">
        <v>95</v>
      </c>
      <c r="L44" s="410" t="s">
        <v>95</v>
      </c>
      <c r="M44" s="409" t="s">
        <v>95</v>
      </c>
      <c r="N44" s="411" t="s">
        <v>95</v>
      </c>
      <c r="O44" s="411" t="s">
        <v>95</v>
      </c>
      <c r="P44" s="411" t="s">
        <v>95</v>
      </c>
      <c r="Q44" s="411" t="s">
        <v>95</v>
      </c>
      <c r="R44" s="411" t="s">
        <v>95</v>
      </c>
      <c r="S44" s="411" t="s">
        <v>95</v>
      </c>
      <c r="T44" s="411" t="s">
        <v>95</v>
      </c>
      <c r="U44" s="411" t="s">
        <v>95</v>
      </c>
      <c r="V44" s="411" t="s">
        <v>95</v>
      </c>
      <c r="W44" s="411" t="s">
        <v>95</v>
      </c>
      <c r="X44" s="411" t="s">
        <v>95</v>
      </c>
      <c r="Y44" s="411" t="s">
        <v>95</v>
      </c>
      <c r="Z44" s="411" t="s">
        <v>95</v>
      </c>
      <c r="AA44" s="411" t="s">
        <v>95</v>
      </c>
      <c r="AB44" s="411" t="s">
        <v>95</v>
      </c>
      <c r="AC44" s="411" t="s">
        <v>95</v>
      </c>
      <c r="AD44" s="411" t="s">
        <v>95</v>
      </c>
      <c r="AE44" s="411" t="s">
        <v>95</v>
      </c>
      <c r="AF44" s="411" t="s">
        <v>95</v>
      </c>
      <c r="AG44" s="411" t="s">
        <v>95</v>
      </c>
      <c r="AH44" s="411" t="s">
        <v>95</v>
      </c>
      <c r="AI44" s="411" t="s">
        <v>95</v>
      </c>
      <c r="AJ44" s="411" t="s">
        <v>95</v>
      </c>
      <c r="AK44" s="411" t="s">
        <v>95</v>
      </c>
      <c r="AL44" s="411" t="s">
        <v>95</v>
      </c>
      <c r="AM44" s="411" t="s">
        <v>95</v>
      </c>
      <c r="AN44" s="411" t="s">
        <v>95</v>
      </c>
      <c r="AO44" s="411" t="s">
        <v>95</v>
      </c>
      <c r="AP44" s="411" t="s">
        <v>95</v>
      </c>
      <c r="AQ44" s="411" t="s">
        <v>95</v>
      </c>
      <c r="AR44" s="411" t="s">
        <v>95</v>
      </c>
      <c r="AS44" s="411" t="s">
        <v>95</v>
      </c>
      <c r="AT44" s="412" t="s">
        <v>95</v>
      </c>
    </row>
    <row r="45" spans="1:46" x14ac:dyDescent="0.3">
      <c r="A45" s="845">
        <v>6</v>
      </c>
      <c r="C45" s="846" t="s">
        <v>99</v>
      </c>
      <c r="D45" s="847"/>
      <c r="E45" s="320" t="s">
        <v>95</v>
      </c>
      <c r="F45" s="320" t="s">
        <v>95</v>
      </c>
      <c r="G45" s="320" t="s">
        <v>95</v>
      </c>
      <c r="H45" s="320" t="s">
        <v>95</v>
      </c>
      <c r="I45" s="320" t="s">
        <v>95</v>
      </c>
      <c r="J45" s="320" t="s">
        <v>95</v>
      </c>
      <c r="K45" s="320" t="s">
        <v>95</v>
      </c>
      <c r="L45" s="320" t="s">
        <v>95</v>
      </c>
      <c r="M45" s="320">
        <v>272.77726000000001</v>
      </c>
      <c r="N45" s="320" t="s">
        <v>95</v>
      </c>
      <c r="O45" s="320" t="s">
        <v>95</v>
      </c>
      <c r="P45" s="320" t="s">
        <v>95</v>
      </c>
      <c r="Q45" s="320" t="s">
        <v>95</v>
      </c>
      <c r="R45" s="320" t="s">
        <v>95</v>
      </c>
      <c r="S45" s="320" t="s">
        <v>95</v>
      </c>
      <c r="T45" s="320" t="s">
        <v>95</v>
      </c>
      <c r="U45" s="320" t="s">
        <v>95</v>
      </c>
      <c r="V45" s="320" t="s">
        <v>95</v>
      </c>
      <c r="W45" s="320" t="s">
        <v>95</v>
      </c>
      <c r="X45" s="320" t="s">
        <v>95</v>
      </c>
      <c r="Y45" s="320" t="s">
        <v>95</v>
      </c>
      <c r="Z45" s="320" t="s">
        <v>95</v>
      </c>
      <c r="AA45" s="320" t="s">
        <v>95</v>
      </c>
      <c r="AB45" s="320" t="s">
        <v>95</v>
      </c>
      <c r="AC45" s="320" t="s">
        <v>95</v>
      </c>
      <c r="AD45" s="320" t="s">
        <v>95</v>
      </c>
      <c r="AE45" s="320" t="s">
        <v>95</v>
      </c>
      <c r="AF45" s="320" t="s">
        <v>95</v>
      </c>
      <c r="AG45" s="320" t="s">
        <v>95</v>
      </c>
      <c r="AH45" s="320" t="s">
        <v>95</v>
      </c>
      <c r="AI45" s="320" t="s">
        <v>95</v>
      </c>
      <c r="AJ45" s="320" t="s">
        <v>95</v>
      </c>
      <c r="AK45" s="320" t="s">
        <v>95</v>
      </c>
      <c r="AL45" s="320" t="s">
        <v>95</v>
      </c>
      <c r="AM45" s="320" t="s">
        <v>95</v>
      </c>
      <c r="AN45" s="320" t="s">
        <v>95</v>
      </c>
      <c r="AO45" s="320" t="s">
        <v>95</v>
      </c>
      <c r="AP45" s="320" t="s">
        <v>95</v>
      </c>
      <c r="AQ45" s="320" t="s">
        <v>95</v>
      </c>
      <c r="AR45" s="320" t="s">
        <v>95</v>
      </c>
      <c r="AS45" s="320" t="s">
        <v>95</v>
      </c>
      <c r="AT45" s="242" t="s">
        <v>95</v>
      </c>
    </row>
    <row r="46" spans="1:46" x14ac:dyDescent="0.3">
      <c r="A46" s="845"/>
      <c r="C46" s="844" t="s">
        <v>101</v>
      </c>
      <c r="D46" s="775"/>
      <c r="E46" s="320" t="s">
        <v>95</v>
      </c>
      <c r="F46" s="320" t="s">
        <v>95</v>
      </c>
      <c r="G46" s="320">
        <v>289.58999999999997</v>
      </c>
      <c r="H46" s="320" t="s">
        <v>95</v>
      </c>
      <c r="I46" s="320">
        <v>289.58999999999997</v>
      </c>
      <c r="J46" s="320" t="s">
        <v>95</v>
      </c>
      <c r="K46" s="320">
        <v>289.39861000000002</v>
      </c>
      <c r="L46" s="320" t="s">
        <v>95</v>
      </c>
      <c r="M46" s="320">
        <v>289.39861000000002</v>
      </c>
      <c r="N46" s="320" t="s">
        <v>95</v>
      </c>
      <c r="O46" s="320" t="s">
        <v>95</v>
      </c>
      <c r="P46" s="320" t="s">
        <v>95</v>
      </c>
      <c r="Q46" s="320" t="s">
        <v>95</v>
      </c>
      <c r="R46" s="320" t="s">
        <v>95</v>
      </c>
      <c r="S46" s="320" t="s">
        <v>95</v>
      </c>
      <c r="T46" s="320" t="s">
        <v>95</v>
      </c>
      <c r="U46" s="320" t="s">
        <v>95</v>
      </c>
      <c r="V46" s="320" t="s">
        <v>95</v>
      </c>
      <c r="W46" s="320" t="s">
        <v>95</v>
      </c>
      <c r="X46" s="320" t="s">
        <v>95</v>
      </c>
      <c r="Y46" s="320" t="s">
        <v>95</v>
      </c>
      <c r="Z46" s="320" t="s">
        <v>95</v>
      </c>
      <c r="AA46" s="320" t="s">
        <v>95</v>
      </c>
      <c r="AB46" s="320" t="s">
        <v>95</v>
      </c>
      <c r="AC46" s="320" t="s">
        <v>95</v>
      </c>
      <c r="AD46" s="320" t="s">
        <v>95</v>
      </c>
      <c r="AE46" s="320" t="s">
        <v>95</v>
      </c>
      <c r="AF46" s="320" t="s">
        <v>95</v>
      </c>
      <c r="AG46" s="320" t="s">
        <v>95</v>
      </c>
      <c r="AH46" s="320" t="s">
        <v>95</v>
      </c>
      <c r="AI46" s="320" t="s">
        <v>95</v>
      </c>
      <c r="AJ46" s="320" t="s">
        <v>95</v>
      </c>
      <c r="AK46" s="320" t="s">
        <v>95</v>
      </c>
      <c r="AL46" s="320" t="s">
        <v>95</v>
      </c>
      <c r="AM46" s="320" t="s">
        <v>95</v>
      </c>
      <c r="AN46" s="320" t="s">
        <v>95</v>
      </c>
      <c r="AO46" s="320" t="s">
        <v>95</v>
      </c>
      <c r="AP46" s="320" t="s">
        <v>95</v>
      </c>
      <c r="AQ46" s="320" t="s">
        <v>95</v>
      </c>
      <c r="AR46" s="320" t="s">
        <v>95</v>
      </c>
      <c r="AS46" s="320" t="s">
        <v>95</v>
      </c>
      <c r="AT46" s="242" t="s">
        <v>95</v>
      </c>
    </row>
    <row r="47" spans="1:46" x14ac:dyDescent="0.3">
      <c r="A47" s="845"/>
      <c r="B47" s="52"/>
      <c r="C47" s="844" t="s">
        <v>219</v>
      </c>
      <c r="D47" s="775"/>
      <c r="E47" s="320" t="s">
        <v>95</v>
      </c>
      <c r="F47" s="320" t="s">
        <v>95</v>
      </c>
      <c r="G47" s="320">
        <v>-27.75</v>
      </c>
      <c r="H47" s="320" t="s">
        <v>95</v>
      </c>
      <c r="I47" s="320">
        <v>-27.75</v>
      </c>
      <c r="J47" s="320" t="s">
        <v>95</v>
      </c>
      <c r="K47" s="320">
        <v>-27.746700000000001</v>
      </c>
      <c r="L47" s="320" t="s">
        <v>95</v>
      </c>
      <c r="M47" s="320">
        <v>-27.74708</v>
      </c>
      <c r="N47" s="320" t="s">
        <v>95</v>
      </c>
      <c r="O47" s="320" t="s">
        <v>95</v>
      </c>
      <c r="P47" s="320" t="s">
        <v>95</v>
      </c>
      <c r="Q47" s="320" t="s">
        <v>95</v>
      </c>
      <c r="R47" s="320" t="s">
        <v>95</v>
      </c>
      <c r="S47" s="320" t="s">
        <v>95</v>
      </c>
      <c r="T47" s="320" t="s">
        <v>95</v>
      </c>
      <c r="U47" s="320" t="s">
        <v>95</v>
      </c>
      <c r="V47" s="320" t="s">
        <v>95</v>
      </c>
      <c r="W47" s="320" t="s">
        <v>95</v>
      </c>
      <c r="X47" s="320" t="s">
        <v>95</v>
      </c>
      <c r="Y47" s="320" t="s">
        <v>95</v>
      </c>
      <c r="Z47" s="320" t="s">
        <v>95</v>
      </c>
      <c r="AA47" s="320" t="s">
        <v>95</v>
      </c>
      <c r="AB47" s="320" t="s">
        <v>95</v>
      </c>
      <c r="AC47" s="320" t="s">
        <v>95</v>
      </c>
      <c r="AD47" s="320" t="s">
        <v>95</v>
      </c>
      <c r="AE47" s="320" t="s">
        <v>95</v>
      </c>
      <c r="AF47" s="320" t="s">
        <v>95</v>
      </c>
      <c r="AG47" s="320" t="s">
        <v>95</v>
      </c>
      <c r="AH47" s="320" t="s">
        <v>95</v>
      </c>
      <c r="AI47" s="320" t="s">
        <v>95</v>
      </c>
      <c r="AJ47" s="320" t="s">
        <v>95</v>
      </c>
      <c r="AK47" s="320" t="s">
        <v>95</v>
      </c>
      <c r="AL47" s="320" t="s">
        <v>95</v>
      </c>
      <c r="AM47" s="320" t="s">
        <v>95</v>
      </c>
      <c r="AN47" s="320" t="s">
        <v>95</v>
      </c>
      <c r="AO47" s="320" t="s">
        <v>95</v>
      </c>
      <c r="AP47" s="320" t="s">
        <v>95</v>
      </c>
      <c r="AQ47" s="320" t="s">
        <v>95</v>
      </c>
      <c r="AR47" s="320" t="s">
        <v>95</v>
      </c>
      <c r="AS47" s="320" t="s">
        <v>95</v>
      </c>
      <c r="AT47" s="242" t="s">
        <v>95</v>
      </c>
    </row>
    <row r="48" spans="1:46" x14ac:dyDescent="0.3">
      <c r="A48" s="845"/>
      <c r="B48" s="52"/>
      <c r="C48" s="848" t="s">
        <v>146</v>
      </c>
      <c r="D48" s="777"/>
      <c r="E48" s="320"/>
      <c r="F48" s="320"/>
      <c r="G48" s="320">
        <v>-27.75</v>
      </c>
      <c r="H48" s="320" t="s">
        <v>95</v>
      </c>
      <c r="I48" s="320">
        <v>-27.75</v>
      </c>
      <c r="J48" s="320" t="s">
        <v>95</v>
      </c>
      <c r="K48" s="320">
        <v>-27.746700000000001</v>
      </c>
      <c r="L48" s="320" t="s">
        <v>95</v>
      </c>
      <c r="M48" s="320">
        <v>-27.74708</v>
      </c>
      <c r="N48" s="320"/>
      <c r="O48" s="320"/>
      <c r="P48" s="320"/>
      <c r="Q48" s="320"/>
      <c r="R48" s="320"/>
      <c r="S48" s="320"/>
      <c r="T48" s="320"/>
      <c r="U48" s="320"/>
      <c r="V48" s="320"/>
      <c r="W48" s="320"/>
      <c r="X48" s="320"/>
      <c r="Y48" s="320"/>
      <c r="Z48" s="320"/>
      <c r="AA48" s="320"/>
      <c r="AB48" s="320"/>
      <c r="AC48" s="320"/>
      <c r="AD48" s="320"/>
      <c r="AE48" s="320"/>
      <c r="AF48" s="320"/>
      <c r="AG48" s="320"/>
      <c r="AH48" s="320"/>
      <c r="AI48" s="320"/>
      <c r="AJ48" s="320"/>
      <c r="AK48" s="320"/>
      <c r="AL48" s="320"/>
      <c r="AM48" s="320"/>
      <c r="AN48" s="320"/>
      <c r="AO48" s="320"/>
      <c r="AP48" s="320"/>
      <c r="AQ48" s="320"/>
      <c r="AR48" s="320"/>
      <c r="AS48" s="320"/>
      <c r="AT48" s="242"/>
    </row>
    <row r="49" spans="1:46" x14ac:dyDescent="0.3">
      <c r="A49" s="845"/>
      <c r="C49" s="844" t="s">
        <v>103</v>
      </c>
      <c r="D49" s="775"/>
      <c r="E49" s="320" t="s">
        <v>95</v>
      </c>
      <c r="F49" s="320" t="s">
        <v>95</v>
      </c>
      <c r="G49" s="320">
        <v>-29.57</v>
      </c>
      <c r="H49" s="320" t="s">
        <v>95</v>
      </c>
      <c r="I49" s="320">
        <v>-29.57</v>
      </c>
      <c r="J49" s="320" t="s">
        <v>95</v>
      </c>
      <c r="K49" s="320">
        <v>-27.753969999999999</v>
      </c>
      <c r="L49" s="320" t="s">
        <v>95</v>
      </c>
      <c r="M49" s="320">
        <v>-27.77787</v>
      </c>
      <c r="N49" s="320" t="s">
        <v>95</v>
      </c>
      <c r="O49" s="320" t="s">
        <v>95</v>
      </c>
      <c r="P49" s="320" t="s">
        <v>95</v>
      </c>
      <c r="Q49" s="320" t="s">
        <v>95</v>
      </c>
      <c r="R49" s="320" t="s">
        <v>95</v>
      </c>
      <c r="S49" s="320" t="s">
        <v>95</v>
      </c>
      <c r="T49" s="320" t="s">
        <v>95</v>
      </c>
      <c r="U49" s="320" t="s">
        <v>95</v>
      </c>
      <c r="V49" s="320" t="s">
        <v>95</v>
      </c>
      <c r="W49" s="320" t="s">
        <v>95</v>
      </c>
      <c r="X49" s="320" t="s">
        <v>95</v>
      </c>
      <c r="Y49" s="320" t="s">
        <v>95</v>
      </c>
      <c r="Z49" s="320" t="s">
        <v>95</v>
      </c>
      <c r="AA49" s="320" t="s">
        <v>95</v>
      </c>
      <c r="AB49" s="320" t="s">
        <v>95</v>
      </c>
      <c r="AC49" s="320" t="s">
        <v>95</v>
      </c>
      <c r="AD49" s="320" t="s">
        <v>95</v>
      </c>
      <c r="AE49" s="320" t="s">
        <v>95</v>
      </c>
      <c r="AF49" s="320" t="s">
        <v>95</v>
      </c>
      <c r="AG49" s="320" t="s">
        <v>95</v>
      </c>
      <c r="AH49" s="320" t="s">
        <v>95</v>
      </c>
      <c r="AI49" s="320" t="s">
        <v>95</v>
      </c>
      <c r="AJ49" s="320" t="s">
        <v>95</v>
      </c>
      <c r="AK49" s="320" t="s">
        <v>95</v>
      </c>
      <c r="AL49" s="320" t="s">
        <v>95</v>
      </c>
      <c r="AM49" s="320" t="s">
        <v>95</v>
      </c>
      <c r="AN49" s="320" t="s">
        <v>95</v>
      </c>
      <c r="AO49" s="320" t="s">
        <v>95</v>
      </c>
      <c r="AP49" s="320" t="s">
        <v>95</v>
      </c>
      <c r="AQ49" s="320" t="s">
        <v>95</v>
      </c>
      <c r="AR49" s="320" t="s">
        <v>95</v>
      </c>
      <c r="AS49" s="320" t="s">
        <v>95</v>
      </c>
      <c r="AT49" s="242" t="s">
        <v>95</v>
      </c>
    </row>
    <row r="50" spans="1:46" x14ac:dyDescent="0.3">
      <c r="A50" s="845"/>
      <c r="B50" s="52"/>
      <c r="C50" s="844" t="s">
        <v>80</v>
      </c>
      <c r="D50" s="775"/>
      <c r="E50" s="320" t="s">
        <v>95</v>
      </c>
      <c r="F50" s="320" t="s">
        <v>95</v>
      </c>
      <c r="G50" s="320" t="s">
        <v>95</v>
      </c>
      <c r="H50" s="320" t="s">
        <v>95</v>
      </c>
      <c r="I50" s="320" t="s">
        <v>95</v>
      </c>
      <c r="J50" s="320" t="s">
        <v>95</v>
      </c>
      <c r="K50" s="320" t="s">
        <v>95</v>
      </c>
      <c r="L50" s="320" t="s">
        <v>95</v>
      </c>
      <c r="M50" s="320" t="s">
        <v>95</v>
      </c>
      <c r="N50" s="320" t="s">
        <v>95</v>
      </c>
      <c r="O50" s="320" t="s">
        <v>95</v>
      </c>
      <c r="P50" s="320" t="s">
        <v>95</v>
      </c>
      <c r="Q50" s="320" t="s">
        <v>95</v>
      </c>
      <c r="R50" s="320" t="s">
        <v>95</v>
      </c>
      <c r="S50" s="320" t="s">
        <v>95</v>
      </c>
      <c r="T50" s="320" t="s">
        <v>95</v>
      </c>
      <c r="U50" s="320" t="s">
        <v>95</v>
      </c>
      <c r="V50" s="320" t="s">
        <v>95</v>
      </c>
      <c r="W50" s="320" t="s">
        <v>95</v>
      </c>
      <c r="X50" s="320" t="s">
        <v>95</v>
      </c>
      <c r="Y50" s="320" t="s">
        <v>95</v>
      </c>
      <c r="Z50" s="320" t="s">
        <v>95</v>
      </c>
      <c r="AA50" s="320" t="s">
        <v>95</v>
      </c>
      <c r="AB50" s="320" t="s">
        <v>95</v>
      </c>
      <c r="AC50" s="320" t="s">
        <v>95</v>
      </c>
      <c r="AD50" s="320" t="s">
        <v>95</v>
      </c>
      <c r="AE50" s="320" t="s">
        <v>95</v>
      </c>
      <c r="AF50" s="320" t="s">
        <v>95</v>
      </c>
      <c r="AG50" s="320" t="s">
        <v>95</v>
      </c>
      <c r="AH50" s="320" t="s">
        <v>95</v>
      </c>
      <c r="AI50" s="320" t="s">
        <v>95</v>
      </c>
      <c r="AJ50" s="320" t="s">
        <v>95</v>
      </c>
      <c r="AK50" s="320" t="s">
        <v>95</v>
      </c>
      <c r="AL50" s="320" t="s">
        <v>95</v>
      </c>
      <c r="AM50" s="320" t="s">
        <v>95</v>
      </c>
      <c r="AN50" s="320" t="s">
        <v>95</v>
      </c>
      <c r="AO50" s="320" t="s">
        <v>95</v>
      </c>
      <c r="AP50" s="320" t="s">
        <v>95</v>
      </c>
      <c r="AQ50" s="320" t="s">
        <v>95</v>
      </c>
      <c r="AR50" s="320" t="s">
        <v>95</v>
      </c>
      <c r="AS50" s="320" t="s">
        <v>95</v>
      </c>
      <c r="AT50" s="242" t="s">
        <v>95</v>
      </c>
    </row>
    <row r="51" spans="1:46" x14ac:dyDescent="0.3">
      <c r="A51" s="845"/>
      <c r="C51" s="844" t="s">
        <v>57</v>
      </c>
      <c r="D51" s="775"/>
      <c r="E51" s="320" t="s">
        <v>95</v>
      </c>
      <c r="F51" s="320" t="s">
        <v>95</v>
      </c>
      <c r="G51" s="320">
        <v>-27.75</v>
      </c>
      <c r="H51" s="320" t="s">
        <v>95</v>
      </c>
      <c r="I51" s="320">
        <v>-27.75</v>
      </c>
      <c r="J51" s="320" t="s">
        <v>95</v>
      </c>
      <c r="K51" s="320">
        <v>-27.750789999999999</v>
      </c>
      <c r="L51" s="320" t="s">
        <v>95</v>
      </c>
      <c r="M51" s="278">
        <v>-27.752559999999999</v>
      </c>
      <c r="N51" s="320" t="s">
        <v>95</v>
      </c>
      <c r="O51" s="320" t="s">
        <v>95</v>
      </c>
      <c r="P51" s="320" t="s">
        <v>95</v>
      </c>
      <c r="Q51" s="320" t="s">
        <v>95</v>
      </c>
      <c r="R51" s="320" t="s">
        <v>95</v>
      </c>
      <c r="S51" s="320" t="s">
        <v>95</v>
      </c>
      <c r="T51" s="320" t="s">
        <v>95</v>
      </c>
      <c r="U51" s="320" t="s">
        <v>95</v>
      </c>
      <c r="V51" s="320" t="s">
        <v>95</v>
      </c>
      <c r="W51" s="320" t="s">
        <v>95</v>
      </c>
      <c r="X51" s="320" t="s">
        <v>95</v>
      </c>
      <c r="Y51" s="320" t="s">
        <v>95</v>
      </c>
      <c r="Z51" s="320" t="s">
        <v>95</v>
      </c>
      <c r="AA51" s="320" t="s">
        <v>95</v>
      </c>
      <c r="AB51" s="320" t="s">
        <v>95</v>
      </c>
      <c r="AC51" s="320" t="s">
        <v>95</v>
      </c>
      <c r="AD51" s="320" t="s">
        <v>95</v>
      </c>
      <c r="AE51" s="320" t="s">
        <v>95</v>
      </c>
      <c r="AF51" s="320" t="s">
        <v>95</v>
      </c>
      <c r="AG51" s="320" t="s">
        <v>95</v>
      </c>
      <c r="AH51" s="320" t="s">
        <v>95</v>
      </c>
      <c r="AI51" s="320" t="s">
        <v>95</v>
      </c>
      <c r="AJ51" s="320" t="s">
        <v>95</v>
      </c>
      <c r="AK51" s="320" t="s">
        <v>95</v>
      </c>
      <c r="AL51" s="320" t="s">
        <v>95</v>
      </c>
      <c r="AM51" s="320" t="s">
        <v>95</v>
      </c>
      <c r="AN51" s="320" t="s">
        <v>95</v>
      </c>
      <c r="AO51" s="320" t="s">
        <v>95</v>
      </c>
      <c r="AP51" s="320" t="s">
        <v>95</v>
      </c>
      <c r="AQ51" s="320" t="s">
        <v>95</v>
      </c>
      <c r="AR51" s="320" t="s">
        <v>95</v>
      </c>
      <c r="AS51" s="320" t="s">
        <v>95</v>
      </c>
      <c r="AT51" s="242" t="s">
        <v>95</v>
      </c>
    </row>
    <row r="52" spans="1:46" ht="17.399999999999999" x14ac:dyDescent="0.35">
      <c r="C52" s="131" t="s">
        <v>95</v>
      </c>
      <c r="D52" s="327" t="s">
        <v>95</v>
      </c>
      <c r="E52" s="406" t="s">
        <v>221</v>
      </c>
      <c r="F52" s="406"/>
      <c r="G52" s="406"/>
      <c r="H52" s="406"/>
      <c r="I52" s="407" t="s">
        <v>95</v>
      </c>
      <c r="J52" s="407" t="s">
        <v>95</v>
      </c>
      <c r="K52" s="407" t="s">
        <v>95</v>
      </c>
      <c r="L52" s="407" t="s">
        <v>95</v>
      </c>
      <c r="M52" s="407" t="s">
        <v>95</v>
      </c>
      <c r="N52" s="407" t="s">
        <v>95</v>
      </c>
      <c r="O52" s="407" t="s">
        <v>95</v>
      </c>
      <c r="P52" s="407" t="s">
        <v>95</v>
      </c>
      <c r="Q52" s="407" t="s">
        <v>95</v>
      </c>
      <c r="R52" s="407" t="s">
        <v>95</v>
      </c>
      <c r="S52" s="407" t="s">
        <v>95</v>
      </c>
      <c r="T52" s="407" t="s">
        <v>95</v>
      </c>
      <c r="U52" s="407" t="s">
        <v>95</v>
      </c>
      <c r="V52" s="407" t="s">
        <v>95</v>
      </c>
      <c r="W52" s="407" t="s">
        <v>95</v>
      </c>
      <c r="X52" s="407" t="s">
        <v>95</v>
      </c>
      <c r="Y52" s="407" t="s">
        <v>95</v>
      </c>
      <c r="Z52" s="407" t="s">
        <v>95</v>
      </c>
      <c r="AA52" s="407" t="s">
        <v>95</v>
      </c>
      <c r="AB52" s="407" t="s">
        <v>95</v>
      </c>
      <c r="AC52" s="407" t="s">
        <v>95</v>
      </c>
      <c r="AD52" s="407" t="s">
        <v>95</v>
      </c>
      <c r="AE52" s="407" t="s">
        <v>95</v>
      </c>
      <c r="AF52" s="407" t="s">
        <v>95</v>
      </c>
      <c r="AG52" s="407" t="s">
        <v>95</v>
      </c>
      <c r="AH52" s="407" t="s">
        <v>95</v>
      </c>
      <c r="AI52" s="407" t="s">
        <v>95</v>
      </c>
      <c r="AJ52" s="407" t="s">
        <v>95</v>
      </c>
      <c r="AK52" s="407" t="s">
        <v>95</v>
      </c>
      <c r="AL52" s="407" t="s">
        <v>95</v>
      </c>
      <c r="AM52" s="407" t="s">
        <v>95</v>
      </c>
      <c r="AN52" s="407" t="s">
        <v>95</v>
      </c>
      <c r="AO52" s="407" t="s">
        <v>95</v>
      </c>
      <c r="AP52" s="407" t="s">
        <v>95</v>
      </c>
      <c r="AQ52" s="407" t="s">
        <v>95</v>
      </c>
      <c r="AR52" s="407" t="s">
        <v>95</v>
      </c>
      <c r="AS52" s="407" t="s">
        <v>95</v>
      </c>
      <c r="AT52" s="408" t="s">
        <v>95</v>
      </c>
    </row>
    <row r="53" spans="1:46" ht="17.399999999999999" x14ac:dyDescent="0.35">
      <c r="C53" s="135" t="s">
        <v>95</v>
      </c>
      <c r="D53" s="405" t="s">
        <v>95</v>
      </c>
      <c r="E53" s="409" t="s">
        <v>222</v>
      </c>
      <c r="F53" s="409"/>
      <c r="G53" s="409"/>
      <c r="H53" s="409"/>
      <c r="I53" s="410" t="s">
        <v>95</v>
      </c>
      <c r="J53" s="410" t="s">
        <v>95</v>
      </c>
      <c r="K53" s="410" t="s">
        <v>95</v>
      </c>
      <c r="L53" s="410" t="s">
        <v>95</v>
      </c>
      <c r="M53" s="409" t="s">
        <v>95</v>
      </c>
      <c r="N53" s="411" t="s">
        <v>95</v>
      </c>
      <c r="O53" s="411" t="s">
        <v>95</v>
      </c>
      <c r="P53" s="411" t="s">
        <v>95</v>
      </c>
      <c r="Q53" s="411" t="s">
        <v>95</v>
      </c>
      <c r="R53" s="411" t="s">
        <v>95</v>
      </c>
      <c r="S53" s="411" t="s">
        <v>95</v>
      </c>
      <c r="T53" s="411" t="s">
        <v>95</v>
      </c>
      <c r="U53" s="411" t="s">
        <v>95</v>
      </c>
      <c r="V53" s="411" t="s">
        <v>95</v>
      </c>
      <c r="W53" s="411" t="s">
        <v>95</v>
      </c>
      <c r="X53" s="411" t="s">
        <v>95</v>
      </c>
      <c r="Y53" s="411" t="s">
        <v>95</v>
      </c>
      <c r="Z53" s="411" t="s">
        <v>95</v>
      </c>
      <c r="AA53" s="411" t="s">
        <v>95</v>
      </c>
      <c r="AB53" s="411" t="s">
        <v>95</v>
      </c>
      <c r="AC53" s="411" t="s">
        <v>95</v>
      </c>
      <c r="AD53" s="411" t="s">
        <v>95</v>
      </c>
      <c r="AE53" s="411" t="s">
        <v>95</v>
      </c>
      <c r="AF53" s="411" t="s">
        <v>95</v>
      </c>
      <c r="AG53" s="411" t="s">
        <v>95</v>
      </c>
      <c r="AH53" s="411" t="s">
        <v>95</v>
      </c>
      <c r="AI53" s="411" t="s">
        <v>95</v>
      </c>
      <c r="AJ53" s="411" t="s">
        <v>95</v>
      </c>
      <c r="AK53" s="411" t="s">
        <v>95</v>
      </c>
      <c r="AL53" s="411" t="s">
        <v>95</v>
      </c>
      <c r="AM53" s="411" t="s">
        <v>95</v>
      </c>
      <c r="AN53" s="411" t="s">
        <v>95</v>
      </c>
      <c r="AO53" s="411" t="s">
        <v>95</v>
      </c>
      <c r="AP53" s="411" t="s">
        <v>95</v>
      </c>
      <c r="AQ53" s="411" t="s">
        <v>95</v>
      </c>
      <c r="AR53" s="411" t="s">
        <v>95</v>
      </c>
      <c r="AS53" s="411" t="s">
        <v>95</v>
      </c>
      <c r="AT53" s="412" t="s">
        <v>95</v>
      </c>
    </row>
    <row r="54" spans="1:46" x14ac:dyDescent="0.3">
      <c r="A54" s="845">
        <v>6</v>
      </c>
      <c r="C54" s="846" t="s">
        <v>99</v>
      </c>
      <c r="D54" s="847"/>
      <c r="E54" s="320" t="s">
        <v>95</v>
      </c>
      <c r="F54" s="320" t="s">
        <v>95</v>
      </c>
      <c r="G54" s="320">
        <v>280.94</v>
      </c>
      <c r="H54" s="320" t="s">
        <v>95</v>
      </c>
      <c r="I54" s="320">
        <v>280.94</v>
      </c>
      <c r="J54" s="320" t="s">
        <v>95</v>
      </c>
      <c r="K54" s="320">
        <v>287.28393</v>
      </c>
      <c r="L54" s="320" t="s">
        <v>95</v>
      </c>
      <c r="M54" s="320">
        <v>306.30676999999997</v>
      </c>
      <c r="N54" s="320" t="s">
        <v>95</v>
      </c>
      <c r="O54" s="320" t="s">
        <v>95</v>
      </c>
      <c r="P54" s="320" t="s">
        <v>95</v>
      </c>
      <c r="Q54" s="320" t="s">
        <v>95</v>
      </c>
      <c r="R54" s="320" t="s">
        <v>95</v>
      </c>
      <c r="S54" s="320" t="s">
        <v>95</v>
      </c>
      <c r="T54" s="320" t="s">
        <v>95</v>
      </c>
      <c r="U54" s="320" t="s">
        <v>95</v>
      </c>
      <c r="V54" s="320" t="s">
        <v>95</v>
      </c>
      <c r="W54" s="320" t="s">
        <v>95</v>
      </c>
      <c r="X54" s="320" t="s">
        <v>95</v>
      </c>
      <c r="Y54" s="320" t="s">
        <v>95</v>
      </c>
      <c r="Z54" s="320" t="s">
        <v>95</v>
      </c>
      <c r="AA54" s="320" t="s">
        <v>95</v>
      </c>
      <c r="AB54" s="320" t="s">
        <v>95</v>
      </c>
      <c r="AC54" s="320" t="s">
        <v>95</v>
      </c>
      <c r="AD54" s="320" t="s">
        <v>95</v>
      </c>
      <c r="AE54" s="320" t="s">
        <v>95</v>
      </c>
      <c r="AF54" s="320" t="s">
        <v>95</v>
      </c>
      <c r="AG54" s="320" t="s">
        <v>95</v>
      </c>
      <c r="AH54" s="320" t="s">
        <v>95</v>
      </c>
      <c r="AI54" s="320" t="s">
        <v>95</v>
      </c>
      <c r="AJ54" s="320" t="s">
        <v>95</v>
      </c>
      <c r="AK54" s="320" t="s">
        <v>95</v>
      </c>
      <c r="AL54" s="320" t="s">
        <v>95</v>
      </c>
      <c r="AM54" s="320" t="s">
        <v>95</v>
      </c>
      <c r="AN54" s="320" t="s">
        <v>95</v>
      </c>
      <c r="AO54" s="320" t="s">
        <v>95</v>
      </c>
      <c r="AP54" s="320" t="s">
        <v>95</v>
      </c>
      <c r="AQ54" s="320" t="s">
        <v>95</v>
      </c>
      <c r="AR54" s="320" t="s">
        <v>95</v>
      </c>
      <c r="AS54" s="320" t="s">
        <v>95</v>
      </c>
      <c r="AT54" s="242" t="s">
        <v>95</v>
      </c>
    </row>
    <row r="55" spans="1:46" x14ac:dyDescent="0.3">
      <c r="A55" s="845"/>
      <c r="C55" s="844" t="s">
        <v>101</v>
      </c>
      <c r="D55" s="775"/>
      <c r="E55" s="320" t="s">
        <v>95</v>
      </c>
      <c r="F55" s="320" t="s">
        <v>95</v>
      </c>
      <c r="G55" s="320" t="s">
        <v>95</v>
      </c>
      <c r="H55" s="320" t="s">
        <v>95</v>
      </c>
      <c r="I55" s="320" t="s">
        <v>95</v>
      </c>
      <c r="J55" s="320" t="s">
        <v>95</v>
      </c>
      <c r="K55" s="320">
        <v>317.35183000000001</v>
      </c>
      <c r="L55" s="320" t="s">
        <v>95</v>
      </c>
      <c r="M55" s="320">
        <v>317.35183000000001</v>
      </c>
      <c r="N55" s="320" t="s">
        <v>95</v>
      </c>
      <c r="O55" s="320" t="s">
        <v>95</v>
      </c>
      <c r="P55" s="320" t="s">
        <v>95</v>
      </c>
      <c r="Q55" s="320" t="s">
        <v>95</v>
      </c>
      <c r="R55" s="320" t="s">
        <v>95</v>
      </c>
      <c r="S55" s="320" t="s">
        <v>95</v>
      </c>
      <c r="T55" s="320" t="s">
        <v>95</v>
      </c>
      <c r="U55" s="320" t="s">
        <v>95</v>
      </c>
      <c r="V55" s="320" t="s">
        <v>95</v>
      </c>
      <c r="W55" s="320" t="s">
        <v>95</v>
      </c>
      <c r="X55" s="320" t="s">
        <v>95</v>
      </c>
      <c r="Y55" s="320" t="s">
        <v>95</v>
      </c>
      <c r="Z55" s="320" t="s">
        <v>95</v>
      </c>
      <c r="AA55" s="320" t="s">
        <v>95</v>
      </c>
      <c r="AB55" s="320" t="s">
        <v>95</v>
      </c>
      <c r="AC55" s="320" t="s">
        <v>95</v>
      </c>
      <c r="AD55" s="320" t="s">
        <v>95</v>
      </c>
      <c r="AE55" s="320" t="s">
        <v>95</v>
      </c>
      <c r="AF55" s="320" t="s">
        <v>95</v>
      </c>
      <c r="AG55" s="320" t="s">
        <v>95</v>
      </c>
      <c r="AH55" s="320" t="s">
        <v>95</v>
      </c>
      <c r="AI55" s="320" t="s">
        <v>95</v>
      </c>
      <c r="AJ55" s="320" t="s">
        <v>95</v>
      </c>
      <c r="AK55" s="320" t="s">
        <v>95</v>
      </c>
      <c r="AL55" s="320" t="s">
        <v>95</v>
      </c>
      <c r="AM55" s="320" t="s">
        <v>95</v>
      </c>
      <c r="AN55" s="320" t="s">
        <v>95</v>
      </c>
      <c r="AO55" s="320" t="s">
        <v>95</v>
      </c>
      <c r="AP55" s="320" t="s">
        <v>95</v>
      </c>
      <c r="AQ55" s="320" t="s">
        <v>95</v>
      </c>
      <c r="AR55" s="320" t="s">
        <v>95</v>
      </c>
      <c r="AS55" s="320" t="s">
        <v>95</v>
      </c>
      <c r="AT55" s="242" t="s">
        <v>95</v>
      </c>
    </row>
    <row r="56" spans="1:46" x14ac:dyDescent="0.3">
      <c r="A56" s="845"/>
      <c r="C56" s="844" t="s">
        <v>219</v>
      </c>
      <c r="D56" s="775"/>
      <c r="E56" s="320" t="s">
        <v>95</v>
      </c>
      <c r="F56" s="320" t="s">
        <v>95</v>
      </c>
      <c r="G56" s="320">
        <v>77</v>
      </c>
      <c r="H56" s="320" t="s">
        <v>95</v>
      </c>
      <c r="I56" s="320">
        <v>77</v>
      </c>
      <c r="J56" s="320" t="s">
        <v>95</v>
      </c>
      <c r="K56" s="320">
        <v>77</v>
      </c>
      <c r="L56" s="320" t="s">
        <v>95</v>
      </c>
      <c r="M56" s="320">
        <v>77</v>
      </c>
      <c r="N56" s="320" t="s">
        <v>95</v>
      </c>
      <c r="O56" s="320" t="s">
        <v>95</v>
      </c>
      <c r="P56" s="320" t="s">
        <v>95</v>
      </c>
      <c r="Q56" s="320" t="s">
        <v>95</v>
      </c>
      <c r="R56" s="320" t="s">
        <v>95</v>
      </c>
      <c r="S56" s="320" t="s">
        <v>95</v>
      </c>
      <c r="T56" s="320" t="s">
        <v>95</v>
      </c>
      <c r="U56" s="320" t="s">
        <v>95</v>
      </c>
      <c r="V56" s="320" t="s">
        <v>95</v>
      </c>
      <c r="W56" s="320" t="s">
        <v>95</v>
      </c>
      <c r="X56" s="320" t="s">
        <v>95</v>
      </c>
      <c r="Y56" s="320" t="s">
        <v>95</v>
      </c>
      <c r="Z56" s="320" t="s">
        <v>95</v>
      </c>
      <c r="AA56" s="320" t="s">
        <v>95</v>
      </c>
      <c r="AB56" s="320" t="s">
        <v>95</v>
      </c>
      <c r="AC56" s="320" t="s">
        <v>95</v>
      </c>
      <c r="AD56" s="320" t="s">
        <v>95</v>
      </c>
      <c r="AE56" s="320" t="s">
        <v>95</v>
      </c>
      <c r="AF56" s="320" t="s">
        <v>95</v>
      </c>
      <c r="AG56" s="320" t="s">
        <v>95</v>
      </c>
      <c r="AH56" s="320" t="s">
        <v>95</v>
      </c>
      <c r="AI56" s="320" t="s">
        <v>95</v>
      </c>
      <c r="AJ56" s="320" t="s">
        <v>95</v>
      </c>
      <c r="AK56" s="320" t="s">
        <v>95</v>
      </c>
      <c r="AL56" s="320" t="s">
        <v>95</v>
      </c>
      <c r="AM56" s="320" t="s">
        <v>95</v>
      </c>
      <c r="AN56" s="320" t="s">
        <v>95</v>
      </c>
      <c r="AO56" s="320" t="s">
        <v>95</v>
      </c>
      <c r="AP56" s="320" t="s">
        <v>95</v>
      </c>
      <c r="AQ56" s="320" t="s">
        <v>95</v>
      </c>
      <c r="AR56" s="320" t="s">
        <v>95</v>
      </c>
      <c r="AS56" s="320" t="s">
        <v>95</v>
      </c>
      <c r="AT56" s="242" t="s">
        <v>95</v>
      </c>
    </row>
    <row r="57" spans="1:46" x14ac:dyDescent="0.3">
      <c r="A57" s="845"/>
      <c r="C57" s="848" t="s">
        <v>146</v>
      </c>
      <c r="D57" s="777"/>
      <c r="E57" s="320"/>
      <c r="F57" s="320"/>
      <c r="G57" s="320">
        <v>77</v>
      </c>
      <c r="H57" s="320" t="s">
        <v>95</v>
      </c>
      <c r="I57" s="320">
        <v>77</v>
      </c>
      <c r="J57" s="320" t="s">
        <v>95</v>
      </c>
      <c r="K57" s="320">
        <v>77</v>
      </c>
      <c r="L57" s="320" t="s">
        <v>95</v>
      </c>
      <c r="M57" s="320">
        <v>77</v>
      </c>
      <c r="N57" s="320"/>
      <c r="O57" s="320"/>
      <c r="P57" s="320"/>
      <c r="Q57" s="320"/>
      <c r="R57" s="320"/>
      <c r="S57" s="320"/>
      <c r="T57" s="320"/>
      <c r="U57" s="320"/>
      <c r="V57" s="320"/>
      <c r="W57" s="320"/>
      <c r="X57" s="320"/>
      <c r="Y57" s="320"/>
      <c r="Z57" s="320"/>
      <c r="AA57" s="320"/>
      <c r="AB57" s="320"/>
      <c r="AC57" s="320"/>
      <c r="AD57" s="320"/>
      <c r="AE57" s="320"/>
      <c r="AF57" s="320"/>
      <c r="AG57" s="320"/>
      <c r="AH57" s="320"/>
      <c r="AI57" s="320"/>
      <c r="AJ57" s="320"/>
      <c r="AK57" s="320"/>
      <c r="AL57" s="320"/>
      <c r="AM57" s="320"/>
      <c r="AN57" s="320"/>
      <c r="AO57" s="320"/>
      <c r="AP57" s="320"/>
      <c r="AQ57" s="320"/>
      <c r="AR57" s="320"/>
      <c r="AS57" s="320"/>
      <c r="AT57" s="242"/>
    </row>
    <row r="58" spans="1:46" x14ac:dyDescent="0.3">
      <c r="A58" s="845"/>
      <c r="B58" s="641"/>
      <c r="C58" s="844" t="s">
        <v>74</v>
      </c>
      <c r="D58" s="775"/>
      <c r="E58" s="320" t="s">
        <v>95</v>
      </c>
      <c r="F58" s="320" t="s">
        <v>95</v>
      </c>
      <c r="G58" s="320">
        <v>137.87</v>
      </c>
      <c r="H58" s="320" t="s">
        <v>95</v>
      </c>
      <c r="I58" s="320">
        <v>137.87</v>
      </c>
      <c r="J58" s="320" t="s">
        <v>95</v>
      </c>
      <c r="K58" s="320">
        <v>137.86667</v>
      </c>
      <c r="L58" s="320" t="s">
        <v>95</v>
      </c>
      <c r="M58" s="320">
        <v>137.86667</v>
      </c>
      <c r="N58" s="320" t="s">
        <v>95</v>
      </c>
      <c r="O58" s="320" t="s">
        <v>95</v>
      </c>
      <c r="P58" s="320" t="s">
        <v>95</v>
      </c>
      <c r="Q58" s="320" t="s">
        <v>95</v>
      </c>
      <c r="R58" s="320" t="s">
        <v>95</v>
      </c>
      <c r="S58" s="320" t="s">
        <v>95</v>
      </c>
      <c r="T58" s="320" t="s">
        <v>95</v>
      </c>
      <c r="U58" s="320" t="s">
        <v>95</v>
      </c>
      <c r="V58" s="320" t="s">
        <v>95</v>
      </c>
      <c r="W58" s="320" t="s">
        <v>95</v>
      </c>
      <c r="X58" s="320" t="s">
        <v>95</v>
      </c>
      <c r="Y58" s="320" t="s">
        <v>95</v>
      </c>
      <c r="Z58" s="320" t="s">
        <v>95</v>
      </c>
      <c r="AA58" s="320" t="s">
        <v>95</v>
      </c>
      <c r="AB58" s="320" t="s">
        <v>95</v>
      </c>
      <c r="AC58" s="320" t="s">
        <v>95</v>
      </c>
      <c r="AD58" s="320" t="s">
        <v>95</v>
      </c>
      <c r="AE58" s="320" t="s">
        <v>95</v>
      </c>
      <c r="AF58" s="320" t="s">
        <v>95</v>
      </c>
      <c r="AG58" s="320" t="s">
        <v>95</v>
      </c>
      <c r="AH58" s="320" t="s">
        <v>95</v>
      </c>
      <c r="AI58" s="320" t="s">
        <v>95</v>
      </c>
      <c r="AJ58" s="320" t="s">
        <v>95</v>
      </c>
      <c r="AK58" s="320" t="s">
        <v>95</v>
      </c>
      <c r="AL58" s="320" t="s">
        <v>95</v>
      </c>
      <c r="AM58" s="320" t="s">
        <v>95</v>
      </c>
      <c r="AN58" s="320" t="s">
        <v>95</v>
      </c>
      <c r="AO58" s="320" t="s">
        <v>95</v>
      </c>
      <c r="AP58" s="320" t="s">
        <v>95</v>
      </c>
      <c r="AQ58" s="320" t="s">
        <v>95</v>
      </c>
      <c r="AR58" s="320" t="s">
        <v>95</v>
      </c>
      <c r="AS58" s="320" t="s">
        <v>95</v>
      </c>
      <c r="AT58" s="242" t="s">
        <v>95</v>
      </c>
    </row>
    <row r="59" spans="1:46" x14ac:dyDescent="0.3">
      <c r="A59" s="845"/>
      <c r="B59" s="641"/>
      <c r="C59" s="844" t="s">
        <v>80</v>
      </c>
      <c r="D59" s="775"/>
      <c r="E59" s="320" t="s">
        <v>95</v>
      </c>
      <c r="F59" s="320" t="s">
        <v>95</v>
      </c>
      <c r="G59" s="320" t="s">
        <v>95</v>
      </c>
      <c r="H59" s="320" t="s">
        <v>95</v>
      </c>
      <c r="I59" s="320" t="s">
        <v>95</v>
      </c>
      <c r="J59" s="320" t="s">
        <v>95</v>
      </c>
      <c r="K59" s="320" t="s">
        <v>95</v>
      </c>
      <c r="L59" s="320" t="s">
        <v>95</v>
      </c>
      <c r="M59" s="320" t="s">
        <v>95</v>
      </c>
      <c r="N59" s="320" t="s">
        <v>95</v>
      </c>
      <c r="O59" s="320" t="s">
        <v>95</v>
      </c>
      <c r="P59" s="320" t="s">
        <v>95</v>
      </c>
      <c r="Q59" s="320" t="s">
        <v>95</v>
      </c>
      <c r="R59" s="320" t="s">
        <v>95</v>
      </c>
      <c r="S59" s="320" t="s">
        <v>95</v>
      </c>
      <c r="T59" s="320" t="s">
        <v>95</v>
      </c>
      <c r="U59" s="320" t="s">
        <v>95</v>
      </c>
      <c r="V59" s="320" t="s">
        <v>95</v>
      </c>
      <c r="W59" s="320" t="s">
        <v>95</v>
      </c>
      <c r="X59" s="320" t="s">
        <v>95</v>
      </c>
      <c r="Y59" s="320" t="s">
        <v>95</v>
      </c>
      <c r="Z59" s="320" t="s">
        <v>95</v>
      </c>
      <c r="AA59" s="320" t="s">
        <v>95</v>
      </c>
      <c r="AB59" s="320" t="s">
        <v>95</v>
      </c>
      <c r="AC59" s="320" t="s">
        <v>95</v>
      </c>
      <c r="AD59" s="320" t="s">
        <v>95</v>
      </c>
      <c r="AE59" s="320" t="s">
        <v>95</v>
      </c>
      <c r="AF59" s="320" t="s">
        <v>95</v>
      </c>
      <c r="AG59" s="320" t="s">
        <v>95</v>
      </c>
      <c r="AH59" s="320" t="s">
        <v>95</v>
      </c>
      <c r="AI59" s="320" t="s">
        <v>95</v>
      </c>
      <c r="AJ59" s="320" t="s">
        <v>95</v>
      </c>
      <c r="AK59" s="320" t="s">
        <v>95</v>
      </c>
      <c r="AL59" s="320" t="s">
        <v>95</v>
      </c>
      <c r="AM59" s="320" t="s">
        <v>95</v>
      </c>
      <c r="AN59" s="320" t="s">
        <v>95</v>
      </c>
      <c r="AO59" s="320" t="s">
        <v>95</v>
      </c>
      <c r="AP59" s="320" t="s">
        <v>95</v>
      </c>
      <c r="AQ59" s="320" t="s">
        <v>95</v>
      </c>
      <c r="AR59" s="320" t="s">
        <v>95</v>
      </c>
      <c r="AS59" s="320" t="s">
        <v>95</v>
      </c>
      <c r="AT59" s="242" t="s">
        <v>95</v>
      </c>
    </row>
    <row r="60" spans="1:46" x14ac:dyDescent="0.3">
      <c r="A60" s="845"/>
      <c r="B60" s="641"/>
      <c r="C60" s="844" t="s">
        <v>57</v>
      </c>
      <c r="D60" s="775"/>
      <c r="E60" s="320" t="s">
        <v>95</v>
      </c>
      <c r="F60" s="320" t="s">
        <v>95</v>
      </c>
      <c r="G60" s="320">
        <v>0</v>
      </c>
      <c r="H60" s="320" t="s">
        <v>95</v>
      </c>
      <c r="I60" s="320" t="s">
        <v>95</v>
      </c>
      <c r="J60" s="320" t="s">
        <v>95</v>
      </c>
      <c r="K60" s="320">
        <v>0</v>
      </c>
      <c r="L60" s="320" t="s">
        <v>95</v>
      </c>
      <c r="M60" s="320">
        <v>0</v>
      </c>
      <c r="N60" s="320" t="s">
        <v>95</v>
      </c>
      <c r="O60" s="320" t="s">
        <v>95</v>
      </c>
      <c r="P60" s="320" t="s">
        <v>95</v>
      </c>
      <c r="Q60" s="320" t="s">
        <v>95</v>
      </c>
      <c r="R60" s="320" t="s">
        <v>95</v>
      </c>
      <c r="S60" s="320" t="s">
        <v>95</v>
      </c>
      <c r="T60" s="320" t="s">
        <v>95</v>
      </c>
      <c r="U60" s="320" t="s">
        <v>95</v>
      </c>
      <c r="V60" s="320" t="s">
        <v>95</v>
      </c>
      <c r="W60" s="320" t="s">
        <v>95</v>
      </c>
      <c r="X60" s="320" t="s">
        <v>95</v>
      </c>
      <c r="Y60" s="320" t="s">
        <v>95</v>
      </c>
      <c r="Z60" s="320" t="s">
        <v>95</v>
      </c>
      <c r="AA60" s="320" t="s">
        <v>95</v>
      </c>
      <c r="AB60" s="320" t="s">
        <v>95</v>
      </c>
      <c r="AC60" s="320" t="s">
        <v>95</v>
      </c>
      <c r="AD60" s="320" t="s">
        <v>95</v>
      </c>
      <c r="AE60" s="320" t="s">
        <v>95</v>
      </c>
      <c r="AF60" s="320" t="s">
        <v>95</v>
      </c>
      <c r="AG60" s="320" t="s">
        <v>95</v>
      </c>
      <c r="AH60" s="320" t="s">
        <v>95</v>
      </c>
      <c r="AI60" s="320" t="s">
        <v>95</v>
      </c>
      <c r="AJ60" s="320" t="s">
        <v>95</v>
      </c>
      <c r="AK60" s="320" t="s">
        <v>95</v>
      </c>
      <c r="AL60" s="320" t="s">
        <v>95</v>
      </c>
      <c r="AM60" s="320" t="s">
        <v>95</v>
      </c>
      <c r="AN60" s="320" t="s">
        <v>95</v>
      </c>
      <c r="AO60" s="320" t="s">
        <v>95</v>
      </c>
      <c r="AP60" s="320" t="s">
        <v>95</v>
      </c>
      <c r="AQ60" s="320" t="s">
        <v>95</v>
      </c>
      <c r="AR60" s="320" t="s">
        <v>95</v>
      </c>
      <c r="AS60" s="320" t="s">
        <v>95</v>
      </c>
      <c r="AT60" s="242" t="s">
        <v>95</v>
      </c>
    </row>
    <row r="61" spans="1:46" x14ac:dyDescent="0.3">
      <c r="B61" s="641"/>
      <c r="C61" s="250" t="s">
        <v>95</v>
      </c>
      <c r="D61" s="320" t="s">
        <v>95</v>
      </c>
      <c r="E61" s="320" t="s">
        <v>95</v>
      </c>
      <c r="F61" s="320" t="s">
        <v>95</v>
      </c>
      <c r="G61" s="320" t="s">
        <v>95</v>
      </c>
      <c r="H61" s="320" t="s">
        <v>95</v>
      </c>
      <c r="I61" s="320" t="s">
        <v>95</v>
      </c>
      <c r="J61" s="320" t="s">
        <v>95</v>
      </c>
      <c r="K61" s="320" t="s">
        <v>95</v>
      </c>
      <c r="L61" s="320" t="s">
        <v>95</v>
      </c>
      <c r="M61" s="320" t="s">
        <v>95</v>
      </c>
      <c r="N61" s="320" t="s">
        <v>95</v>
      </c>
      <c r="O61" s="320" t="s">
        <v>95</v>
      </c>
      <c r="P61" s="320" t="s">
        <v>95</v>
      </c>
      <c r="Q61" s="320" t="s">
        <v>95</v>
      </c>
      <c r="R61" s="320" t="s">
        <v>95</v>
      </c>
      <c r="S61" s="320" t="s">
        <v>95</v>
      </c>
      <c r="T61" s="320" t="s">
        <v>95</v>
      </c>
      <c r="U61" s="320" t="s">
        <v>95</v>
      </c>
      <c r="V61" s="320" t="s">
        <v>95</v>
      </c>
      <c r="W61" s="320" t="s">
        <v>95</v>
      </c>
      <c r="X61" s="320" t="s">
        <v>95</v>
      </c>
      <c r="Y61" s="320" t="s">
        <v>95</v>
      </c>
      <c r="Z61" s="320" t="s">
        <v>95</v>
      </c>
      <c r="AA61" s="320" t="s">
        <v>95</v>
      </c>
      <c r="AB61" s="320" t="s">
        <v>95</v>
      </c>
      <c r="AC61" s="320" t="s">
        <v>95</v>
      </c>
      <c r="AD61" s="320" t="s">
        <v>95</v>
      </c>
      <c r="AE61" s="320" t="s">
        <v>95</v>
      </c>
      <c r="AF61" s="320" t="s">
        <v>95</v>
      </c>
      <c r="AG61" s="320" t="s">
        <v>95</v>
      </c>
      <c r="AH61" s="320" t="s">
        <v>95</v>
      </c>
      <c r="AI61" s="320" t="s">
        <v>95</v>
      </c>
      <c r="AJ61" s="320" t="s">
        <v>95</v>
      </c>
      <c r="AK61" s="320" t="s">
        <v>95</v>
      </c>
      <c r="AL61" s="320" t="s">
        <v>95</v>
      </c>
      <c r="AM61" s="320" t="s">
        <v>95</v>
      </c>
      <c r="AN61" s="320" t="s">
        <v>95</v>
      </c>
      <c r="AO61" s="320" t="s">
        <v>95</v>
      </c>
      <c r="AP61" s="320" t="s">
        <v>95</v>
      </c>
      <c r="AQ61" s="320" t="s">
        <v>95</v>
      </c>
      <c r="AR61" s="320" t="s">
        <v>95</v>
      </c>
      <c r="AS61" s="320" t="s">
        <v>95</v>
      </c>
      <c r="AT61" s="242" t="s">
        <v>95</v>
      </c>
    </row>
    <row r="62" spans="1:46" x14ac:dyDescent="0.3">
      <c r="C62" s="131" t="s">
        <v>95</v>
      </c>
      <c r="D62" s="327" t="s">
        <v>95</v>
      </c>
      <c r="E62" s="332" t="s">
        <v>95</v>
      </c>
      <c r="F62" s="332" t="s">
        <v>95</v>
      </c>
      <c r="G62" s="332" t="s">
        <v>95</v>
      </c>
      <c r="H62" s="332" t="s">
        <v>95</v>
      </c>
      <c r="I62" s="332" t="s">
        <v>95</v>
      </c>
      <c r="J62" s="332" t="s">
        <v>95</v>
      </c>
      <c r="K62" s="332" t="s">
        <v>95</v>
      </c>
      <c r="L62" s="332" t="s">
        <v>95</v>
      </c>
      <c r="M62" s="332" t="s">
        <v>95</v>
      </c>
      <c r="N62" s="332" t="s">
        <v>95</v>
      </c>
      <c r="O62" s="332" t="s">
        <v>95</v>
      </c>
      <c r="P62" s="332" t="s">
        <v>95</v>
      </c>
      <c r="Q62" s="332" t="s">
        <v>95</v>
      </c>
      <c r="R62" s="332" t="s">
        <v>95</v>
      </c>
      <c r="S62" s="332" t="s">
        <v>95</v>
      </c>
      <c r="T62" s="332" t="s">
        <v>95</v>
      </c>
      <c r="U62" s="332" t="s">
        <v>95</v>
      </c>
      <c r="V62" s="332" t="s">
        <v>95</v>
      </c>
      <c r="W62" s="332" t="s">
        <v>95</v>
      </c>
      <c r="X62" s="332" t="s">
        <v>95</v>
      </c>
      <c r="Y62" s="332" t="s">
        <v>95</v>
      </c>
      <c r="Z62" s="332" t="s">
        <v>95</v>
      </c>
      <c r="AA62" s="332" t="s">
        <v>95</v>
      </c>
      <c r="AB62" s="332" t="s">
        <v>95</v>
      </c>
      <c r="AC62" s="332" t="s">
        <v>95</v>
      </c>
      <c r="AD62" s="332" t="s">
        <v>95</v>
      </c>
      <c r="AE62" s="332" t="s">
        <v>95</v>
      </c>
      <c r="AF62" s="332" t="s">
        <v>95</v>
      </c>
      <c r="AG62" s="332" t="s">
        <v>95</v>
      </c>
      <c r="AH62" s="332" t="s">
        <v>95</v>
      </c>
      <c r="AI62" s="332" t="s">
        <v>95</v>
      </c>
      <c r="AJ62" s="332" t="s">
        <v>95</v>
      </c>
      <c r="AK62" s="332" t="s">
        <v>95</v>
      </c>
      <c r="AL62" s="332" t="s">
        <v>95</v>
      </c>
      <c r="AM62" s="332" t="s">
        <v>95</v>
      </c>
      <c r="AN62" s="332" t="s">
        <v>95</v>
      </c>
      <c r="AO62" s="332" t="s">
        <v>95</v>
      </c>
      <c r="AP62" s="332" t="s">
        <v>95</v>
      </c>
      <c r="AQ62" s="332" t="s">
        <v>95</v>
      </c>
      <c r="AR62" s="332" t="s">
        <v>95</v>
      </c>
      <c r="AS62" s="332" t="s">
        <v>95</v>
      </c>
      <c r="AT62" s="251" t="s">
        <v>95</v>
      </c>
    </row>
    <row r="63" spans="1:46" ht="17.399999999999999" x14ac:dyDescent="0.35">
      <c r="C63" s="131" t="s">
        <v>95</v>
      </c>
      <c r="D63" s="327" t="s">
        <v>95</v>
      </c>
      <c r="E63" s="406" t="s">
        <v>223</v>
      </c>
      <c r="F63" s="406"/>
      <c r="G63" s="406"/>
      <c r="H63" s="406"/>
      <c r="I63" s="407" t="s">
        <v>95</v>
      </c>
      <c r="J63" s="407" t="s">
        <v>95</v>
      </c>
      <c r="K63" s="407" t="s">
        <v>95</v>
      </c>
      <c r="L63" s="407" t="s">
        <v>95</v>
      </c>
      <c r="M63" s="407" t="s">
        <v>95</v>
      </c>
      <c r="N63" s="407" t="s">
        <v>95</v>
      </c>
      <c r="O63" s="407" t="s">
        <v>95</v>
      </c>
      <c r="P63" s="407" t="s">
        <v>95</v>
      </c>
      <c r="Q63" s="407" t="s">
        <v>95</v>
      </c>
      <c r="R63" s="407" t="s">
        <v>95</v>
      </c>
      <c r="S63" s="407" t="s">
        <v>95</v>
      </c>
      <c r="T63" s="407" t="s">
        <v>95</v>
      </c>
      <c r="U63" s="407" t="s">
        <v>95</v>
      </c>
      <c r="V63" s="407" t="s">
        <v>95</v>
      </c>
      <c r="W63" s="407" t="s">
        <v>95</v>
      </c>
      <c r="X63" s="407" t="s">
        <v>95</v>
      </c>
      <c r="Y63" s="407" t="s">
        <v>95</v>
      </c>
      <c r="Z63" s="407" t="s">
        <v>95</v>
      </c>
      <c r="AA63" s="407" t="s">
        <v>95</v>
      </c>
      <c r="AB63" s="407" t="s">
        <v>95</v>
      </c>
      <c r="AC63" s="407" t="s">
        <v>95</v>
      </c>
      <c r="AD63" s="407" t="s">
        <v>95</v>
      </c>
      <c r="AE63" s="407" t="s">
        <v>95</v>
      </c>
      <c r="AF63" s="407" t="s">
        <v>95</v>
      </c>
      <c r="AG63" s="407" t="s">
        <v>95</v>
      </c>
      <c r="AH63" s="407" t="s">
        <v>95</v>
      </c>
      <c r="AI63" s="407" t="s">
        <v>95</v>
      </c>
      <c r="AJ63" s="407" t="s">
        <v>95</v>
      </c>
      <c r="AK63" s="407" t="s">
        <v>95</v>
      </c>
      <c r="AL63" s="407" t="s">
        <v>95</v>
      </c>
      <c r="AM63" s="407" t="s">
        <v>95</v>
      </c>
      <c r="AN63" s="407" t="s">
        <v>95</v>
      </c>
      <c r="AO63" s="407" t="s">
        <v>95</v>
      </c>
      <c r="AP63" s="407" t="s">
        <v>95</v>
      </c>
      <c r="AQ63" s="407" t="s">
        <v>95</v>
      </c>
      <c r="AR63" s="407" t="s">
        <v>95</v>
      </c>
      <c r="AS63" s="407" t="s">
        <v>95</v>
      </c>
      <c r="AT63" s="408" t="s">
        <v>95</v>
      </c>
    </row>
    <row r="64" spans="1:46" ht="17.399999999999999" x14ac:dyDescent="0.35">
      <c r="C64" s="135" t="s">
        <v>95</v>
      </c>
      <c r="D64" s="405" t="s">
        <v>95</v>
      </c>
      <c r="E64" s="409" t="s">
        <v>217</v>
      </c>
      <c r="F64" s="409"/>
      <c r="G64" s="409"/>
      <c r="H64" s="409"/>
      <c r="I64" s="410" t="s">
        <v>95</v>
      </c>
      <c r="J64" s="410" t="s">
        <v>95</v>
      </c>
      <c r="K64" s="410" t="s">
        <v>95</v>
      </c>
      <c r="L64" s="410" t="s">
        <v>95</v>
      </c>
      <c r="M64" s="409" t="s">
        <v>95</v>
      </c>
      <c r="N64" s="411" t="s">
        <v>95</v>
      </c>
      <c r="O64" s="411" t="s">
        <v>95</v>
      </c>
      <c r="P64" s="411" t="s">
        <v>95</v>
      </c>
      <c r="Q64" s="411" t="s">
        <v>95</v>
      </c>
      <c r="R64" s="411" t="s">
        <v>95</v>
      </c>
      <c r="S64" s="411" t="s">
        <v>95</v>
      </c>
      <c r="T64" s="411" t="s">
        <v>95</v>
      </c>
      <c r="U64" s="411" t="s">
        <v>95</v>
      </c>
      <c r="V64" s="411" t="s">
        <v>95</v>
      </c>
      <c r="W64" s="411" t="s">
        <v>95</v>
      </c>
      <c r="X64" s="411" t="s">
        <v>95</v>
      </c>
      <c r="Y64" s="411" t="s">
        <v>95</v>
      </c>
      <c r="Z64" s="411" t="s">
        <v>95</v>
      </c>
      <c r="AA64" s="411" t="s">
        <v>95</v>
      </c>
      <c r="AB64" s="411" t="s">
        <v>95</v>
      </c>
      <c r="AC64" s="411" t="s">
        <v>95</v>
      </c>
      <c r="AD64" s="411" t="s">
        <v>95</v>
      </c>
      <c r="AE64" s="411" t="s">
        <v>95</v>
      </c>
      <c r="AF64" s="411" t="s">
        <v>95</v>
      </c>
      <c r="AG64" s="411" t="s">
        <v>95</v>
      </c>
      <c r="AH64" s="411" t="s">
        <v>95</v>
      </c>
      <c r="AI64" s="411" t="s">
        <v>95</v>
      </c>
      <c r="AJ64" s="411" t="s">
        <v>95</v>
      </c>
      <c r="AK64" s="411" t="s">
        <v>95</v>
      </c>
      <c r="AL64" s="411" t="s">
        <v>95</v>
      </c>
      <c r="AM64" s="411" t="s">
        <v>95</v>
      </c>
      <c r="AN64" s="411" t="s">
        <v>95</v>
      </c>
      <c r="AO64" s="411" t="s">
        <v>95</v>
      </c>
      <c r="AP64" s="411" t="s">
        <v>95</v>
      </c>
      <c r="AQ64" s="411" t="s">
        <v>95</v>
      </c>
      <c r="AR64" s="411" t="s">
        <v>95</v>
      </c>
      <c r="AS64" s="411" t="s">
        <v>95</v>
      </c>
      <c r="AT64" s="412" t="s">
        <v>95</v>
      </c>
    </row>
    <row r="65" spans="1:46" x14ac:dyDescent="0.3">
      <c r="A65" s="845">
        <v>6</v>
      </c>
      <c r="C65" s="846" t="s">
        <v>99</v>
      </c>
      <c r="D65" s="847"/>
      <c r="E65" s="320" t="s">
        <v>95</v>
      </c>
      <c r="F65" s="320" t="s">
        <v>95</v>
      </c>
      <c r="G65" s="320">
        <v>275.05</v>
      </c>
      <c r="H65" s="320" t="s">
        <v>95</v>
      </c>
      <c r="I65" s="320">
        <v>283.62</v>
      </c>
      <c r="J65" s="320" t="s">
        <v>95</v>
      </c>
      <c r="K65" s="320">
        <v>368.09804000000003</v>
      </c>
      <c r="L65" s="320" t="s">
        <v>95</v>
      </c>
      <c r="M65" s="320">
        <v>441.43194999999997</v>
      </c>
      <c r="N65" s="320" t="s">
        <v>95</v>
      </c>
      <c r="O65" s="320" t="s">
        <v>95</v>
      </c>
      <c r="P65" s="320" t="s">
        <v>95</v>
      </c>
      <c r="Q65" s="320" t="s">
        <v>95</v>
      </c>
      <c r="R65" s="320" t="s">
        <v>95</v>
      </c>
      <c r="S65" s="320" t="s">
        <v>95</v>
      </c>
      <c r="T65" s="320" t="s">
        <v>95</v>
      </c>
      <c r="U65" s="320" t="s">
        <v>95</v>
      </c>
      <c r="V65" s="320" t="s">
        <v>95</v>
      </c>
      <c r="W65" s="320" t="s">
        <v>95</v>
      </c>
      <c r="X65" s="320" t="s">
        <v>95</v>
      </c>
      <c r="Y65" s="320" t="s">
        <v>95</v>
      </c>
      <c r="Z65" s="320" t="s">
        <v>95</v>
      </c>
      <c r="AA65" s="320" t="s">
        <v>95</v>
      </c>
      <c r="AB65" s="320" t="s">
        <v>95</v>
      </c>
      <c r="AC65" s="320" t="s">
        <v>95</v>
      </c>
      <c r="AD65" s="320" t="s">
        <v>95</v>
      </c>
      <c r="AE65" s="320" t="s">
        <v>95</v>
      </c>
      <c r="AF65" s="320" t="s">
        <v>95</v>
      </c>
      <c r="AG65" s="320" t="s">
        <v>95</v>
      </c>
      <c r="AH65" s="320" t="s">
        <v>95</v>
      </c>
      <c r="AI65" s="320" t="s">
        <v>95</v>
      </c>
      <c r="AJ65" s="320" t="s">
        <v>95</v>
      </c>
      <c r="AK65" s="320" t="s">
        <v>95</v>
      </c>
      <c r="AL65" s="320" t="s">
        <v>95</v>
      </c>
      <c r="AM65" s="320" t="s">
        <v>95</v>
      </c>
      <c r="AN65" s="320" t="s">
        <v>95</v>
      </c>
      <c r="AO65" s="320" t="s">
        <v>95</v>
      </c>
      <c r="AP65" s="320" t="s">
        <v>95</v>
      </c>
      <c r="AQ65" s="320" t="s">
        <v>95</v>
      </c>
      <c r="AR65" s="320" t="s">
        <v>95</v>
      </c>
      <c r="AS65" s="320" t="s">
        <v>95</v>
      </c>
      <c r="AT65" s="242" t="s">
        <v>95</v>
      </c>
    </row>
    <row r="66" spans="1:46" x14ac:dyDescent="0.3">
      <c r="A66" s="845"/>
      <c r="C66" s="844" t="s">
        <v>101</v>
      </c>
      <c r="D66" s="775"/>
      <c r="E66" s="320" t="s">
        <v>95</v>
      </c>
      <c r="F66" s="320" t="s">
        <v>95</v>
      </c>
      <c r="G66" s="320">
        <v>317.35000000000002</v>
      </c>
      <c r="H66" s="320" t="s">
        <v>95</v>
      </c>
      <c r="I66" s="320">
        <v>317.35000000000002</v>
      </c>
      <c r="J66" s="320" t="s">
        <v>95</v>
      </c>
      <c r="K66" s="320">
        <v>279.26961</v>
      </c>
      <c r="L66" s="320" t="s">
        <v>95</v>
      </c>
      <c r="M66" s="320">
        <v>317.35183000000001</v>
      </c>
      <c r="N66" s="320" t="s">
        <v>95</v>
      </c>
      <c r="O66" s="320" t="s">
        <v>95</v>
      </c>
      <c r="P66" s="320" t="s">
        <v>95</v>
      </c>
      <c r="Q66" s="320" t="s">
        <v>95</v>
      </c>
      <c r="R66" s="320" t="s">
        <v>95</v>
      </c>
      <c r="S66" s="320" t="s">
        <v>95</v>
      </c>
      <c r="T66" s="320" t="s">
        <v>95</v>
      </c>
      <c r="U66" s="320" t="s">
        <v>95</v>
      </c>
      <c r="V66" s="320" t="s">
        <v>95</v>
      </c>
      <c r="W66" s="320" t="s">
        <v>95</v>
      </c>
      <c r="X66" s="320" t="s">
        <v>95</v>
      </c>
      <c r="Y66" s="320" t="s">
        <v>95</v>
      </c>
      <c r="Z66" s="320" t="s">
        <v>95</v>
      </c>
      <c r="AA66" s="320" t="s">
        <v>95</v>
      </c>
      <c r="AB66" s="320" t="s">
        <v>95</v>
      </c>
      <c r="AC66" s="320" t="s">
        <v>95</v>
      </c>
      <c r="AD66" s="320" t="s">
        <v>95</v>
      </c>
      <c r="AE66" s="320" t="s">
        <v>95</v>
      </c>
      <c r="AF66" s="320" t="s">
        <v>95</v>
      </c>
      <c r="AG66" s="320" t="s">
        <v>95</v>
      </c>
      <c r="AH66" s="320" t="s">
        <v>95</v>
      </c>
      <c r="AI66" s="320" t="s">
        <v>95</v>
      </c>
      <c r="AJ66" s="320" t="s">
        <v>95</v>
      </c>
      <c r="AK66" s="320" t="s">
        <v>95</v>
      </c>
      <c r="AL66" s="320" t="s">
        <v>95</v>
      </c>
      <c r="AM66" s="320" t="s">
        <v>95</v>
      </c>
      <c r="AN66" s="320" t="s">
        <v>95</v>
      </c>
      <c r="AO66" s="320" t="s">
        <v>95</v>
      </c>
      <c r="AP66" s="320" t="s">
        <v>95</v>
      </c>
      <c r="AQ66" s="320" t="s">
        <v>95</v>
      </c>
      <c r="AR66" s="320" t="s">
        <v>95</v>
      </c>
      <c r="AS66" s="320" t="s">
        <v>95</v>
      </c>
      <c r="AT66" s="242" t="s">
        <v>95</v>
      </c>
    </row>
    <row r="67" spans="1:46" x14ac:dyDescent="0.3">
      <c r="A67" s="845"/>
      <c r="C67" s="844" t="s">
        <v>219</v>
      </c>
      <c r="D67" s="775"/>
      <c r="E67" s="320" t="s">
        <v>95</v>
      </c>
      <c r="F67" s="320" t="s">
        <v>95</v>
      </c>
      <c r="G67" s="320">
        <v>77</v>
      </c>
      <c r="H67" s="320" t="s">
        <v>95</v>
      </c>
      <c r="I67" s="320">
        <v>77</v>
      </c>
      <c r="J67" s="320" t="s">
        <v>95</v>
      </c>
      <c r="K67" s="320">
        <v>77</v>
      </c>
      <c r="L67" s="320" t="s">
        <v>95</v>
      </c>
      <c r="M67" s="320">
        <v>77</v>
      </c>
      <c r="N67" s="320" t="s">
        <v>95</v>
      </c>
      <c r="O67" s="320" t="s">
        <v>95</v>
      </c>
      <c r="P67" s="320" t="s">
        <v>95</v>
      </c>
      <c r="Q67" s="320" t="s">
        <v>95</v>
      </c>
      <c r="R67" s="320" t="s">
        <v>95</v>
      </c>
      <c r="S67" s="320" t="s">
        <v>95</v>
      </c>
      <c r="T67" s="320" t="s">
        <v>95</v>
      </c>
      <c r="U67" s="320" t="s">
        <v>95</v>
      </c>
      <c r="V67" s="320" t="s">
        <v>95</v>
      </c>
      <c r="W67" s="320" t="s">
        <v>95</v>
      </c>
      <c r="X67" s="320" t="s">
        <v>95</v>
      </c>
      <c r="Y67" s="320" t="s">
        <v>95</v>
      </c>
      <c r="Z67" s="320" t="s">
        <v>95</v>
      </c>
      <c r="AA67" s="320" t="s">
        <v>95</v>
      </c>
      <c r="AB67" s="320" t="s">
        <v>95</v>
      </c>
      <c r="AC67" s="320" t="s">
        <v>95</v>
      </c>
      <c r="AD67" s="320" t="s">
        <v>95</v>
      </c>
      <c r="AE67" s="320" t="s">
        <v>95</v>
      </c>
      <c r="AF67" s="320" t="s">
        <v>95</v>
      </c>
      <c r="AG67" s="320" t="s">
        <v>95</v>
      </c>
      <c r="AH67" s="320" t="s">
        <v>95</v>
      </c>
      <c r="AI67" s="320" t="s">
        <v>95</v>
      </c>
      <c r="AJ67" s="320" t="s">
        <v>95</v>
      </c>
      <c r="AK67" s="320" t="s">
        <v>95</v>
      </c>
      <c r="AL67" s="320" t="s">
        <v>95</v>
      </c>
      <c r="AM67" s="320" t="s">
        <v>95</v>
      </c>
      <c r="AN67" s="320" t="s">
        <v>95</v>
      </c>
      <c r="AO67" s="320" t="s">
        <v>95</v>
      </c>
      <c r="AP67" s="320" t="s">
        <v>95</v>
      </c>
      <c r="AQ67" s="320" t="s">
        <v>95</v>
      </c>
      <c r="AR67" s="320" t="s">
        <v>95</v>
      </c>
      <c r="AS67" s="320" t="s">
        <v>95</v>
      </c>
      <c r="AT67" s="242" t="s">
        <v>95</v>
      </c>
    </row>
    <row r="68" spans="1:46" x14ac:dyDescent="0.3">
      <c r="A68" s="845"/>
      <c r="C68" s="848" t="s">
        <v>146</v>
      </c>
      <c r="D68" s="777"/>
      <c r="E68" s="320"/>
      <c r="F68" s="320"/>
      <c r="G68" s="320">
        <v>77</v>
      </c>
      <c r="H68" s="320" t="s">
        <v>95</v>
      </c>
      <c r="I68" s="320">
        <v>77</v>
      </c>
      <c r="J68" s="320" t="s">
        <v>95</v>
      </c>
      <c r="K68" s="320">
        <v>77</v>
      </c>
      <c r="L68" s="320" t="s">
        <v>95</v>
      </c>
      <c r="M68" s="320">
        <v>77</v>
      </c>
      <c r="N68" s="320"/>
      <c r="O68" s="320"/>
      <c r="P68" s="320"/>
      <c r="Q68" s="320"/>
      <c r="R68" s="320"/>
      <c r="S68" s="320"/>
      <c r="T68" s="320"/>
      <c r="U68" s="320"/>
      <c r="V68" s="320"/>
      <c r="W68" s="320"/>
      <c r="X68" s="320"/>
      <c r="Y68" s="320"/>
      <c r="Z68" s="320"/>
      <c r="AA68" s="320"/>
      <c r="AB68" s="320"/>
      <c r="AC68" s="320"/>
      <c r="AD68" s="320"/>
      <c r="AE68" s="320"/>
      <c r="AF68" s="320"/>
      <c r="AG68" s="320"/>
      <c r="AH68" s="320"/>
      <c r="AI68" s="320"/>
      <c r="AJ68" s="320"/>
      <c r="AK68" s="320"/>
      <c r="AL68" s="320"/>
      <c r="AM68" s="320"/>
      <c r="AN68" s="320"/>
      <c r="AO68" s="320"/>
      <c r="AP68" s="320"/>
      <c r="AQ68" s="320"/>
      <c r="AR68" s="320"/>
      <c r="AS68" s="320"/>
      <c r="AT68" s="242"/>
    </row>
    <row r="69" spans="1:46" x14ac:dyDescent="0.3">
      <c r="A69" s="845"/>
      <c r="C69" s="844" t="s">
        <v>74</v>
      </c>
      <c r="D69" s="775"/>
      <c r="E69" s="320" t="s">
        <v>95</v>
      </c>
      <c r="F69" s="320" t="s">
        <v>95</v>
      </c>
      <c r="G69" s="320">
        <v>137.87</v>
      </c>
      <c r="H69" s="320" t="s">
        <v>95</v>
      </c>
      <c r="I69" s="320">
        <v>137.87</v>
      </c>
      <c r="J69" s="320" t="s">
        <v>95</v>
      </c>
      <c r="K69" s="320">
        <v>137.86667</v>
      </c>
      <c r="L69" s="320" t="s">
        <v>95</v>
      </c>
      <c r="M69" s="320">
        <v>137.86667</v>
      </c>
      <c r="N69" s="320" t="s">
        <v>95</v>
      </c>
      <c r="O69" s="320" t="s">
        <v>95</v>
      </c>
      <c r="P69" s="320" t="s">
        <v>95</v>
      </c>
      <c r="Q69" s="320" t="s">
        <v>95</v>
      </c>
      <c r="R69" s="320" t="s">
        <v>95</v>
      </c>
      <c r="S69" s="320" t="s">
        <v>95</v>
      </c>
      <c r="T69" s="320" t="s">
        <v>95</v>
      </c>
      <c r="U69" s="320" t="s">
        <v>95</v>
      </c>
      <c r="V69" s="320" t="s">
        <v>95</v>
      </c>
      <c r="W69" s="320" t="s">
        <v>95</v>
      </c>
      <c r="X69" s="320" t="s">
        <v>95</v>
      </c>
      <c r="Y69" s="320" t="s">
        <v>95</v>
      </c>
      <c r="Z69" s="320" t="s">
        <v>95</v>
      </c>
      <c r="AA69" s="320" t="s">
        <v>95</v>
      </c>
      <c r="AB69" s="320" t="s">
        <v>95</v>
      </c>
      <c r="AC69" s="320" t="s">
        <v>95</v>
      </c>
      <c r="AD69" s="320" t="s">
        <v>95</v>
      </c>
      <c r="AE69" s="320" t="s">
        <v>95</v>
      </c>
      <c r="AF69" s="320" t="s">
        <v>95</v>
      </c>
      <c r="AG69" s="320" t="s">
        <v>95</v>
      </c>
      <c r="AH69" s="320" t="s">
        <v>95</v>
      </c>
      <c r="AI69" s="320" t="s">
        <v>95</v>
      </c>
      <c r="AJ69" s="320" t="s">
        <v>95</v>
      </c>
      <c r="AK69" s="320" t="s">
        <v>95</v>
      </c>
      <c r="AL69" s="320" t="s">
        <v>95</v>
      </c>
      <c r="AM69" s="320" t="s">
        <v>95</v>
      </c>
      <c r="AN69" s="320" t="s">
        <v>95</v>
      </c>
      <c r="AO69" s="320" t="s">
        <v>95</v>
      </c>
      <c r="AP69" s="320" t="s">
        <v>95</v>
      </c>
      <c r="AQ69" s="320" t="s">
        <v>95</v>
      </c>
      <c r="AR69" s="320" t="s">
        <v>95</v>
      </c>
      <c r="AS69" s="320" t="s">
        <v>95</v>
      </c>
      <c r="AT69" s="242" t="s">
        <v>95</v>
      </c>
    </row>
    <row r="70" spans="1:46" x14ac:dyDescent="0.3">
      <c r="A70" s="845"/>
      <c r="C70" s="844" t="s">
        <v>103</v>
      </c>
      <c r="D70" s="775"/>
      <c r="E70" s="320" t="s">
        <v>95</v>
      </c>
      <c r="F70" s="320" t="s">
        <v>95</v>
      </c>
      <c r="G70" s="320">
        <v>0</v>
      </c>
      <c r="H70" s="320" t="s">
        <v>95</v>
      </c>
      <c r="I70" s="320">
        <v>0</v>
      </c>
      <c r="J70" s="320" t="s">
        <v>95</v>
      </c>
      <c r="K70" s="320">
        <v>0</v>
      </c>
      <c r="L70" s="320" t="s">
        <v>95</v>
      </c>
      <c r="M70" s="320">
        <v>0</v>
      </c>
      <c r="N70" s="320" t="s">
        <v>95</v>
      </c>
      <c r="O70" s="320" t="s">
        <v>95</v>
      </c>
      <c r="P70" s="320" t="s">
        <v>95</v>
      </c>
      <c r="Q70" s="320" t="s">
        <v>95</v>
      </c>
      <c r="R70" s="320" t="s">
        <v>95</v>
      </c>
      <c r="S70" s="320" t="s">
        <v>95</v>
      </c>
      <c r="T70" s="320" t="s">
        <v>95</v>
      </c>
      <c r="U70" s="320" t="s">
        <v>95</v>
      </c>
      <c r="V70" s="320" t="s">
        <v>95</v>
      </c>
      <c r="W70" s="320" t="s">
        <v>95</v>
      </c>
      <c r="X70" s="320" t="s">
        <v>95</v>
      </c>
      <c r="Y70" s="320" t="s">
        <v>95</v>
      </c>
      <c r="Z70" s="320" t="s">
        <v>95</v>
      </c>
      <c r="AA70" s="320" t="s">
        <v>95</v>
      </c>
      <c r="AB70" s="320" t="s">
        <v>95</v>
      </c>
      <c r="AC70" s="320" t="s">
        <v>95</v>
      </c>
      <c r="AD70" s="320" t="s">
        <v>95</v>
      </c>
      <c r="AE70" s="320" t="s">
        <v>95</v>
      </c>
      <c r="AF70" s="320" t="s">
        <v>95</v>
      </c>
      <c r="AG70" s="320" t="s">
        <v>95</v>
      </c>
      <c r="AH70" s="320" t="s">
        <v>95</v>
      </c>
      <c r="AI70" s="320" t="s">
        <v>95</v>
      </c>
      <c r="AJ70" s="320" t="s">
        <v>95</v>
      </c>
      <c r="AK70" s="320" t="s">
        <v>95</v>
      </c>
      <c r="AL70" s="320" t="s">
        <v>95</v>
      </c>
      <c r="AM70" s="320" t="s">
        <v>95</v>
      </c>
      <c r="AN70" s="320" t="s">
        <v>95</v>
      </c>
      <c r="AO70" s="320" t="s">
        <v>95</v>
      </c>
      <c r="AP70" s="320" t="s">
        <v>95</v>
      </c>
      <c r="AQ70" s="320" t="s">
        <v>95</v>
      </c>
      <c r="AR70" s="320" t="s">
        <v>95</v>
      </c>
      <c r="AS70" s="320" t="s">
        <v>95</v>
      </c>
      <c r="AT70" s="242" t="s">
        <v>95</v>
      </c>
    </row>
    <row r="71" spans="1:46" x14ac:dyDescent="0.3">
      <c r="A71" s="845"/>
      <c r="C71" s="844" t="s">
        <v>57</v>
      </c>
      <c r="D71" s="775"/>
      <c r="E71" s="320" t="s">
        <v>95</v>
      </c>
      <c r="F71" s="320" t="s">
        <v>95</v>
      </c>
      <c r="G71" s="320">
        <v>0</v>
      </c>
      <c r="H71" s="320" t="s">
        <v>95</v>
      </c>
      <c r="I71" s="320">
        <v>0</v>
      </c>
      <c r="J71" s="320" t="s">
        <v>95</v>
      </c>
      <c r="K71" s="320">
        <v>0</v>
      </c>
      <c r="L71" s="320" t="s">
        <v>95</v>
      </c>
      <c r="M71" s="320">
        <v>0</v>
      </c>
      <c r="N71" s="320" t="s">
        <v>95</v>
      </c>
      <c r="O71" s="320" t="s">
        <v>95</v>
      </c>
      <c r="P71" s="320" t="s">
        <v>95</v>
      </c>
      <c r="Q71" s="320" t="s">
        <v>95</v>
      </c>
      <c r="R71" s="320" t="s">
        <v>95</v>
      </c>
      <c r="S71" s="320" t="s">
        <v>95</v>
      </c>
      <c r="T71" s="320" t="s">
        <v>95</v>
      </c>
      <c r="U71" s="320" t="s">
        <v>95</v>
      </c>
      <c r="V71" s="320" t="s">
        <v>95</v>
      </c>
      <c r="W71" s="320" t="s">
        <v>95</v>
      </c>
      <c r="X71" s="320" t="s">
        <v>95</v>
      </c>
      <c r="Y71" s="320" t="s">
        <v>95</v>
      </c>
      <c r="Z71" s="320" t="s">
        <v>95</v>
      </c>
      <c r="AA71" s="320" t="s">
        <v>95</v>
      </c>
      <c r="AB71" s="320" t="s">
        <v>95</v>
      </c>
      <c r="AC71" s="320" t="s">
        <v>95</v>
      </c>
      <c r="AD71" s="320" t="s">
        <v>95</v>
      </c>
      <c r="AE71" s="320" t="s">
        <v>95</v>
      </c>
      <c r="AF71" s="320" t="s">
        <v>95</v>
      </c>
      <c r="AG71" s="320" t="s">
        <v>95</v>
      </c>
      <c r="AH71" s="320" t="s">
        <v>95</v>
      </c>
      <c r="AI71" s="320" t="s">
        <v>95</v>
      </c>
      <c r="AJ71" s="320" t="s">
        <v>95</v>
      </c>
      <c r="AK71" s="320" t="s">
        <v>95</v>
      </c>
      <c r="AL71" s="320" t="s">
        <v>95</v>
      </c>
      <c r="AM71" s="320" t="s">
        <v>95</v>
      </c>
      <c r="AN71" s="320" t="s">
        <v>95</v>
      </c>
      <c r="AO71" s="320" t="s">
        <v>95</v>
      </c>
      <c r="AP71" s="320" t="s">
        <v>95</v>
      </c>
      <c r="AQ71" s="320" t="s">
        <v>95</v>
      </c>
      <c r="AR71" s="320" t="s">
        <v>95</v>
      </c>
      <c r="AS71" s="320" t="s">
        <v>95</v>
      </c>
      <c r="AT71" s="242" t="s">
        <v>95</v>
      </c>
    </row>
    <row r="72" spans="1:46" x14ac:dyDescent="0.3">
      <c r="C72" s="131" t="s">
        <v>95</v>
      </c>
      <c r="D72" s="327" t="s">
        <v>95</v>
      </c>
      <c r="E72" s="332" t="s">
        <v>95</v>
      </c>
      <c r="F72" s="332" t="s">
        <v>95</v>
      </c>
      <c r="G72" s="332" t="s">
        <v>95</v>
      </c>
      <c r="H72" s="332" t="s">
        <v>95</v>
      </c>
      <c r="I72" s="332" t="s">
        <v>95</v>
      </c>
      <c r="J72" s="332" t="s">
        <v>95</v>
      </c>
      <c r="K72" s="332" t="s">
        <v>95</v>
      </c>
      <c r="L72" s="332" t="s">
        <v>95</v>
      </c>
      <c r="M72" s="332" t="s">
        <v>95</v>
      </c>
      <c r="N72" s="332" t="s">
        <v>95</v>
      </c>
      <c r="O72" s="332" t="s">
        <v>95</v>
      </c>
      <c r="P72" s="332" t="s">
        <v>95</v>
      </c>
      <c r="Q72" s="332" t="s">
        <v>95</v>
      </c>
      <c r="R72" s="332" t="s">
        <v>95</v>
      </c>
      <c r="S72" s="332" t="s">
        <v>95</v>
      </c>
      <c r="T72" s="332" t="s">
        <v>95</v>
      </c>
      <c r="U72" s="332" t="s">
        <v>95</v>
      </c>
      <c r="V72" s="332" t="s">
        <v>95</v>
      </c>
      <c r="W72" s="332" t="s">
        <v>95</v>
      </c>
      <c r="X72" s="332" t="s">
        <v>95</v>
      </c>
      <c r="Y72" s="332" t="s">
        <v>95</v>
      </c>
      <c r="Z72" s="332" t="s">
        <v>95</v>
      </c>
      <c r="AA72" s="332" t="s">
        <v>95</v>
      </c>
      <c r="AB72" s="332" t="s">
        <v>95</v>
      </c>
      <c r="AC72" s="332" t="s">
        <v>95</v>
      </c>
      <c r="AD72" s="332" t="s">
        <v>95</v>
      </c>
      <c r="AE72" s="332" t="s">
        <v>95</v>
      </c>
      <c r="AF72" s="332" t="s">
        <v>95</v>
      </c>
      <c r="AG72" s="332" t="s">
        <v>95</v>
      </c>
      <c r="AH72" s="332" t="s">
        <v>95</v>
      </c>
      <c r="AI72" s="332" t="s">
        <v>95</v>
      </c>
      <c r="AJ72" s="332" t="s">
        <v>95</v>
      </c>
      <c r="AK72" s="332" t="s">
        <v>95</v>
      </c>
      <c r="AL72" s="332" t="s">
        <v>95</v>
      </c>
      <c r="AM72" s="332" t="s">
        <v>95</v>
      </c>
      <c r="AN72" s="332" t="s">
        <v>95</v>
      </c>
      <c r="AO72" s="332" t="s">
        <v>95</v>
      </c>
      <c r="AP72" s="332" t="s">
        <v>95</v>
      </c>
      <c r="AQ72" s="332" t="s">
        <v>95</v>
      </c>
      <c r="AR72" s="332" t="s">
        <v>95</v>
      </c>
      <c r="AS72" s="332" t="s">
        <v>95</v>
      </c>
      <c r="AT72" s="251" t="s">
        <v>95</v>
      </c>
    </row>
    <row r="73" spans="1:46" ht="17.399999999999999" x14ac:dyDescent="0.35">
      <c r="C73" s="131" t="s">
        <v>95</v>
      </c>
      <c r="D73" s="327" t="s">
        <v>95</v>
      </c>
      <c r="E73" s="406" t="s">
        <v>224</v>
      </c>
      <c r="F73" s="406"/>
      <c r="G73" s="406"/>
      <c r="H73" s="406"/>
      <c r="I73" s="407" t="s">
        <v>95</v>
      </c>
      <c r="J73" s="407" t="s">
        <v>95</v>
      </c>
      <c r="K73" s="407" t="s">
        <v>95</v>
      </c>
      <c r="L73" s="407" t="s">
        <v>95</v>
      </c>
      <c r="M73" s="407" t="s">
        <v>95</v>
      </c>
      <c r="N73" s="407" t="s">
        <v>95</v>
      </c>
      <c r="O73" s="407" t="s">
        <v>95</v>
      </c>
      <c r="P73" s="407" t="s">
        <v>95</v>
      </c>
      <c r="Q73" s="407" t="s">
        <v>95</v>
      </c>
      <c r="R73" s="407" t="s">
        <v>95</v>
      </c>
      <c r="S73" s="407" t="s">
        <v>95</v>
      </c>
      <c r="T73" s="407" t="s">
        <v>95</v>
      </c>
      <c r="U73" s="407" t="s">
        <v>95</v>
      </c>
      <c r="V73" s="407" t="s">
        <v>95</v>
      </c>
      <c r="W73" s="407" t="s">
        <v>95</v>
      </c>
      <c r="X73" s="407" t="s">
        <v>95</v>
      </c>
      <c r="Y73" s="407" t="s">
        <v>95</v>
      </c>
      <c r="Z73" s="407" t="s">
        <v>95</v>
      </c>
      <c r="AA73" s="407" t="s">
        <v>95</v>
      </c>
      <c r="AB73" s="407" t="s">
        <v>95</v>
      </c>
      <c r="AC73" s="407" t="s">
        <v>95</v>
      </c>
      <c r="AD73" s="407" t="s">
        <v>95</v>
      </c>
      <c r="AE73" s="407" t="s">
        <v>95</v>
      </c>
      <c r="AF73" s="407" t="s">
        <v>95</v>
      </c>
      <c r="AG73" s="407" t="s">
        <v>95</v>
      </c>
      <c r="AH73" s="407" t="s">
        <v>95</v>
      </c>
      <c r="AI73" s="407" t="s">
        <v>95</v>
      </c>
      <c r="AJ73" s="407" t="s">
        <v>95</v>
      </c>
      <c r="AK73" s="407" t="s">
        <v>95</v>
      </c>
      <c r="AL73" s="407" t="s">
        <v>95</v>
      </c>
      <c r="AM73" s="407" t="s">
        <v>95</v>
      </c>
      <c r="AN73" s="407" t="s">
        <v>95</v>
      </c>
      <c r="AO73" s="407" t="s">
        <v>95</v>
      </c>
      <c r="AP73" s="407" t="s">
        <v>95</v>
      </c>
      <c r="AQ73" s="407" t="s">
        <v>95</v>
      </c>
      <c r="AR73" s="407" t="s">
        <v>95</v>
      </c>
      <c r="AS73" s="407" t="s">
        <v>95</v>
      </c>
      <c r="AT73" s="408" t="s">
        <v>95</v>
      </c>
    </row>
    <row r="74" spans="1:46" ht="17.399999999999999" x14ac:dyDescent="0.35">
      <c r="C74" s="135" t="s">
        <v>95</v>
      </c>
      <c r="D74" s="405" t="s">
        <v>95</v>
      </c>
      <c r="E74" s="409" t="s">
        <v>217</v>
      </c>
      <c r="F74" s="409"/>
      <c r="G74" s="409"/>
      <c r="H74" s="409"/>
      <c r="I74" s="410" t="s">
        <v>95</v>
      </c>
      <c r="J74" s="410" t="s">
        <v>95</v>
      </c>
      <c r="K74" s="410" t="s">
        <v>95</v>
      </c>
      <c r="L74" s="410" t="s">
        <v>95</v>
      </c>
      <c r="M74" s="409" t="s">
        <v>95</v>
      </c>
      <c r="N74" s="411" t="s">
        <v>95</v>
      </c>
      <c r="O74" s="411" t="s">
        <v>95</v>
      </c>
      <c r="P74" s="411" t="s">
        <v>95</v>
      </c>
      <c r="Q74" s="411" t="s">
        <v>95</v>
      </c>
      <c r="R74" s="411" t="s">
        <v>95</v>
      </c>
      <c r="S74" s="411" t="s">
        <v>95</v>
      </c>
      <c r="T74" s="411" t="s">
        <v>95</v>
      </c>
      <c r="U74" s="411" t="s">
        <v>95</v>
      </c>
      <c r="V74" s="411" t="s">
        <v>95</v>
      </c>
      <c r="W74" s="411" t="s">
        <v>95</v>
      </c>
      <c r="X74" s="411" t="s">
        <v>95</v>
      </c>
      <c r="Y74" s="411" t="s">
        <v>95</v>
      </c>
      <c r="Z74" s="411" t="s">
        <v>95</v>
      </c>
      <c r="AA74" s="411" t="s">
        <v>95</v>
      </c>
      <c r="AB74" s="411" t="s">
        <v>95</v>
      </c>
      <c r="AC74" s="411" t="s">
        <v>95</v>
      </c>
      <c r="AD74" s="411" t="s">
        <v>95</v>
      </c>
      <c r="AE74" s="411" t="s">
        <v>95</v>
      </c>
      <c r="AF74" s="411" t="s">
        <v>95</v>
      </c>
      <c r="AG74" s="411" t="s">
        <v>95</v>
      </c>
      <c r="AH74" s="411" t="s">
        <v>95</v>
      </c>
      <c r="AI74" s="411" t="s">
        <v>95</v>
      </c>
      <c r="AJ74" s="411" t="s">
        <v>95</v>
      </c>
      <c r="AK74" s="411" t="s">
        <v>95</v>
      </c>
      <c r="AL74" s="411" t="s">
        <v>95</v>
      </c>
      <c r="AM74" s="411" t="s">
        <v>95</v>
      </c>
      <c r="AN74" s="411" t="s">
        <v>95</v>
      </c>
      <c r="AO74" s="411" t="s">
        <v>95</v>
      </c>
      <c r="AP74" s="411" t="s">
        <v>95</v>
      </c>
      <c r="AQ74" s="411" t="s">
        <v>95</v>
      </c>
      <c r="AR74" s="411" t="s">
        <v>95</v>
      </c>
      <c r="AS74" s="411" t="s">
        <v>95</v>
      </c>
      <c r="AT74" s="412" t="s">
        <v>95</v>
      </c>
    </row>
    <row r="75" spans="1:46" x14ac:dyDescent="0.3">
      <c r="A75" s="845">
        <v>6</v>
      </c>
      <c r="C75" s="846" t="s">
        <v>99</v>
      </c>
      <c r="D75" s="847"/>
      <c r="E75" s="320" t="s">
        <v>95</v>
      </c>
      <c r="F75" s="320" t="s">
        <v>95</v>
      </c>
      <c r="G75" s="320">
        <v>247.12</v>
      </c>
      <c r="H75" s="320" t="s">
        <v>95</v>
      </c>
      <c r="I75" s="320">
        <v>247.12</v>
      </c>
      <c r="J75" s="320" t="s">
        <v>95</v>
      </c>
      <c r="K75" s="320">
        <v>393.17335000000003</v>
      </c>
      <c r="L75" s="320" t="s">
        <v>95</v>
      </c>
      <c r="M75" s="320">
        <v>454.93997999999999</v>
      </c>
      <c r="N75" s="320" t="s">
        <v>95</v>
      </c>
      <c r="O75" s="320" t="s">
        <v>95</v>
      </c>
      <c r="P75" s="320" t="s">
        <v>95</v>
      </c>
      <c r="Q75" s="320" t="s">
        <v>95</v>
      </c>
      <c r="R75" s="320" t="s">
        <v>95</v>
      </c>
      <c r="S75" s="320" t="s">
        <v>95</v>
      </c>
      <c r="T75" s="320" t="s">
        <v>95</v>
      </c>
      <c r="U75" s="320" t="s">
        <v>95</v>
      </c>
      <c r="V75" s="320" t="s">
        <v>95</v>
      </c>
      <c r="W75" s="320" t="s">
        <v>95</v>
      </c>
      <c r="X75" s="320" t="s">
        <v>95</v>
      </c>
      <c r="Y75" s="320" t="s">
        <v>95</v>
      </c>
      <c r="Z75" s="320" t="s">
        <v>95</v>
      </c>
      <c r="AA75" s="320" t="s">
        <v>95</v>
      </c>
      <c r="AB75" s="320" t="s">
        <v>95</v>
      </c>
      <c r="AC75" s="320" t="s">
        <v>95</v>
      </c>
      <c r="AD75" s="320" t="s">
        <v>95</v>
      </c>
      <c r="AE75" s="320" t="s">
        <v>95</v>
      </c>
      <c r="AF75" s="320" t="s">
        <v>95</v>
      </c>
      <c r="AG75" s="320" t="s">
        <v>95</v>
      </c>
      <c r="AH75" s="320" t="s">
        <v>95</v>
      </c>
      <c r="AI75" s="320" t="s">
        <v>95</v>
      </c>
      <c r="AJ75" s="320" t="s">
        <v>95</v>
      </c>
      <c r="AK75" s="320" t="s">
        <v>95</v>
      </c>
      <c r="AL75" s="320" t="s">
        <v>95</v>
      </c>
      <c r="AM75" s="320" t="s">
        <v>95</v>
      </c>
      <c r="AN75" s="320" t="s">
        <v>95</v>
      </c>
      <c r="AO75" s="320" t="s">
        <v>95</v>
      </c>
      <c r="AP75" s="320" t="s">
        <v>95</v>
      </c>
      <c r="AQ75" s="320" t="s">
        <v>95</v>
      </c>
      <c r="AR75" s="320" t="s">
        <v>95</v>
      </c>
      <c r="AS75" s="320" t="s">
        <v>95</v>
      </c>
      <c r="AT75" s="242" t="s">
        <v>95</v>
      </c>
    </row>
    <row r="76" spans="1:46" x14ac:dyDescent="0.3">
      <c r="A76" s="845"/>
      <c r="C76" s="844" t="s">
        <v>101</v>
      </c>
      <c r="D76" s="775"/>
      <c r="E76" s="320" t="s">
        <v>95</v>
      </c>
      <c r="F76" s="320" t="s">
        <v>95</v>
      </c>
      <c r="G76" s="320">
        <v>317.35000000000002</v>
      </c>
      <c r="H76" s="320" t="s">
        <v>95</v>
      </c>
      <c r="I76" s="320">
        <v>317.35000000000002</v>
      </c>
      <c r="J76" s="320" t="s">
        <v>95</v>
      </c>
      <c r="K76" s="320">
        <v>332.33848</v>
      </c>
      <c r="L76" s="320" t="s">
        <v>95</v>
      </c>
      <c r="M76" s="320">
        <v>317.35183000000001</v>
      </c>
      <c r="N76" s="320" t="s">
        <v>95</v>
      </c>
      <c r="O76" s="320" t="s">
        <v>95</v>
      </c>
      <c r="P76" s="320" t="s">
        <v>95</v>
      </c>
      <c r="Q76" s="320" t="s">
        <v>95</v>
      </c>
      <c r="R76" s="320" t="s">
        <v>95</v>
      </c>
      <c r="S76" s="320" t="s">
        <v>95</v>
      </c>
      <c r="T76" s="320" t="s">
        <v>95</v>
      </c>
      <c r="U76" s="320" t="s">
        <v>95</v>
      </c>
      <c r="V76" s="320" t="s">
        <v>95</v>
      </c>
      <c r="W76" s="320" t="s">
        <v>95</v>
      </c>
      <c r="X76" s="320" t="s">
        <v>95</v>
      </c>
      <c r="Y76" s="320" t="s">
        <v>95</v>
      </c>
      <c r="Z76" s="320" t="s">
        <v>95</v>
      </c>
      <c r="AA76" s="320" t="s">
        <v>95</v>
      </c>
      <c r="AB76" s="320" t="s">
        <v>95</v>
      </c>
      <c r="AC76" s="320" t="s">
        <v>95</v>
      </c>
      <c r="AD76" s="320" t="s">
        <v>95</v>
      </c>
      <c r="AE76" s="320" t="s">
        <v>95</v>
      </c>
      <c r="AF76" s="320" t="s">
        <v>95</v>
      </c>
      <c r="AG76" s="320" t="s">
        <v>95</v>
      </c>
      <c r="AH76" s="320" t="s">
        <v>95</v>
      </c>
      <c r="AI76" s="320" t="s">
        <v>95</v>
      </c>
      <c r="AJ76" s="320" t="s">
        <v>95</v>
      </c>
      <c r="AK76" s="320" t="s">
        <v>95</v>
      </c>
      <c r="AL76" s="320" t="s">
        <v>95</v>
      </c>
      <c r="AM76" s="320" t="s">
        <v>95</v>
      </c>
      <c r="AN76" s="320" t="s">
        <v>95</v>
      </c>
      <c r="AO76" s="320" t="s">
        <v>95</v>
      </c>
      <c r="AP76" s="320" t="s">
        <v>95</v>
      </c>
      <c r="AQ76" s="320" t="s">
        <v>95</v>
      </c>
      <c r="AR76" s="320" t="s">
        <v>95</v>
      </c>
      <c r="AS76" s="320" t="s">
        <v>95</v>
      </c>
      <c r="AT76" s="242" t="s">
        <v>95</v>
      </c>
    </row>
    <row r="77" spans="1:46" x14ac:dyDescent="0.3">
      <c r="A77" s="845"/>
      <c r="C77" s="844" t="s">
        <v>219</v>
      </c>
      <c r="D77" s="775"/>
      <c r="E77" s="320" t="s">
        <v>95</v>
      </c>
      <c r="F77" s="320" t="s">
        <v>95</v>
      </c>
      <c r="G77" s="320">
        <v>77</v>
      </c>
      <c r="H77" s="320" t="s">
        <v>95</v>
      </c>
      <c r="I77" s="320">
        <v>77</v>
      </c>
      <c r="J77" s="320" t="s">
        <v>95</v>
      </c>
      <c r="K77" s="320">
        <v>77</v>
      </c>
      <c r="L77" s="320" t="s">
        <v>95</v>
      </c>
      <c r="M77" s="320">
        <v>77</v>
      </c>
      <c r="N77" s="320" t="s">
        <v>95</v>
      </c>
      <c r="O77" s="320" t="s">
        <v>95</v>
      </c>
      <c r="P77" s="320" t="s">
        <v>95</v>
      </c>
      <c r="Q77" s="320" t="s">
        <v>95</v>
      </c>
      <c r="R77" s="320" t="s">
        <v>95</v>
      </c>
      <c r="S77" s="320" t="s">
        <v>95</v>
      </c>
      <c r="T77" s="320" t="s">
        <v>95</v>
      </c>
      <c r="U77" s="320" t="s">
        <v>95</v>
      </c>
      <c r="V77" s="320" t="s">
        <v>95</v>
      </c>
      <c r="W77" s="320" t="s">
        <v>95</v>
      </c>
      <c r="X77" s="320" t="s">
        <v>95</v>
      </c>
      <c r="Y77" s="320" t="s">
        <v>95</v>
      </c>
      <c r="Z77" s="320" t="s">
        <v>95</v>
      </c>
      <c r="AA77" s="320" t="s">
        <v>95</v>
      </c>
      <c r="AB77" s="320" t="s">
        <v>95</v>
      </c>
      <c r="AC77" s="320" t="s">
        <v>95</v>
      </c>
      <c r="AD77" s="320" t="s">
        <v>95</v>
      </c>
      <c r="AE77" s="320" t="s">
        <v>95</v>
      </c>
      <c r="AF77" s="320" t="s">
        <v>95</v>
      </c>
      <c r="AG77" s="320" t="s">
        <v>95</v>
      </c>
      <c r="AH77" s="320" t="s">
        <v>95</v>
      </c>
      <c r="AI77" s="320" t="s">
        <v>95</v>
      </c>
      <c r="AJ77" s="320" t="s">
        <v>95</v>
      </c>
      <c r="AK77" s="320" t="s">
        <v>95</v>
      </c>
      <c r="AL77" s="320" t="s">
        <v>95</v>
      </c>
      <c r="AM77" s="320" t="s">
        <v>95</v>
      </c>
      <c r="AN77" s="320" t="s">
        <v>95</v>
      </c>
      <c r="AO77" s="320" t="s">
        <v>95</v>
      </c>
      <c r="AP77" s="320" t="s">
        <v>95</v>
      </c>
      <c r="AQ77" s="320" t="s">
        <v>95</v>
      </c>
      <c r="AR77" s="320" t="s">
        <v>95</v>
      </c>
      <c r="AS77" s="320" t="s">
        <v>95</v>
      </c>
      <c r="AT77" s="242" t="s">
        <v>95</v>
      </c>
    </row>
    <row r="78" spans="1:46" x14ac:dyDescent="0.3">
      <c r="A78" s="845"/>
      <c r="C78" s="848" t="s">
        <v>146</v>
      </c>
      <c r="D78" s="777"/>
      <c r="E78" s="320"/>
      <c r="F78" s="320"/>
      <c r="G78" s="320">
        <v>77</v>
      </c>
      <c r="H78" s="320" t="s">
        <v>95</v>
      </c>
      <c r="I78" s="320">
        <v>77</v>
      </c>
      <c r="J78" s="320" t="s">
        <v>95</v>
      </c>
      <c r="K78" s="320">
        <v>77</v>
      </c>
      <c r="L78" s="320" t="s">
        <v>95</v>
      </c>
      <c r="M78" s="320">
        <v>77</v>
      </c>
      <c r="N78" s="320"/>
      <c r="O78" s="320"/>
      <c r="P78" s="320"/>
      <c r="Q78" s="320"/>
      <c r="R78" s="320"/>
      <c r="S78" s="320"/>
      <c r="T78" s="320"/>
      <c r="U78" s="320"/>
      <c r="V78" s="320"/>
      <c r="W78" s="320"/>
      <c r="X78" s="320"/>
      <c r="Y78" s="320"/>
      <c r="Z78" s="320"/>
      <c r="AA78" s="320"/>
      <c r="AB78" s="320"/>
      <c r="AC78" s="320"/>
      <c r="AD78" s="320"/>
      <c r="AE78" s="320"/>
      <c r="AF78" s="320"/>
      <c r="AG78" s="320"/>
      <c r="AH78" s="320"/>
      <c r="AI78" s="320"/>
      <c r="AJ78" s="320"/>
      <c r="AK78" s="320"/>
      <c r="AL78" s="320"/>
      <c r="AM78" s="320"/>
      <c r="AN78" s="320"/>
      <c r="AO78" s="320"/>
      <c r="AP78" s="320"/>
      <c r="AQ78" s="320"/>
      <c r="AR78" s="320"/>
      <c r="AS78" s="320"/>
      <c r="AT78" s="242"/>
    </row>
    <row r="79" spans="1:46" x14ac:dyDescent="0.3">
      <c r="A79" s="845"/>
      <c r="C79" s="844" t="s">
        <v>74</v>
      </c>
      <c r="D79" s="775"/>
      <c r="E79" s="320" t="s">
        <v>95</v>
      </c>
      <c r="F79" s="320" t="s">
        <v>95</v>
      </c>
      <c r="G79" s="320">
        <v>137.87</v>
      </c>
      <c r="H79" s="320" t="s">
        <v>95</v>
      </c>
      <c r="I79" s="320">
        <v>137.87</v>
      </c>
      <c r="J79" s="320" t="s">
        <v>95</v>
      </c>
      <c r="K79" s="320">
        <v>137.86667</v>
      </c>
      <c r="L79" s="320" t="s">
        <v>95</v>
      </c>
      <c r="M79" s="320">
        <v>137.86667</v>
      </c>
      <c r="N79" s="320" t="s">
        <v>95</v>
      </c>
      <c r="O79" s="320" t="s">
        <v>95</v>
      </c>
      <c r="P79" s="320" t="s">
        <v>95</v>
      </c>
      <c r="Q79" s="320" t="s">
        <v>95</v>
      </c>
      <c r="R79" s="320" t="s">
        <v>95</v>
      </c>
      <c r="S79" s="320" t="s">
        <v>95</v>
      </c>
      <c r="T79" s="320" t="s">
        <v>95</v>
      </c>
      <c r="U79" s="320" t="s">
        <v>95</v>
      </c>
      <c r="V79" s="320" t="s">
        <v>95</v>
      </c>
      <c r="W79" s="320" t="s">
        <v>95</v>
      </c>
      <c r="X79" s="320" t="s">
        <v>95</v>
      </c>
      <c r="Y79" s="320" t="s">
        <v>95</v>
      </c>
      <c r="Z79" s="320" t="s">
        <v>95</v>
      </c>
      <c r="AA79" s="320" t="s">
        <v>95</v>
      </c>
      <c r="AB79" s="320" t="s">
        <v>95</v>
      </c>
      <c r="AC79" s="320" t="s">
        <v>95</v>
      </c>
      <c r="AD79" s="320" t="s">
        <v>95</v>
      </c>
      <c r="AE79" s="320" t="s">
        <v>95</v>
      </c>
      <c r="AF79" s="320" t="s">
        <v>95</v>
      </c>
      <c r="AG79" s="320" t="s">
        <v>95</v>
      </c>
      <c r="AH79" s="320" t="s">
        <v>95</v>
      </c>
      <c r="AI79" s="320" t="s">
        <v>95</v>
      </c>
      <c r="AJ79" s="320" t="s">
        <v>95</v>
      </c>
      <c r="AK79" s="320" t="s">
        <v>95</v>
      </c>
      <c r="AL79" s="320" t="s">
        <v>95</v>
      </c>
      <c r="AM79" s="320" t="s">
        <v>95</v>
      </c>
      <c r="AN79" s="320" t="s">
        <v>95</v>
      </c>
      <c r="AO79" s="320" t="s">
        <v>95</v>
      </c>
      <c r="AP79" s="320" t="s">
        <v>95</v>
      </c>
      <c r="AQ79" s="320" t="s">
        <v>95</v>
      </c>
      <c r="AR79" s="320" t="s">
        <v>95</v>
      </c>
      <c r="AS79" s="320" t="s">
        <v>95</v>
      </c>
      <c r="AT79" s="242" t="s">
        <v>95</v>
      </c>
    </row>
    <row r="80" spans="1:46" x14ac:dyDescent="0.3">
      <c r="A80" s="845"/>
      <c r="C80" s="844" t="s">
        <v>103</v>
      </c>
      <c r="D80" s="775"/>
      <c r="E80" s="320" t="s">
        <v>95</v>
      </c>
      <c r="F80" s="320" t="s">
        <v>95</v>
      </c>
      <c r="G80" s="320">
        <v>0</v>
      </c>
      <c r="H80" s="320" t="s">
        <v>95</v>
      </c>
      <c r="I80" s="320">
        <v>0</v>
      </c>
      <c r="J80" s="320" t="s">
        <v>95</v>
      </c>
      <c r="K80" s="320">
        <v>0</v>
      </c>
      <c r="L80" s="320" t="s">
        <v>95</v>
      </c>
      <c r="M80" s="320">
        <v>0</v>
      </c>
      <c r="N80" s="320" t="s">
        <v>95</v>
      </c>
      <c r="O80" s="320" t="s">
        <v>95</v>
      </c>
      <c r="P80" s="320" t="s">
        <v>95</v>
      </c>
      <c r="Q80" s="320" t="s">
        <v>95</v>
      </c>
      <c r="R80" s="320" t="s">
        <v>95</v>
      </c>
      <c r="S80" s="320" t="s">
        <v>95</v>
      </c>
      <c r="T80" s="320" t="s">
        <v>95</v>
      </c>
      <c r="U80" s="320" t="s">
        <v>95</v>
      </c>
      <c r="V80" s="320" t="s">
        <v>95</v>
      </c>
      <c r="W80" s="320" t="s">
        <v>95</v>
      </c>
      <c r="X80" s="320" t="s">
        <v>95</v>
      </c>
      <c r="Y80" s="320" t="s">
        <v>95</v>
      </c>
      <c r="Z80" s="320" t="s">
        <v>95</v>
      </c>
      <c r="AA80" s="320" t="s">
        <v>95</v>
      </c>
      <c r="AB80" s="320" t="s">
        <v>95</v>
      </c>
      <c r="AC80" s="320" t="s">
        <v>95</v>
      </c>
      <c r="AD80" s="320" t="s">
        <v>95</v>
      </c>
      <c r="AE80" s="320" t="s">
        <v>95</v>
      </c>
      <c r="AF80" s="320" t="s">
        <v>95</v>
      </c>
      <c r="AG80" s="320" t="s">
        <v>95</v>
      </c>
      <c r="AH80" s="320" t="s">
        <v>95</v>
      </c>
      <c r="AI80" s="320" t="s">
        <v>95</v>
      </c>
      <c r="AJ80" s="320" t="s">
        <v>95</v>
      </c>
      <c r="AK80" s="320" t="s">
        <v>95</v>
      </c>
      <c r="AL80" s="320" t="s">
        <v>95</v>
      </c>
      <c r="AM80" s="320" t="s">
        <v>95</v>
      </c>
      <c r="AN80" s="320" t="s">
        <v>95</v>
      </c>
      <c r="AO80" s="320" t="s">
        <v>95</v>
      </c>
      <c r="AP80" s="320" t="s">
        <v>95</v>
      </c>
      <c r="AQ80" s="320" t="s">
        <v>95</v>
      </c>
      <c r="AR80" s="320" t="s">
        <v>95</v>
      </c>
      <c r="AS80" s="320" t="s">
        <v>95</v>
      </c>
      <c r="AT80" s="242" t="s">
        <v>95</v>
      </c>
    </row>
    <row r="81" spans="1:46" x14ac:dyDescent="0.3">
      <c r="A81" s="845"/>
      <c r="C81" s="844" t="s">
        <v>57</v>
      </c>
      <c r="D81" s="775"/>
      <c r="E81" s="320" t="s">
        <v>95</v>
      </c>
      <c r="F81" s="320" t="s">
        <v>95</v>
      </c>
      <c r="G81" s="320" t="s">
        <v>95</v>
      </c>
      <c r="H81" s="320" t="s">
        <v>95</v>
      </c>
      <c r="I81" s="320" t="s">
        <v>95</v>
      </c>
      <c r="J81" s="320" t="s">
        <v>95</v>
      </c>
      <c r="K81" s="320" t="s">
        <v>95</v>
      </c>
      <c r="L81" s="320" t="s">
        <v>95</v>
      </c>
      <c r="M81" s="320" t="s">
        <v>95</v>
      </c>
      <c r="N81" s="320" t="s">
        <v>95</v>
      </c>
      <c r="O81" s="320" t="s">
        <v>95</v>
      </c>
      <c r="P81" s="320" t="s">
        <v>95</v>
      </c>
      <c r="Q81" s="320" t="s">
        <v>95</v>
      </c>
      <c r="R81" s="320" t="s">
        <v>95</v>
      </c>
      <c r="S81" s="320" t="s">
        <v>95</v>
      </c>
      <c r="T81" s="320" t="s">
        <v>95</v>
      </c>
      <c r="U81" s="320" t="s">
        <v>95</v>
      </c>
      <c r="V81" s="320" t="s">
        <v>95</v>
      </c>
      <c r="W81" s="320" t="s">
        <v>95</v>
      </c>
      <c r="X81" s="320" t="s">
        <v>95</v>
      </c>
      <c r="Y81" s="320" t="s">
        <v>95</v>
      </c>
      <c r="Z81" s="320" t="s">
        <v>95</v>
      </c>
      <c r="AA81" s="320" t="s">
        <v>95</v>
      </c>
      <c r="AB81" s="320" t="s">
        <v>95</v>
      </c>
      <c r="AC81" s="320" t="s">
        <v>95</v>
      </c>
      <c r="AD81" s="320" t="s">
        <v>95</v>
      </c>
      <c r="AE81" s="320" t="s">
        <v>95</v>
      </c>
      <c r="AF81" s="320" t="s">
        <v>95</v>
      </c>
      <c r="AG81" s="320" t="s">
        <v>95</v>
      </c>
      <c r="AH81" s="320" t="s">
        <v>95</v>
      </c>
      <c r="AI81" s="320" t="s">
        <v>95</v>
      </c>
      <c r="AJ81" s="320" t="s">
        <v>95</v>
      </c>
      <c r="AK81" s="320" t="s">
        <v>95</v>
      </c>
      <c r="AL81" s="320" t="s">
        <v>95</v>
      </c>
      <c r="AM81" s="320" t="s">
        <v>95</v>
      </c>
      <c r="AN81" s="320" t="s">
        <v>95</v>
      </c>
      <c r="AO81" s="320" t="s">
        <v>95</v>
      </c>
      <c r="AP81" s="320" t="s">
        <v>95</v>
      </c>
      <c r="AQ81" s="320" t="s">
        <v>95</v>
      </c>
      <c r="AR81" s="320" t="s">
        <v>95</v>
      </c>
      <c r="AS81" s="320" t="s">
        <v>95</v>
      </c>
      <c r="AT81" s="242" t="s">
        <v>95</v>
      </c>
    </row>
    <row r="82" spans="1:46" x14ac:dyDescent="0.3">
      <c r="C82" s="131" t="s">
        <v>95</v>
      </c>
      <c r="D82" s="327" t="s">
        <v>95</v>
      </c>
      <c r="E82" s="332" t="s">
        <v>95</v>
      </c>
      <c r="F82" s="332" t="s">
        <v>95</v>
      </c>
      <c r="G82" s="332" t="s">
        <v>95</v>
      </c>
      <c r="H82" s="332" t="s">
        <v>95</v>
      </c>
      <c r="I82" s="332" t="s">
        <v>95</v>
      </c>
      <c r="J82" s="332" t="s">
        <v>95</v>
      </c>
      <c r="K82" s="332" t="s">
        <v>95</v>
      </c>
      <c r="L82" s="332" t="s">
        <v>95</v>
      </c>
      <c r="M82" s="332" t="s">
        <v>95</v>
      </c>
      <c r="N82" s="332" t="s">
        <v>95</v>
      </c>
      <c r="O82" s="332" t="s">
        <v>95</v>
      </c>
      <c r="P82" s="332" t="s">
        <v>95</v>
      </c>
      <c r="Q82" s="332" t="s">
        <v>95</v>
      </c>
      <c r="R82" s="332" t="s">
        <v>95</v>
      </c>
      <c r="S82" s="332" t="s">
        <v>95</v>
      </c>
      <c r="T82" s="332" t="s">
        <v>95</v>
      </c>
      <c r="U82" s="332" t="s">
        <v>95</v>
      </c>
      <c r="V82" s="332" t="s">
        <v>95</v>
      </c>
      <c r="W82" s="332" t="s">
        <v>95</v>
      </c>
      <c r="X82" s="332" t="s">
        <v>95</v>
      </c>
      <c r="Y82" s="332" t="s">
        <v>95</v>
      </c>
      <c r="Z82" s="332" t="s">
        <v>95</v>
      </c>
      <c r="AA82" s="332" t="s">
        <v>95</v>
      </c>
      <c r="AB82" s="332" t="s">
        <v>95</v>
      </c>
      <c r="AC82" s="332" t="s">
        <v>95</v>
      </c>
      <c r="AD82" s="332" t="s">
        <v>95</v>
      </c>
      <c r="AE82" s="332" t="s">
        <v>95</v>
      </c>
      <c r="AF82" s="332" t="s">
        <v>95</v>
      </c>
      <c r="AG82" s="332" t="s">
        <v>95</v>
      </c>
      <c r="AH82" s="332" t="s">
        <v>95</v>
      </c>
      <c r="AI82" s="332" t="s">
        <v>95</v>
      </c>
      <c r="AJ82" s="332" t="s">
        <v>95</v>
      </c>
      <c r="AK82" s="332" t="s">
        <v>95</v>
      </c>
      <c r="AL82" s="332" t="s">
        <v>95</v>
      </c>
      <c r="AM82" s="332" t="s">
        <v>95</v>
      </c>
      <c r="AN82" s="332" t="s">
        <v>95</v>
      </c>
      <c r="AO82" s="332" t="s">
        <v>95</v>
      </c>
      <c r="AP82" s="332" t="s">
        <v>95</v>
      </c>
      <c r="AQ82" s="332" t="s">
        <v>95</v>
      </c>
      <c r="AR82" s="332" t="s">
        <v>95</v>
      </c>
      <c r="AS82" s="332" t="s">
        <v>95</v>
      </c>
      <c r="AT82" s="251" t="s">
        <v>95</v>
      </c>
    </row>
    <row r="83" spans="1:46" x14ac:dyDescent="0.3">
      <c r="C83" s="135" t="s">
        <v>95</v>
      </c>
      <c r="D83" s="405" t="s">
        <v>95</v>
      </c>
      <c r="E83" s="405" t="s">
        <v>95</v>
      </c>
      <c r="F83" s="405" t="s">
        <v>95</v>
      </c>
      <c r="G83" s="405" t="s">
        <v>95</v>
      </c>
      <c r="H83" s="405" t="s">
        <v>95</v>
      </c>
      <c r="I83" s="405" t="s">
        <v>95</v>
      </c>
      <c r="J83" s="405" t="s">
        <v>95</v>
      </c>
      <c r="K83" s="405" t="s">
        <v>95</v>
      </c>
      <c r="L83" s="405" t="s">
        <v>95</v>
      </c>
      <c r="M83" s="405" t="s">
        <v>95</v>
      </c>
      <c r="N83" s="405" t="s">
        <v>95</v>
      </c>
      <c r="O83" s="405" t="s">
        <v>95</v>
      </c>
      <c r="P83" s="405" t="s">
        <v>95</v>
      </c>
      <c r="Q83" s="405" t="s">
        <v>95</v>
      </c>
      <c r="R83" s="405" t="s">
        <v>95</v>
      </c>
      <c r="S83" s="405" t="s">
        <v>95</v>
      </c>
      <c r="T83" s="405" t="s">
        <v>95</v>
      </c>
      <c r="U83" s="405" t="s">
        <v>95</v>
      </c>
      <c r="V83" s="405" t="s">
        <v>95</v>
      </c>
      <c r="W83" s="405" t="s">
        <v>95</v>
      </c>
      <c r="X83" s="405" t="s">
        <v>95</v>
      </c>
      <c r="Y83" s="405" t="s">
        <v>95</v>
      </c>
      <c r="Z83" s="405" t="s">
        <v>95</v>
      </c>
      <c r="AA83" s="405" t="s">
        <v>95</v>
      </c>
      <c r="AB83" s="405" t="s">
        <v>95</v>
      </c>
      <c r="AC83" s="405" t="s">
        <v>95</v>
      </c>
      <c r="AD83" s="405" t="s">
        <v>95</v>
      </c>
      <c r="AE83" s="405" t="s">
        <v>95</v>
      </c>
      <c r="AF83" s="405" t="s">
        <v>95</v>
      </c>
      <c r="AG83" s="405" t="s">
        <v>95</v>
      </c>
      <c r="AH83" s="405" t="s">
        <v>95</v>
      </c>
      <c r="AI83" s="405" t="s">
        <v>95</v>
      </c>
      <c r="AJ83" s="405" t="s">
        <v>95</v>
      </c>
      <c r="AK83" s="405" t="s">
        <v>95</v>
      </c>
      <c r="AL83" s="405" t="s">
        <v>95</v>
      </c>
      <c r="AM83" s="405" t="s">
        <v>95</v>
      </c>
      <c r="AN83" s="405" t="s">
        <v>95</v>
      </c>
      <c r="AO83" s="405" t="s">
        <v>95</v>
      </c>
      <c r="AP83" s="405" t="s">
        <v>95</v>
      </c>
      <c r="AQ83" s="405" t="s">
        <v>95</v>
      </c>
      <c r="AR83" s="405" t="s">
        <v>95</v>
      </c>
      <c r="AS83" s="405" t="s">
        <v>95</v>
      </c>
      <c r="AT83" s="130" t="s">
        <v>95</v>
      </c>
    </row>
    <row r="84" spans="1:46" ht="17.399999999999999" x14ac:dyDescent="0.35">
      <c r="C84" s="131" t="s">
        <v>95</v>
      </c>
      <c r="D84" s="327" t="s">
        <v>95</v>
      </c>
      <c r="E84" s="406" t="s">
        <v>225</v>
      </c>
      <c r="F84" s="406"/>
      <c r="G84" s="406"/>
      <c r="H84" s="406"/>
      <c r="I84" s="406"/>
      <c r="J84" s="406"/>
      <c r="K84" s="407" t="s">
        <v>95</v>
      </c>
      <c r="L84" s="407" t="s">
        <v>95</v>
      </c>
      <c r="M84" s="407" t="s">
        <v>95</v>
      </c>
      <c r="N84" s="407" t="s">
        <v>95</v>
      </c>
      <c r="O84" s="407" t="s">
        <v>95</v>
      </c>
      <c r="P84" s="407" t="s">
        <v>95</v>
      </c>
      <c r="Q84" s="407" t="s">
        <v>95</v>
      </c>
      <c r="R84" s="407" t="s">
        <v>95</v>
      </c>
      <c r="S84" s="407" t="s">
        <v>95</v>
      </c>
      <c r="T84" s="407" t="s">
        <v>95</v>
      </c>
      <c r="U84" s="407" t="s">
        <v>95</v>
      </c>
      <c r="V84" s="407" t="s">
        <v>95</v>
      </c>
      <c r="W84" s="407" t="s">
        <v>95</v>
      </c>
      <c r="X84" s="407" t="s">
        <v>95</v>
      </c>
      <c r="Y84" s="407" t="s">
        <v>95</v>
      </c>
      <c r="Z84" s="407" t="s">
        <v>95</v>
      </c>
      <c r="AA84" s="407" t="s">
        <v>95</v>
      </c>
      <c r="AB84" s="407" t="s">
        <v>95</v>
      </c>
      <c r="AC84" s="407" t="s">
        <v>95</v>
      </c>
      <c r="AD84" s="407" t="s">
        <v>95</v>
      </c>
      <c r="AE84" s="407" t="s">
        <v>95</v>
      </c>
      <c r="AF84" s="407" t="s">
        <v>95</v>
      </c>
      <c r="AG84" s="407" t="s">
        <v>95</v>
      </c>
      <c r="AH84" s="407" t="s">
        <v>95</v>
      </c>
      <c r="AI84" s="407" t="s">
        <v>95</v>
      </c>
      <c r="AJ84" s="407" t="s">
        <v>95</v>
      </c>
      <c r="AK84" s="407" t="s">
        <v>95</v>
      </c>
      <c r="AL84" s="407" t="s">
        <v>95</v>
      </c>
      <c r="AM84" s="407" t="s">
        <v>95</v>
      </c>
      <c r="AN84" s="407" t="s">
        <v>95</v>
      </c>
      <c r="AO84" s="407" t="s">
        <v>95</v>
      </c>
      <c r="AP84" s="407" t="s">
        <v>95</v>
      </c>
      <c r="AQ84" s="407" t="s">
        <v>95</v>
      </c>
      <c r="AR84" s="407" t="s">
        <v>95</v>
      </c>
      <c r="AS84" s="407" t="s">
        <v>95</v>
      </c>
      <c r="AT84" s="408" t="s">
        <v>95</v>
      </c>
    </row>
    <row r="85" spans="1:46" ht="17.399999999999999" x14ac:dyDescent="0.35">
      <c r="C85" s="135" t="s">
        <v>95</v>
      </c>
      <c r="D85" s="405" t="s">
        <v>95</v>
      </c>
      <c r="E85" s="409" t="s">
        <v>217</v>
      </c>
      <c r="F85" s="409"/>
      <c r="G85" s="409"/>
      <c r="H85" s="409"/>
      <c r="I85" s="410" t="s">
        <v>95</v>
      </c>
      <c r="J85" s="410" t="s">
        <v>95</v>
      </c>
      <c r="K85" s="410" t="s">
        <v>95</v>
      </c>
      <c r="L85" s="410" t="s">
        <v>95</v>
      </c>
      <c r="M85" s="409" t="s">
        <v>95</v>
      </c>
      <c r="N85" s="411" t="s">
        <v>95</v>
      </c>
      <c r="O85" s="411" t="s">
        <v>95</v>
      </c>
      <c r="P85" s="411" t="s">
        <v>95</v>
      </c>
      <c r="Q85" s="411" t="s">
        <v>95</v>
      </c>
      <c r="R85" s="411" t="s">
        <v>95</v>
      </c>
      <c r="S85" s="411" t="s">
        <v>95</v>
      </c>
      <c r="T85" s="411" t="s">
        <v>95</v>
      </c>
      <c r="U85" s="411" t="s">
        <v>95</v>
      </c>
      <c r="V85" s="411" t="s">
        <v>95</v>
      </c>
      <c r="W85" s="411" t="s">
        <v>95</v>
      </c>
      <c r="X85" s="411" t="s">
        <v>95</v>
      </c>
      <c r="Y85" s="411" t="s">
        <v>95</v>
      </c>
      <c r="Z85" s="411" t="s">
        <v>95</v>
      </c>
      <c r="AA85" s="411" t="s">
        <v>95</v>
      </c>
      <c r="AB85" s="411" t="s">
        <v>95</v>
      </c>
      <c r="AC85" s="411" t="s">
        <v>95</v>
      </c>
      <c r="AD85" s="411" t="s">
        <v>95</v>
      </c>
      <c r="AE85" s="411" t="s">
        <v>95</v>
      </c>
      <c r="AF85" s="411" t="s">
        <v>95</v>
      </c>
      <c r="AG85" s="411" t="s">
        <v>95</v>
      </c>
      <c r="AH85" s="411" t="s">
        <v>95</v>
      </c>
      <c r="AI85" s="411" t="s">
        <v>95</v>
      </c>
      <c r="AJ85" s="411" t="s">
        <v>95</v>
      </c>
      <c r="AK85" s="411" t="s">
        <v>95</v>
      </c>
      <c r="AL85" s="411" t="s">
        <v>95</v>
      </c>
      <c r="AM85" s="411" t="s">
        <v>95</v>
      </c>
      <c r="AN85" s="411" t="s">
        <v>95</v>
      </c>
      <c r="AO85" s="411" t="s">
        <v>95</v>
      </c>
      <c r="AP85" s="411" t="s">
        <v>95</v>
      </c>
      <c r="AQ85" s="411" t="s">
        <v>95</v>
      </c>
      <c r="AR85" s="411" t="s">
        <v>95</v>
      </c>
      <c r="AS85" s="411" t="s">
        <v>95</v>
      </c>
      <c r="AT85" s="412" t="s">
        <v>95</v>
      </c>
    </row>
    <row r="86" spans="1:46" x14ac:dyDescent="0.3">
      <c r="A86" s="845">
        <v>6</v>
      </c>
      <c r="C86" s="846" t="s">
        <v>226</v>
      </c>
      <c r="D86" s="847"/>
      <c r="E86" s="320" t="s">
        <v>95</v>
      </c>
      <c r="F86" s="320" t="s">
        <v>95</v>
      </c>
      <c r="G86" s="320">
        <v>-3.91</v>
      </c>
      <c r="H86" s="320" t="s">
        <v>95</v>
      </c>
      <c r="I86" s="320">
        <v>-4.05</v>
      </c>
      <c r="J86" s="320" t="s">
        <v>95</v>
      </c>
      <c r="K86" s="320">
        <v>-4.2300000000000004</v>
      </c>
      <c r="L86" s="320" t="s">
        <v>95</v>
      </c>
      <c r="M86" s="320">
        <v>-4.3621203900000003</v>
      </c>
      <c r="N86" s="320" t="s">
        <v>95</v>
      </c>
      <c r="O86" s="320" t="s">
        <v>95</v>
      </c>
      <c r="P86" s="320" t="s">
        <v>95</v>
      </c>
      <c r="Q86" s="320" t="s">
        <v>95</v>
      </c>
      <c r="R86" s="320" t="s">
        <v>95</v>
      </c>
      <c r="S86" s="320" t="s">
        <v>95</v>
      </c>
      <c r="T86" s="320" t="s">
        <v>95</v>
      </c>
      <c r="U86" s="320" t="s">
        <v>95</v>
      </c>
      <c r="V86" s="320" t="s">
        <v>95</v>
      </c>
      <c r="W86" s="320" t="s">
        <v>95</v>
      </c>
      <c r="X86" s="320" t="s">
        <v>95</v>
      </c>
      <c r="Y86" s="320" t="s">
        <v>95</v>
      </c>
      <c r="Z86" s="320" t="s">
        <v>95</v>
      </c>
      <c r="AA86" s="320" t="s">
        <v>95</v>
      </c>
      <c r="AB86" s="320" t="s">
        <v>95</v>
      </c>
      <c r="AC86" s="320" t="s">
        <v>95</v>
      </c>
      <c r="AD86" s="320" t="s">
        <v>95</v>
      </c>
      <c r="AE86" s="320" t="s">
        <v>95</v>
      </c>
      <c r="AF86" s="320" t="s">
        <v>95</v>
      </c>
      <c r="AG86" s="320" t="s">
        <v>95</v>
      </c>
      <c r="AH86" s="320" t="s">
        <v>95</v>
      </c>
      <c r="AI86" s="320" t="s">
        <v>95</v>
      </c>
      <c r="AJ86" s="320" t="s">
        <v>95</v>
      </c>
      <c r="AK86" s="320" t="s">
        <v>95</v>
      </c>
      <c r="AL86" s="320" t="s">
        <v>95</v>
      </c>
      <c r="AM86" s="320" t="s">
        <v>95</v>
      </c>
      <c r="AN86" s="320" t="s">
        <v>95</v>
      </c>
      <c r="AO86" s="320" t="s">
        <v>95</v>
      </c>
      <c r="AP86" s="320" t="s">
        <v>95</v>
      </c>
      <c r="AQ86" s="320" t="s">
        <v>95</v>
      </c>
      <c r="AR86" s="320" t="s">
        <v>95</v>
      </c>
      <c r="AS86" s="320" t="s">
        <v>95</v>
      </c>
      <c r="AT86" s="242" t="s">
        <v>95</v>
      </c>
    </row>
    <row r="87" spans="1:46" x14ac:dyDescent="0.3">
      <c r="A87" s="845"/>
      <c r="C87" s="844" t="s">
        <v>227</v>
      </c>
      <c r="D87" s="775"/>
      <c r="E87" s="320" t="s">
        <v>95</v>
      </c>
      <c r="F87" s="320" t="s">
        <v>95</v>
      </c>
      <c r="G87" s="320">
        <v>21.35</v>
      </c>
      <c r="H87" s="320" t="s">
        <v>95</v>
      </c>
      <c r="I87" s="320">
        <v>50.53</v>
      </c>
      <c r="J87" s="320" t="s">
        <v>95</v>
      </c>
      <c r="K87" s="320">
        <v>20.239999999999998</v>
      </c>
      <c r="L87" s="320" t="s">
        <v>95</v>
      </c>
      <c r="M87" s="320">
        <v>16.507289969999999</v>
      </c>
      <c r="N87" s="320" t="s">
        <v>95</v>
      </c>
      <c r="O87" s="320" t="s">
        <v>95</v>
      </c>
      <c r="P87" s="320" t="s">
        <v>95</v>
      </c>
      <c r="Q87" s="320" t="s">
        <v>95</v>
      </c>
      <c r="R87" s="320" t="s">
        <v>95</v>
      </c>
      <c r="S87" s="320" t="s">
        <v>95</v>
      </c>
      <c r="T87" s="320" t="s">
        <v>95</v>
      </c>
      <c r="U87" s="320" t="s">
        <v>95</v>
      </c>
      <c r="V87" s="320" t="s">
        <v>95</v>
      </c>
      <c r="W87" s="320" t="s">
        <v>95</v>
      </c>
      <c r="X87" s="320" t="s">
        <v>95</v>
      </c>
      <c r="Y87" s="320" t="s">
        <v>95</v>
      </c>
      <c r="Z87" s="320" t="s">
        <v>95</v>
      </c>
      <c r="AA87" s="320" t="s">
        <v>95</v>
      </c>
      <c r="AB87" s="320" t="s">
        <v>95</v>
      </c>
      <c r="AC87" s="320" t="s">
        <v>95</v>
      </c>
      <c r="AD87" s="320" t="s">
        <v>95</v>
      </c>
      <c r="AE87" s="320" t="s">
        <v>95</v>
      </c>
      <c r="AF87" s="320" t="s">
        <v>95</v>
      </c>
      <c r="AG87" s="320" t="s">
        <v>95</v>
      </c>
      <c r="AH87" s="320" t="s">
        <v>95</v>
      </c>
      <c r="AI87" s="320" t="s">
        <v>95</v>
      </c>
      <c r="AJ87" s="320" t="s">
        <v>95</v>
      </c>
      <c r="AK87" s="320" t="s">
        <v>95</v>
      </c>
      <c r="AL87" s="320" t="s">
        <v>95</v>
      </c>
      <c r="AM87" s="320" t="s">
        <v>95</v>
      </c>
      <c r="AN87" s="320" t="s">
        <v>95</v>
      </c>
      <c r="AO87" s="320" t="s">
        <v>95</v>
      </c>
      <c r="AP87" s="320" t="s">
        <v>95</v>
      </c>
      <c r="AQ87" s="320" t="s">
        <v>95</v>
      </c>
      <c r="AR87" s="320" t="s">
        <v>95</v>
      </c>
      <c r="AS87" s="320" t="s">
        <v>95</v>
      </c>
      <c r="AT87" s="242" t="s">
        <v>95</v>
      </c>
    </row>
    <row r="88" spans="1:46" x14ac:dyDescent="0.3">
      <c r="A88" s="845"/>
      <c r="C88" s="844" t="s">
        <v>228</v>
      </c>
      <c r="D88" s="775"/>
      <c r="E88" s="320" t="s">
        <v>95</v>
      </c>
      <c r="F88" s="320" t="s">
        <v>95</v>
      </c>
      <c r="G88" s="320">
        <v>-20.28</v>
      </c>
      <c r="H88" s="320" t="s">
        <v>95</v>
      </c>
      <c r="I88" s="320">
        <v>-26.79</v>
      </c>
      <c r="J88" s="320" t="s">
        <v>95</v>
      </c>
      <c r="K88" s="320">
        <v>-20.279497299999999</v>
      </c>
      <c r="L88" s="320" t="s">
        <v>95</v>
      </c>
      <c r="M88" s="320">
        <v>-20.279497330000002</v>
      </c>
      <c r="N88" s="320" t="s">
        <v>95</v>
      </c>
      <c r="O88" s="320" t="s">
        <v>95</v>
      </c>
      <c r="P88" s="320" t="s">
        <v>95</v>
      </c>
      <c r="Q88" s="320" t="s">
        <v>95</v>
      </c>
      <c r="R88" s="320" t="s">
        <v>95</v>
      </c>
      <c r="S88" s="320" t="s">
        <v>95</v>
      </c>
      <c r="T88" s="320" t="s">
        <v>95</v>
      </c>
      <c r="U88" s="320" t="s">
        <v>95</v>
      </c>
      <c r="V88" s="320" t="s">
        <v>95</v>
      </c>
      <c r="W88" s="320" t="s">
        <v>95</v>
      </c>
      <c r="X88" s="320" t="s">
        <v>95</v>
      </c>
      <c r="Y88" s="320" t="s">
        <v>95</v>
      </c>
      <c r="Z88" s="320" t="s">
        <v>95</v>
      </c>
      <c r="AA88" s="320" t="s">
        <v>95</v>
      </c>
      <c r="AB88" s="320" t="s">
        <v>95</v>
      </c>
      <c r="AC88" s="320" t="s">
        <v>95</v>
      </c>
      <c r="AD88" s="320" t="s">
        <v>95</v>
      </c>
      <c r="AE88" s="320" t="s">
        <v>95</v>
      </c>
      <c r="AF88" s="320" t="s">
        <v>95</v>
      </c>
      <c r="AG88" s="320" t="s">
        <v>95</v>
      </c>
      <c r="AH88" s="320" t="s">
        <v>95</v>
      </c>
      <c r="AI88" s="320" t="s">
        <v>95</v>
      </c>
      <c r="AJ88" s="320" t="s">
        <v>95</v>
      </c>
      <c r="AK88" s="320" t="s">
        <v>95</v>
      </c>
      <c r="AL88" s="320" t="s">
        <v>95</v>
      </c>
      <c r="AM88" s="320" t="s">
        <v>95</v>
      </c>
      <c r="AN88" s="320" t="s">
        <v>95</v>
      </c>
      <c r="AO88" s="320" t="s">
        <v>95</v>
      </c>
      <c r="AP88" s="320" t="s">
        <v>95</v>
      </c>
      <c r="AQ88" s="320" t="s">
        <v>95</v>
      </c>
      <c r="AR88" s="320" t="s">
        <v>95</v>
      </c>
      <c r="AS88" s="320" t="s">
        <v>95</v>
      </c>
      <c r="AT88" s="242" t="s">
        <v>95</v>
      </c>
    </row>
    <row r="89" spans="1:46" x14ac:dyDescent="0.3">
      <c r="A89" s="845"/>
      <c r="C89" s="848" t="s">
        <v>229</v>
      </c>
      <c r="D89" s="777"/>
      <c r="E89" s="320"/>
      <c r="F89" s="320"/>
      <c r="G89" s="320">
        <v>-20.28</v>
      </c>
      <c r="H89" s="320" t="s">
        <v>95</v>
      </c>
      <c r="I89" s="320">
        <v>-26.79</v>
      </c>
      <c r="J89" s="320" t="s">
        <v>95</v>
      </c>
      <c r="K89" s="320">
        <v>-20.279497299999999</v>
      </c>
      <c r="L89" s="320" t="s">
        <v>95</v>
      </c>
      <c r="M89" s="320">
        <v>-20.279497330000002</v>
      </c>
      <c r="N89" s="320"/>
      <c r="O89" s="320"/>
      <c r="P89" s="320"/>
      <c r="Q89" s="320"/>
      <c r="R89" s="320"/>
      <c r="S89" s="320"/>
      <c r="T89" s="320"/>
      <c r="U89" s="320"/>
      <c r="V89" s="320"/>
      <c r="W89" s="320"/>
      <c r="X89" s="320"/>
      <c r="Y89" s="320"/>
      <c r="Z89" s="320"/>
      <c r="AA89" s="320"/>
      <c r="AB89" s="320"/>
      <c r="AC89" s="320"/>
      <c r="AD89" s="320"/>
      <c r="AE89" s="320"/>
      <c r="AF89" s="320"/>
      <c r="AG89" s="320"/>
      <c r="AH89" s="320"/>
      <c r="AI89" s="320"/>
      <c r="AJ89" s="320"/>
      <c r="AK89" s="320"/>
      <c r="AL89" s="320"/>
      <c r="AM89" s="320"/>
      <c r="AN89" s="320"/>
      <c r="AO89" s="320"/>
      <c r="AP89" s="320"/>
      <c r="AQ89" s="320"/>
      <c r="AR89" s="320"/>
      <c r="AS89" s="320"/>
      <c r="AT89" s="242"/>
    </row>
    <row r="90" spans="1:46" x14ac:dyDescent="0.3">
      <c r="A90" s="845"/>
      <c r="C90" s="844" t="s">
        <v>230</v>
      </c>
      <c r="D90" s="775"/>
      <c r="E90" s="320" t="s">
        <v>95</v>
      </c>
      <c r="F90" s="320" t="s">
        <v>95</v>
      </c>
      <c r="G90" s="320">
        <v>-20.28</v>
      </c>
      <c r="H90" s="320" t="s">
        <v>95</v>
      </c>
      <c r="I90" s="320">
        <v>-20.279497330000002</v>
      </c>
      <c r="J90" s="320" t="s">
        <v>95</v>
      </c>
      <c r="K90" s="320">
        <v>-20.279497299999999</v>
      </c>
      <c r="L90" s="320" t="s">
        <v>95</v>
      </c>
      <c r="M90" s="320">
        <v>-20.279497330000002</v>
      </c>
      <c r="N90" s="320" t="s">
        <v>95</v>
      </c>
      <c r="O90" s="320" t="s">
        <v>95</v>
      </c>
      <c r="P90" s="320" t="s">
        <v>95</v>
      </c>
      <c r="Q90" s="320" t="s">
        <v>95</v>
      </c>
      <c r="R90" s="320" t="s">
        <v>95</v>
      </c>
      <c r="S90" s="320" t="s">
        <v>95</v>
      </c>
      <c r="T90" s="320" t="s">
        <v>95</v>
      </c>
      <c r="U90" s="320" t="s">
        <v>95</v>
      </c>
      <c r="V90" s="320" t="s">
        <v>95</v>
      </c>
      <c r="W90" s="320" t="s">
        <v>95</v>
      </c>
      <c r="X90" s="320" t="s">
        <v>95</v>
      </c>
      <c r="Y90" s="320" t="s">
        <v>95</v>
      </c>
      <c r="Z90" s="320" t="s">
        <v>95</v>
      </c>
      <c r="AA90" s="320" t="s">
        <v>95</v>
      </c>
      <c r="AB90" s="320" t="s">
        <v>95</v>
      </c>
      <c r="AC90" s="320" t="s">
        <v>95</v>
      </c>
      <c r="AD90" s="320" t="s">
        <v>95</v>
      </c>
      <c r="AE90" s="320" t="s">
        <v>95</v>
      </c>
      <c r="AF90" s="320" t="s">
        <v>95</v>
      </c>
      <c r="AG90" s="320" t="s">
        <v>95</v>
      </c>
      <c r="AH90" s="320" t="s">
        <v>95</v>
      </c>
      <c r="AI90" s="320" t="s">
        <v>95</v>
      </c>
      <c r="AJ90" s="320" t="s">
        <v>95</v>
      </c>
      <c r="AK90" s="320" t="s">
        <v>95</v>
      </c>
      <c r="AL90" s="320" t="s">
        <v>95</v>
      </c>
      <c r="AM90" s="320" t="s">
        <v>95</v>
      </c>
      <c r="AN90" s="320" t="s">
        <v>95</v>
      </c>
      <c r="AO90" s="320" t="s">
        <v>95</v>
      </c>
      <c r="AP90" s="320" t="s">
        <v>95</v>
      </c>
      <c r="AQ90" s="320" t="s">
        <v>95</v>
      </c>
      <c r="AR90" s="320" t="s">
        <v>95</v>
      </c>
      <c r="AS90" s="320" t="s">
        <v>95</v>
      </c>
      <c r="AT90" s="242" t="s">
        <v>95</v>
      </c>
    </row>
    <row r="91" spans="1:46" x14ac:dyDescent="0.3">
      <c r="A91" s="845"/>
      <c r="C91" s="844" t="s">
        <v>231</v>
      </c>
      <c r="D91" s="775"/>
      <c r="E91" s="320" t="s">
        <v>95</v>
      </c>
      <c r="F91" s="320" t="s">
        <v>95</v>
      </c>
      <c r="G91" s="320">
        <v>-20.28</v>
      </c>
      <c r="H91" s="320" t="s">
        <v>95</v>
      </c>
      <c r="I91" s="320">
        <v>-20.279497330000002</v>
      </c>
      <c r="J91" s="320" t="s">
        <v>95</v>
      </c>
      <c r="K91" s="320">
        <v>-20.279497299999999</v>
      </c>
      <c r="L91" s="320" t="s">
        <v>95</v>
      </c>
      <c r="M91" s="320">
        <v>-20.279497330000002</v>
      </c>
      <c r="N91" s="320" t="s">
        <v>95</v>
      </c>
      <c r="O91" s="320" t="s">
        <v>95</v>
      </c>
      <c r="P91" s="320" t="s">
        <v>95</v>
      </c>
      <c r="Q91" s="320" t="s">
        <v>95</v>
      </c>
      <c r="R91" s="320" t="s">
        <v>95</v>
      </c>
      <c r="S91" s="320" t="s">
        <v>95</v>
      </c>
      <c r="T91" s="320" t="s">
        <v>95</v>
      </c>
      <c r="U91" s="320" t="s">
        <v>95</v>
      </c>
      <c r="V91" s="320" t="s">
        <v>95</v>
      </c>
      <c r="W91" s="320" t="s">
        <v>95</v>
      </c>
      <c r="X91" s="320" t="s">
        <v>95</v>
      </c>
      <c r="Y91" s="320" t="s">
        <v>95</v>
      </c>
      <c r="Z91" s="320" t="s">
        <v>95</v>
      </c>
      <c r="AA91" s="320" t="s">
        <v>95</v>
      </c>
      <c r="AB91" s="320" t="s">
        <v>95</v>
      </c>
      <c r="AC91" s="320" t="s">
        <v>95</v>
      </c>
      <c r="AD91" s="320" t="s">
        <v>95</v>
      </c>
      <c r="AE91" s="320" t="s">
        <v>95</v>
      </c>
      <c r="AF91" s="320" t="s">
        <v>95</v>
      </c>
      <c r="AG91" s="320" t="s">
        <v>95</v>
      </c>
      <c r="AH91" s="320" t="s">
        <v>95</v>
      </c>
      <c r="AI91" s="320" t="s">
        <v>95</v>
      </c>
      <c r="AJ91" s="320" t="s">
        <v>95</v>
      </c>
      <c r="AK91" s="320" t="s">
        <v>95</v>
      </c>
      <c r="AL91" s="320" t="s">
        <v>95</v>
      </c>
      <c r="AM91" s="320" t="s">
        <v>95</v>
      </c>
      <c r="AN91" s="320" t="s">
        <v>95</v>
      </c>
      <c r="AO91" s="320" t="s">
        <v>95</v>
      </c>
      <c r="AP91" s="320" t="s">
        <v>95</v>
      </c>
      <c r="AQ91" s="320" t="s">
        <v>95</v>
      </c>
      <c r="AR91" s="320" t="s">
        <v>95</v>
      </c>
      <c r="AS91" s="320" t="s">
        <v>95</v>
      </c>
      <c r="AT91" s="242" t="s">
        <v>95</v>
      </c>
    </row>
    <row r="92" spans="1:46" x14ac:dyDescent="0.3">
      <c r="A92" s="845"/>
      <c r="C92" s="848" t="s">
        <v>232</v>
      </c>
      <c r="D92" s="777"/>
      <c r="E92" s="320"/>
      <c r="F92" s="320"/>
      <c r="G92" s="320" t="s">
        <v>95</v>
      </c>
      <c r="H92" s="320"/>
      <c r="I92" s="320" t="s">
        <v>95</v>
      </c>
      <c r="J92" s="320"/>
      <c r="K92" s="320"/>
      <c r="L92" s="320"/>
      <c r="M92" s="320" t="s">
        <v>95</v>
      </c>
      <c r="N92" s="320"/>
      <c r="O92" s="320"/>
      <c r="P92" s="320"/>
      <c r="Q92" s="320"/>
      <c r="R92" s="320"/>
      <c r="S92" s="320"/>
      <c r="T92" s="320"/>
      <c r="U92" s="320"/>
      <c r="V92" s="320"/>
      <c r="W92" s="320"/>
      <c r="X92" s="320"/>
      <c r="Y92" s="320"/>
      <c r="Z92" s="320"/>
      <c r="AA92" s="320"/>
      <c r="AB92" s="320"/>
      <c r="AC92" s="320"/>
      <c r="AD92" s="320"/>
      <c r="AE92" s="320"/>
      <c r="AF92" s="320"/>
      <c r="AG92" s="320"/>
      <c r="AH92" s="320"/>
      <c r="AI92" s="320"/>
      <c r="AJ92" s="320"/>
      <c r="AK92" s="320"/>
      <c r="AL92" s="320"/>
      <c r="AM92" s="320"/>
      <c r="AN92" s="320"/>
      <c r="AO92" s="320"/>
      <c r="AP92" s="320"/>
      <c r="AQ92" s="320"/>
      <c r="AR92" s="320"/>
      <c r="AS92" s="320"/>
      <c r="AT92" s="242"/>
    </row>
    <row r="93" spans="1:46" x14ac:dyDescent="0.3">
      <c r="A93" s="845"/>
      <c r="C93" s="844" t="s">
        <v>233</v>
      </c>
      <c r="D93" s="775"/>
      <c r="E93" s="320" t="s">
        <v>95</v>
      </c>
      <c r="F93" s="320" t="s">
        <v>95</v>
      </c>
      <c r="G93" s="320">
        <v>-20.28</v>
      </c>
      <c r="H93" s="320" t="s">
        <v>95</v>
      </c>
      <c r="I93" s="320">
        <v>-20.279497330000002</v>
      </c>
      <c r="J93" s="320" t="s">
        <v>95</v>
      </c>
      <c r="K93" s="320">
        <v>-20.279497299999999</v>
      </c>
      <c r="L93" s="320" t="s">
        <v>95</v>
      </c>
      <c r="M93" s="320">
        <v>-20.279497330000002</v>
      </c>
      <c r="N93" s="320" t="s">
        <v>95</v>
      </c>
      <c r="O93" s="320" t="s">
        <v>95</v>
      </c>
      <c r="P93" s="320" t="s">
        <v>95</v>
      </c>
      <c r="Q93" s="320" t="s">
        <v>95</v>
      </c>
      <c r="R93" s="320" t="s">
        <v>95</v>
      </c>
      <c r="S93" s="320" t="s">
        <v>95</v>
      </c>
      <c r="T93" s="320" t="s">
        <v>95</v>
      </c>
      <c r="U93" s="320" t="s">
        <v>95</v>
      </c>
      <c r="V93" s="320" t="s">
        <v>95</v>
      </c>
      <c r="W93" s="320" t="s">
        <v>95</v>
      </c>
      <c r="X93" s="320" t="s">
        <v>95</v>
      </c>
      <c r="Y93" s="320" t="s">
        <v>95</v>
      </c>
      <c r="Z93" s="320" t="s">
        <v>95</v>
      </c>
      <c r="AA93" s="320" t="s">
        <v>95</v>
      </c>
      <c r="AB93" s="320" t="s">
        <v>95</v>
      </c>
      <c r="AC93" s="320" t="s">
        <v>95</v>
      </c>
      <c r="AD93" s="320" t="s">
        <v>95</v>
      </c>
      <c r="AE93" s="320" t="s">
        <v>95</v>
      </c>
      <c r="AF93" s="320" t="s">
        <v>95</v>
      </c>
      <c r="AG93" s="320" t="s">
        <v>95</v>
      </c>
      <c r="AH93" s="320" t="s">
        <v>95</v>
      </c>
      <c r="AI93" s="320" t="s">
        <v>95</v>
      </c>
      <c r="AJ93" s="320" t="s">
        <v>95</v>
      </c>
      <c r="AK93" s="320" t="s">
        <v>95</v>
      </c>
      <c r="AL93" s="320" t="s">
        <v>95</v>
      </c>
      <c r="AM93" s="320" t="s">
        <v>95</v>
      </c>
      <c r="AN93" s="320" t="s">
        <v>95</v>
      </c>
      <c r="AO93" s="320" t="s">
        <v>95</v>
      </c>
      <c r="AP93" s="320" t="s">
        <v>95</v>
      </c>
      <c r="AQ93" s="320" t="s">
        <v>95</v>
      </c>
      <c r="AR93" s="320" t="s">
        <v>95</v>
      </c>
      <c r="AS93" s="320" t="s">
        <v>95</v>
      </c>
      <c r="AT93" s="242" t="s">
        <v>95</v>
      </c>
    </row>
    <row r="94" spans="1:46" ht="14.4" customHeight="1" x14ac:dyDescent="0.3">
      <c r="C94" s="844" t="s">
        <v>234</v>
      </c>
      <c r="D94" s="775"/>
      <c r="E94" s="320" t="s">
        <v>95</v>
      </c>
      <c r="F94" s="320" t="s">
        <v>95</v>
      </c>
      <c r="G94" s="320" t="s">
        <v>95</v>
      </c>
      <c r="H94" s="320" t="s">
        <v>95</v>
      </c>
      <c r="I94" s="320" t="s">
        <v>95</v>
      </c>
      <c r="J94" s="320" t="s">
        <v>95</v>
      </c>
      <c r="K94" s="320" t="s">
        <v>95</v>
      </c>
      <c r="L94" s="320" t="s">
        <v>95</v>
      </c>
      <c r="M94" s="320">
        <v>-18.46</v>
      </c>
      <c r="N94" s="320"/>
      <c r="O94" s="320"/>
      <c r="P94" s="320"/>
      <c r="Q94" s="320" t="s">
        <v>95</v>
      </c>
      <c r="R94" s="320" t="s">
        <v>95</v>
      </c>
      <c r="S94" s="320" t="s">
        <v>95</v>
      </c>
      <c r="T94" s="320" t="s">
        <v>95</v>
      </c>
      <c r="U94" s="320" t="s">
        <v>95</v>
      </c>
      <c r="V94" s="320" t="s">
        <v>95</v>
      </c>
      <c r="W94" s="320" t="s">
        <v>95</v>
      </c>
      <c r="X94" s="320" t="s">
        <v>95</v>
      </c>
      <c r="Y94" s="320" t="s">
        <v>95</v>
      </c>
      <c r="Z94" s="320" t="s">
        <v>95</v>
      </c>
      <c r="AA94" s="320" t="s">
        <v>95</v>
      </c>
      <c r="AB94" s="320" t="s">
        <v>95</v>
      </c>
      <c r="AC94" s="320" t="s">
        <v>95</v>
      </c>
      <c r="AD94" s="320" t="s">
        <v>95</v>
      </c>
      <c r="AE94" s="320" t="s">
        <v>95</v>
      </c>
      <c r="AF94" s="320" t="s">
        <v>95</v>
      </c>
      <c r="AG94" s="320" t="s">
        <v>95</v>
      </c>
      <c r="AH94" s="320" t="s">
        <v>95</v>
      </c>
      <c r="AI94" s="320" t="s">
        <v>95</v>
      </c>
      <c r="AJ94" s="320" t="s">
        <v>95</v>
      </c>
      <c r="AK94" s="320" t="s">
        <v>95</v>
      </c>
      <c r="AL94" s="320" t="s">
        <v>95</v>
      </c>
      <c r="AM94" s="320" t="s">
        <v>95</v>
      </c>
      <c r="AN94" s="320" t="s">
        <v>95</v>
      </c>
      <c r="AO94" s="320" t="s">
        <v>95</v>
      </c>
      <c r="AP94" s="320" t="s">
        <v>95</v>
      </c>
      <c r="AQ94" s="320" t="s">
        <v>95</v>
      </c>
      <c r="AR94" s="320" t="s">
        <v>95</v>
      </c>
      <c r="AS94" s="320" t="s">
        <v>95</v>
      </c>
      <c r="AT94" s="320" t="s">
        <v>95</v>
      </c>
    </row>
    <row r="95" spans="1:46" x14ac:dyDescent="0.3">
      <c r="C95" s="135" t="s">
        <v>95</v>
      </c>
      <c r="D95" s="405" t="s">
        <v>95</v>
      </c>
      <c r="E95" s="405" t="s">
        <v>95</v>
      </c>
      <c r="F95" s="405" t="s">
        <v>95</v>
      </c>
      <c r="G95" s="405" t="s">
        <v>95</v>
      </c>
      <c r="H95" s="405" t="s">
        <v>95</v>
      </c>
      <c r="I95" s="405" t="s">
        <v>95</v>
      </c>
      <c r="J95" s="405" t="s">
        <v>95</v>
      </c>
      <c r="K95" s="405" t="s">
        <v>95</v>
      </c>
      <c r="L95" s="405" t="s">
        <v>95</v>
      </c>
      <c r="M95" s="405" t="s">
        <v>95</v>
      </c>
      <c r="N95" s="405" t="s">
        <v>95</v>
      </c>
      <c r="O95" s="405" t="s">
        <v>95</v>
      </c>
      <c r="P95" s="405" t="s">
        <v>95</v>
      </c>
      <c r="Q95" s="405" t="s">
        <v>95</v>
      </c>
      <c r="R95" s="405" t="s">
        <v>95</v>
      </c>
      <c r="S95" s="405" t="s">
        <v>95</v>
      </c>
      <c r="T95" s="405" t="s">
        <v>95</v>
      </c>
      <c r="U95" s="405" t="s">
        <v>95</v>
      </c>
      <c r="V95" s="405" t="s">
        <v>95</v>
      </c>
      <c r="W95" s="405" t="s">
        <v>95</v>
      </c>
      <c r="X95" s="405" t="s">
        <v>95</v>
      </c>
      <c r="Y95" s="405" t="s">
        <v>95</v>
      </c>
      <c r="Z95" s="405" t="s">
        <v>95</v>
      </c>
      <c r="AA95" s="405" t="s">
        <v>95</v>
      </c>
      <c r="AB95" s="405" t="s">
        <v>95</v>
      </c>
      <c r="AC95" s="405" t="s">
        <v>95</v>
      </c>
      <c r="AD95" s="405" t="s">
        <v>95</v>
      </c>
      <c r="AE95" s="405" t="s">
        <v>95</v>
      </c>
      <c r="AF95" s="405" t="s">
        <v>95</v>
      </c>
      <c r="AG95" s="405" t="s">
        <v>95</v>
      </c>
      <c r="AH95" s="405" t="s">
        <v>95</v>
      </c>
      <c r="AI95" s="405" t="s">
        <v>95</v>
      </c>
      <c r="AJ95" s="405" t="s">
        <v>95</v>
      </c>
      <c r="AK95" s="405" t="s">
        <v>95</v>
      </c>
      <c r="AL95" s="405" t="s">
        <v>95</v>
      </c>
      <c r="AM95" s="405" t="s">
        <v>95</v>
      </c>
      <c r="AN95" s="405" t="s">
        <v>95</v>
      </c>
      <c r="AO95" s="405" t="s">
        <v>95</v>
      </c>
      <c r="AP95" s="405" t="s">
        <v>95</v>
      </c>
      <c r="AQ95" s="405" t="s">
        <v>95</v>
      </c>
      <c r="AR95" s="405" t="s">
        <v>95</v>
      </c>
      <c r="AS95" s="405" t="s">
        <v>95</v>
      </c>
      <c r="AT95" s="130" t="s">
        <v>95</v>
      </c>
    </row>
    <row r="96" spans="1:46" ht="17.399999999999999" x14ac:dyDescent="0.35">
      <c r="C96" s="135"/>
      <c r="D96" s="405"/>
      <c r="E96" s="852" t="s">
        <v>235</v>
      </c>
      <c r="F96" s="852"/>
      <c r="G96" s="852"/>
      <c r="H96" s="852"/>
      <c r="I96" s="852"/>
      <c r="J96" s="852"/>
      <c r="K96" s="405"/>
      <c r="L96" s="405"/>
      <c r="M96" s="405"/>
      <c r="N96" s="405"/>
      <c r="O96" s="405"/>
      <c r="P96" s="405"/>
      <c r="Q96" s="405"/>
      <c r="R96" s="405"/>
      <c r="S96" s="405"/>
      <c r="T96" s="405"/>
      <c r="U96" s="405"/>
      <c r="V96" s="405"/>
      <c r="W96" s="405"/>
      <c r="X96" s="405"/>
      <c r="Y96" s="405"/>
      <c r="Z96" s="405"/>
      <c r="AA96" s="405"/>
      <c r="AB96" s="405"/>
      <c r="AC96" s="405"/>
      <c r="AD96" s="405"/>
      <c r="AE96" s="405"/>
      <c r="AF96" s="405"/>
      <c r="AG96" s="405"/>
      <c r="AH96" s="405"/>
      <c r="AI96" s="405"/>
      <c r="AJ96" s="405"/>
      <c r="AK96" s="405"/>
      <c r="AL96" s="405"/>
      <c r="AM96" s="405"/>
      <c r="AN96" s="405"/>
      <c r="AO96" s="405"/>
      <c r="AP96" s="405"/>
      <c r="AQ96" s="405"/>
      <c r="AR96" s="405"/>
      <c r="AS96" s="405"/>
      <c r="AT96" s="130"/>
    </row>
    <row r="97" spans="1:65" x14ac:dyDescent="0.3">
      <c r="C97" s="135"/>
      <c r="D97" s="405"/>
      <c r="E97" s="409" t="s">
        <v>236</v>
      </c>
      <c r="F97" s="405"/>
      <c r="G97" s="405"/>
      <c r="H97" s="405"/>
      <c r="I97" s="405"/>
      <c r="J97" s="405"/>
      <c r="K97" s="405"/>
      <c r="L97" s="405"/>
      <c r="M97" s="405"/>
      <c r="N97" s="405"/>
      <c r="O97" s="405"/>
      <c r="P97" s="405"/>
      <c r="Q97" s="405"/>
      <c r="R97" s="405"/>
      <c r="S97" s="405"/>
      <c r="T97" s="405"/>
      <c r="U97" s="405"/>
      <c r="V97" s="405"/>
      <c r="W97" s="405"/>
      <c r="X97" s="405"/>
      <c r="Y97" s="405"/>
      <c r="Z97" s="405"/>
      <c r="AA97" s="405"/>
      <c r="AB97" s="405"/>
      <c r="AC97" s="405"/>
      <c r="AD97" s="405"/>
      <c r="AE97" s="405"/>
      <c r="AF97" s="405"/>
      <c r="AG97" s="405"/>
      <c r="AH97" s="405"/>
      <c r="AI97" s="405"/>
      <c r="AJ97" s="405"/>
      <c r="AK97" s="405"/>
      <c r="AL97" s="405"/>
      <c r="AM97" s="405"/>
      <c r="AN97" s="405"/>
      <c r="AO97" s="405"/>
      <c r="AP97" s="405"/>
      <c r="AQ97" s="405"/>
      <c r="AR97" s="405"/>
      <c r="AS97" s="405"/>
      <c r="AT97" s="130"/>
    </row>
    <row r="98" spans="1:65" x14ac:dyDescent="0.3">
      <c r="A98" s="275">
        <v>6</v>
      </c>
      <c r="C98" s="849" t="s">
        <v>237</v>
      </c>
      <c r="D98" s="850"/>
      <c r="E98" s="252"/>
      <c r="F98" s="252"/>
      <c r="G98" s="252">
        <v>9.9606179200000007</v>
      </c>
      <c r="H98" s="252"/>
      <c r="I98" s="252">
        <v>9.9606179200000007</v>
      </c>
      <c r="J98" s="253"/>
      <c r="K98" s="252">
        <v>9.9606200000000005</v>
      </c>
      <c r="L98" s="252"/>
      <c r="M98" s="252">
        <v>9.9606200000000005</v>
      </c>
      <c r="N98" s="252"/>
      <c r="O98" s="252"/>
      <c r="P98" s="252"/>
      <c r="Q98" s="252"/>
      <c r="R98" s="252"/>
      <c r="S98" s="252"/>
      <c r="T98" s="252"/>
      <c r="U98" s="252"/>
      <c r="V98" s="252"/>
      <c r="W98" s="252"/>
      <c r="X98" s="252"/>
      <c r="Y98" s="252"/>
      <c r="Z98" s="252"/>
      <c r="AA98" s="252"/>
      <c r="AB98" s="252"/>
      <c r="AC98" s="252"/>
      <c r="AD98" s="252"/>
      <c r="AE98" s="252"/>
      <c r="AF98" s="252"/>
      <c r="AG98" s="252"/>
      <c r="AH98" s="252"/>
      <c r="AI98" s="252"/>
      <c r="AJ98" s="252"/>
      <c r="AK98" s="252"/>
      <c r="AL98" s="252"/>
      <c r="AM98" s="252"/>
      <c r="AN98" s="252"/>
      <c r="AO98" s="252"/>
      <c r="AP98" s="252"/>
      <c r="AQ98" s="252"/>
      <c r="AR98" s="252"/>
      <c r="AS98" s="252"/>
      <c r="AT98" s="89"/>
    </row>
    <row r="99" spans="1:65" x14ac:dyDescent="0.3">
      <c r="F99" s="83"/>
      <c r="G99" s="83"/>
      <c r="H99" s="83"/>
    </row>
    <row r="100" spans="1:65" x14ac:dyDescent="0.3">
      <c r="F100" s="83"/>
      <c r="G100" s="83"/>
      <c r="H100" s="83"/>
    </row>
    <row r="101" spans="1:65" x14ac:dyDescent="0.3">
      <c r="B101" s="641"/>
      <c r="C101" s="44"/>
      <c r="D101" s="44" t="s">
        <v>114</v>
      </c>
      <c r="E101" s="44"/>
      <c r="F101" s="83"/>
      <c r="G101" s="83"/>
      <c r="H101" s="83"/>
    </row>
    <row r="102" spans="1:65" x14ac:dyDescent="0.3">
      <c r="B102" s="641">
        <v>1</v>
      </c>
      <c r="C102" s="44"/>
      <c r="D102" s="44" t="s">
        <v>238</v>
      </c>
      <c r="E102" s="44"/>
      <c r="F102" s="83"/>
      <c r="G102" s="83"/>
      <c r="H102" s="83"/>
    </row>
    <row r="103" spans="1:65" x14ac:dyDescent="0.3">
      <c r="B103" s="641">
        <v>2</v>
      </c>
      <c r="C103" s="44"/>
      <c r="D103" s="44" t="s">
        <v>239</v>
      </c>
      <c r="E103" s="44"/>
      <c r="F103" s="83"/>
      <c r="G103" s="83"/>
      <c r="H103" s="83"/>
    </row>
    <row r="104" spans="1:65" x14ac:dyDescent="0.3">
      <c r="B104" s="641">
        <v>3</v>
      </c>
      <c r="C104" s="44"/>
      <c r="D104" s="44" t="s">
        <v>240</v>
      </c>
      <c r="E104" s="44"/>
      <c r="F104" s="83"/>
      <c r="G104" s="83"/>
      <c r="H104" s="83"/>
    </row>
    <row r="105" spans="1:65" x14ac:dyDescent="0.3">
      <c r="B105" s="641">
        <v>4</v>
      </c>
      <c r="C105" s="44"/>
      <c r="D105" s="44" t="s">
        <v>241</v>
      </c>
      <c r="E105" s="44"/>
      <c r="F105" s="83"/>
      <c r="G105" s="83"/>
      <c r="H105" s="83"/>
    </row>
    <row r="106" spans="1:65" x14ac:dyDescent="0.3">
      <c r="B106" s="641">
        <v>5</v>
      </c>
      <c r="C106" s="44"/>
      <c r="D106" s="44" t="s">
        <v>242</v>
      </c>
      <c r="E106" s="44"/>
      <c r="F106" s="83"/>
      <c r="G106" s="83"/>
      <c r="H106" s="83"/>
    </row>
    <row r="107" spans="1:65" x14ac:dyDescent="0.3">
      <c r="B107" s="641">
        <v>6</v>
      </c>
      <c r="D107" s="90" t="s">
        <v>243</v>
      </c>
      <c r="E107" s="83"/>
      <c r="F107" s="83"/>
      <c r="G107" s="83"/>
      <c r="H107" s="83"/>
    </row>
    <row r="108" spans="1:65" x14ac:dyDescent="0.3">
      <c r="B108" s="641"/>
      <c r="D108" s="90"/>
      <c r="E108" s="83"/>
      <c r="F108" s="83"/>
      <c r="G108" s="83"/>
      <c r="H108" s="83"/>
    </row>
    <row r="109" spans="1:65" x14ac:dyDescent="0.3">
      <c r="B109" s="641"/>
      <c r="D109" s="90"/>
      <c r="E109" s="83"/>
      <c r="F109" s="83"/>
      <c r="G109" s="83"/>
      <c r="H109" s="83"/>
    </row>
    <row r="110" spans="1:65" x14ac:dyDescent="0.3">
      <c r="C110" s="515" t="s">
        <v>244</v>
      </c>
      <c r="D110" s="512"/>
      <c r="E110" s="83"/>
      <c r="F110" s="83"/>
      <c r="G110" s="83"/>
      <c r="H110" s="83"/>
    </row>
    <row r="111" spans="1:65" ht="15.6" x14ac:dyDescent="0.25">
      <c r="C111" s="851" t="s">
        <v>245</v>
      </c>
      <c r="D111" s="851"/>
      <c r="E111" s="851"/>
      <c r="F111" s="851"/>
      <c r="G111" s="851"/>
      <c r="H111" s="851"/>
      <c r="I111" s="851"/>
      <c r="J111" s="510"/>
      <c r="K111" s="510"/>
      <c r="L111" s="510"/>
      <c r="M111" s="510"/>
      <c r="N111" s="510"/>
      <c r="O111" s="510"/>
      <c r="P111" s="510"/>
      <c r="Q111" s="510"/>
      <c r="R111" s="510"/>
      <c r="S111" s="510"/>
      <c r="T111" s="510"/>
      <c r="U111" s="510"/>
      <c r="V111" s="510"/>
      <c r="W111" s="510"/>
      <c r="X111" s="510"/>
      <c r="Y111" s="510"/>
      <c r="Z111" s="510"/>
      <c r="AA111" s="510"/>
      <c r="AB111" s="510"/>
      <c r="AC111" s="510"/>
      <c r="AD111" s="510"/>
      <c r="AE111" s="510"/>
      <c r="AF111" s="510"/>
      <c r="AG111" s="510"/>
      <c r="AH111" s="510"/>
      <c r="AI111" s="510"/>
      <c r="AJ111" s="510"/>
      <c r="AK111" s="510"/>
      <c r="AL111" s="510"/>
      <c r="AM111" s="510"/>
      <c r="AN111" s="510"/>
      <c r="AO111" s="510"/>
      <c r="AP111" s="510"/>
      <c r="AQ111" s="510"/>
      <c r="AR111" s="510"/>
      <c r="AS111" s="510"/>
      <c r="AT111" s="510"/>
      <c r="AU111" s="510"/>
      <c r="AV111" s="510"/>
      <c r="AW111" s="510"/>
      <c r="AX111" s="510"/>
      <c r="AY111" s="510"/>
      <c r="AZ111" s="510"/>
      <c r="BA111" s="510"/>
      <c r="BB111" s="510"/>
      <c r="BC111" s="510"/>
      <c r="BD111" s="510"/>
      <c r="BE111" s="510"/>
      <c r="BF111" s="510"/>
      <c r="BG111" s="510"/>
      <c r="BH111" s="510"/>
      <c r="BI111" s="510"/>
      <c r="BJ111" s="510"/>
      <c r="BK111" s="510"/>
      <c r="BL111" s="510"/>
      <c r="BM111" s="510"/>
    </row>
    <row r="112" spans="1:65" x14ac:dyDescent="0.3">
      <c r="C112" s="840" t="s">
        <v>99</v>
      </c>
      <c r="D112" s="841"/>
      <c r="E112" s="513"/>
      <c r="F112" s="514"/>
      <c r="G112" s="514"/>
      <c r="H112" s="514"/>
      <c r="I112" s="510"/>
      <c r="J112" s="510"/>
      <c r="K112" s="510"/>
      <c r="L112" s="510"/>
      <c r="M112" s="510">
        <f>IF(Calibración_BAU_USCUSS!Q111&lt;0,Calibración_BAU_USCUSS!Q111*-1, Calibración_BAU_USCUSS!Q111)*Emisiones_USCUSS!$M$27</f>
        <v>31.450756144200003</v>
      </c>
      <c r="N112" s="510">
        <f>IF(Calibración_BAU_USCUSS!R111&lt;0,Calibración_BAU_USCUSS!R111*-1, Calibración_BAU_USCUSS!R111)*Emisiones_USCUSS!$M$27</f>
        <v>8.936462614499435</v>
      </c>
      <c r="O112" s="510">
        <f>IF(Calibración_BAU_USCUSS!S111&lt;0,Calibración_BAU_USCUSS!S111*-1, Calibración_BAU_USCUSS!S111)*Emisiones_USCUSS!$M$27</f>
        <v>9.2511690819316765</v>
      </c>
      <c r="P112" s="510">
        <f>IF(Calibración_BAU_USCUSS!T111&lt;0,Calibración_BAU_USCUSS!T111*-1, Calibración_BAU_USCUSS!T111)*Emisiones_USCUSS!$M$27</f>
        <v>9.180860196908931</v>
      </c>
      <c r="Q112" s="510">
        <f>IF(Calibración_BAU_USCUSS!U111&lt;0,Calibración_BAU_USCUSS!U111*-1, Calibración_BAU_USCUSS!U111)*Emisiones_USCUSS!$M$27</f>
        <v>9.1110856594124989</v>
      </c>
      <c r="R112" s="510">
        <f>IF(Calibración_BAU_USCUSS!V111&lt;0,Calibración_BAU_USCUSS!V111*-1, Calibración_BAU_USCUSS!V111)*Emisiones_USCUSS!$M$27</f>
        <v>9.0418414084008543</v>
      </c>
      <c r="S112" s="510">
        <f>IF(Calibración_BAU_USCUSS!W111&lt;0,Calibración_BAU_USCUSS!W111*-1, Calibración_BAU_USCUSS!W111)*Emisiones_USCUSS!$M$27</f>
        <v>8.9731234136970937</v>
      </c>
      <c r="T112" s="510">
        <f>IF(Calibración_BAU_USCUSS!X111&lt;0,Calibración_BAU_USCUSS!X111*-1, Calibración_BAU_USCUSS!X111)*Emisiones_USCUSS!$M$27</f>
        <v>8.9049276757529974</v>
      </c>
      <c r="U112" s="510">
        <f>IF(Calibración_BAU_USCUSS!Y111&lt;0,Calibración_BAU_USCUSS!Y111*-1, Calibración_BAU_USCUSS!Y111)*Emisiones_USCUSS!$M$27</f>
        <v>8.8372502254173106</v>
      </c>
      <c r="V112" s="510">
        <f>IF(Calibración_BAU_USCUSS!Z111&lt;0,Calibración_BAU_USCUSS!Z111*-1, Calibración_BAU_USCUSS!Z111)*Emisiones_USCUSS!$M$27</f>
        <v>8.7700871237040481</v>
      </c>
      <c r="W112" s="510">
        <f>IF(Calibración_BAU_USCUSS!AA111&lt;0,Calibración_BAU_USCUSS!AA111*-1, Calibración_BAU_USCUSS!AA111)*Emisiones_USCUSS!$M$27</f>
        <v>8.7034344615639831</v>
      </c>
      <c r="X112" s="510">
        <f>IF(Calibración_BAU_USCUSS!AB111&lt;0,Calibración_BAU_USCUSS!AB111*-1, Calibración_BAU_USCUSS!AB111)*Emisiones_USCUSS!$M$27</f>
        <v>8.6372883596559831</v>
      </c>
      <c r="Y112" s="510">
        <f>IF(Calibración_BAU_USCUSS!AC111&lt;0,Calibración_BAU_USCUSS!AC111*-1, Calibración_BAU_USCUSS!AC111)*Emisiones_USCUSS!$M$27</f>
        <v>8.5716449681227456</v>
      </c>
      <c r="Z112" s="510">
        <f>IF(Calibración_BAU_USCUSS!AD111&lt;0,Calibración_BAU_USCUSS!AD111*-1, Calibración_BAU_USCUSS!AD111)*Emisiones_USCUSS!$M$27</f>
        <v>8.5065004663649955</v>
      </c>
      <c r="AA112" s="510">
        <f>IF(Calibración_BAU_USCUSS!AE111&lt;0,Calibración_BAU_USCUSS!AE111*-1, Calibración_BAU_USCUSS!AE111)*Emisiones_USCUSS!$M$27</f>
        <v>8.4418510628206107</v>
      </c>
      <c r="AB112" s="510">
        <f>IF(Calibración_BAU_USCUSS!AF111&lt;0,Calibración_BAU_USCUSS!AF111*-1, Calibración_BAU_USCUSS!AF111)*Emisiones_USCUSS!$M$27</f>
        <v>8.3776929947430538</v>
      </c>
      <c r="AC112" s="510">
        <f>IF(Calibración_BAU_USCUSS!AG111&lt;0,Calibración_BAU_USCUSS!AG111*-1, Calibración_BAU_USCUSS!AG111)*Emisiones_USCUSS!$M$27</f>
        <v>8.3140225279830222</v>
      </c>
      <c r="AD112" s="510">
        <f>IF(Calibración_BAU_USCUSS!AH111&lt;0,Calibración_BAU_USCUSS!AH111*-1, Calibración_BAU_USCUSS!AH111)*Emisiones_USCUSS!$M$27</f>
        <v>8.2508359567704286</v>
      </c>
      <c r="AE112" s="510">
        <f>IF(Calibración_BAU_USCUSS!AI111&lt;0,Calibración_BAU_USCUSS!AI111*-1, Calibración_BAU_USCUSS!AI111)*Emisiones_USCUSS!$M$27</f>
        <v>8.188129603498945</v>
      </c>
      <c r="AF112" s="510">
        <f>IF(Calibración_BAU_USCUSS!AJ111&lt;0,Calibración_BAU_USCUSS!AJ111*-1, Calibración_BAU_USCUSS!AJ111)*Emisiones_USCUSS!$M$27</f>
        <v>8.1258998185123676</v>
      </c>
      <c r="AG112" s="510">
        <f>IF(Calibración_BAU_USCUSS!AK111&lt;0,Calibración_BAU_USCUSS!AK111*-1, Calibración_BAU_USCUSS!AK111)*Emisiones_USCUSS!$M$27</f>
        <v>8.0641429798916935</v>
      </c>
      <c r="AH112" s="510">
        <f>IF(Calibración_BAU_USCUSS!AL111&lt;0,Calibración_BAU_USCUSS!AL111*-1, Calibración_BAU_USCUSS!AL111)*Emisiones_USCUSS!$M$27</f>
        <v>8.0028554932445495</v>
      </c>
      <c r="AI112" s="510">
        <f>IF(Calibración_BAU_USCUSS!AM111&lt;0,Calibración_BAU_USCUSS!AM111*-1, Calibración_BAU_USCUSS!AM111)*Emisiones_USCUSS!$M$27</f>
        <v>7.9420337914957972</v>
      </c>
      <c r="AJ112" s="510">
        <f>IF(Calibración_BAU_USCUSS!AN111&lt;0,Calibración_BAU_USCUSS!AN111*-1, Calibración_BAU_USCUSS!AN111)*Emisiones_USCUSS!$M$27</f>
        <v>7.8816743346805227</v>
      </c>
      <c r="AK112" s="510">
        <f>IF(Calibración_BAU_USCUSS!AO111&lt;0,Calibración_BAU_USCUSS!AO111*-1, Calibración_BAU_USCUSS!AO111)*Emisiones_USCUSS!$M$27</f>
        <v>7.8217736097368507</v>
      </c>
      <c r="AL112" s="510">
        <f>IF(Calibración_BAU_USCUSS!AP111&lt;0,Calibración_BAU_USCUSS!AP111*-1, Calibración_BAU_USCUSS!AP111)*Emisiones_USCUSS!$M$27</f>
        <v>7.7623281303028095</v>
      </c>
      <c r="AM112" s="510">
        <f>IF(Calibración_BAU_USCUSS!AQ111&lt;0,Calibración_BAU_USCUSS!AQ111*-1, Calibración_BAU_USCUSS!AQ111)*Emisiones_USCUSS!$M$27</f>
        <v>7.7033344365125362</v>
      </c>
      <c r="AN112" s="510">
        <f>IF(Calibración_BAU_USCUSS!AR111&lt;0,Calibración_BAU_USCUSS!AR111*-1, Calibración_BAU_USCUSS!AR111)*Emisiones_USCUSS!$M$27</f>
        <v>7.6447890947951667</v>
      </c>
      <c r="AO112" s="510">
        <f>IF(Calibración_BAU_USCUSS!AS111&lt;0,Calibración_BAU_USCUSS!AS111*-1, Calibración_BAU_USCUSS!AS111)*Emisiones_USCUSS!$M$27</f>
        <v>7.5866886976745924</v>
      </c>
      <c r="AP112" s="510">
        <f>IF(Calibración_BAU_USCUSS!AT111&lt;0,Calibración_BAU_USCUSS!AT111*-1, Calibración_BAU_USCUSS!AT111)*Emisiones_USCUSS!$M$27</f>
        <v>7.5290298635722479</v>
      </c>
      <c r="AQ112" s="510">
        <f>IF(Calibración_BAU_USCUSS!AU111&lt;0,Calibración_BAU_USCUSS!AU111*-1, Calibración_BAU_USCUSS!AU111)*Emisiones_USCUSS!$M$27</f>
        <v>7.4718092366092304</v>
      </c>
      <c r="AR112" s="510">
        <f>IF(Calibración_BAU_USCUSS!AV111&lt;0,Calibración_BAU_USCUSS!AV111*-1, Calibración_BAU_USCUSS!AV111)*Emisiones_USCUSS!$M$27</f>
        <v>7.4150234864109406</v>
      </c>
      <c r="AS112" s="510">
        <f>IF(Calibración_BAU_USCUSS!AW111&lt;0,Calibración_BAU_USCUSS!AW111*-1, Calibración_BAU_USCUSS!AW111)*Emisiones_USCUSS!$M$27</f>
        <v>7.3586693079142869</v>
      </c>
      <c r="AT112" s="510">
        <f>IF(Calibración_BAU_USCUSS!AX111&lt;0,Calibración_BAU_USCUSS!AX111*-1, Calibración_BAU_USCUSS!AX111)*Emisiones_USCUSS!$M$27</f>
        <v>7.3027434211740179</v>
      </c>
      <c r="AU112" s="510">
        <f>IF(Calibración_BAU_USCUSS!AY111&lt;0,Calibración_BAU_USCUSS!AY111*-1, Calibración_BAU_USCUSS!AY111)*Emisiones_USCUSS!$M$27</f>
        <v>7.2472425711731301</v>
      </c>
      <c r="AV112" s="510">
        <f>IF(Calibración_BAU_USCUSS!AZ111&lt;0,Calibración_BAU_USCUSS!AZ111*-1, Calibración_BAU_USCUSS!AZ111)*Emisiones_USCUSS!$M$27</f>
        <v>7.1921635276322524</v>
      </c>
      <c r="AW112" s="510">
        <f>IF(Calibración_BAU_USCUSS!BA111&lt;0,Calibración_BAU_USCUSS!BA111*-1, Calibración_BAU_USCUSS!BA111)*Emisiones_USCUSS!$M$27</f>
        <v>7.1375030848222529</v>
      </c>
      <c r="AX112" s="510">
        <f>IF(Calibración_BAU_USCUSS!BB111&lt;0,Calibración_BAU_USCUSS!BB111*-1, Calibración_BAU_USCUSS!BB111)*Emisiones_USCUSS!$M$27</f>
        <v>7.0832580613775082</v>
      </c>
      <c r="AY112" s="510">
        <f>IF(Calibración_BAU_USCUSS!BC111&lt;0,Calibración_BAU_USCUSS!BC111*-1, Calibración_BAU_USCUSS!BC111)*Emisiones_USCUSS!$M$27</f>
        <v>7.0294253001110532</v>
      </c>
      <c r="AZ112" s="510">
        <f>IF(Calibración_BAU_USCUSS!BD111&lt;0,Calibración_BAU_USCUSS!BD111*-1, Calibración_BAU_USCUSS!BD111)*Emisiones_USCUSS!$M$27</f>
        <v>6.9760016678302161</v>
      </c>
      <c r="BA112" s="510">
        <f>IF(Calibración_BAU_USCUSS!BE111&lt;0,Calibración_BAU_USCUSS!BE111*-1, Calibración_BAU_USCUSS!BE111)*Emisiones_USCUSS!$M$27</f>
        <v>6.9229840551548065</v>
      </c>
      <c r="BB112" s="510">
        <f>IF(Calibración_BAU_USCUSS!BF111&lt;0,Calibración_BAU_USCUSS!BF111*-1, Calibración_BAU_USCUSS!BF111)*Emisiones_USCUSS!$M$27</f>
        <v>6.8703693763356348</v>
      </c>
      <c r="BC112" s="510">
        <f>IF(Calibración_BAU_USCUSS!BG111&lt;0,Calibración_BAU_USCUSS!BG111*-1, Calibración_BAU_USCUSS!BG111)*Emisiones_USCUSS!$M$27</f>
        <v>6.8181545690754044</v>
      </c>
      <c r="BD112" s="510">
        <f>IF(Calibración_BAU_USCUSS!BH111&lt;0,Calibración_BAU_USCUSS!BH111*-1, Calibración_BAU_USCUSS!BH111)*Emisiones_USCUSS!$M$27</f>
        <v>6.7663365943504399</v>
      </c>
      <c r="BE112" s="510">
        <f>IF(Calibración_BAU_USCUSS!BI111&lt;0,Calibración_BAU_USCUSS!BI111*-1, Calibración_BAU_USCUSS!BI111)*Emisiones_USCUSS!$M$27</f>
        <v>6.7149124362334431</v>
      </c>
      <c r="BF112" s="510">
        <f>IF(Calibración_BAU_USCUSS!BJ111&lt;0,Calibración_BAU_USCUSS!BJ111*-1, Calibración_BAU_USCUSS!BJ111)*Emisiones_USCUSS!$M$27</f>
        <v>6.6638791017180958</v>
      </c>
      <c r="BG112" s="510">
        <f>IF(Calibración_BAU_USCUSS!BK111&lt;0,Calibración_BAU_USCUSS!BK111*-1, Calibración_BAU_USCUSS!BK111)*Emisiones_USCUSS!$M$27</f>
        <v>6.6132336205450324</v>
      </c>
      <c r="BH112" s="510">
        <f>IF(Calibración_BAU_USCUSS!BL111&lt;0,Calibración_BAU_USCUSS!BL111*-1, Calibración_BAU_USCUSS!BL111)*Emisiones_USCUSS!$M$27</f>
        <v>6.562973045028806</v>
      </c>
      <c r="BI112" s="510">
        <f>IF(Calibración_BAU_USCUSS!BM111&lt;0,Calibración_BAU_USCUSS!BM111*-1, Calibración_BAU_USCUSS!BM111)*Emisiones_USCUSS!$M$27</f>
        <v>6.5130944498865659</v>
      </c>
      <c r="BJ112" s="510">
        <f>IF(Calibración_BAU_USCUSS!BN111&lt;0,Calibración_BAU_USCUSS!BN111*-1, Calibración_BAU_USCUSS!BN111)*Emisiones_USCUSS!$M$27</f>
        <v>6.4635949320673998</v>
      </c>
      <c r="BK112" s="510">
        <f>IF(Calibración_BAU_USCUSS!BO111&lt;0,Calibración_BAU_USCUSS!BO111*-1, Calibración_BAU_USCUSS!BO111)*Emisiones_USCUSS!$M$27</f>
        <v>6.4144716105837087</v>
      </c>
      <c r="BL112" s="510">
        <f>IF(Calibración_BAU_USCUSS!BP111&lt;0,Calibración_BAU_USCUSS!BP111*-1, Calibración_BAU_USCUSS!BP111)*Emisiones_USCUSS!$M$27</f>
        <v>6.3657216263432588</v>
      </c>
      <c r="BM112" s="510">
        <f>IF(Calibración_BAU_USCUSS!BQ111&lt;0,Calibración_BAU_USCUSS!BQ111*-1, Calibración_BAU_USCUSS!BQ111)*Emisiones_USCUSS!$M$27</f>
        <v>6.3173421419830937</v>
      </c>
    </row>
    <row r="113" spans="1:65" ht="14.4" customHeight="1" x14ac:dyDescent="0.3">
      <c r="C113" s="842" t="s">
        <v>101</v>
      </c>
      <c r="D113" s="784"/>
      <c r="E113" s="513"/>
      <c r="F113" s="514"/>
      <c r="G113" s="514"/>
      <c r="H113" s="514"/>
      <c r="I113" s="510"/>
      <c r="J113" s="510"/>
      <c r="K113" s="510"/>
      <c r="L113" s="510"/>
      <c r="M113" s="510">
        <f>IF(Calibración_BAU_USCUSS!Q112 &lt;0,Calibración_BAU_USCUSS!Q112 *-1, Calibración_BAU_USCUSS!Q112 )*Emisiones_USCUSS!$M$28</f>
        <v>2.6472390999999997</v>
      </c>
      <c r="N113" s="510">
        <f>IF(Calibración_BAU_USCUSS!R112 &lt;0,Calibración_BAU_USCUSS!R112 *-1, Calibración_BAU_USCUSS!R112 )*Emisiones_USCUSS!$M$28</f>
        <v>2.1962645058569538E-5</v>
      </c>
      <c r="O113" s="510">
        <f>IF(Calibración_BAU_USCUSS!S112 &lt;0,Calibración_BAU_USCUSS!S112 *-1, Calibración_BAU_USCUSS!S112 )*Emisiones_USCUSS!$M$28</f>
        <v>1.4129302294869649E-2</v>
      </c>
      <c r="P113" s="510">
        <f>IF(Calibración_BAU_USCUSS!T112 &lt;0,Calibración_BAU_USCUSS!T112 *-1, Calibración_BAU_USCUSS!T112 )*Emisiones_USCUSS!$M$28</f>
        <v>7.6781664069952606E-3</v>
      </c>
      <c r="Q113" s="510">
        <f>IF(Calibración_BAU_USCUSS!U112 &lt;0,Calibración_BAU_USCUSS!U112 *-1, Calibración_BAU_USCUSS!U112 )*Emisiones_USCUSS!$M$28</f>
        <v>4.896953742622708E-3</v>
      </c>
      <c r="R113" s="510">
        <f>IF(Calibración_BAU_USCUSS!V112 &lt;0,Calibración_BAU_USCUSS!V112 *-1, Calibración_BAU_USCUSS!V112 )*Emisiones_USCUSS!$M$28</f>
        <v>5.6239464268188271E-3</v>
      </c>
      <c r="S113" s="510">
        <f>IF(Calibración_BAU_USCUSS!W112 &lt;0,Calibración_BAU_USCUSS!W112 *-1, Calibración_BAU_USCUSS!W112 )*Emisiones_USCUSS!$M$28</f>
        <v>5.4442159840745845E-3</v>
      </c>
      <c r="T113" s="510">
        <f>IF(Calibración_BAU_USCUSS!X112 &lt;0,Calibración_BAU_USCUSS!X112 *-1, Calibración_BAU_USCUSS!X112 )*Emisiones_USCUSS!$M$28</f>
        <v>4.9012643239824752E-3</v>
      </c>
      <c r="U113" s="510">
        <f>IF(Calibración_BAU_USCUSS!Y112 &lt;0,Calibración_BAU_USCUSS!Y112 *-1, Calibración_BAU_USCUSS!Y112 )*Emisiones_USCUSS!$M$28</f>
        <v>4.176278381593717E-3</v>
      </c>
      <c r="V113" s="510">
        <f>IF(Calibración_BAU_USCUSS!Z112 &lt;0,Calibración_BAU_USCUSS!Z112 *-1, Calibración_BAU_USCUSS!Z112 )*Emisiones_USCUSS!$M$28</f>
        <v>5.7842456137273211E-3</v>
      </c>
      <c r="W113" s="510">
        <f>IF(Calibración_BAU_USCUSS!AA112 &lt;0,Calibración_BAU_USCUSS!AA112 *-1, Calibración_BAU_USCUSS!AA112 )*Emisiones_USCUSS!$M$28</f>
        <v>5.1708386512121602E-3</v>
      </c>
      <c r="X113" s="510">
        <f>IF(Calibración_BAU_USCUSS!AB112 &lt;0,Calibración_BAU_USCUSS!AB112 *-1, Calibración_BAU_USCUSS!AB112 )*Emisiones_USCUSS!$M$28</f>
        <v>3.9907193970225244E-3</v>
      </c>
      <c r="Y113" s="510">
        <f>IF(Calibración_BAU_USCUSS!AC112 &lt;0,Calibración_BAU_USCUSS!AC112 *-1, Calibración_BAU_USCUSS!AC112 )*Emisiones_USCUSS!$M$28</f>
        <v>4.3298037619587072E-3</v>
      </c>
      <c r="Z113" s="510">
        <f>IF(Calibración_BAU_USCUSS!AD112 &lt;0,Calibración_BAU_USCUSS!AD112 *-1, Calibración_BAU_USCUSS!AD112 )*Emisiones_USCUSS!$M$28</f>
        <v>5.7594723217010233E-3</v>
      </c>
      <c r="AA113" s="510">
        <f>IF(Calibración_BAU_USCUSS!AE112 &lt;0,Calibración_BAU_USCUSS!AE112 *-1, Calibración_BAU_USCUSS!AE112 )*Emisiones_USCUSS!$M$28</f>
        <v>4.4864685481067765E-3</v>
      </c>
      <c r="AB113" s="510">
        <f>IF(Calibración_BAU_USCUSS!AF112 &lt;0,Calibración_BAU_USCUSS!AF112 *-1, Calibración_BAU_USCUSS!AF112 )*Emisiones_USCUSS!$M$28</f>
        <v>5.2599305100762273E-3</v>
      </c>
      <c r="AC113" s="510">
        <f>IF(Calibración_BAU_USCUSS!AG112 &lt;0,Calibración_BAU_USCUSS!AG112 *-1, Calibración_BAU_USCUSS!AG112 )*Emisiones_USCUSS!$M$28</f>
        <v>4.3065304649501108E-3</v>
      </c>
      <c r="AD113" s="510">
        <f>IF(Calibración_BAU_USCUSS!AH112 &lt;0,Calibración_BAU_USCUSS!AH112 *-1, Calibración_BAU_USCUSS!AH112 )*Emisiones_USCUSS!$M$28</f>
        <v>4.3035461339781377E-3</v>
      </c>
      <c r="AE113" s="510">
        <f>IF(Calibración_BAU_USCUSS!AI112 &lt;0,Calibración_BAU_USCUSS!AI112 *-1, Calibración_BAU_USCUSS!AI112 )*Emisiones_USCUSS!$M$28</f>
        <v>4.6492453578424698E-3</v>
      </c>
      <c r="AF113" s="510">
        <f>IF(Calibración_BAU_USCUSS!AJ112 &lt;0,Calibración_BAU_USCUSS!AJ112 *-1, Calibración_BAU_USCUSS!AJ112 )*Emisiones_USCUSS!$M$28</f>
        <v>4.1320648380196966E-3</v>
      </c>
      <c r="AG113" s="510">
        <f>IF(Calibración_BAU_USCUSS!AK112 &lt;0,Calibración_BAU_USCUSS!AK112 *-1, Calibración_BAU_USCUSS!AK112 )*Emisiones_USCUSS!$M$28</f>
        <v>4.2670108383419158E-3</v>
      </c>
      <c r="AH113" s="510">
        <f>IF(Calibración_BAU_USCUSS!AL112 &lt;0,Calibración_BAU_USCUSS!AL112 *-1, Calibración_BAU_USCUSS!AL112 )*Emisiones_USCUSS!$M$28</f>
        <v>4.5930164335414103E-3</v>
      </c>
      <c r="AI113" s="510">
        <f>IF(Calibración_BAU_USCUSS!AM112 &lt;0,Calibración_BAU_USCUSS!AM112 *-1, Calibración_BAU_USCUSS!AM112 )*Emisiones_USCUSS!$M$28</f>
        <v>4.1392766158581265E-3</v>
      </c>
      <c r="AJ113" s="510">
        <f>IF(Calibración_BAU_USCUSS!AN112 &lt;0,Calibración_BAU_USCUSS!AN112 *-1, Calibración_BAU_USCUSS!AN112 )*Emisiones_USCUSS!$M$28</f>
        <v>4.1604675254535324E-3</v>
      </c>
      <c r="AK113" s="510">
        <f>IF(Calibración_BAU_USCUSS!AO112 &lt;0,Calibración_BAU_USCUSS!AO112 *-1, Calibración_BAU_USCUSS!AO112 )*Emisiones_USCUSS!$M$28</f>
        <v>4.0620862338050746E-3</v>
      </c>
      <c r="AL113" s="510">
        <f>IF(Calibración_BAU_USCUSS!AP112 &lt;0,Calibración_BAU_USCUSS!AP112 *-1, Calibración_BAU_USCUSS!AP112 )*Emisiones_USCUSS!$M$28</f>
        <v>3.1898699733683153E-3</v>
      </c>
      <c r="AM113" s="510">
        <f>IF(Calibración_BAU_USCUSS!AQ112 &lt;0,Calibración_BAU_USCUSS!AQ112 *-1, Calibración_BAU_USCUSS!AQ112 )*Emisiones_USCUSS!$M$28</f>
        <v>3.9972257350317135E-3</v>
      </c>
      <c r="AN113" s="510">
        <f>IF(Calibración_BAU_USCUSS!AR112 &lt;0,Calibración_BAU_USCUSS!AR112 *-1, Calibración_BAU_USCUSS!AR112 )*Emisiones_USCUSS!$M$28</f>
        <v>3.3914023094232266E-3</v>
      </c>
      <c r="AO113" s="510">
        <f>IF(Calibración_BAU_USCUSS!AS112 &lt;0,Calibración_BAU_USCUSS!AS112 *-1, Calibración_BAU_USCUSS!AS112 )*Emisiones_USCUSS!$M$28</f>
        <v>4.1712434110255277E-3</v>
      </c>
      <c r="AP113" s="510">
        <f>IF(Calibración_BAU_USCUSS!AT112 &lt;0,Calibración_BAU_USCUSS!AT112 *-1, Calibración_BAU_USCUSS!AT112 )*Emisiones_USCUSS!$M$28</f>
        <v>3.3635357254673745E-3</v>
      </c>
      <c r="AQ113" s="510">
        <f>IF(Calibración_BAU_USCUSS!AU112 &lt;0,Calibración_BAU_USCUSS!AU112 *-1, Calibración_BAU_USCUSS!AU112 )*Emisiones_USCUSS!$M$28</f>
        <v>3.2709796518904412E-3</v>
      </c>
      <c r="AR113" s="510">
        <f>IF(Calibración_BAU_USCUSS!AV112 &lt;0,Calibración_BAU_USCUSS!AV112 *-1, Calibración_BAU_USCUSS!AV112 )*Emisiones_USCUSS!$M$28</f>
        <v>3.3324100737469552E-3</v>
      </c>
      <c r="AS113" s="510">
        <f>IF(Calibración_BAU_USCUSS!AW112 &lt;0,Calibración_BAU_USCUSS!AW112 *-1, Calibración_BAU_USCUSS!AW112 )*Emisiones_USCUSS!$M$28</f>
        <v>3.2977317649583371E-3</v>
      </c>
      <c r="AT113" s="510">
        <f>IF(Calibración_BAU_USCUSS!AX112 &lt;0,Calibración_BAU_USCUSS!AX112 *-1, Calibración_BAU_USCUSS!AX112 )*Emisiones_USCUSS!$M$28</f>
        <v>3.6781040668883709E-3</v>
      </c>
      <c r="AU113" s="510">
        <f>IF(Calibración_BAU_USCUSS!AY112 &lt;0,Calibración_BAU_USCUSS!AY112 *-1, Calibración_BAU_USCUSS!AY112 )*Emisiones_USCUSS!$M$28</f>
        <v>3.2851807729617072E-3</v>
      </c>
      <c r="AV113" s="510">
        <f>IF(Calibración_BAU_USCUSS!AZ112 &lt;0,Calibración_BAU_USCUSS!AZ112 *-1, Calibración_BAU_USCUSS!AZ112 )*Emisiones_USCUSS!$M$28</f>
        <v>3.2293924607197915E-3</v>
      </c>
      <c r="AW113" s="510">
        <f>IF(Calibración_BAU_USCUSS!BA112 &lt;0,Calibración_BAU_USCUSS!BA112 *-1, Calibración_BAU_USCUSS!BA112 )*Emisiones_USCUSS!$M$28</f>
        <v>3.2758824702985769E-3</v>
      </c>
      <c r="AX113" s="510">
        <f>IF(Calibración_BAU_USCUSS!BB112 &lt;0,Calibración_BAU_USCUSS!BB112 *-1, Calibración_BAU_USCUSS!BB112 )*Emisiones_USCUSS!$M$28</f>
        <v>3.2487572375317735E-3</v>
      </c>
      <c r="AY113" s="510">
        <f>IF(Calibración_BAU_USCUSS!BC112 &lt;0,Calibración_BAU_USCUSS!BC112 *-1, Calibración_BAU_USCUSS!BC112 )*Emisiones_USCUSS!$M$28</f>
        <v>3.2806744546279069E-3</v>
      </c>
      <c r="AZ113" s="510">
        <f>IF(Calibración_BAU_USCUSS!BD112 &lt;0,Calibración_BAU_USCUSS!BD112 *-1, Calibración_BAU_USCUSS!BD112 )*Emisiones_USCUSS!$M$28</f>
        <v>3.1223414568074723E-3</v>
      </c>
      <c r="BA113" s="510">
        <f>IF(Calibración_BAU_USCUSS!BE112 &lt;0,Calibración_BAU_USCUSS!BE112 *-1, Calibración_BAU_USCUSS!BE112 )*Emisiones_USCUSS!$M$28</f>
        <v>3.0999511550021813E-3</v>
      </c>
      <c r="BB113" s="510">
        <f>IF(Calibración_BAU_USCUSS!BF112 &lt;0,Calibración_BAU_USCUSS!BF112 *-1, Calibración_BAU_USCUSS!BF112 )*Emisiones_USCUSS!$M$28</f>
        <v>3.076624758632985E-3</v>
      </c>
      <c r="BC113" s="510">
        <f>IF(Calibración_BAU_USCUSS!BG112 &lt;0,Calibración_BAU_USCUSS!BG112 *-1, Calibración_BAU_USCUSS!BG112 )*Emisiones_USCUSS!$M$28</f>
        <v>3.0398153313091281E-3</v>
      </c>
      <c r="BD113" s="510">
        <f>IF(Calibración_BAU_USCUSS!BH112 &lt;0,Calibración_BAU_USCUSS!BH112 *-1, Calibración_BAU_USCUSS!BH112 )*Emisiones_USCUSS!$M$28</f>
        <v>2.9913612998559687E-3</v>
      </c>
      <c r="BE113" s="510">
        <f>IF(Calibración_BAU_USCUSS!BI112 &lt;0,Calibración_BAU_USCUSS!BI112 *-1, Calibración_BAU_USCUSS!BI112 )*Emisiones_USCUSS!$M$28</f>
        <v>2.9521295802669889E-3</v>
      </c>
      <c r="BF113" s="510">
        <f>IF(Calibración_BAU_USCUSS!BJ112 &lt;0,Calibración_BAU_USCUSS!BJ112 *-1, Calibración_BAU_USCUSS!BJ112 )*Emisiones_USCUSS!$M$28</f>
        <v>2.9169225490479093E-3</v>
      </c>
      <c r="BG113" s="510">
        <f>IF(Calibración_BAU_USCUSS!BK112 &lt;0,Calibración_BAU_USCUSS!BK112 *-1, Calibración_BAU_USCUSS!BK112 )*Emisiones_USCUSS!$M$28</f>
        <v>2.8830747929267943E-3</v>
      </c>
      <c r="BH113" s="510">
        <f>IF(Calibración_BAU_USCUSS!BL112 &lt;0,Calibración_BAU_USCUSS!BL112 *-1, Calibración_BAU_USCUSS!BL112 )*Emisiones_USCUSS!$M$28</f>
        <v>2.8419541780298841E-3</v>
      </c>
      <c r="BI113" s="510">
        <f>IF(Calibración_BAU_USCUSS!BM112 &lt;0,Calibración_BAU_USCUSS!BM112 *-1, Calibración_BAU_USCUSS!BM112 )*Emisiones_USCUSS!$M$28</f>
        <v>2.8013189708966982E-3</v>
      </c>
      <c r="BJ113" s="510">
        <f>IF(Calibración_BAU_USCUSS!BN112 &lt;0,Calibración_BAU_USCUSS!BN112 *-1, Calibración_BAU_USCUSS!BN112 )*Emisiones_USCUSS!$M$28</f>
        <v>2.7579632539741945E-3</v>
      </c>
      <c r="BK113" s="510">
        <f>IF(Calibración_BAU_USCUSS!BO112 &lt;0,Calibración_BAU_USCUSS!BO112 *-1, Calibración_BAU_USCUSS!BO112 )*Emisiones_USCUSS!$M$28</f>
        <v>2.7211456335503978E-3</v>
      </c>
      <c r="BL113" s="510">
        <f>IF(Calibración_BAU_USCUSS!BP112 &lt;0,Calibración_BAU_USCUSS!BP112 *-1, Calibración_BAU_USCUSS!BP112 )*Emisiones_USCUSS!$M$28</f>
        <v>2.6831907918116135E-3</v>
      </c>
      <c r="BM113" s="510">
        <f>IF(Calibración_BAU_USCUSS!BQ112 &lt;0,Calibración_BAU_USCUSS!BQ112 *-1, Calibración_BAU_USCUSS!BQ112 )*Emisiones_USCUSS!$M$28</f>
        <v>2.6442788352640935E-3</v>
      </c>
    </row>
    <row r="114" spans="1:65" x14ac:dyDescent="0.3">
      <c r="C114" s="843" t="s">
        <v>141</v>
      </c>
      <c r="D114" s="785"/>
      <c r="E114" s="513"/>
      <c r="F114" s="514"/>
      <c r="G114" s="514"/>
      <c r="H114" s="514"/>
      <c r="I114" s="510"/>
      <c r="J114" s="510"/>
      <c r="K114" s="510"/>
      <c r="L114" s="510"/>
      <c r="M114" s="510"/>
      <c r="N114" s="510"/>
      <c r="O114" s="510"/>
      <c r="P114" s="510"/>
      <c r="Q114" s="510"/>
      <c r="R114" s="510"/>
      <c r="S114" s="510"/>
      <c r="T114" s="510"/>
      <c r="U114" s="510"/>
      <c r="V114" s="510"/>
      <c r="W114" s="510"/>
      <c r="X114" s="510"/>
      <c r="Y114" s="510"/>
      <c r="Z114" s="510"/>
      <c r="AA114" s="510"/>
      <c r="AB114" s="510"/>
      <c r="AC114" s="510"/>
      <c r="AD114" s="510"/>
      <c r="AE114" s="510"/>
      <c r="AF114" s="510"/>
      <c r="AG114" s="510"/>
      <c r="AH114" s="510"/>
      <c r="AI114" s="510"/>
      <c r="AJ114" s="510"/>
      <c r="AK114" s="510"/>
      <c r="AL114" s="510"/>
      <c r="AM114" s="510"/>
      <c r="AN114" s="510"/>
      <c r="AO114" s="510"/>
      <c r="AP114" s="510"/>
      <c r="AQ114" s="510"/>
      <c r="AR114" s="510"/>
      <c r="AS114" s="510"/>
      <c r="AT114" s="510"/>
      <c r="AU114" s="510"/>
      <c r="AV114" s="510"/>
      <c r="AW114" s="510"/>
      <c r="AX114" s="510"/>
      <c r="AY114" s="510"/>
      <c r="AZ114" s="510"/>
      <c r="BA114" s="510"/>
      <c r="BB114" s="510"/>
      <c r="BC114" s="510"/>
      <c r="BD114" s="510"/>
      <c r="BE114" s="510"/>
      <c r="BF114" s="510"/>
      <c r="BG114" s="510"/>
      <c r="BH114" s="510"/>
      <c r="BI114" s="510"/>
      <c r="BJ114" s="510"/>
      <c r="BK114" s="510"/>
      <c r="BL114" s="510"/>
      <c r="BM114" s="510"/>
    </row>
    <row r="115" spans="1:65" s="911" customFormat="1" ht="14.4" customHeight="1" x14ac:dyDescent="0.3">
      <c r="A115" s="909"/>
      <c r="B115" s="910"/>
      <c r="C115" s="843" t="s">
        <v>102</v>
      </c>
      <c r="D115" s="785"/>
      <c r="E115" s="514"/>
      <c r="F115" s="514"/>
      <c r="G115" s="514"/>
      <c r="H115" s="514"/>
      <c r="I115" s="514"/>
      <c r="J115" s="514"/>
      <c r="K115" s="514"/>
      <c r="L115" s="514"/>
      <c r="M115" s="510">
        <f>IF(Calibración_BAU_USCUSS!Q114&lt;0,Calibración_BAU_USCUSS!Q114*-1, Calibración_BAU_USCUSS!Q114)*Emisiones_USCUSS!$M$30</f>
        <v>1.9070332837999999</v>
      </c>
      <c r="N115" s="510">
        <f>IF(Calibración_BAU_USCUSS!R114&lt;0,Calibración_BAU_USCUSS!R114*-1, Calibración_BAU_USCUSS!R114)*Emisiones_USCUSS!$M$30</f>
        <v>0.50890552456332905</v>
      </c>
      <c r="O115" s="510">
        <f>IF(Calibración_BAU_USCUSS!S114&lt;0,Calibración_BAU_USCUSS!S114*-1, Calibración_BAU_USCUSS!S114)*Emisiones_USCUSS!$M$30</f>
        <v>0.53244781233684979</v>
      </c>
      <c r="P115" s="510">
        <f>IF(Calibración_BAU_USCUSS!T114&lt;0,Calibración_BAU_USCUSS!T114*-1, Calibración_BAU_USCUSS!T114)*Emisiones_USCUSS!$M$30</f>
        <v>0.53244781233684979</v>
      </c>
      <c r="Q115" s="510">
        <f>IF(Calibración_BAU_USCUSS!U114&lt;0,Calibración_BAU_USCUSS!U114*-1, Calibración_BAU_USCUSS!U114)*Emisiones_USCUSS!$M$30</f>
        <v>0.53244781233684979</v>
      </c>
      <c r="R115" s="510">
        <f>IF(Calibración_BAU_USCUSS!V114&lt;0,Calibración_BAU_USCUSS!V114*-1, Calibración_BAU_USCUSS!V114)*Emisiones_USCUSS!$M$30</f>
        <v>0.53244781233684979</v>
      </c>
      <c r="S115" s="510">
        <f>IF(Calibración_BAU_USCUSS!W114&lt;0,Calibración_BAU_USCUSS!W114*-1, Calibración_BAU_USCUSS!W114)*Emisiones_USCUSS!$M$30</f>
        <v>0.53244781233688321</v>
      </c>
      <c r="T115" s="510">
        <f>IF(Calibración_BAU_USCUSS!X114&lt;0,Calibración_BAU_USCUSS!X114*-1, Calibración_BAU_USCUSS!X114)*Emisiones_USCUSS!$M$30</f>
        <v>0.53244781233684979</v>
      </c>
      <c r="U115" s="510">
        <f>IF(Calibración_BAU_USCUSS!Y114&lt;0,Calibración_BAU_USCUSS!Y114*-1, Calibración_BAU_USCUSS!Y114)*Emisiones_USCUSS!$M$30</f>
        <v>0.53244781233684979</v>
      </c>
      <c r="V115" s="510">
        <f>IF(Calibración_BAU_USCUSS!Z114&lt;0,Calibración_BAU_USCUSS!Z114*-1, Calibración_BAU_USCUSS!Z114)*Emisiones_USCUSS!$M$30</f>
        <v>0.53244781233684979</v>
      </c>
      <c r="W115" s="510">
        <f>IF(Calibración_BAU_USCUSS!AA114&lt;0,Calibración_BAU_USCUSS!AA114*-1, Calibración_BAU_USCUSS!AA114)*Emisiones_USCUSS!$M$30</f>
        <v>0.53244781233684979</v>
      </c>
      <c r="X115" s="510">
        <f>IF(Calibración_BAU_USCUSS!AB114&lt;0,Calibración_BAU_USCUSS!AB114*-1, Calibración_BAU_USCUSS!AB114)*Emisiones_USCUSS!$M$30</f>
        <v>0.53244781233684979</v>
      </c>
      <c r="Y115" s="510">
        <f>IF(Calibración_BAU_USCUSS!AC114&lt;0,Calibración_BAU_USCUSS!AC114*-1, Calibración_BAU_USCUSS!AC114)*Emisiones_USCUSS!$M$30</f>
        <v>0.53244781233684979</v>
      </c>
      <c r="Z115" s="510">
        <f>IF(Calibración_BAU_USCUSS!AD114&lt;0,Calibración_BAU_USCUSS!AD114*-1, Calibración_BAU_USCUSS!AD114)*Emisiones_USCUSS!$M$30</f>
        <v>0.53244781233684979</v>
      </c>
      <c r="AA115" s="510">
        <f>IF(Calibración_BAU_USCUSS!AE114&lt;0,Calibración_BAU_USCUSS!AE114*-1, Calibración_BAU_USCUSS!AE114)*Emisiones_USCUSS!$M$30</f>
        <v>0.53244781233684979</v>
      </c>
      <c r="AB115" s="510">
        <f>IF(Calibración_BAU_USCUSS!AF114&lt;0,Calibración_BAU_USCUSS!AF114*-1, Calibración_BAU_USCUSS!AF114)*Emisiones_USCUSS!$M$30</f>
        <v>0.53244781233684979</v>
      </c>
      <c r="AC115" s="510">
        <f>IF(Calibración_BAU_USCUSS!AG114&lt;0,Calibración_BAU_USCUSS!AG114*-1, Calibración_BAU_USCUSS!AG114)*Emisiones_USCUSS!$M$30</f>
        <v>0.53244781233684979</v>
      </c>
      <c r="AD115" s="510">
        <f>IF(Calibración_BAU_USCUSS!AH114&lt;0,Calibración_BAU_USCUSS!AH114*-1, Calibración_BAU_USCUSS!AH114)*Emisiones_USCUSS!$M$30</f>
        <v>0.53244781233688321</v>
      </c>
      <c r="AE115" s="510">
        <f>IF(Calibración_BAU_USCUSS!AI114&lt;0,Calibración_BAU_USCUSS!AI114*-1, Calibración_BAU_USCUSS!AI114)*Emisiones_USCUSS!$M$30</f>
        <v>0.53244781233684979</v>
      </c>
      <c r="AF115" s="510">
        <f>IF(Calibración_BAU_USCUSS!AJ114&lt;0,Calibración_BAU_USCUSS!AJ114*-1, Calibración_BAU_USCUSS!AJ114)*Emisiones_USCUSS!$M$30</f>
        <v>0.53244781233684979</v>
      </c>
      <c r="AG115" s="510">
        <f>IF(Calibración_BAU_USCUSS!AK114&lt;0,Calibración_BAU_USCUSS!AK114*-1, Calibración_BAU_USCUSS!AK114)*Emisiones_USCUSS!$M$30</f>
        <v>0.53244781233684979</v>
      </c>
      <c r="AH115" s="510">
        <f>IF(Calibración_BAU_USCUSS!AL114&lt;0,Calibración_BAU_USCUSS!AL114*-1, Calibración_BAU_USCUSS!AL114)*Emisiones_USCUSS!$M$30</f>
        <v>0.53244781233684979</v>
      </c>
      <c r="AI115" s="510">
        <f>IF(Calibración_BAU_USCUSS!AM114&lt;0,Calibración_BAU_USCUSS!AM114*-1, Calibración_BAU_USCUSS!AM114)*Emisiones_USCUSS!$M$30</f>
        <v>0.53244781233684979</v>
      </c>
      <c r="AJ115" s="510">
        <f>IF(Calibración_BAU_USCUSS!AN114&lt;0,Calibración_BAU_USCUSS!AN114*-1, Calibración_BAU_USCUSS!AN114)*Emisiones_USCUSS!$M$30</f>
        <v>0.53244781233684979</v>
      </c>
      <c r="AK115" s="510">
        <f>IF(Calibración_BAU_USCUSS!AO114&lt;0,Calibración_BAU_USCUSS!AO114*-1, Calibración_BAU_USCUSS!AO114)*Emisiones_USCUSS!$M$30</f>
        <v>0.53244781233684979</v>
      </c>
      <c r="AL115" s="510">
        <f>IF(Calibración_BAU_USCUSS!AP114&lt;0,Calibración_BAU_USCUSS!AP114*-1, Calibración_BAU_USCUSS!AP114)*Emisiones_USCUSS!$M$30</f>
        <v>0.53244781233684979</v>
      </c>
      <c r="AM115" s="510">
        <f>IF(Calibración_BAU_USCUSS!AQ114&lt;0,Calibración_BAU_USCUSS!AQ114*-1, Calibración_BAU_USCUSS!AQ114)*Emisiones_USCUSS!$M$30</f>
        <v>0.53244781233684979</v>
      </c>
      <c r="AN115" s="510">
        <f>IF(Calibración_BAU_USCUSS!AR114&lt;0,Calibración_BAU_USCUSS!AR114*-1, Calibración_BAU_USCUSS!AR114)*Emisiones_USCUSS!$M$30</f>
        <v>0.53244781233684979</v>
      </c>
      <c r="AO115" s="510">
        <f>IF(Calibración_BAU_USCUSS!AS114&lt;0,Calibración_BAU_USCUSS!AS114*-1, Calibración_BAU_USCUSS!AS114)*Emisiones_USCUSS!$M$30</f>
        <v>0.53244781233688321</v>
      </c>
      <c r="AP115" s="510">
        <f>IF(Calibración_BAU_USCUSS!AT114&lt;0,Calibración_BAU_USCUSS!AT114*-1, Calibración_BAU_USCUSS!AT114)*Emisiones_USCUSS!$M$30</f>
        <v>0.53244781233684979</v>
      </c>
      <c r="AQ115" s="510">
        <f>IF(Calibración_BAU_USCUSS!AU114&lt;0,Calibración_BAU_USCUSS!AU114*-1, Calibración_BAU_USCUSS!AU114)*Emisiones_USCUSS!$M$30</f>
        <v>0.53244781233684979</v>
      </c>
      <c r="AR115" s="510">
        <f>IF(Calibración_BAU_USCUSS!AV114&lt;0,Calibración_BAU_USCUSS!AV114*-1, Calibración_BAU_USCUSS!AV114)*Emisiones_USCUSS!$M$30</f>
        <v>0.53244781233684979</v>
      </c>
      <c r="AS115" s="510">
        <f>IF(Calibración_BAU_USCUSS!AW114&lt;0,Calibración_BAU_USCUSS!AW114*-1, Calibración_BAU_USCUSS!AW114)*Emisiones_USCUSS!$M$30</f>
        <v>0.53244781233684979</v>
      </c>
      <c r="AT115" s="510">
        <f>IF(Calibración_BAU_USCUSS!AX114&lt;0,Calibración_BAU_USCUSS!AX114*-1, Calibración_BAU_USCUSS!AX114)*Emisiones_USCUSS!$M$30</f>
        <v>0.53244781233684979</v>
      </c>
      <c r="AU115" s="510">
        <f>IF(Calibración_BAU_USCUSS!AY114&lt;0,Calibración_BAU_USCUSS!AY114*-1, Calibración_BAU_USCUSS!AY114)*Emisiones_USCUSS!$M$30</f>
        <v>0.53244781233684979</v>
      </c>
      <c r="AV115" s="510">
        <f>IF(Calibración_BAU_USCUSS!AZ114&lt;0,Calibración_BAU_USCUSS!AZ114*-1, Calibración_BAU_USCUSS!AZ114)*Emisiones_USCUSS!$M$30</f>
        <v>0.53244781233684979</v>
      </c>
      <c r="AW115" s="510">
        <f>IF(Calibración_BAU_USCUSS!BA114&lt;0,Calibración_BAU_USCUSS!BA114*-1, Calibración_BAU_USCUSS!BA114)*Emisiones_USCUSS!$M$30</f>
        <v>0.53244781233684979</v>
      </c>
      <c r="AX115" s="510">
        <f>IF(Calibración_BAU_USCUSS!BB114&lt;0,Calibración_BAU_USCUSS!BB114*-1, Calibración_BAU_USCUSS!BB114)*Emisiones_USCUSS!$M$30</f>
        <v>0.53244781233684979</v>
      </c>
      <c r="AY115" s="510">
        <f>IF(Calibración_BAU_USCUSS!BC114&lt;0,Calibración_BAU_USCUSS!BC114*-1, Calibración_BAU_USCUSS!BC114)*Emisiones_USCUSS!$M$30</f>
        <v>0.53244781233688321</v>
      </c>
      <c r="AZ115" s="510">
        <f>IF(Calibración_BAU_USCUSS!BD114&lt;0,Calibración_BAU_USCUSS!BD114*-1, Calibración_BAU_USCUSS!BD114)*Emisiones_USCUSS!$M$30</f>
        <v>0.53244781233684979</v>
      </c>
      <c r="BA115" s="510">
        <f>IF(Calibración_BAU_USCUSS!BE114&lt;0,Calibración_BAU_USCUSS!BE114*-1, Calibración_BAU_USCUSS!BE114)*Emisiones_USCUSS!$M$30</f>
        <v>0.53244781233684979</v>
      </c>
      <c r="BB115" s="510">
        <f>IF(Calibración_BAU_USCUSS!BF114&lt;0,Calibración_BAU_USCUSS!BF114*-1, Calibración_BAU_USCUSS!BF114)*Emisiones_USCUSS!$M$30</f>
        <v>0.53244781233684979</v>
      </c>
      <c r="BC115" s="510">
        <f>IF(Calibración_BAU_USCUSS!BG114&lt;0,Calibración_BAU_USCUSS!BG114*-1, Calibración_BAU_USCUSS!BG114)*Emisiones_USCUSS!$M$30</f>
        <v>0.53244781233684979</v>
      </c>
      <c r="BD115" s="510">
        <f>IF(Calibración_BAU_USCUSS!BH114&lt;0,Calibración_BAU_USCUSS!BH114*-1, Calibración_BAU_USCUSS!BH114)*Emisiones_USCUSS!$M$30</f>
        <v>0.53244781233684979</v>
      </c>
      <c r="BE115" s="510">
        <f>IF(Calibración_BAU_USCUSS!BI114&lt;0,Calibración_BAU_USCUSS!BI114*-1, Calibración_BAU_USCUSS!BI114)*Emisiones_USCUSS!$M$30</f>
        <v>0.53244781233684979</v>
      </c>
      <c r="BF115" s="510">
        <f>IF(Calibración_BAU_USCUSS!BJ114&lt;0,Calibración_BAU_USCUSS!BJ114*-1, Calibración_BAU_USCUSS!BJ114)*Emisiones_USCUSS!$M$30</f>
        <v>0.53244781233684979</v>
      </c>
      <c r="BG115" s="510">
        <f>IF(Calibración_BAU_USCUSS!BK114&lt;0,Calibración_BAU_USCUSS!BK114*-1, Calibración_BAU_USCUSS!BK114)*Emisiones_USCUSS!$M$30</f>
        <v>0.53244781233684979</v>
      </c>
      <c r="BH115" s="510">
        <f>IF(Calibración_BAU_USCUSS!BL114&lt;0,Calibración_BAU_USCUSS!BL114*-1, Calibración_BAU_USCUSS!BL114)*Emisiones_USCUSS!$M$30</f>
        <v>0.53244781233684979</v>
      </c>
      <c r="BI115" s="510">
        <f>IF(Calibración_BAU_USCUSS!BM114&lt;0,Calibración_BAU_USCUSS!BM114*-1, Calibración_BAU_USCUSS!BM114)*Emisiones_USCUSS!$M$30</f>
        <v>0.53244781233684979</v>
      </c>
      <c r="BJ115" s="510">
        <f>IF(Calibración_BAU_USCUSS!BN114&lt;0,Calibración_BAU_USCUSS!BN114*-1, Calibración_BAU_USCUSS!BN114)*Emisiones_USCUSS!$M$30</f>
        <v>0.53244781233688321</v>
      </c>
      <c r="BK115" s="510">
        <f>IF(Calibración_BAU_USCUSS!BO114&lt;0,Calibración_BAU_USCUSS!BO114*-1, Calibración_BAU_USCUSS!BO114)*Emisiones_USCUSS!$M$30</f>
        <v>0.53244781233684979</v>
      </c>
      <c r="BL115" s="510">
        <f>IF(Calibración_BAU_USCUSS!BP114&lt;0,Calibración_BAU_USCUSS!BP114*-1, Calibración_BAU_USCUSS!BP114)*Emisiones_USCUSS!$M$30</f>
        <v>0.53244781233684979</v>
      </c>
      <c r="BM115" s="510">
        <f>IF(Calibración_BAU_USCUSS!BQ114&lt;0,Calibración_BAU_USCUSS!BQ114*-1, Calibración_BAU_USCUSS!BQ114)*Emisiones_USCUSS!$M$30</f>
        <v>0.53244781233684979</v>
      </c>
    </row>
    <row r="116" spans="1:65" x14ac:dyDescent="0.3">
      <c r="C116" s="842" t="s">
        <v>103</v>
      </c>
      <c r="D116" s="784"/>
      <c r="E116" s="513"/>
      <c r="F116" s="514"/>
      <c r="G116" s="514"/>
      <c r="H116" s="514"/>
      <c r="I116" s="510"/>
      <c r="J116" s="510"/>
      <c r="K116" s="510"/>
      <c r="L116" s="510"/>
      <c r="M116" s="510">
        <f>IF(Calibración_BAU_USCUSS!Q115&lt;0,Calibración_BAU_USCUSS!Q115 *-1, Calibración_BAU_USCUSS!Q115)*Emisiones_USCUSS!$M$31</f>
        <v>-6.4159310899999988E-2</v>
      </c>
      <c r="N116" s="510">
        <f>IF(Calibración_BAU_USCUSS!R115&lt;0,Calibración_BAU_USCUSS!R115 *-1, Calibración_BAU_USCUSS!R115)*Emisiones_USCUSS!$M$31</f>
        <v>-2.6932995054158686E-3</v>
      </c>
      <c r="O116" s="510">
        <f>IF(Calibración_BAU_USCUSS!S115&lt;0,Calibración_BAU_USCUSS!S115 *-1, Calibración_BAU_USCUSS!S115)*Emisiones_USCUSS!$M$31</f>
        <v>-2.6895827520984953E-3</v>
      </c>
      <c r="P116" s="510">
        <f>IF(Calibración_BAU_USCUSS!T115&lt;0,Calibración_BAU_USCUSS!T115 *-1, Calibración_BAU_USCUSS!T115)*Emisiones_USCUSS!$M$31</f>
        <v>-2.6858711279006495E-3</v>
      </c>
      <c r="Q116" s="510">
        <f>IF(Calibración_BAU_USCUSS!U115&lt;0,Calibración_BAU_USCUSS!U115 *-1, Calibración_BAU_USCUSS!U115)*Emisiones_USCUSS!$M$31</f>
        <v>-2.682164625744137E-3</v>
      </c>
      <c r="R116" s="510">
        <f>IF(Calibración_BAU_USCUSS!V115&lt;0,Calibración_BAU_USCUSS!V115 *-1, Calibración_BAU_USCUSS!V115)*Emisiones_USCUSS!$M$31</f>
        <v>-2.6784632385604525E-3</v>
      </c>
      <c r="S116" s="510">
        <f>IF(Calibración_BAU_USCUSS!W115&lt;0,Calibración_BAU_USCUSS!W115 *-1, Calibración_BAU_USCUSS!W115)*Emisiones_USCUSS!$M$31</f>
        <v>-2.6747669592912188E-3</v>
      </c>
      <c r="T116" s="510">
        <f>IF(Calibración_BAU_USCUSS!X115&lt;0,Calibración_BAU_USCUSS!X115 *-1, Calibración_BAU_USCUSS!X115)*Emisiones_USCUSS!$M$31</f>
        <v>-2.6710757808875289E-3</v>
      </c>
      <c r="U116" s="510">
        <f>IF(Calibración_BAU_USCUSS!Y115&lt;0,Calibración_BAU_USCUSS!Y115 *-1, Calibración_BAU_USCUSS!Y115)*Emisiones_USCUSS!$M$31</f>
        <v>-2.6673896963099438E-3</v>
      </c>
      <c r="V116" s="510">
        <f>IF(Calibración_BAU_USCUSS!Z115&lt;0,Calibración_BAU_USCUSS!Z115 *-1, Calibración_BAU_USCUSS!Z115)*Emisiones_USCUSS!$M$31</f>
        <v>-2.6637086985289334E-3</v>
      </c>
      <c r="W116" s="510">
        <f>IF(Calibración_BAU_USCUSS!AA115&lt;0,Calibración_BAU_USCUSS!AA115 *-1, Calibración_BAU_USCUSS!AA115)*Emisiones_USCUSS!$M$31</f>
        <v>-2.6600327805250987E-3</v>
      </c>
      <c r="X116" s="510">
        <f>IF(Calibración_BAU_USCUSS!AB115&lt;0,Calibración_BAU_USCUSS!AB115 *-1, Calibración_BAU_USCUSS!AB115)*Emisiones_USCUSS!$M$31</f>
        <v>-2.6563619352878453E-3</v>
      </c>
      <c r="Y116" s="510">
        <f>IF(Calibración_BAU_USCUSS!AC115&lt;0,Calibración_BAU_USCUSS!AC115 *-1, Calibración_BAU_USCUSS!AC115)*Emisiones_USCUSS!$M$31</f>
        <v>-2.6526961558171517E-3</v>
      </c>
      <c r="Z116" s="510">
        <f>IF(Calibración_BAU_USCUSS!AD115&lt;0,Calibración_BAU_USCUSS!AD115 *-1, Calibración_BAU_USCUSS!AD115)*Emisiones_USCUSS!$M$31</f>
        <v>-2.6490354351222439E-3</v>
      </c>
      <c r="AA116" s="510">
        <f>IF(Calibración_BAU_USCUSS!AE115&lt;0,Calibración_BAU_USCUSS!AE115 *-1, Calibración_BAU_USCUSS!AE115)*Emisiones_USCUSS!$M$31</f>
        <v>-2.6453797662215959E-3</v>
      </c>
      <c r="AB116" s="510">
        <f>IF(Calibración_BAU_USCUSS!AF115&lt;0,Calibración_BAU_USCUSS!AF115 *-1, Calibración_BAU_USCUSS!AF115)*Emisiones_USCUSS!$M$31</f>
        <v>-2.6417291421442519E-3</v>
      </c>
      <c r="AC116" s="510">
        <f>IF(Calibración_BAU_USCUSS!AG115&lt;0,Calibración_BAU_USCUSS!AG115 *-1, Calibración_BAU_USCUSS!AG115)*Emisiones_USCUSS!$M$31</f>
        <v>-2.6380835559280647E-3</v>
      </c>
      <c r="AD116" s="510">
        <f>IF(Calibración_BAU_USCUSS!AH115&lt;0,Calibración_BAU_USCUSS!AH115 *-1, Calibración_BAU_USCUSS!AH115)*Emisiones_USCUSS!$M$31</f>
        <v>-2.6344430006210152E-3</v>
      </c>
      <c r="AE116" s="510">
        <f>IF(Calibración_BAU_USCUSS!AI115&lt;0,Calibración_BAU_USCUSS!AI115 *-1, Calibración_BAU_USCUSS!AI115)*Emisiones_USCUSS!$M$31</f>
        <v>-2.6308074692801132E-3</v>
      </c>
      <c r="AF116" s="510">
        <f>IF(Calibración_BAU_USCUSS!AJ115&lt;0,Calibración_BAU_USCUSS!AJ115 *-1, Calibración_BAU_USCUSS!AJ115)*Emisiones_USCUSS!$M$31</f>
        <v>-2.6271769549724984E-3</v>
      </c>
      <c r="AG116" s="510">
        <f>IF(Calibración_BAU_USCUSS!AK115&lt;0,Calibración_BAU_USCUSS!AK115 *-1, Calibración_BAU_USCUSS!AK115)*Emisiones_USCUSS!$M$31</f>
        <v>-2.6235514507745587E-3</v>
      </c>
      <c r="AH116" s="510">
        <f>IF(Calibración_BAU_USCUSS!AL115&lt;0,Calibración_BAU_USCUSS!AL115 *-1, Calibración_BAU_USCUSS!AL115)*Emisiones_USCUSS!$M$31</f>
        <v>-2.6199309497725899E-3</v>
      </c>
      <c r="AI116" s="510">
        <f>IF(Calibración_BAU_USCUSS!AM115&lt;0,Calibración_BAU_USCUSS!AM115 *-1, Calibración_BAU_USCUSS!AM115)*Emisiones_USCUSS!$M$31</f>
        <v>-2.6163154450619184E-3</v>
      </c>
      <c r="AJ116" s="510">
        <f>IF(Calibración_BAU_USCUSS!AN115&lt;0,Calibración_BAU_USCUSS!AN115 *-1, Calibración_BAU_USCUSS!AN115)*Emisiones_USCUSS!$M$31</f>
        <v>-2.6127049297477774E-3</v>
      </c>
      <c r="AK116" s="510">
        <f>IF(Calibración_BAU_USCUSS!AO115&lt;0,Calibración_BAU_USCUSS!AO115 *-1, Calibración_BAU_USCUSS!AO115)*Emisiones_USCUSS!$M$31</f>
        <v>-2.6090993969446505E-3</v>
      </c>
      <c r="AL116" s="510">
        <f>IF(Calibración_BAU_USCUSS!AP115&lt;0,Calibración_BAU_USCUSS!AP115 *-1, Calibración_BAU_USCUSS!AP115)*Emisiones_USCUSS!$M$31</f>
        <v>-2.6054988397769293E-3</v>
      </c>
      <c r="AM116" s="510">
        <f>IF(Calibración_BAU_USCUSS!AQ115&lt;0,Calibración_BAU_USCUSS!AQ115 *-1, Calibración_BAU_USCUSS!AQ115)*Emisiones_USCUSS!$M$31</f>
        <v>-2.6019032513780334E-3</v>
      </c>
      <c r="AN116" s="510">
        <f>IF(Calibración_BAU_USCUSS!AR115&lt;0,Calibración_BAU_USCUSS!AR115 *-1, Calibración_BAU_USCUSS!AR115)*Emisiones_USCUSS!$M$31</f>
        <v>-2.5983126248910735E-3</v>
      </c>
      <c r="AO116" s="510">
        <f>IF(Calibración_BAU_USCUSS!AS115&lt;0,Calibración_BAU_USCUSS!AS115 *-1, Calibración_BAU_USCUSS!AS115)*Emisiones_USCUSS!$M$31</f>
        <v>-2.5947269534686256E-3</v>
      </c>
      <c r="AP116" s="510">
        <f>IF(Calibración_BAU_USCUSS!AT115&lt;0,Calibración_BAU_USCUSS!AT115 *-1, Calibración_BAU_USCUSS!AT115)*Emisiones_USCUSS!$M$31</f>
        <v>-2.5911462302729573E-3</v>
      </c>
      <c r="AQ116" s="510">
        <f>IF(Calibración_BAU_USCUSS!AU115&lt;0,Calibración_BAU_USCUSS!AU115 *-1, Calibración_BAU_USCUSS!AU115)*Emisiones_USCUSS!$M$31</f>
        <v>-2.5875704484751437E-3</v>
      </c>
      <c r="AR116" s="510">
        <f>IF(Calibración_BAU_USCUSS!AV115&lt;0,Calibración_BAU_USCUSS!AV115 *-1, Calibración_BAU_USCUSS!AV115)*Emisiones_USCUSS!$M$31</f>
        <v>-2.5839996012561681E-3</v>
      </c>
      <c r="AS116" s="510">
        <f>IF(Calibración_BAU_USCUSS!AW115&lt;0,Calibración_BAU_USCUSS!AW115 *-1, Calibración_BAU_USCUSS!AW115)*Emisiones_USCUSS!$M$31</f>
        <v>-2.5804336818064837E-3</v>
      </c>
      <c r="AT116" s="510">
        <f>IF(Calibración_BAU_USCUSS!AX115&lt;0,Calibración_BAU_USCUSS!AX115 *-1, Calibración_BAU_USCUSS!AX115)*Emisiones_USCUSS!$M$31</f>
        <v>-2.5768726833255715E-3</v>
      </c>
      <c r="AU116" s="510">
        <f>IF(Calibración_BAU_USCUSS!AY115&lt;0,Calibración_BAU_USCUSS!AY115 *-1, Calibración_BAU_USCUSS!AY115)*Emisiones_USCUSS!$M$31</f>
        <v>-2.5733165990226019E-3</v>
      </c>
      <c r="AV116" s="510">
        <f>IF(Calibración_BAU_USCUSS!AZ115&lt;0,Calibración_BAU_USCUSS!AZ115 *-1, Calibración_BAU_USCUSS!AZ115)*Emisiones_USCUSS!$M$31</f>
        <v>-2.5697654221159922E-3</v>
      </c>
      <c r="AW116" s="510">
        <f>IF(Calibración_BAU_USCUSS!BA115&lt;0,Calibración_BAU_USCUSS!BA115 *-1, Calibración_BAU_USCUSS!BA115)*Emisiones_USCUSS!$M$31</f>
        <v>-2.5662191458334098E-3</v>
      </c>
      <c r="AX116" s="510">
        <f>IF(Calibración_BAU_USCUSS!BB115&lt;0,Calibración_BAU_USCUSS!BB115 *-1, Calibración_BAU_USCUSS!BB115)*Emisiones_USCUSS!$M$31</f>
        <v>-2.5626777634122112E-3</v>
      </c>
      <c r="AY116" s="510">
        <f>IF(Calibración_BAU_USCUSS!BC115&lt;0,Calibración_BAU_USCUSS!BC115 *-1, Calibración_BAU_USCUSS!BC115)*Emisiones_USCUSS!$M$31</f>
        <v>-2.5591412680987797E-3</v>
      </c>
      <c r="AZ116" s="510">
        <f>IF(Calibración_BAU_USCUSS!BD115&lt;0,Calibración_BAU_USCUSS!BD115 *-1, Calibración_BAU_USCUSS!BD115)*Emisiones_USCUSS!$M$31</f>
        <v>-2.5556096531487481E-3</v>
      </c>
      <c r="BA116" s="510">
        <f>IF(Calibración_BAU_USCUSS!BE115&lt;0,Calibración_BAU_USCUSS!BE115 *-1, Calibración_BAU_USCUSS!BE115)*Emisiones_USCUSS!$M$31</f>
        <v>-2.5520829118274389E-3</v>
      </c>
      <c r="BB116" s="510">
        <f>IF(Calibración_BAU_USCUSS!BF115&lt;0,Calibración_BAU_USCUSS!BF115 *-1, Calibración_BAU_USCUSS!BF115)*Emisiones_USCUSS!$M$31</f>
        <v>-2.5485610374089804E-3</v>
      </c>
      <c r="BC116" s="510">
        <f>IF(Calibración_BAU_USCUSS!BG115&lt;0,Calibración_BAU_USCUSS!BG115 *-1, Calibración_BAU_USCUSS!BG115)*Emisiones_USCUSS!$M$31</f>
        <v>-2.5450440231774125E-3</v>
      </c>
      <c r="BD116" s="510">
        <f>IF(Calibración_BAU_USCUSS!BH115&lt;0,Calibración_BAU_USCUSS!BH115 *-1, Calibración_BAU_USCUSS!BH115)*Emisiones_USCUSS!$M$31</f>
        <v>-2.5415318624253621E-3</v>
      </c>
      <c r="BE116" s="510">
        <f>IF(Calibración_BAU_USCUSS!BI115&lt;0,Calibración_BAU_USCUSS!BI115 *-1, Calibración_BAU_USCUSS!BI115)*Emisiones_USCUSS!$M$31</f>
        <v>-2.5380245484553643E-3</v>
      </c>
      <c r="BF116" s="510">
        <f>IF(Calibración_BAU_USCUSS!BJ115&lt;0,Calibración_BAU_USCUSS!BJ115 *-1, Calibración_BAU_USCUSS!BJ115)*Emisiones_USCUSS!$M$31</f>
        <v>-2.534522074578543E-3</v>
      </c>
      <c r="BG116" s="510">
        <f>IF(Calibración_BAU_USCUSS!BK115&lt;0,Calibración_BAU_USCUSS!BK115 *-1, Calibración_BAU_USCUSS!BK115)*Emisiones_USCUSS!$M$31</f>
        <v>-2.5310244341154907E-3</v>
      </c>
      <c r="BH116" s="510">
        <f>IF(Calibración_BAU_USCUSS!BL115&lt;0,Calibración_BAU_USCUSS!BL115 *-1, Calibración_BAU_USCUSS!BL115)*Emisiones_USCUSS!$M$31</f>
        <v>-2.5275316203964889E-3</v>
      </c>
      <c r="BI116" s="510">
        <f>IF(Calibración_BAU_USCUSS!BM115&lt;0,Calibración_BAU_USCUSS!BM115 *-1, Calibración_BAU_USCUSS!BM115)*Emisiones_USCUSS!$M$31</f>
        <v>-2.5240436267601868E-3</v>
      </c>
      <c r="BJ116" s="510">
        <f>IF(Calibración_BAU_USCUSS!BN115&lt;0,Calibración_BAU_USCUSS!BN115 *-1, Calibración_BAU_USCUSS!BN115)*Emisiones_USCUSS!$M$31</f>
        <v>-2.5205604465553632E-3</v>
      </c>
      <c r="BK116" s="510">
        <f>IF(Calibración_BAU_USCUSS!BO115&lt;0,Calibración_BAU_USCUSS!BO115 *-1, Calibración_BAU_USCUSS!BO115)*Emisiones_USCUSS!$M$31</f>
        <v>-2.517082073139163E-3</v>
      </c>
      <c r="BL116" s="510">
        <f>IF(Calibración_BAU_USCUSS!BP115&lt;0,Calibración_BAU_USCUSS!BP115 *-1, Calibración_BAU_USCUSS!BP115)*Emisiones_USCUSS!$M$31</f>
        <v>-2.5136084998782023E-3</v>
      </c>
      <c r="BM116" s="510">
        <f>IF(Calibración_BAU_USCUSS!BQ115&lt;0,Calibración_BAU_USCUSS!BQ115 *-1, Calibración_BAU_USCUSS!BQ115)*Emisiones_USCUSS!$M$31</f>
        <v>-2.5101397201483431E-3</v>
      </c>
    </row>
    <row r="117" spans="1:65" x14ac:dyDescent="0.3">
      <c r="C117" s="842" t="s">
        <v>80</v>
      </c>
      <c r="D117" s="784"/>
      <c r="E117" s="513"/>
      <c r="F117" s="514"/>
      <c r="G117" s="514"/>
      <c r="H117" s="514"/>
      <c r="I117" s="510"/>
      <c r="J117" s="510"/>
      <c r="K117" s="510"/>
      <c r="L117" s="510"/>
      <c r="M117" s="510"/>
      <c r="N117" s="510"/>
      <c r="O117" s="510"/>
      <c r="P117" s="510"/>
      <c r="Q117" s="510"/>
      <c r="R117" s="510"/>
      <c r="S117" s="510"/>
      <c r="T117" s="510"/>
      <c r="U117" s="510"/>
      <c r="V117" s="510"/>
      <c r="W117" s="510"/>
      <c r="X117" s="510"/>
      <c r="Y117" s="510"/>
      <c r="Z117" s="510"/>
      <c r="AA117" s="510"/>
      <c r="AB117" s="510"/>
      <c r="AC117" s="510"/>
      <c r="AD117" s="510"/>
      <c r="AE117" s="510"/>
      <c r="AF117" s="510"/>
      <c r="AG117" s="510"/>
      <c r="AH117" s="510"/>
      <c r="AI117" s="510"/>
      <c r="AJ117" s="510"/>
      <c r="AK117" s="510"/>
      <c r="AL117" s="510"/>
      <c r="AM117" s="510"/>
      <c r="AN117" s="510"/>
      <c r="AO117" s="510"/>
      <c r="AP117" s="510"/>
      <c r="AQ117" s="510"/>
      <c r="AR117" s="510"/>
      <c r="AS117" s="510"/>
      <c r="AT117" s="510"/>
      <c r="AU117" s="510"/>
      <c r="AV117" s="510"/>
      <c r="AW117" s="510"/>
      <c r="AX117" s="510"/>
      <c r="AY117" s="510"/>
      <c r="AZ117" s="510"/>
      <c r="BA117" s="510"/>
      <c r="BB117" s="510"/>
      <c r="BC117" s="510"/>
      <c r="BD117" s="510"/>
      <c r="BE117" s="510"/>
      <c r="BF117" s="510"/>
      <c r="BG117" s="510"/>
      <c r="BH117" s="510"/>
      <c r="BI117" s="510"/>
      <c r="BJ117" s="510"/>
      <c r="BK117" s="510"/>
      <c r="BL117" s="510"/>
      <c r="BM117" s="510"/>
    </row>
    <row r="118" spans="1:65" x14ac:dyDescent="0.3">
      <c r="C118" s="842" t="s">
        <v>57</v>
      </c>
      <c r="D118" s="784"/>
      <c r="E118" s="513"/>
      <c r="F118" s="514"/>
      <c r="G118" s="514"/>
      <c r="H118" s="514"/>
      <c r="I118" s="510"/>
      <c r="J118" s="510"/>
      <c r="K118" s="510"/>
      <c r="L118" s="510"/>
      <c r="M118" s="510">
        <f>IF(Calibración_BAU_USCUSS!Q117 &lt;0,Calibración_BAU_USCUSS!Q117 *-1, Calibración_BAU_USCUSS!Q117)*Emisiones_USCUSS!$M$33</f>
        <v>-1.4776661499999998E-2</v>
      </c>
      <c r="N118" s="510">
        <f>IF(Calibración_BAU_USCUSS!R117 &lt;0,Calibración_BAU_USCUSS!R117 *-1, Calibración_BAU_USCUSS!R117)*Emisiones_USCUSS!$M$33</f>
        <v>-2.0416569331959313E-3</v>
      </c>
      <c r="O118" s="510">
        <f>IF(Calibración_BAU_USCUSS!S117 &lt;0,Calibración_BAU_USCUSS!S117 *-1, Calibración_BAU_USCUSS!S117)*Emisiones_USCUSS!$M$33</f>
        <v>-2.0672546219218102E-3</v>
      </c>
      <c r="P118" s="510">
        <f>IF(Calibración_BAU_USCUSS!T117 &lt;0,Calibración_BAU_USCUSS!T117 *-1, Calibración_BAU_USCUSS!T117)*Emisiones_USCUSS!$M$33</f>
        <v>-2.0931732468723167E-3</v>
      </c>
      <c r="Q118" s="510">
        <f>IF(Calibración_BAU_USCUSS!U117 &lt;0,Calibración_BAU_USCUSS!U117 *-1, Calibración_BAU_USCUSS!U117)*Emisiones_USCUSS!$M$33</f>
        <v>-2.1172192667695839E-3</v>
      </c>
      <c r="R118" s="510">
        <f>IF(Calibración_BAU_USCUSS!V117 &lt;0,Calibración_BAU_USCUSS!V117 *-1, Calibración_BAU_USCUSS!V117)*Emisiones_USCUSS!$M$33</f>
        <v>-2.1437368097587039E-3</v>
      </c>
      <c r="S118" s="510">
        <f>IF(Calibración_BAU_USCUSS!W117 &lt;0,Calibración_BAU_USCUSS!W117 *-1, Calibración_BAU_USCUSS!W117)*Emisiones_USCUSS!$M$33</f>
        <v>-2.1705864771041465E-3</v>
      </c>
      <c r="T118" s="510">
        <f>IF(Calibración_BAU_USCUSS!X117 &lt;0,Calibración_BAU_USCUSS!X117 *-1, Calibración_BAU_USCUSS!X117)*Emisiones_USCUSS!$M$33</f>
        <v>-2.1977724285649441E-3</v>
      </c>
      <c r="U118" s="510">
        <f>IF(Calibración_BAU_USCUSS!Y117 &lt;0,Calibración_BAU_USCUSS!Y117 *-1, Calibración_BAU_USCUSS!Y117)*Emisiones_USCUSS!$M$33</f>
        <v>-2.2252988759997963E-3</v>
      </c>
      <c r="V118" s="510">
        <f>IF(Calibración_BAU_USCUSS!Z117 &lt;0,Calibración_BAU_USCUSS!Z117 *-1, Calibración_BAU_USCUSS!Z117)*Emisiones_USCUSS!$M$33</f>
        <v>-2.2531700840197444E-3</v>
      </c>
      <c r="W118" s="510">
        <f>IF(Calibración_BAU_USCUSS!AA117 &lt;0,Calibración_BAU_USCUSS!AA117 *-1, Calibración_BAU_USCUSS!AA117)*Emisiones_USCUSS!$M$33</f>
        <v>-2.2813903706487971E-3</v>
      </c>
      <c r="X118" s="510">
        <f>IF(Calibración_BAU_USCUSS!AB117 &lt;0,Calibración_BAU_USCUSS!AB117 *-1, Calibración_BAU_USCUSS!AB117)*Emisiones_USCUSS!$M$33</f>
        <v>-2.3099641079929625E-3</v>
      </c>
      <c r="Y118" s="510">
        <f>IF(Calibración_BAU_USCUSS!AC117 &lt;0,Calibración_BAU_USCUSS!AC117 *-1, Calibración_BAU_USCUSS!AC117)*Emisiones_USCUSS!$M$33</f>
        <v>-2.3388957229175241E-3</v>
      </c>
      <c r="Z118" s="510">
        <f>IF(Calibración_BAU_USCUSS!AD117 &lt;0,Calibración_BAU_USCUSS!AD117 *-1, Calibración_BAU_USCUSS!AD117)*Emisiones_USCUSS!$M$33</f>
        <v>-2.3681896977329718E-3</v>
      </c>
      <c r="AA118" s="510">
        <f>IF(Calibración_BAU_USCUSS!AE117 &lt;0,Calibración_BAU_USCUSS!AE117 *-1, Calibración_BAU_USCUSS!AE117)*Emisiones_USCUSS!$M$33</f>
        <v>-2.3978505708894238E-3</v>
      </c>
      <c r="AB118" s="510">
        <f>IF(Calibración_BAU_USCUSS!AF117 &lt;0,Calibración_BAU_USCUSS!AF117 *-1, Calibración_BAU_USCUSS!AF117)*Emisiones_USCUSS!$M$33</f>
        <v>-2.4278829376797057E-3</v>
      </c>
      <c r="AC118" s="510">
        <f>IF(Calibración_BAU_USCUSS!AG117 &lt;0,Calibración_BAU_USCUSS!AG117 *-1, Calibración_BAU_USCUSS!AG117)*Emisiones_USCUSS!$M$33</f>
        <v>-2.4582914509513405E-3</v>
      </c>
      <c r="AD118" s="510">
        <f>IF(Calibración_BAU_USCUSS!AH117 &lt;0,Calibración_BAU_USCUSS!AH117 *-1, Calibración_BAU_USCUSS!AH117)*Emisiones_USCUSS!$M$33</f>
        <v>-2.489080821827314E-3</v>
      </c>
      <c r="AE118" s="510">
        <f>IF(Calibración_BAU_USCUSS!AI117 &lt;0,Calibración_BAU_USCUSS!AI117 *-1, Calibración_BAU_USCUSS!AI117)*Emisiones_USCUSS!$M$33</f>
        <v>-2.5202558204362123E-3</v>
      </c>
      <c r="AF118" s="510">
        <f>IF(Calibración_BAU_USCUSS!AJ117 &lt;0,Calibración_BAU_USCUSS!AJ117 *-1, Calibración_BAU_USCUSS!AJ117)*Emisiones_USCUSS!$M$33</f>
        <v>-2.5518212766508443E-3</v>
      </c>
      <c r="AG118" s="510">
        <f>IF(Calibración_BAU_USCUSS!AK117 &lt;0,Calibración_BAU_USCUSS!AK117 *-1, Calibración_BAU_USCUSS!AK117)*Emisiones_USCUSS!$M$33</f>
        <v>-2.5837820808368994E-3</v>
      </c>
      <c r="AH118" s="510">
        <f>IF(Calibración_BAU_USCUSS!AL117 &lt;0,Calibración_BAU_USCUSS!AL117 *-1, Calibración_BAU_USCUSS!AL117)*Emisiones_USCUSS!$M$33</f>
        <v>-2.6161431846103856E-3</v>
      </c>
      <c r="AI118" s="510">
        <f>IF(Calibración_BAU_USCUSS!AM117 &lt;0,Calibración_BAU_USCUSS!AM117 *-1, Calibración_BAU_USCUSS!AM117)*Emisiones_USCUSS!$M$33</f>
        <v>-2.6489096016048073E-3</v>
      </c>
      <c r="AJ118" s="510">
        <f>IF(Calibración_BAU_USCUSS!AN117 &lt;0,Calibración_BAU_USCUSS!AN117 *-1, Calibración_BAU_USCUSS!AN117)*Emisiones_USCUSS!$M$33</f>
        <v>-2.6820864082479977E-3</v>
      </c>
      <c r="AK118" s="510">
        <f>IF(Calibración_BAU_USCUSS!AO117 &lt;0,Calibración_BAU_USCUSS!AO117 *-1, Calibración_BAU_USCUSS!AO117)*Emisiones_USCUSS!$M$33</f>
        <v>-2.7156787445485287E-3</v>
      </c>
      <c r="AL118" s="510">
        <f>IF(Calibración_BAU_USCUSS!AP117 &lt;0,Calibración_BAU_USCUSS!AP117 *-1, Calibración_BAU_USCUSS!AP117)*Emisiones_USCUSS!$M$33</f>
        <v>-2.7496918148920231E-3</v>
      </c>
      <c r="AM118" s="510">
        <f>IF(Calibración_BAU_USCUSS!AQ117 &lt;0,Calibración_BAU_USCUSS!AQ117 *-1, Calibración_BAU_USCUSS!AQ117)*Emisiones_USCUSS!$M$33</f>
        <v>-2.7841308888474979E-3</v>
      </c>
      <c r="AN118" s="510">
        <f>IF(Calibración_BAU_USCUSS!AR117 &lt;0,Calibración_BAU_USCUSS!AR117 *-1, Calibración_BAU_USCUSS!AR117)*Emisiones_USCUSS!$M$33</f>
        <v>-2.8190013019837828E-3</v>
      </c>
      <c r="AO118" s="510">
        <f>IF(Calibración_BAU_USCUSS!AS117 &lt;0,Calibración_BAU_USCUSS!AS117 *-1, Calibración_BAU_USCUSS!AS117)*Emisiones_USCUSS!$M$33</f>
        <v>-2.8543084566961317E-3</v>
      </c>
      <c r="AP118" s="510">
        <f>IF(Calibración_BAU_USCUSS!AT117 &lt;0,Calibración_BAU_USCUSS!AT117 *-1, Calibración_BAU_USCUSS!AT117)*Emisiones_USCUSS!$M$33</f>
        <v>-2.8900578230431212E-3</v>
      </c>
      <c r="AQ118" s="510">
        <f>IF(Calibración_BAU_USCUSS!AU117 &lt;0,Calibración_BAU_USCUSS!AU117 *-1, Calibración_BAU_USCUSS!AU117)*Emisiones_USCUSS!$M$33</f>
        <v>-2.9262549395942814E-3</v>
      </c>
      <c r="AR118" s="510">
        <f>IF(Calibración_BAU_USCUSS!AV117 &lt;0,Calibración_BAU_USCUSS!AV117 *-1, Calibración_BAU_USCUSS!AV117)*Emisiones_USCUSS!$M$33</f>
        <v>-2.9629054142880085E-3</v>
      </c>
      <c r="AS118" s="510">
        <f>IF(Calibración_BAU_USCUSS!AW117 &lt;0,Calibración_BAU_USCUSS!AW117 *-1, Calibración_BAU_USCUSS!AW117)*Emisiones_USCUSS!$M$33</f>
        <v>-3.0000149253005125E-3</v>
      </c>
      <c r="AT118" s="510">
        <f>IF(Calibración_BAU_USCUSS!AX117 &lt;0,Calibración_BAU_USCUSS!AX117 *-1, Calibración_BAU_USCUSS!AX117)*Emisiones_USCUSS!$M$33</f>
        <v>-3.0375892219254969E-3</v>
      </c>
      <c r="AU118" s="510">
        <f>IF(Calibración_BAU_USCUSS!AY117 &lt;0,Calibración_BAU_USCUSS!AY117 *-1, Calibración_BAU_USCUSS!AY117)*Emisiones_USCUSS!$M$33</f>
        <v>-3.0756341254647452E-3</v>
      </c>
      <c r="AV118" s="510">
        <f>IF(Calibración_BAU_USCUSS!AZ117 &lt;0,Calibración_BAU_USCUSS!AZ117 *-1, Calibración_BAU_USCUSS!AZ117)*Emisiones_USCUSS!$M$33</f>
        <v>-3.1141555301302808E-3</v>
      </c>
      <c r="AW118" s="510">
        <f>IF(Calibración_BAU_USCUSS!BA117 &lt;0,Calibración_BAU_USCUSS!BA117 *-1, Calibración_BAU_USCUSS!BA117)*Emisiones_USCUSS!$M$33</f>
        <v>-3.1531594039572227E-3</v>
      </c>
      <c r="AX118" s="510">
        <f>IF(Calibración_BAU_USCUSS!BB117 &lt;0,Calibración_BAU_USCUSS!BB117 *-1, Calibración_BAU_USCUSS!BB117)*Emisiones_USCUSS!$M$33</f>
        <v>-3.1926517897286674E-3</v>
      </c>
      <c r="AY118" s="510">
        <f>IF(Calibración_BAU_USCUSS!BC117 &lt;0,Calibración_BAU_USCUSS!BC117 *-1, Calibración_BAU_USCUSS!BC117)*Emisiones_USCUSS!$M$33</f>
        <v>-3.2326388059117279E-3</v>
      </c>
      <c r="AZ118" s="510">
        <f>IF(Calibración_BAU_USCUSS!BD117 &lt;0,Calibración_BAU_USCUSS!BD117 *-1, Calibración_BAU_USCUSS!BD117)*Emisiones_USCUSS!$M$33</f>
        <v>-3.2731266476055585E-3</v>
      </c>
      <c r="BA118" s="510">
        <f>IF(Calibración_BAU_USCUSS!BE117 &lt;0,Calibración_BAU_USCUSS!BE117 *-1, Calibración_BAU_USCUSS!BE117)*Emisiones_USCUSS!$M$33</f>
        <v>-3.3141215875010393E-3</v>
      </c>
      <c r="BB118" s="510">
        <f>IF(Calibración_BAU_USCUSS!BF117 &lt;0,Calibración_BAU_USCUSS!BF117 *-1, Calibración_BAU_USCUSS!BF117)*Emisiones_USCUSS!$M$33</f>
        <v>-3.3556299768526024E-3</v>
      </c>
      <c r="BC118" s="510">
        <f>IF(Calibración_BAU_USCUSS!BG117 &lt;0,Calibración_BAU_USCUSS!BG117 *-1, Calibración_BAU_USCUSS!BG117)*Emisiones_USCUSS!$M$33</f>
        <v>-3.397658246462393E-3</v>
      </c>
      <c r="BD118" s="510">
        <f>IF(Calibración_BAU_USCUSS!BH117 &lt;0,Calibración_BAU_USCUSS!BH117 *-1, Calibración_BAU_USCUSS!BH117)*Emisiones_USCUSS!$M$33</f>
        <v>-3.4402129076762785E-3</v>
      </c>
      <c r="BE118" s="510">
        <f>IF(Calibración_BAU_USCUSS!BI117 &lt;0,Calibración_BAU_USCUSS!BI117 *-1, Calibración_BAU_USCUSS!BI117)*Emisiones_USCUSS!$M$33</f>
        <v>-3.4833005533929399E-3</v>
      </c>
      <c r="BF118" s="510">
        <f>IF(Calibración_BAU_USCUSS!BJ117 &lt;0,Calibración_BAU_USCUSS!BJ117 *-1, Calibración_BAU_USCUSS!BJ117)*Emisiones_USCUSS!$M$33</f>
        <v>-3.5269278590851056E-3</v>
      </c>
      <c r="BG118" s="510">
        <f>IF(Calibración_BAU_USCUSS!BK117 &lt;0,Calibración_BAU_USCUSS!BK117 *-1, Calibración_BAU_USCUSS!BK117)*Emisiones_USCUSS!$M$33</f>
        <v>-3.5711015838337384E-3</v>
      </c>
      <c r="BH118" s="510">
        <f>IF(Calibración_BAU_USCUSS!BL117 &lt;0,Calibración_BAU_USCUSS!BL117 *-1, Calibración_BAU_USCUSS!BL117)*Emisiones_USCUSS!$M$33</f>
        <v>-3.6158285713754519E-3</v>
      </c>
      <c r="BI118" s="510">
        <f>IF(Calibración_BAU_USCUSS!BM117 &lt;0,Calibración_BAU_USCUSS!BM117 *-1, Calibración_BAU_USCUSS!BM117)*Emisiones_USCUSS!$M$33</f>
        <v>-3.6611157511624616E-3</v>
      </c>
      <c r="BJ118" s="510">
        <f>IF(Calibración_BAU_USCUSS!BN117 &lt;0,Calibración_BAU_USCUSS!BN117 *-1, Calibración_BAU_USCUSS!BN117)*Emisiones_USCUSS!$M$33</f>
        <v>-3.706970139436471E-3</v>
      </c>
      <c r="BK118" s="510">
        <f>IF(Calibración_BAU_USCUSS!BO117 &lt;0,Calibración_BAU_USCUSS!BO117 *-1, Calibración_BAU_USCUSS!BO117)*Emisiones_USCUSS!$M$33</f>
        <v>-3.7533988403153861E-3</v>
      </c>
      <c r="BL118" s="510">
        <f>IF(Calibración_BAU_USCUSS!BP117 &lt;0,Calibración_BAU_USCUSS!BP117 *-1, Calibración_BAU_USCUSS!BP117)*Emisiones_USCUSS!$M$33</f>
        <v>-3.8004090468941737E-3</v>
      </c>
      <c r="BM118" s="510">
        <f>IF(Calibración_BAU_USCUSS!BQ117 &lt;0,Calibración_BAU_USCUSS!BQ117 *-1, Calibración_BAU_USCUSS!BQ117)*Emisiones_USCUSS!$M$33</f>
        <v>-3.8480080423591301E-3</v>
      </c>
    </row>
    <row r="119" spans="1:65" x14ac:dyDescent="0.3">
      <c r="D119" s="64"/>
      <c r="E119" s="83"/>
      <c r="F119" s="83"/>
      <c r="G119" s="83"/>
      <c r="H119" s="83"/>
      <c r="M119" s="272">
        <f>SUM(M112:M118)</f>
        <v>35.926092555599993</v>
      </c>
      <c r="N119" s="272">
        <f>SUM(N112:N118)</f>
        <v>9.4406551452692096</v>
      </c>
      <c r="O119" s="272">
        <f t="shared" ref="O119:P119" si="0">SUM(O112:O118)</f>
        <v>9.7929893591893755</v>
      </c>
      <c r="P119" s="272">
        <f t="shared" si="0"/>
        <v>9.7162071312780025</v>
      </c>
      <c r="Q119" s="272">
        <f>SUM(Q112:Q118)</f>
        <v>9.6436310415994573</v>
      </c>
      <c r="R119" s="272">
        <f t="shared" ref="R119:BM119" si="1">SUM(R112:R118)</f>
        <v>9.5750909671162052</v>
      </c>
      <c r="S119" s="272">
        <f t="shared" si="1"/>
        <v>9.5061700885816549</v>
      </c>
      <c r="T119" s="272">
        <f t="shared" si="1"/>
        <v>9.4374079042043775</v>
      </c>
      <c r="U119" s="272">
        <f t="shared" si="1"/>
        <v>9.3689816275634445</v>
      </c>
      <c r="V119" s="272">
        <f t="shared" si="1"/>
        <v>9.303402302872076</v>
      </c>
      <c r="W119" s="272">
        <f t="shared" si="1"/>
        <v>9.2361116894008699</v>
      </c>
      <c r="X119" s="272">
        <f t="shared" si="1"/>
        <v>9.1687605653465738</v>
      </c>
      <c r="Y119" s="272">
        <f t="shared" si="1"/>
        <v>9.1034309923428189</v>
      </c>
      <c r="Z119" s="272">
        <f t="shared" si="1"/>
        <v>9.0396905258906912</v>
      </c>
      <c r="AA119" s="272">
        <f t="shared" si="1"/>
        <v>8.9737421133684574</v>
      </c>
      <c r="AB119" s="272">
        <f t="shared" si="1"/>
        <v>8.9103311255101563</v>
      </c>
      <c r="AC119" s="272">
        <f t="shared" si="1"/>
        <v>8.8456804957779429</v>
      </c>
      <c r="AD119" s="272">
        <f t="shared" si="1"/>
        <v>8.7824637914188397</v>
      </c>
      <c r="AE119" s="272">
        <f t="shared" si="1"/>
        <v>8.7200755979039215</v>
      </c>
      <c r="AF119" s="272">
        <f t="shared" si="1"/>
        <v>8.6573006974556144</v>
      </c>
      <c r="AG119" s="272">
        <f t="shared" si="1"/>
        <v>8.5956504695352738</v>
      </c>
      <c r="AH119" s="272">
        <f t="shared" si="1"/>
        <v>8.5346602478805558</v>
      </c>
      <c r="AI119" s="272">
        <f t="shared" si="1"/>
        <v>8.4733556554018392</v>
      </c>
      <c r="AJ119" s="272">
        <f t="shared" si="1"/>
        <v>8.4129878232048316</v>
      </c>
      <c r="AK119" s="272">
        <f t="shared" si="1"/>
        <v>8.3529587301660122</v>
      </c>
      <c r="AL119" s="272">
        <f t="shared" si="1"/>
        <v>8.2926106219583584</v>
      </c>
      <c r="AM119" s="272">
        <f t="shared" si="1"/>
        <v>8.2343934404441921</v>
      </c>
      <c r="AN119" s="272">
        <f t="shared" si="1"/>
        <v>8.1752109955145666</v>
      </c>
      <c r="AO119" s="272">
        <f t="shared" si="1"/>
        <v>8.1178587180123376</v>
      </c>
      <c r="AP119" s="272">
        <f t="shared" si="1"/>
        <v>8.0593600075812493</v>
      </c>
      <c r="AQ119" s="272">
        <f t="shared" si="1"/>
        <v>8.0020142032099031</v>
      </c>
      <c r="AR119" s="272">
        <f t="shared" si="1"/>
        <v>7.945256803805993</v>
      </c>
      <c r="AS119" s="272">
        <f t="shared" si="1"/>
        <v>7.888834403408989</v>
      </c>
      <c r="AT119" s="272">
        <f t="shared" si="1"/>
        <v>7.8332548756725044</v>
      </c>
      <c r="AU119" s="272">
        <f t="shared" si="1"/>
        <v>7.7773266135584542</v>
      </c>
      <c r="AV119" s="272">
        <f t="shared" si="1"/>
        <v>7.7221568114775758</v>
      </c>
      <c r="AW119" s="272">
        <f t="shared" si="1"/>
        <v>7.6675074010796109</v>
      </c>
      <c r="AX119" s="272">
        <f t="shared" si="1"/>
        <v>7.6131993013987493</v>
      </c>
      <c r="AY119" s="272">
        <f t="shared" si="1"/>
        <v>7.5593620068285539</v>
      </c>
      <c r="AZ119" s="272">
        <f t="shared" si="1"/>
        <v>7.5057430853231191</v>
      </c>
      <c r="BA119" s="272">
        <f t="shared" si="1"/>
        <v>7.45266561414733</v>
      </c>
      <c r="BB119" s="272">
        <f t="shared" si="1"/>
        <v>7.3999896224168555</v>
      </c>
      <c r="BC119" s="272">
        <f t="shared" si="1"/>
        <v>7.3476994944739236</v>
      </c>
      <c r="BD119" s="272">
        <f t="shared" si="1"/>
        <v>7.2957940232170433</v>
      </c>
      <c r="BE119" s="272">
        <f t="shared" si="1"/>
        <v>7.2442910530487117</v>
      </c>
      <c r="BF119" s="272">
        <f t="shared" si="1"/>
        <v>7.1931823866703288</v>
      </c>
      <c r="BG119" s="272">
        <f t="shared" si="1"/>
        <v>7.14246238165686</v>
      </c>
      <c r="BH119" s="272">
        <f t="shared" si="1"/>
        <v>7.0921194513519135</v>
      </c>
      <c r="BI119" s="272">
        <f t="shared" si="1"/>
        <v>7.0421584218163895</v>
      </c>
      <c r="BJ119" s="272">
        <f t="shared" si="1"/>
        <v>6.9925731770722654</v>
      </c>
      <c r="BK119" s="272">
        <f t="shared" si="1"/>
        <v>6.9433700876406546</v>
      </c>
      <c r="BL119" s="272">
        <f t="shared" si="1"/>
        <v>6.8945386119251477</v>
      </c>
      <c r="BM119" s="272">
        <f t="shared" si="1"/>
        <v>6.8460760853927001</v>
      </c>
    </row>
    <row r="120" spans="1:65" ht="15.6" x14ac:dyDescent="0.25">
      <c r="C120" s="851" t="s">
        <v>246</v>
      </c>
      <c r="D120" s="851"/>
      <c r="E120" s="851"/>
      <c r="F120" s="851"/>
      <c r="G120" s="851"/>
      <c r="H120" s="851"/>
      <c r="I120" s="851"/>
      <c r="J120" s="510"/>
      <c r="K120" s="510"/>
      <c r="L120" s="510"/>
      <c r="M120" s="510"/>
      <c r="N120" s="510"/>
      <c r="O120" s="510"/>
      <c r="P120" s="510"/>
      <c r="Q120" s="510"/>
      <c r="R120" s="510"/>
      <c r="S120" s="510"/>
      <c r="T120" s="510"/>
      <c r="U120" s="510"/>
      <c r="V120" s="510"/>
      <c r="W120" s="510"/>
      <c r="X120" s="510"/>
      <c r="Y120" s="510"/>
      <c r="Z120" s="510"/>
      <c r="AA120" s="510"/>
      <c r="AB120" s="510"/>
      <c r="AC120" s="510"/>
      <c r="AD120" s="510"/>
      <c r="AE120" s="510"/>
      <c r="AF120" s="510"/>
      <c r="AG120" s="510"/>
      <c r="AH120" s="510"/>
      <c r="AI120" s="510"/>
      <c r="AJ120" s="510"/>
      <c r="AK120" s="510"/>
      <c r="AL120" s="510"/>
      <c r="AM120" s="510"/>
      <c r="AN120" s="510"/>
      <c r="AO120" s="510"/>
      <c r="AP120" s="510"/>
      <c r="AQ120" s="510"/>
      <c r="AR120" s="510"/>
      <c r="AS120" s="510"/>
      <c r="AT120" s="510"/>
      <c r="AU120" s="510"/>
      <c r="AV120" s="510"/>
      <c r="AW120" s="510"/>
      <c r="AX120" s="510"/>
      <c r="AY120" s="510"/>
      <c r="AZ120" s="510"/>
      <c r="BA120" s="510"/>
      <c r="BB120" s="510"/>
      <c r="BC120" s="510"/>
      <c r="BD120" s="510"/>
      <c r="BE120" s="510"/>
      <c r="BF120" s="510"/>
      <c r="BG120" s="510"/>
      <c r="BH120" s="510"/>
      <c r="BI120" s="510"/>
      <c r="BJ120" s="510"/>
      <c r="BK120" s="510"/>
      <c r="BL120" s="510"/>
      <c r="BM120" s="510"/>
    </row>
    <row r="121" spans="1:65" ht="14.4" customHeight="1" x14ac:dyDescent="0.3">
      <c r="C121" s="840" t="s">
        <v>99</v>
      </c>
      <c r="D121" s="841"/>
      <c r="E121" s="514"/>
      <c r="F121" s="514"/>
      <c r="G121" s="514"/>
      <c r="H121" s="514"/>
      <c r="I121" s="510"/>
      <c r="J121" s="510"/>
      <c r="K121" s="510"/>
      <c r="L121" s="510"/>
      <c r="M121" s="510" t="s">
        <v>247</v>
      </c>
      <c r="N121" s="510">
        <f>IF(Calibración_BAU_USCUSS!R121&lt;0,Calibración_BAU_USCUSS!R121 *-1, Calibración_BAU_USCUSS!R121)*Emisiones_USCUSS!$M$36</f>
        <v>26.809387843498303</v>
      </c>
      <c r="O121" s="510">
        <f>IF(Calibración_BAU_USCUSS!S121&lt;0,Calibración_BAU_USCUSS!S121 *-1, Calibración_BAU_USCUSS!S121)*Emisiones_USCUSS!$M$36</f>
        <v>27.753507245795028</v>
      </c>
      <c r="P121" s="510">
        <f>IF(Calibración_BAU_USCUSS!T121&lt;0,Calibración_BAU_USCUSS!T121 *-1, Calibración_BAU_USCUSS!T121)*Emisiones_USCUSS!$M$36</f>
        <v>27.542580590726793</v>
      </c>
      <c r="Q121" s="510">
        <f>IF(Calibración_BAU_USCUSS!U121&lt;0,Calibración_BAU_USCUSS!U121 *-1, Calibración_BAU_USCUSS!U121)*Emisiones_USCUSS!$M$36</f>
        <v>27.333256978237497</v>
      </c>
      <c r="R121" s="510">
        <f>IF(Calibración_BAU_USCUSS!V121&lt;0,Calibración_BAU_USCUSS!V121 *-1, Calibración_BAU_USCUSS!V121)*Emisiones_USCUSS!$M$36</f>
        <v>27.125524225202568</v>
      </c>
      <c r="S121" s="510">
        <f>IF(Calibración_BAU_USCUSS!W121&lt;0,Calibración_BAU_USCUSS!W121 *-1, Calibración_BAU_USCUSS!W121)*Emisiones_USCUSS!$M$36</f>
        <v>26.919370241091286</v>
      </c>
      <c r="T121" s="510">
        <f>IF(Calibración_BAU_USCUSS!X121&lt;0,Calibración_BAU_USCUSS!X121 *-1, Calibración_BAU_USCUSS!X121)*Emisiones_USCUSS!$M$36</f>
        <v>26.714783027258989</v>
      </c>
      <c r="U121" s="510">
        <f>IF(Calibración_BAU_USCUSS!Y121&lt;0,Calibración_BAU_USCUSS!Y121 *-1, Calibración_BAU_USCUSS!Y121)*Emisiones_USCUSS!$M$36</f>
        <v>26.511750676251935</v>
      </c>
      <c r="V121" s="510">
        <f>IF(Calibración_BAU_USCUSS!Z121&lt;0,Calibración_BAU_USCUSS!Z121 *-1, Calibración_BAU_USCUSS!Z121)*Emisiones_USCUSS!$M$36</f>
        <v>26.310261371112148</v>
      </c>
      <c r="W121" s="510">
        <f>IF(Calibración_BAU_USCUSS!AA121&lt;0,Calibración_BAU_USCUSS!AA121 *-1, Calibración_BAU_USCUSS!AA121)*Emisiones_USCUSS!$M$36</f>
        <v>26.110303384691953</v>
      </c>
      <c r="X121" s="510">
        <f>IF(Calibración_BAU_USCUSS!AB121&lt;0,Calibración_BAU_USCUSS!AB121 *-1, Calibración_BAU_USCUSS!AB121)*Emisiones_USCUSS!$M$36</f>
        <v>25.911865078967953</v>
      </c>
      <c r="Y121" s="510">
        <f>IF(Calibración_BAU_USCUSS!AC121&lt;0,Calibración_BAU_USCUSS!AC121 *-1, Calibración_BAU_USCUSS!AC121)*Emisiones_USCUSS!$M$36</f>
        <v>25.714934904368238</v>
      </c>
      <c r="Z121" s="510">
        <f>IF(Calibración_BAU_USCUSS!AD121&lt;0,Calibración_BAU_USCUSS!AD121 *-1, Calibración_BAU_USCUSS!AD121)*Emisiones_USCUSS!$M$36</f>
        <v>25.519501399094981</v>
      </c>
      <c r="AA121" s="510">
        <f>IF(Calibración_BAU_USCUSS!AE121&lt;0,Calibración_BAU_USCUSS!AE121 *-1, Calibración_BAU_USCUSS!AE121)*Emisiones_USCUSS!$M$36</f>
        <v>25.325553188461832</v>
      </c>
      <c r="AB121" s="510">
        <f>IF(Calibración_BAU_USCUSS!AF121&lt;0,Calibración_BAU_USCUSS!AF121 *-1, Calibración_BAU_USCUSS!AF121)*Emisiones_USCUSS!$M$36</f>
        <v>25.133078984229165</v>
      </c>
      <c r="AC121" s="510">
        <f>IF(Calibración_BAU_USCUSS!AG121&lt;0,Calibración_BAU_USCUSS!AG121 *-1, Calibración_BAU_USCUSS!AG121)*Emisiones_USCUSS!$M$36</f>
        <v>24.942067583949065</v>
      </c>
      <c r="AD121" s="510">
        <f>IF(Calibración_BAU_USCUSS!AH121&lt;0,Calibración_BAU_USCUSS!AH121 *-1, Calibración_BAU_USCUSS!AH121)*Emisiones_USCUSS!$M$36</f>
        <v>24.752507870311288</v>
      </c>
      <c r="AE121" s="510">
        <f>IF(Calibración_BAU_USCUSS!AI121&lt;0,Calibración_BAU_USCUSS!AI121 *-1, Calibración_BAU_USCUSS!AI121)*Emisiones_USCUSS!$M$36</f>
        <v>24.564388810496833</v>
      </c>
      <c r="AF121" s="510">
        <f>IF(Calibración_BAU_USCUSS!AJ121&lt;0,Calibración_BAU_USCUSS!AJ121 *-1, Calibración_BAU_USCUSS!AJ121)*Emisiones_USCUSS!$M$36</f>
        <v>24.377699455537105</v>
      </c>
      <c r="AG121" s="510">
        <f>IF(Calibración_BAU_USCUSS!AK121&lt;0,Calibración_BAU_USCUSS!AK121 *-1, Calibración_BAU_USCUSS!AK121)*Emisiones_USCUSS!$M$36</f>
        <v>24.192428939675086</v>
      </c>
      <c r="AH121" s="510">
        <f>IF(Calibración_BAU_USCUSS!AL121&lt;0,Calibración_BAU_USCUSS!AL121 *-1, Calibración_BAU_USCUSS!AL121)*Emisiones_USCUSS!$M$36</f>
        <v>24.008566479733648</v>
      </c>
      <c r="AI121" s="510">
        <f>IF(Calibración_BAU_USCUSS!AM121&lt;0,Calibración_BAU_USCUSS!AM121 *-1, Calibración_BAU_USCUSS!AM121)*Emisiones_USCUSS!$M$36</f>
        <v>23.82610137448739</v>
      </c>
      <c r="AJ121" s="510">
        <f>IF(Calibración_BAU_USCUSS!AN121&lt;0,Calibración_BAU_USCUSS!AN121 *-1, Calibración_BAU_USCUSS!AN121)*Emisiones_USCUSS!$M$36</f>
        <v>23.645023004041569</v>
      </c>
      <c r="AK121" s="510">
        <f>IF(Calibración_BAU_USCUSS!AO121&lt;0,Calibración_BAU_USCUSS!AO121 *-1, Calibración_BAU_USCUSS!AO121)*Emisiones_USCUSS!$M$36</f>
        <v>23.465320829210551</v>
      </c>
      <c r="AL121" s="510">
        <f>IF(Calibración_BAU_USCUSS!AP121&lt;0,Calibración_BAU_USCUSS!AP121 *-1, Calibración_BAU_USCUSS!AP121)*Emisiones_USCUSS!$M$36</f>
        <v>23.286984390908433</v>
      </c>
      <c r="AM121" s="510">
        <f>IF(Calibración_BAU_USCUSS!AQ121&lt;0,Calibración_BAU_USCUSS!AQ121 *-1, Calibración_BAU_USCUSS!AQ121)*Emisiones_USCUSS!$M$36</f>
        <v>23.110003309537611</v>
      </c>
      <c r="AN121" s="510">
        <f>IF(Calibración_BAU_USCUSS!AR121&lt;0,Calibración_BAU_USCUSS!AR121 *-1, Calibración_BAU_USCUSS!AR121)*Emisiones_USCUSS!$M$36</f>
        <v>22.934367284385498</v>
      </c>
      <c r="AO121" s="510">
        <f>IF(Calibración_BAU_USCUSS!AS121&lt;0,Calibración_BAU_USCUSS!AS121 *-1, Calibración_BAU_USCUSS!AS121)*Emisiones_USCUSS!$M$36</f>
        <v>22.760066093023781</v>
      </c>
      <c r="AP121" s="510">
        <f>IF(Calibración_BAU_USCUSS!AT121&lt;0,Calibración_BAU_USCUSS!AT121 *-1, Calibración_BAU_USCUSS!AT121)*Emisiones_USCUSS!$M$36</f>
        <v>22.587089590716751</v>
      </c>
      <c r="AQ121" s="510">
        <f>IF(Calibración_BAU_USCUSS!AU121&lt;0,Calibración_BAU_USCUSS!AU121 *-1, Calibración_BAU_USCUSS!AU121)*Emisiones_USCUSS!$M$36</f>
        <v>22.415427709827689</v>
      </c>
      <c r="AR121" s="510">
        <f>IF(Calibración_BAU_USCUSS!AV121&lt;0,Calibración_BAU_USCUSS!AV121 *-1, Calibración_BAU_USCUSS!AV121)*Emisiones_USCUSS!$M$36</f>
        <v>22.245070459232824</v>
      </c>
      <c r="AS121" s="510">
        <f>IF(Calibración_BAU_USCUSS!AW121&lt;0,Calibración_BAU_USCUSS!AW121 *-1, Calibración_BAU_USCUSS!AW121)*Emisiones_USCUSS!$M$36</f>
        <v>22.076007923742861</v>
      </c>
      <c r="AT121" s="510">
        <f>IF(Calibración_BAU_USCUSS!AX121&lt;0,Calibración_BAU_USCUSS!AX121 *-1, Calibración_BAU_USCUSS!AX121)*Emisiones_USCUSS!$M$36</f>
        <v>21.908230263522057</v>
      </c>
      <c r="AU121" s="510">
        <f>IF(Calibración_BAU_USCUSS!AY121&lt;0,Calibración_BAU_USCUSS!AY121 *-1, Calibración_BAU_USCUSS!AY121)*Emisiones_USCUSS!$M$36</f>
        <v>21.741727713519388</v>
      </c>
      <c r="AV121" s="510">
        <f>IF(Calibración_BAU_USCUSS!AZ121&lt;0,Calibración_BAU_USCUSS!AZ121 *-1, Calibración_BAU_USCUSS!AZ121)*Emisiones_USCUSS!$M$36</f>
        <v>21.576490582896756</v>
      </c>
      <c r="AW121" s="510">
        <f>IF(Calibración_BAU_USCUSS!BA121&lt;0,Calibración_BAU_USCUSS!BA121 *-1, Calibración_BAU_USCUSS!BA121)*Emisiones_USCUSS!$M$36</f>
        <v>21.412509254466759</v>
      </c>
      <c r="AX121" s="510">
        <f>IF(Calibración_BAU_USCUSS!BB121&lt;0,Calibración_BAU_USCUSS!BB121 *-1, Calibración_BAU_USCUSS!BB121)*Emisiones_USCUSS!$M$36</f>
        <v>21.24977418413253</v>
      </c>
      <c r="AY121" s="510">
        <f>IF(Calibración_BAU_USCUSS!BC121&lt;0,Calibración_BAU_USCUSS!BC121 *-1, Calibración_BAU_USCUSS!BC121)*Emisiones_USCUSS!$M$36</f>
        <v>21.088275900333162</v>
      </c>
      <c r="AZ121" s="510">
        <f>IF(Calibración_BAU_USCUSS!BD121&lt;0,Calibración_BAU_USCUSS!BD121 *-1, Calibración_BAU_USCUSS!BD121)*Emisiones_USCUSS!$M$36</f>
        <v>20.928005003490654</v>
      </c>
      <c r="BA121" s="510">
        <f>IF(Calibración_BAU_USCUSS!BE121&lt;0,Calibración_BAU_USCUSS!BE121 *-1, Calibración_BAU_USCUSS!BE121)*Emisiones_USCUSS!$M$36</f>
        <v>20.76895216546442</v>
      </c>
      <c r="BB121" s="510">
        <f>IF(Calibración_BAU_USCUSS!BF121&lt;0,Calibración_BAU_USCUSS!BF121 *-1, Calibración_BAU_USCUSS!BF121)*Emisiones_USCUSS!$M$36</f>
        <v>20.611108129006908</v>
      </c>
      <c r="BC121" s="510">
        <f>IF(Calibración_BAU_USCUSS!BG121&lt;0,Calibración_BAU_USCUSS!BG121 *-1, Calibración_BAU_USCUSS!BG121)*Emisiones_USCUSS!$M$36</f>
        <v>20.454463707226214</v>
      </c>
      <c r="BD121" s="510">
        <f>IF(Calibración_BAU_USCUSS!BH121&lt;0,Calibración_BAU_USCUSS!BH121 *-1, Calibración_BAU_USCUSS!BH121)*Emisiones_USCUSS!$M$36</f>
        <v>20.299009783051321</v>
      </c>
      <c r="BE121" s="510">
        <f>IF(Calibración_BAU_USCUSS!BI121&lt;0,Calibración_BAU_USCUSS!BI121 *-1, Calibración_BAU_USCUSS!BI121)*Emisiones_USCUSS!$M$36</f>
        <v>20.144737308700329</v>
      </c>
      <c r="BF121" s="510">
        <f>IF(Calibración_BAU_USCUSS!BJ121&lt;0,Calibración_BAU_USCUSS!BJ121 *-1, Calibración_BAU_USCUSS!BJ121)*Emisiones_USCUSS!$M$36</f>
        <v>19.991637305154288</v>
      </c>
      <c r="BG121" s="510">
        <f>IF(Calibración_BAU_USCUSS!BK121&lt;0,Calibración_BAU_USCUSS!BK121 *-1, Calibración_BAU_USCUSS!BK121)*Emisiones_USCUSS!$M$36</f>
        <v>19.839700861635098</v>
      </c>
      <c r="BH121" s="510">
        <f>IF(Calibración_BAU_USCUSS!BL121&lt;0,Calibración_BAU_USCUSS!BL121 *-1, Calibración_BAU_USCUSS!BL121)*Emisiones_USCUSS!$M$36</f>
        <v>19.688919135086419</v>
      </c>
      <c r="BI121" s="510">
        <f>IF(Calibración_BAU_USCUSS!BM121&lt;0,Calibración_BAU_USCUSS!BM121 *-1, Calibración_BAU_USCUSS!BM121)*Emisiones_USCUSS!$M$36</f>
        <v>19.539283349659698</v>
      </c>
      <c r="BJ121" s="510">
        <f>IF(Calibración_BAU_USCUSS!BN121&lt;0,Calibración_BAU_USCUSS!BN121 *-1, Calibración_BAU_USCUSS!BN121)*Emisiones_USCUSS!$M$36</f>
        <v>19.390784796202201</v>
      </c>
      <c r="BK121" s="510">
        <f>IF(Calibración_BAU_USCUSS!BO121&lt;0,Calibración_BAU_USCUSS!BO121 *-1, Calibración_BAU_USCUSS!BO121)*Emisiones_USCUSS!$M$36</f>
        <v>19.243414831751128</v>
      </c>
      <c r="BL121" s="510">
        <f>IF(Calibración_BAU_USCUSS!BP121&lt;0,Calibración_BAU_USCUSS!BP121 *-1, Calibración_BAU_USCUSS!BP121)*Emisiones_USCUSS!$M$36</f>
        <v>19.097164879029776</v>
      </c>
      <c r="BM121" s="510">
        <f>IF(Calibración_BAU_USCUSS!BQ121&lt;0,Calibración_BAU_USCUSS!BQ121 *-1, Calibración_BAU_USCUSS!BQ121)*Emisiones_USCUSS!$M$36</f>
        <v>18.952026425949281</v>
      </c>
    </row>
    <row r="122" spans="1:65" ht="14.4" customHeight="1" x14ac:dyDescent="0.3">
      <c r="C122" s="842" t="s">
        <v>101</v>
      </c>
      <c r="D122" s="784"/>
      <c r="E122" s="514"/>
      <c r="F122" s="514"/>
      <c r="G122" s="514"/>
      <c r="H122" s="514"/>
      <c r="I122" s="510"/>
      <c r="J122" s="510"/>
      <c r="K122" s="510"/>
      <c r="L122" s="510"/>
      <c r="M122" s="510"/>
      <c r="N122" s="510">
        <f>IF(Calibración_BAU_USCUSS!R122&lt;0, Calibración_BAU_USCUSS!R122*-1, Calibración_BAU_USCUSS!R122)*Emisiones_USCUSS!$M$37</f>
        <v>7.320881686189845E-6</v>
      </c>
      <c r="O122" s="510">
        <f>IF(Calibración_BAU_USCUSS!S122&lt;0, Calibración_BAU_USCUSS!S122*-1, Calibración_BAU_USCUSS!S122)*Emisiones_USCUSS!$M$37</f>
        <v>4.7097674316232165E-3</v>
      </c>
      <c r="P122" s="510">
        <f>IF(Calibración_BAU_USCUSS!T122&lt;0, Calibración_BAU_USCUSS!T122*-1, Calibración_BAU_USCUSS!T122)*Emisiones_USCUSS!$M$37</f>
        <v>2.5593888023317532E-3</v>
      </c>
      <c r="Q122" s="510">
        <f>IF(Calibración_BAU_USCUSS!U122&lt;0, Calibración_BAU_USCUSS!U122*-1, Calibración_BAU_USCUSS!U122)*Emisiones_USCUSS!$M$37</f>
        <v>1.6323179142075693E-3</v>
      </c>
      <c r="R122" s="510">
        <f>IF(Calibración_BAU_USCUSS!V122&lt;0, Calibración_BAU_USCUSS!V122*-1, Calibración_BAU_USCUSS!V122)*Emisiones_USCUSS!$M$37</f>
        <v>1.8746488089396089E-3</v>
      </c>
      <c r="S122" s="510">
        <f>IF(Calibración_BAU_USCUSS!W122&lt;0, Calibración_BAU_USCUSS!W122*-1, Calibración_BAU_USCUSS!W122)*Emisiones_USCUSS!$M$37</f>
        <v>1.8147386613581948E-3</v>
      </c>
      <c r="T122" s="510">
        <f>IF(Calibración_BAU_USCUSS!X122&lt;0, Calibración_BAU_USCUSS!X122*-1, Calibración_BAU_USCUSS!X122)*Emisiones_USCUSS!$M$37</f>
        <v>1.6337547746608249E-3</v>
      </c>
      <c r="U122" s="510">
        <f>IF(Calibración_BAU_USCUSS!Y122&lt;0, Calibración_BAU_USCUSS!Y122*-1, Calibración_BAU_USCUSS!Y122)*Emisiones_USCUSS!$M$37</f>
        <v>1.3920927938645721E-3</v>
      </c>
      <c r="V122" s="510">
        <f>IF(Calibración_BAU_USCUSS!Z122&lt;0, Calibración_BAU_USCUSS!Z122*-1, Calibración_BAU_USCUSS!Z122)*Emisiones_USCUSS!$M$37</f>
        <v>1.9280818712424403E-3</v>
      </c>
      <c r="W122" s="510">
        <f>IF(Calibración_BAU_USCUSS!AA122&lt;0, Calibración_BAU_USCUSS!AA122*-1, Calibración_BAU_USCUSS!AA122)*Emisiones_USCUSS!$M$37</f>
        <v>1.7236128837373865E-3</v>
      </c>
      <c r="X122" s="510">
        <f>IF(Calibración_BAU_USCUSS!AB122&lt;0, Calibración_BAU_USCUSS!AB122*-1, Calibración_BAU_USCUSS!AB122)*Emisiones_USCUSS!$M$37</f>
        <v>1.3302397990075081E-3</v>
      </c>
      <c r="Y122" s="510">
        <f>IF(Calibración_BAU_USCUSS!AC122&lt;0, Calibración_BAU_USCUSS!AC122*-1, Calibración_BAU_USCUSS!AC122)*Emisiones_USCUSS!$M$37</f>
        <v>1.4432679206529023E-3</v>
      </c>
      <c r="Z122" s="510">
        <f>IF(Calibración_BAU_USCUSS!AD122&lt;0, Calibración_BAU_USCUSS!AD122*-1, Calibración_BAU_USCUSS!AD122)*Emisiones_USCUSS!$M$37</f>
        <v>1.9198241072336741E-3</v>
      </c>
      <c r="AA122" s="510">
        <f>IF(Calibración_BAU_USCUSS!AE122&lt;0, Calibración_BAU_USCUSS!AE122*-1, Calibración_BAU_USCUSS!AE122)*Emisiones_USCUSS!$M$37</f>
        <v>1.4954895160355921E-3</v>
      </c>
      <c r="AB122" s="510">
        <f>IF(Calibración_BAU_USCUSS!AF122&lt;0, Calibración_BAU_USCUSS!AF122*-1, Calibración_BAU_USCUSS!AF122)*Emisiones_USCUSS!$M$37</f>
        <v>1.7533101700254088E-3</v>
      </c>
      <c r="AC122" s="510">
        <f>IF(Calibración_BAU_USCUSS!AG122&lt;0, Calibración_BAU_USCUSS!AG122*-1, Calibración_BAU_USCUSS!AG122)*Emisiones_USCUSS!$M$37</f>
        <v>1.43551015498337E-3</v>
      </c>
      <c r="AD122" s="510">
        <f>IF(Calibración_BAU_USCUSS!AH122&lt;0, Calibración_BAU_USCUSS!AH122*-1, Calibración_BAU_USCUSS!AH122)*Emisiones_USCUSS!$M$37</f>
        <v>1.4345153779927126E-3</v>
      </c>
      <c r="AE122" s="510">
        <f>IF(Calibración_BAU_USCUSS!AI122&lt;0, Calibración_BAU_USCUSS!AI122*-1, Calibración_BAU_USCUSS!AI122)*Emisiones_USCUSS!$M$37</f>
        <v>1.5497484526141565E-3</v>
      </c>
      <c r="AF122" s="510">
        <f>IF(Calibración_BAU_USCUSS!AJ122&lt;0, Calibración_BAU_USCUSS!AJ122*-1, Calibración_BAU_USCUSS!AJ122)*Emisiones_USCUSS!$M$37</f>
        <v>1.3773549460065653E-3</v>
      </c>
      <c r="AG122" s="510">
        <f>IF(Calibración_BAU_USCUSS!AK122&lt;0, Calibración_BAU_USCUSS!AK122*-1, Calibración_BAU_USCUSS!AK122)*Emisiones_USCUSS!$M$37</f>
        <v>1.4223369461139716E-3</v>
      </c>
      <c r="AH122" s="510">
        <f>IF(Calibración_BAU_USCUSS!AL122&lt;0, Calibración_BAU_USCUSS!AL122*-1, Calibración_BAU_USCUSS!AL122)*Emisiones_USCUSS!$M$37</f>
        <v>1.5310054778471366E-3</v>
      </c>
      <c r="AI122" s="510">
        <f>IF(Calibración_BAU_USCUSS!AM122&lt;0, Calibración_BAU_USCUSS!AM122*-1, Calibración_BAU_USCUSS!AM122)*Emisiones_USCUSS!$M$37</f>
        <v>1.3797588719527086E-3</v>
      </c>
      <c r="AJ122" s="510">
        <f>IF(Calibración_BAU_USCUSS!AN122&lt;0, Calibración_BAU_USCUSS!AN122*-1, Calibración_BAU_USCUSS!AN122)*Emisiones_USCUSS!$M$37</f>
        <v>1.3868225084845104E-3</v>
      </c>
      <c r="AK122" s="510">
        <f>IF(Calibración_BAU_USCUSS!AO122&lt;0, Calibración_BAU_USCUSS!AO122*-1, Calibración_BAU_USCUSS!AO122)*Emisiones_USCUSS!$M$37</f>
        <v>1.3540287446016915E-3</v>
      </c>
      <c r="AL122" s="510">
        <f>IF(Calibración_BAU_USCUSS!AP122&lt;0, Calibración_BAU_USCUSS!AP122*-1, Calibración_BAU_USCUSS!AP122)*Emisiones_USCUSS!$M$37</f>
        <v>1.0632899911227716E-3</v>
      </c>
      <c r="AM122" s="510">
        <f>IF(Calibración_BAU_USCUSS!AQ122&lt;0, Calibración_BAU_USCUSS!AQ122*-1, Calibración_BAU_USCUSS!AQ122)*Emisiones_USCUSS!$M$37</f>
        <v>1.3324085783439044E-3</v>
      </c>
      <c r="AN122" s="510">
        <f>IF(Calibración_BAU_USCUSS!AR122&lt;0, Calibración_BAU_USCUSS!AR122*-1, Calibración_BAU_USCUSS!AR122)*Emisiones_USCUSS!$M$37</f>
        <v>1.1304674364744087E-3</v>
      </c>
      <c r="AO122" s="510">
        <f>IF(Calibración_BAU_USCUSS!AS122&lt;0, Calibración_BAU_USCUSS!AS122*-1, Calibración_BAU_USCUSS!AS122)*Emisiones_USCUSS!$M$37</f>
        <v>1.3904144703418425E-3</v>
      </c>
      <c r="AP122" s="510">
        <f>IF(Calibración_BAU_USCUSS!AT122&lt;0, Calibración_BAU_USCUSS!AT122*-1, Calibración_BAU_USCUSS!AT122)*Emisiones_USCUSS!$M$37</f>
        <v>1.1211785751557913E-3</v>
      </c>
      <c r="AQ122" s="510">
        <f>IF(Calibración_BAU_USCUSS!AU122&lt;0, Calibración_BAU_USCUSS!AU122*-1, Calibración_BAU_USCUSS!AU122)*Emisiones_USCUSS!$M$37</f>
        <v>1.0903265506301471E-3</v>
      </c>
      <c r="AR122" s="510">
        <f>IF(Calibración_BAU_USCUSS!AV122&lt;0, Calibración_BAU_USCUSS!AV122*-1, Calibración_BAU_USCUSS!AV122)*Emisiones_USCUSS!$M$37</f>
        <v>1.1108033579156518E-3</v>
      </c>
      <c r="AS122" s="510">
        <f>IF(Calibración_BAU_USCUSS!AW122&lt;0, Calibración_BAU_USCUSS!AW122*-1, Calibración_BAU_USCUSS!AW122)*Emisiones_USCUSS!$M$37</f>
        <v>1.0992439216527788E-3</v>
      </c>
      <c r="AT122" s="510">
        <f>IF(Calibración_BAU_USCUSS!AX122&lt;0, Calibración_BAU_USCUSS!AX122*-1, Calibración_BAU_USCUSS!AX122)*Emisiones_USCUSS!$M$37</f>
        <v>1.22603468896279E-3</v>
      </c>
      <c r="AU122" s="510">
        <f>IF(Calibración_BAU_USCUSS!AY122&lt;0, Calibración_BAU_USCUSS!AY122*-1, Calibración_BAU_USCUSS!AY122)*Emisiones_USCUSS!$M$37</f>
        <v>1.0950602576539023E-3</v>
      </c>
      <c r="AV122" s="510">
        <f>IF(Calibración_BAU_USCUSS!AZ122&lt;0, Calibración_BAU_USCUSS!AZ122*-1, Calibración_BAU_USCUSS!AZ122)*Emisiones_USCUSS!$M$37</f>
        <v>1.0764641535732638E-3</v>
      </c>
      <c r="AW122" s="510">
        <f>IF(Calibración_BAU_USCUSS!BA122&lt;0, Calibración_BAU_USCUSS!BA122*-1, Calibración_BAU_USCUSS!BA122)*Emisiones_USCUSS!$M$37</f>
        <v>1.0919608234328589E-3</v>
      </c>
      <c r="AX122" s="510">
        <f>IF(Calibración_BAU_USCUSS!BB122&lt;0, Calibración_BAU_USCUSS!BB122*-1, Calibración_BAU_USCUSS!BB122)*Emisiones_USCUSS!$M$37</f>
        <v>1.0829190791772577E-3</v>
      </c>
      <c r="AY122" s="510">
        <f>IF(Calibración_BAU_USCUSS!BC122&lt;0, Calibración_BAU_USCUSS!BC122*-1, Calibración_BAU_USCUSS!BC122)*Emisiones_USCUSS!$M$37</f>
        <v>1.0935581515426353E-3</v>
      </c>
      <c r="AZ122" s="510">
        <f>IF(Calibración_BAU_USCUSS!BD122&lt;0, Calibración_BAU_USCUSS!BD122*-1, Calibración_BAU_USCUSS!BD122)*Emisiones_USCUSS!$M$37</f>
        <v>1.0407804856024906E-3</v>
      </c>
      <c r="BA122" s="510">
        <f>IF(Calibración_BAU_USCUSS!BE122&lt;0, Calibración_BAU_USCUSS!BE122*-1, Calibración_BAU_USCUSS!BE122)*Emisiones_USCUSS!$M$37</f>
        <v>1.0333170516673936E-3</v>
      </c>
      <c r="BB122" s="510">
        <f>IF(Calibración_BAU_USCUSS!BF122&lt;0, Calibración_BAU_USCUSS!BF122*-1, Calibración_BAU_USCUSS!BF122)*Emisiones_USCUSS!$M$37</f>
        <v>1.0255415862109949E-3</v>
      </c>
      <c r="BC122" s="510">
        <f>IF(Calibración_BAU_USCUSS!BG122&lt;0, Calibración_BAU_USCUSS!BG122*-1, Calibración_BAU_USCUSS!BG122)*Emisiones_USCUSS!$M$37</f>
        <v>1.0132717771030426E-3</v>
      </c>
      <c r="BD122" s="510">
        <f>IF(Calibración_BAU_USCUSS!BH122&lt;0, Calibración_BAU_USCUSS!BH122*-1, Calibración_BAU_USCUSS!BH122)*Emisiones_USCUSS!$M$37</f>
        <v>9.9712043328532276E-4</v>
      </c>
      <c r="BE122" s="510">
        <f>IF(Calibración_BAU_USCUSS!BI122&lt;0, Calibración_BAU_USCUSS!BI122*-1, Calibración_BAU_USCUSS!BI122)*Emisiones_USCUSS!$M$37</f>
        <v>9.8404319342232957E-4</v>
      </c>
      <c r="BF122" s="510">
        <f>IF(Calibración_BAU_USCUSS!BJ122&lt;0, Calibración_BAU_USCUSS!BJ122*-1, Calibración_BAU_USCUSS!BJ122)*Emisiones_USCUSS!$M$37</f>
        <v>9.7230751634930321E-4</v>
      </c>
      <c r="BG122" s="510">
        <f>IF(Calibración_BAU_USCUSS!BK122&lt;0, Calibración_BAU_USCUSS!BK122*-1, Calibración_BAU_USCUSS!BK122)*Emisiones_USCUSS!$M$37</f>
        <v>9.6102493097559804E-4</v>
      </c>
      <c r="BH122" s="510">
        <f>IF(Calibración_BAU_USCUSS!BL122&lt;0, Calibración_BAU_USCUSS!BL122*-1, Calibración_BAU_USCUSS!BL122)*Emisiones_USCUSS!$M$37</f>
        <v>9.4731805934329444E-4</v>
      </c>
      <c r="BI122" s="510">
        <f>IF(Calibración_BAU_USCUSS!BM122&lt;0, Calibración_BAU_USCUSS!BM122*-1, Calibración_BAU_USCUSS!BM122)*Emisiones_USCUSS!$M$37</f>
        <v>9.3377299029889923E-4</v>
      </c>
      <c r="BJ122" s="510">
        <f>IF(Calibración_BAU_USCUSS!BN122&lt;0, Calibración_BAU_USCUSS!BN122*-1, Calibración_BAU_USCUSS!BN122)*Emisiones_USCUSS!$M$37</f>
        <v>9.193210846580647E-4</v>
      </c>
      <c r="BK122" s="510">
        <f>IF(Calibración_BAU_USCUSS!BO122&lt;0, Calibración_BAU_USCUSS!BO122*-1, Calibración_BAU_USCUSS!BO122)*Emisiones_USCUSS!$M$37</f>
        <v>9.070485445167992E-4</v>
      </c>
      <c r="BL122" s="510">
        <f>IF(Calibración_BAU_USCUSS!BP122&lt;0, Calibración_BAU_USCUSS!BP122*-1, Calibración_BAU_USCUSS!BP122)*Emisiones_USCUSS!$M$37</f>
        <v>8.9439693060387108E-4</v>
      </c>
      <c r="BM122" s="510">
        <f>IF(Calibración_BAU_USCUSS!BQ122&lt;0, Calibración_BAU_USCUSS!BQ122*-1, Calibración_BAU_USCUSS!BQ122)*Emisiones_USCUSS!$M$37</f>
        <v>8.8142627842136446E-4</v>
      </c>
    </row>
    <row r="123" spans="1:65" ht="14.4" customHeight="1" x14ac:dyDescent="0.3">
      <c r="C123" s="843" t="s">
        <v>106</v>
      </c>
      <c r="D123" s="785"/>
      <c r="E123" s="514"/>
      <c r="F123" s="514"/>
      <c r="G123" s="514"/>
      <c r="H123" s="514"/>
      <c r="I123" s="510"/>
      <c r="J123" s="510"/>
      <c r="K123" s="510"/>
      <c r="L123" s="510"/>
      <c r="M123" s="510"/>
      <c r="N123" s="510"/>
      <c r="O123" s="510"/>
      <c r="P123" s="510"/>
      <c r="Q123" s="510"/>
      <c r="R123" s="510"/>
      <c r="S123" s="510"/>
      <c r="T123" s="510"/>
      <c r="U123" s="510"/>
      <c r="V123" s="510"/>
      <c r="W123" s="510"/>
      <c r="X123" s="510"/>
      <c r="Y123" s="510"/>
      <c r="Z123" s="510"/>
      <c r="AA123" s="510"/>
      <c r="AB123" s="510"/>
      <c r="AC123" s="510"/>
      <c r="AD123" s="510"/>
      <c r="AE123" s="510"/>
      <c r="AF123" s="510"/>
      <c r="AG123" s="510"/>
      <c r="AH123" s="510"/>
      <c r="AI123" s="510"/>
      <c r="AJ123" s="510"/>
      <c r="AK123" s="510"/>
      <c r="AL123" s="510"/>
      <c r="AM123" s="510"/>
      <c r="AN123" s="510"/>
      <c r="AO123" s="510"/>
      <c r="AP123" s="510"/>
      <c r="AQ123" s="510"/>
      <c r="AR123" s="510"/>
      <c r="AS123" s="510"/>
      <c r="AT123" s="510"/>
      <c r="AU123" s="510"/>
      <c r="AV123" s="510"/>
      <c r="AW123" s="510"/>
      <c r="AX123" s="510"/>
      <c r="AY123" s="510"/>
      <c r="AZ123" s="510"/>
      <c r="BA123" s="510"/>
      <c r="BB123" s="510"/>
      <c r="BC123" s="510"/>
      <c r="BD123" s="510"/>
      <c r="BE123" s="510"/>
      <c r="BF123" s="510"/>
      <c r="BG123" s="510"/>
      <c r="BH123" s="510"/>
      <c r="BI123" s="510"/>
      <c r="BJ123" s="510"/>
      <c r="BK123" s="510"/>
      <c r="BL123" s="510"/>
      <c r="BM123" s="510"/>
    </row>
    <row r="124" spans="1:65" s="911" customFormat="1" ht="14.4" customHeight="1" x14ac:dyDescent="0.3">
      <c r="A124" s="909"/>
      <c r="B124" s="910"/>
      <c r="C124" s="843" t="s">
        <v>102</v>
      </c>
      <c r="D124" s="785"/>
      <c r="E124" s="510"/>
      <c r="F124" s="510"/>
      <c r="G124" s="510"/>
      <c r="H124" s="510"/>
      <c r="I124" s="510"/>
      <c r="J124" s="510"/>
      <c r="K124" s="510"/>
      <c r="L124" s="510"/>
      <c r="M124" s="510"/>
      <c r="N124" s="510">
        <f>IF(Calibración_BAU_USCUSS!R124&lt;0,Calibración_BAU_USCUSS!R124 *-1, Calibración_BAU_USCUSS!R124)*Emisiones_USCUSS!$M$39</f>
        <v>0.16960618234464053</v>
      </c>
      <c r="O124" s="510">
        <f>IF(Calibración_BAU_USCUSS!S124&lt;0,Calibración_BAU_USCUSS!S124 *-1, Calibración_BAU_USCUSS!S124)*Emisiones_USCUSS!$M$39</f>
        <v>0.17745227039084893</v>
      </c>
      <c r="P124" s="510">
        <f>IF(Calibración_BAU_USCUSS!T124&lt;0,Calibración_BAU_USCUSS!T124 *-1, Calibración_BAU_USCUSS!T124)*Emisiones_USCUSS!$M$39</f>
        <v>0.17745227039084893</v>
      </c>
      <c r="Q124" s="510">
        <f>IF(Calibración_BAU_USCUSS!U124&lt;0,Calibración_BAU_USCUSS!U124 *-1, Calibración_BAU_USCUSS!U124)*Emisiones_USCUSS!$M$39</f>
        <v>0.17745227039084893</v>
      </c>
      <c r="R124" s="510">
        <f>IF(Calibración_BAU_USCUSS!V124&lt;0,Calibración_BAU_USCUSS!V124 *-1, Calibración_BAU_USCUSS!V124)*Emisiones_USCUSS!$M$39</f>
        <v>0.17745227039084893</v>
      </c>
      <c r="S124" s="510">
        <f>IF(Calibración_BAU_USCUSS!W124&lt;0,Calibración_BAU_USCUSS!W124 *-1, Calibración_BAU_USCUSS!W124)*Emisiones_USCUSS!$M$39</f>
        <v>0.17745227039086006</v>
      </c>
      <c r="T124" s="510">
        <f>IF(Calibración_BAU_USCUSS!X124&lt;0,Calibración_BAU_USCUSS!X124 *-1, Calibración_BAU_USCUSS!X124)*Emisiones_USCUSS!$M$39</f>
        <v>0.17745227039084893</v>
      </c>
      <c r="U124" s="510">
        <f>IF(Calibración_BAU_USCUSS!Y124&lt;0,Calibración_BAU_USCUSS!Y124 *-1, Calibración_BAU_USCUSS!Y124)*Emisiones_USCUSS!$M$39</f>
        <v>0.17745227039084893</v>
      </c>
      <c r="V124" s="510">
        <f>IF(Calibración_BAU_USCUSS!Z124&lt;0,Calibración_BAU_USCUSS!Z124 *-1, Calibración_BAU_USCUSS!Z124)*Emisiones_USCUSS!$M$39</f>
        <v>0.17745227039084893</v>
      </c>
      <c r="W124" s="510">
        <f>IF(Calibración_BAU_USCUSS!AA124&lt;0,Calibración_BAU_USCUSS!AA124 *-1, Calibración_BAU_USCUSS!AA124)*Emisiones_USCUSS!$M$39</f>
        <v>0.17745227039084893</v>
      </c>
      <c r="X124" s="510">
        <f>IF(Calibración_BAU_USCUSS!AB124&lt;0,Calibración_BAU_USCUSS!AB124 *-1, Calibración_BAU_USCUSS!AB124)*Emisiones_USCUSS!$M$39</f>
        <v>0.17745227039084893</v>
      </c>
      <c r="Y124" s="510">
        <f>IF(Calibración_BAU_USCUSS!AC124&lt;0,Calibración_BAU_USCUSS!AC124 *-1, Calibración_BAU_USCUSS!AC124)*Emisiones_USCUSS!$M$39</f>
        <v>0.17745227039084893</v>
      </c>
      <c r="Z124" s="510">
        <f>IF(Calibración_BAU_USCUSS!AD124&lt;0,Calibración_BAU_USCUSS!AD124 *-1, Calibración_BAU_USCUSS!AD124)*Emisiones_USCUSS!$M$39</f>
        <v>0.17745227039084893</v>
      </c>
      <c r="AA124" s="510">
        <f>IF(Calibración_BAU_USCUSS!AE124&lt;0,Calibración_BAU_USCUSS!AE124 *-1, Calibración_BAU_USCUSS!AE124)*Emisiones_USCUSS!$M$39</f>
        <v>0.17745227039084893</v>
      </c>
      <c r="AB124" s="510">
        <f>IF(Calibración_BAU_USCUSS!AF124&lt;0,Calibración_BAU_USCUSS!AF124 *-1, Calibración_BAU_USCUSS!AF124)*Emisiones_USCUSS!$M$39</f>
        <v>0.17745227039084893</v>
      </c>
      <c r="AC124" s="510">
        <f>IF(Calibración_BAU_USCUSS!AG124&lt;0,Calibración_BAU_USCUSS!AG124 *-1, Calibración_BAU_USCUSS!AG124)*Emisiones_USCUSS!$M$39</f>
        <v>0.17745227039084893</v>
      </c>
      <c r="AD124" s="510">
        <f>IF(Calibración_BAU_USCUSS!AH124&lt;0,Calibración_BAU_USCUSS!AH124 *-1, Calibración_BAU_USCUSS!AH124)*Emisiones_USCUSS!$M$39</f>
        <v>0.17745227039086006</v>
      </c>
      <c r="AE124" s="510">
        <f>IF(Calibración_BAU_USCUSS!AI124&lt;0,Calibración_BAU_USCUSS!AI124 *-1, Calibración_BAU_USCUSS!AI124)*Emisiones_USCUSS!$M$39</f>
        <v>0.17745227039084893</v>
      </c>
      <c r="AF124" s="510">
        <f>IF(Calibración_BAU_USCUSS!AJ124&lt;0,Calibración_BAU_USCUSS!AJ124 *-1, Calibración_BAU_USCUSS!AJ124)*Emisiones_USCUSS!$M$39</f>
        <v>0.17745227039084893</v>
      </c>
      <c r="AG124" s="510">
        <f>IF(Calibración_BAU_USCUSS!AK124&lt;0,Calibración_BAU_USCUSS!AK124 *-1, Calibración_BAU_USCUSS!AK124)*Emisiones_USCUSS!$M$39</f>
        <v>0.17745227039084893</v>
      </c>
      <c r="AH124" s="510">
        <f>IF(Calibración_BAU_USCUSS!AL124&lt;0,Calibración_BAU_USCUSS!AL124 *-1, Calibración_BAU_USCUSS!AL124)*Emisiones_USCUSS!$M$39</f>
        <v>0.17745227039084893</v>
      </c>
      <c r="AI124" s="510">
        <f>IF(Calibración_BAU_USCUSS!AM124&lt;0,Calibración_BAU_USCUSS!AM124 *-1, Calibración_BAU_USCUSS!AM124)*Emisiones_USCUSS!$M$39</f>
        <v>0.17745227039084893</v>
      </c>
      <c r="AJ124" s="510">
        <f>IF(Calibración_BAU_USCUSS!AN124&lt;0,Calibración_BAU_USCUSS!AN124 *-1, Calibración_BAU_USCUSS!AN124)*Emisiones_USCUSS!$M$39</f>
        <v>0.17745227039084893</v>
      </c>
      <c r="AK124" s="510">
        <f>IF(Calibración_BAU_USCUSS!AO124&lt;0,Calibración_BAU_USCUSS!AO124 *-1, Calibración_BAU_USCUSS!AO124)*Emisiones_USCUSS!$M$39</f>
        <v>0.17745227039084893</v>
      </c>
      <c r="AL124" s="510">
        <f>IF(Calibración_BAU_USCUSS!AP124&lt;0,Calibración_BAU_USCUSS!AP124 *-1, Calibración_BAU_USCUSS!AP124)*Emisiones_USCUSS!$M$39</f>
        <v>0.17745227039084893</v>
      </c>
      <c r="AM124" s="510">
        <f>IF(Calibración_BAU_USCUSS!AQ124&lt;0,Calibración_BAU_USCUSS!AQ124 *-1, Calibración_BAU_USCUSS!AQ124)*Emisiones_USCUSS!$M$39</f>
        <v>0.17745227039084893</v>
      </c>
      <c r="AN124" s="510">
        <f>IF(Calibración_BAU_USCUSS!AR124&lt;0,Calibración_BAU_USCUSS!AR124 *-1, Calibración_BAU_USCUSS!AR124)*Emisiones_USCUSS!$M$39</f>
        <v>0.17745227039084893</v>
      </c>
      <c r="AO124" s="510">
        <f>IF(Calibración_BAU_USCUSS!AS124&lt;0,Calibración_BAU_USCUSS!AS124 *-1, Calibración_BAU_USCUSS!AS124)*Emisiones_USCUSS!$M$39</f>
        <v>0.17745227039086006</v>
      </c>
      <c r="AP124" s="510">
        <f>IF(Calibración_BAU_USCUSS!AT124&lt;0,Calibración_BAU_USCUSS!AT124 *-1, Calibración_BAU_USCUSS!AT124)*Emisiones_USCUSS!$M$39</f>
        <v>0.17745227039084893</v>
      </c>
      <c r="AQ124" s="510">
        <f>IF(Calibración_BAU_USCUSS!AU124&lt;0,Calibración_BAU_USCUSS!AU124 *-1, Calibración_BAU_USCUSS!AU124)*Emisiones_USCUSS!$M$39</f>
        <v>0.17745227039084893</v>
      </c>
      <c r="AR124" s="510">
        <f>IF(Calibración_BAU_USCUSS!AV124&lt;0,Calibración_BAU_USCUSS!AV124 *-1, Calibración_BAU_USCUSS!AV124)*Emisiones_USCUSS!$M$39</f>
        <v>0.17745227039084893</v>
      </c>
      <c r="AS124" s="510">
        <f>IF(Calibración_BAU_USCUSS!AW124&lt;0,Calibración_BAU_USCUSS!AW124 *-1, Calibración_BAU_USCUSS!AW124)*Emisiones_USCUSS!$M$39</f>
        <v>0.17745227039084893</v>
      </c>
      <c r="AT124" s="510">
        <f>IF(Calibración_BAU_USCUSS!AX124&lt;0,Calibración_BAU_USCUSS!AX124 *-1, Calibración_BAU_USCUSS!AX124)*Emisiones_USCUSS!$M$39</f>
        <v>0.17745227039084893</v>
      </c>
      <c r="AU124" s="510">
        <f>IF(Calibración_BAU_USCUSS!AY124&lt;0,Calibración_BAU_USCUSS!AY124 *-1, Calibración_BAU_USCUSS!AY124)*Emisiones_USCUSS!$M$39</f>
        <v>0.17745227039084893</v>
      </c>
      <c r="AV124" s="510">
        <f>IF(Calibración_BAU_USCUSS!AZ124&lt;0,Calibración_BAU_USCUSS!AZ124 *-1, Calibración_BAU_USCUSS!AZ124)*Emisiones_USCUSS!$M$39</f>
        <v>0.17745227039084893</v>
      </c>
      <c r="AW124" s="510">
        <f>IF(Calibración_BAU_USCUSS!BA124&lt;0,Calibración_BAU_USCUSS!BA124 *-1, Calibración_BAU_USCUSS!BA124)*Emisiones_USCUSS!$M$39</f>
        <v>0.17745227039084893</v>
      </c>
      <c r="AX124" s="510">
        <f>IF(Calibración_BAU_USCUSS!BB124&lt;0,Calibración_BAU_USCUSS!BB124 *-1, Calibración_BAU_USCUSS!BB124)*Emisiones_USCUSS!$M$39</f>
        <v>0.17745227039084893</v>
      </c>
      <c r="AY124" s="510">
        <f>IF(Calibración_BAU_USCUSS!BC124&lt;0,Calibración_BAU_USCUSS!BC124 *-1, Calibración_BAU_USCUSS!BC124)*Emisiones_USCUSS!$M$39</f>
        <v>0.17745227039086006</v>
      </c>
      <c r="AZ124" s="510">
        <f>IF(Calibración_BAU_USCUSS!BD124&lt;0,Calibración_BAU_USCUSS!BD124 *-1, Calibración_BAU_USCUSS!BD124)*Emisiones_USCUSS!$M$39</f>
        <v>0.17745227039084893</v>
      </c>
      <c r="BA124" s="510">
        <f>IF(Calibración_BAU_USCUSS!BE124&lt;0,Calibración_BAU_USCUSS!BE124 *-1, Calibración_BAU_USCUSS!BE124)*Emisiones_USCUSS!$M$39</f>
        <v>0.17745227039084893</v>
      </c>
      <c r="BB124" s="510">
        <f>IF(Calibración_BAU_USCUSS!BF124&lt;0,Calibración_BAU_USCUSS!BF124 *-1, Calibración_BAU_USCUSS!BF124)*Emisiones_USCUSS!$M$39</f>
        <v>0.17745227039084893</v>
      </c>
      <c r="BC124" s="510">
        <f>IF(Calibración_BAU_USCUSS!BG124&lt;0,Calibración_BAU_USCUSS!BG124 *-1, Calibración_BAU_USCUSS!BG124)*Emisiones_USCUSS!$M$39</f>
        <v>0.17745227039084893</v>
      </c>
      <c r="BD124" s="510">
        <f>IF(Calibración_BAU_USCUSS!BH124&lt;0,Calibración_BAU_USCUSS!BH124 *-1, Calibración_BAU_USCUSS!BH124)*Emisiones_USCUSS!$M$39</f>
        <v>0.17745227039084893</v>
      </c>
      <c r="BE124" s="510">
        <f>IF(Calibración_BAU_USCUSS!BI124&lt;0,Calibración_BAU_USCUSS!BI124 *-1, Calibración_BAU_USCUSS!BI124)*Emisiones_USCUSS!$M$39</f>
        <v>0.17745227039084893</v>
      </c>
      <c r="BF124" s="510">
        <f>IF(Calibración_BAU_USCUSS!BJ124&lt;0,Calibración_BAU_USCUSS!BJ124 *-1, Calibración_BAU_USCUSS!BJ124)*Emisiones_USCUSS!$M$39</f>
        <v>0.17745227039084893</v>
      </c>
      <c r="BG124" s="510">
        <f>IF(Calibración_BAU_USCUSS!BK124&lt;0,Calibración_BAU_USCUSS!BK124 *-1, Calibración_BAU_USCUSS!BK124)*Emisiones_USCUSS!$M$39</f>
        <v>0.17745227039084893</v>
      </c>
      <c r="BH124" s="510">
        <f>IF(Calibración_BAU_USCUSS!BL124&lt;0,Calibración_BAU_USCUSS!BL124 *-1, Calibración_BAU_USCUSS!BL124)*Emisiones_USCUSS!$M$39</f>
        <v>0.17745227039084893</v>
      </c>
      <c r="BI124" s="510">
        <f>IF(Calibración_BAU_USCUSS!BM124&lt;0,Calibración_BAU_USCUSS!BM124 *-1, Calibración_BAU_USCUSS!BM124)*Emisiones_USCUSS!$M$39</f>
        <v>0.17745227039084893</v>
      </c>
      <c r="BJ124" s="510">
        <f>IF(Calibración_BAU_USCUSS!BN124&lt;0,Calibración_BAU_USCUSS!BN124 *-1, Calibración_BAU_USCUSS!BN124)*Emisiones_USCUSS!$M$39</f>
        <v>0.17745227039086006</v>
      </c>
      <c r="BK124" s="510">
        <f>IF(Calibración_BAU_USCUSS!BO124&lt;0,Calibración_BAU_USCUSS!BO124 *-1, Calibración_BAU_USCUSS!BO124)*Emisiones_USCUSS!$M$39</f>
        <v>0.17745227039084893</v>
      </c>
      <c r="BL124" s="510">
        <f>IF(Calibración_BAU_USCUSS!BP124&lt;0,Calibración_BAU_USCUSS!BP124 *-1, Calibración_BAU_USCUSS!BP124)*Emisiones_USCUSS!$M$39</f>
        <v>0.17745227039084893</v>
      </c>
      <c r="BM124" s="510">
        <f>IF(Calibración_BAU_USCUSS!BQ124&lt;0,Calibración_BAU_USCUSS!BQ124 *-1, Calibración_BAU_USCUSS!BQ124)*Emisiones_USCUSS!$M$39</f>
        <v>0.17745227039084893</v>
      </c>
    </row>
    <row r="125" spans="1:65" ht="14.4" customHeight="1" x14ac:dyDescent="0.3">
      <c r="C125" s="842" t="s">
        <v>103</v>
      </c>
      <c r="D125" s="784"/>
      <c r="E125" s="514"/>
      <c r="F125" s="514"/>
      <c r="G125" s="514"/>
      <c r="H125" s="514"/>
      <c r="I125" s="510"/>
      <c r="J125" s="510"/>
      <c r="K125" s="510"/>
      <c r="L125" s="510"/>
      <c r="M125" s="510"/>
      <c r="N125" s="510">
        <f>IF(Calibración_BAU_USCUSS!R125&lt;0, Calibración_BAU_USCUSS!R125*-1, Calibración_BAU_USCUSS!R125)*Emisiones_USCUSS!$M$40</f>
        <v>-8.9776650180528952E-4</v>
      </c>
      <c r="O125" s="510">
        <f>IF(Calibración_BAU_USCUSS!S125&lt;0, Calibración_BAU_USCUSS!S125*-1, Calibración_BAU_USCUSS!S125)*Emisiones_USCUSS!$M$40</f>
        <v>-8.9652758403283169E-4</v>
      </c>
      <c r="P125" s="510">
        <f>IF(Calibración_BAU_USCUSS!T125&lt;0, Calibración_BAU_USCUSS!T125*-1, Calibración_BAU_USCUSS!T125)*Emisiones_USCUSS!$M$40</f>
        <v>-8.9529037596688314E-4</v>
      </c>
      <c r="Q125" s="510">
        <f>IF(Calibración_BAU_USCUSS!U125&lt;0, Calibración_BAU_USCUSS!U125*-1, Calibración_BAU_USCUSS!U125)*Emisiones_USCUSS!$M$40</f>
        <v>-8.9405487524804551E-4</v>
      </c>
      <c r="R125" s="510">
        <f>IF(Calibración_BAU_USCUSS!V125&lt;0, Calibración_BAU_USCUSS!V125*-1, Calibración_BAU_USCUSS!V125)*Emisiones_USCUSS!$M$40</f>
        <v>-8.9282107952015069E-4</v>
      </c>
      <c r="S125" s="510">
        <f>IF(Calibración_BAU_USCUSS!W125&lt;0, Calibración_BAU_USCUSS!W125*-1, Calibración_BAU_USCUSS!W125)*Emisiones_USCUSS!$M$40</f>
        <v>-8.9158898643040612E-4</v>
      </c>
      <c r="T125" s="510">
        <f>IF(Calibración_BAU_USCUSS!X125&lt;0, Calibración_BAU_USCUSS!X125*-1, Calibración_BAU_USCUSS!X125)*Emisiones_USCUSS!$M$40</f>
        <v>-8.9035859362917615E-4</v>
      </c>
      <c r="U125" s="510">
        <f>IF(Calibración_BAU_USCUSS!Y125&lt;0, Calibración_BAU_USCUSS!Y125*-1, Calibración_BAU_USCUSS!Y125)*Emisiones_USCUSS!$M$40</f>
        <v>-8.8912989876998108E-4</v>
      </c>
      <c r="V125" s="510">
        <f>IF(Calibración_BAU_USCUSS!Z125&lt;0, Calibración_BAU_USCUSS!Z125*-1, Calibración_BAU_USCUSS!Z125)*Emisiones_USCUSS!$M$40</f>
        <v>-8.8790289950964449E-4</v>
      </c>
      <c r="W125" s="510">
        <f>IF(Calibración_BAU_USCUSS!AA125&lt;0, Calibración_BAU_USCUSS!AA125*-1, Calibración_BAU_USCUSS!AA125)*Emisiones_USCUSS!$M$40</f>
        <v>-8.8667759350836593E-4</v>
      </c>
      <c r="X125" s="510">
        <f>IF(Calibración_BAU_USCUSS!AB125&lt;0, Calibración_BAU_USCUSS!AB125*-1, Calibración_BAU_USCUSS!AB125)*Emisiones_USCUSS!$M$40</f>
        <v>-8.8545397842928163E-4</v>
      </c>
      <c r="Y125" s="510">
        <f>IF(Calibración_BAU_USCUSS!AC125&lt;0, Calibración_BAU_USCUSS!AC125*-1, Calibración_BAU_USCUSS!AC125)*Emisiones_USCUSS!$M$40</f>
        <v>-8.8423205193905049E-4</v>
      </c>
      <c r="Z125" s="510">
        <f>IF(Calibración_BAU_USCUSS!AD125&lt;0, Calibración_BAU_USCUSS!AD125*-1, Calibración_BAU_USCUSS!AD125)*Emisiones_USCUSS!$M$40</f>
        <v>-8.8301181170741456E-4</v>
      </c>
      <c r="AA125" s="510">
        <f>IF(Calibración_BAU_USCUSS!AE125&lt;0, Calibración_BAU_USCUSS!AE125*-1, Calibración_BAU_USCUSS!AE125)*Emisiones_USCUSS!$M$40</f>
        <v>-8.817932554071985E-4</v>
      </c>
      <c r="AB125" s="510">
        <f>IF(Calibración_BAU_USCUSS!AF125&lt;0, Calibración_BAU_USCUSS!AF125*-1, Calibración_BAU_USCUSS!AF125)*Emisiones_USCUSS!$M$40</f>
        <v>-8.8057638071475052E-4</v>
      </c>
      <c r="AC125" s="510">
        <f>IF(Calibración_BAU_USCUSS!AG125&lt;0, Calibración_BAU_USCUSS!AG125*-1, Calibración_BAU_USCUSS!AG125)*Emisiones_USCUSS!$M$40</f>
        <v>-8.7936118530935483E-4</v>
      </c>
      <c r="AD125" s="510">
        <f>IF(Calibración_BAU_USCUSS!AH125&lt;0, Calibración_BAU_USCUSS!AH125*-1, Calibración_BAU_USCUSS!AH125)*Emisiones_USCUSS!$M$40</f>
        <v>-8.7814766687367154E-4</v>
      </c>
      <c r="AE125" s="510">
        <f>IF(Calibración_BAU_USCUSS!AI125&lt;0, Calibración_BAU_USCUSS!AI125*-1, Calibración_BAU_USCUSS!AI125)*Emisiones_USCUSS!$M$40</f>
        <v>-8.7693582309337093E-4</v>
      </c>
      <c r="AF125" s="510">
        <f>IF(Calibración_BAU_USCUSS!AJ125&lt;0, Calibración_BAU_USCUSS!AJ125*-1, Calibración_BAU_USCUSS!AJ125)*Emisiones_USCUSS!$M$40</f>
        <v>-8.7572565165749939E-4</v>
      </c>
      <c r="AG125" s="510">
        <f>IF(Calibración_BAU_USCUSS!AK125&lt;0, Calibración_BAU_USCUSS!AK125*-1, Calibración_BAU_USCUSS!AK125)*Emisiones_USCUSS!$M$40</f>
        <v>-8.74517150258186E-4</v>
      </c>
      <c r="AH125" s="510">
        <f>IF(Calibración_BAU_USCUSS!AL125&lt;0, Calibración_BAU_USCUSS!AL125*-1, Calibración_BAU_USCUSS!AL125)*Emisiones_USCUSS!$M$40</f>
        <v>-8.7331031659086331E-4</v>
      </c>
      <c r="AI125" s="510">
        <f>IF(Calibración_BAU_USCUSS!AM125&lt;0, Calibración_BAU_USCUSS!AM125*-1, Calibración_BAU_USCUSS!AM125)*Emisiones_USCUSS!$M$40</f>
        <v>-8.7210514835397274E-4</v>
      </c>
      <c r="AJ125" s="510">
        <f>IF(Calibración_BAU_USCUSS!AN125&lt;0, Calibración_BAU_USCUSS!AN125*-1, Calibración_BAU_USCUSS!AN125)*Emisiones_USCUSS!$M$40</f>
        <v>-8.7090164324925918E-4</v>
      </c>
      <c r="AK125" s="510">
        <f>IF(Calibración_BAU_USCUSS!AO125&lt;0, Calibración_BAU_USCUSS!AO125*-1, Calibración_BAU_USCUSS!AO125)*Emisiones_USCUSS!$M$40</f>
        <v>-8.6969979898155012E-4</v>
      </c>
      <c r="AL125" s="510">
        <f>IF(Calibración_BAU_USCUSS!AP125&lt;0, Calibración_BAU_USCUSS!AP125*-1, Calibración_BAU_USCUSS!AP125)*Emisiones_USCUSS!$M$40</f>
        <v>-8.6849961325897638E-4</v>
      </c>
      <c r="AM125" s="510">
        <f>IF(Calibración_BAU_USCUSS!AQ125&lt;0, Calibración_BAU_USCUSS!AQ125*-1, Calibración_BAU_USCUSS!AQ125)*Emisiones_USCUSS!$M$40</f>
        <v>-8.6730108379267778E-4</v>
      </c>
      <c r="AN125" s="510">
        <f>IF(Calibración_BAU_USCUSS!AR125&lt;0, Calibración_BAU_USCUSS!AR125*-1, Calibración_BAU_USCUSS!AR125)*Emisiones_USCUSS!$M$40</f>
        <v>-8.661042082970243E-4</v>
      </c>
      <c r="AO125" s="510">
        <f>IF(Calibración_BAU_USCUSS!AS125&lt;0, Calibración_BAU_USCUSS!AS125*-1, Calibración_BAU_USCUSS!AS125)*Emisiones_USCUSS!$M$40</f>
        <v>-8.6490898448954171E-4</v>
      </c>
      <c r="AP125" s="510">
        <f>IF(Calibración_BAU_USCUSS!AT125&lt;0, Calibración_BAU_USCUSS!AT125*-1, Calibración_BAU_USCUSS!AT125)*Emisiones_USCUSS!$M$40</f>
        <v>-8.6371541009098562E-4</v>
      </c>
      <c r="AQ125" s="510">
        <f>IF(Calibración_BAU_USCUSS!AU125&lt;0, Calibración_BAU_USCUSS!AU125*-1, Calibración_BAU_USCUSS!AU125)*Emisiones_USCUSS!$M$40</f>
        <v>-8.6252348282504776E-4</v>
      </c>
      <c r="AR125" s="510">
        <f>IF(Calibración_BAU_USCUSS!AV125&lt;0, Calibración_BAU_USCUSS!AV125*-1, Calibración_BAU_USCUSS!AV125)*Emisiones_USCUSS!$M$40</f>
        <v>-8.6133320041872268E-4</v>
      </c>
      <c r="AS125" s="510">
        <f>IF(Calibración_BAU_USCUSS!AW125&lt;0, Calibración_BAU_USCUSS!AW125*-1, Calibración_BAU_USCUSS!AW125)*Emisiones_USCUSS!$M$40</f>
        <v>-8.6014456060216112E-4</v>
      </c>
      <c r="AT125" s="510">
        <f>IF(Calibración_BAU_USCUSS!AX125&lt;0, Calibración_BAU_USCUSS!AX125*-1, Calibración_BAU_USCUSS!AX125)*Emisiones_USCUSS!$M$40</f>
        <v>-8.5895756110852383E-4</v>
      </c>
      <c r="AU125" s="510">
        <f>IF(Calibración_BAU_USCUSS!AY125&lt;0, Calibración_BAU_USCUSS!AY125*-1, Calibración_BAU_USCUSS!AY125)*Emisiones_USCUSS!$M$40</f>
        <v>-8.5777219967420049E-4</v>
      </c>
      <c r="AV125" s="510">
        <f>IF(Calibración_BAU_USCUSS!AZ125&lt;0, Calibración_BAU_USCUSS!AZ125*-1, Calibración_BAU_USCUSS!AZ125)*Emisiones_USCUSS!$M$40</f>
        <v>-8.5658847403866393E-4</v>
      </c>
      <c r="AW125" s="510">
        <f>IF(Calibración_BAU_USCUSS!BA125&lt;0, Calibración_BAU_USCUSS!BA125*-1, Calibración_BAU_USCUSS!BA125)*Emisiones_USCUSS!$M$40</f>
        <v>-8.5540638194446983E-4</v>
      </c>
      <c r="AX125" s="510">
        <f>IF(Calibración_BAU_USCUSS!BB125&lt;0, Calibración_BAU_USCUSS!BB125*-1, Calibración_BAU_USCUSS!BB125)*Emisiones_USCUSS!$M$40</f>
        <v>-8.5422592113740356E-4</v>
      </c>
      <c r="AY125" s="510">
        <f>IF(Calibración_BAU_USCUSS!BC125&lt;0, Calibración_BAU_USCUSS!BC125*-1, Calibración_BAU_USCUSS!BC125)*Emisiones_USCUSS!$M$40</f>
        <v>-8.5304708936625973E-4</v>
      </c>
      <c r="AZ125" s="510">
        <f>IF(Calibración_BAU_USCUSS!BD125&lt;0, Calibración_BAU_USCUSS!BD125*-1, Calibración_BAU_USCUSS!BD125)*Emisiones_USCUSS!$M$40</f>
        <v>-8.5186988438291597E-4</v>
      </c>
      <c r="BA125" s="510">
        <f>IF(Calibración_BAU_USCUSS!BE125&lt;0, Calibración_BAU_USCUSS!BE125*-1, Calibración_BAU_USCUSS!BE125)*Emisiones_USCUSS!$M$40</f>
        <v>-8.506943039424794E-4</v>
      </c>
      <c r="BB125" s="510">
        <f>IF(Calibración_BAU_USCUSS!BF125&lt;0, Calibración_BAU_USCUSS!BF125*-1, Calibración_BAU_USCUSS!BF125)*Emisiones_USCUSS!$M$40</f>
        <v>-8.4952034580299343E-4</v>
      </c>
      <c r="BC125" s="510">
        <f>IF(Calibración_BAU_USCUSS!BG125&lt;0, Calibración_BAU_USCUSS!BG125*-1, Calibración_BAU_USCUSS!BG125)*Emisiones_USCUSS!$M$40</f>
        <v>-8.4834800772580423E-4</v>
      </c>
      <c r="BD125" s="510">
        <f>IF(Calibración_BAU_USCUSS!BH125&lt;0, Calibración_BAU_USCUSS!BH125*-1, Calibración_BAU_USCUSS!BH125)*Emisiones_USCUSS!$M$40</f>
        <v>-8.471772874751206E-4</v>
      </c>
      <c r="BE125" s="510">
        <f>IF(Calibración_BAU_USCUSS!BI125&lt;0, Calibración_BAU_USCUSS!BI125*-1, Calibración_BAU_USCUSS!BI125)*Emisiones_USCUSS!$M$40</f>
        <v>-8.4600818281845458E-4</v>
      </c>
      <c r="BF125" s="510">
        <f>IF(Calibración_BAU_USCUSS!BJ125&lt;0, Calibración_BAU_USCUSS!BJ125*-1, Calibración_BAU_USCUSS!BJ125)*Emisiones_USCUSS!$M$40</f>
        <v>-8.4484069152618074E-4</v>
      </c>
      <c r="BG125" s="510">
        <f>IF(Calibración_BAU_USCUSS!BK125&lt;0, Calibración_BAU_USCUSS!BK125*-1, Calibración_BAU_USCUSS!BK125)*Emisiones_USCUSS!$M$40</f>
        <v>-8.4367481137183006E-4</v>
      </c>
      <c r="BH125" s="510">
        <f>IF(Calibración_BAU_USCUSS!BL125&lt;0, Calibración_BAU_USCUSS!BL125*-1, Calibración_BAU_USCUSS!BL125)*Emisiones_USCUSS!$M$40</f>
        <v>-8.4251054013216283E-4</v>
      </c>
      <c r="BI125" s="510">
        <f>IF(Calibración_BAU_USCUSS!BM125&lt;0, Calibración_BAU_USCUSS!BM125*-1, Calibración_BAU_USCUSS!BM125)*Emisiones_USCUSS!$M$40</f>
        <v>-8.4134787558672887E-4</v>
      </c>
      <c r="BJ125" s="510">
        <f>IF(Calibración_BAU_USCUSS!BN125&lt;0, Calibración_BAU_USCUSS!BN125*-1, Calibración_BAU_USCUSS!BN125)*Emisiones_USCUSS!$M$40</f>
        <v>-8.4018681551845424E-4</v>
      </c>
      <c r="BK125" s="510">
        <f>IF(Calibración_BAU_USCUSS!BO125&lt;0, Calibración_BAU_USCUSS!BO125*-1, Calibración_BAU_USCUSS!BO125)*Emisiones_USCUSS!$M$40</f>
        <v>-8.3902735771305417E-4</v>
      </c>
      <c r="BL125" s="510">
        <f>IF(Calibración_BAU_USCUSS!BP125&lt;0, Calibración_BAU_USCUSS!BP125*-1, Calibración_BAU_USCUSS!BP125)*Emisiones_USCUSS!$M$40</f>
        <v>-8.3786949995940047E-4</v>
      </c>
      <c r="BM125" s="510">
        <f>IF(Calibración_BAU_USCUSS!BQ125&lt;0, Calibración_BAU_USCUSS!BQ125*-1, Calibración_BAU_USCUSS!BQ125)*Emisiones_USCUSS!$M$40</f>
        <v>-8.3671324004944766E-4</v>
      </c>
    </row>
    <row r="126" spans="1:65" ht="14.4" customHeight="1" x14ac:dyDescent="0.3">
      <c r="C126" s="842" t="s">
        <v>80</v>
      </c>
      <c r="D126" s="784"/>
      <c r="E126" s="514"/>
      <c r="F126" s="514"/>
      <c r="G126" s="514"/>
      <c r="H126" s="514"/>
      <c r="I126" s="510"/>
      <c r="J126" s="510"/>
      <c r="K126" s="510"/>
      <c r="L126" s="510"/>
      <c r="M126" s="510"/>
      <c r="N126" s="510"/>
      <c r="O126" s="510"/>
      <c r="P126" s="510"/>
      <c r="Q126" s="510"/>
      <c r="R126" s="510"/>
      <c r="S126" s="510"/>
      <c r="T126" s="510"/>
      <c r="U126" s="510"/>
      <c r="V126" s="510"/>
      <c r="W126" s="510"/>
      <c r="X126" s="510"/>
      <c r="Y126" s="510"/>
      <c r="Z126" s="510"/>
      <c r="AA126" s="510"/>
      <c r="AB126" s="510"/>
      <c r="AC126" s="510"/>
      <c r="AD126" s="510"/>
      <c r="AE126" s="510"/>
      <c r="AF126" s="510"/>
      <c r="AG126" s="510"/>
      <c r="AH126" s="510"/>
      <c r="AI126" s="510"/>
      <c r="AJ126" s="510"/>
      <c r="AK126" s="510"/>
      <c r="AL126" s="510"/>
      <c r="AM126" s="510"/>
      <c r="AN126" s="510"/>
      <c r="AO126" s="510"/>
      <c r="AP126" s="510"/>
      <c r="AQ126" s="510"/>
      <c r="AR126" s="510"/>
      <c r="AS126" s="510"/>
      <c r="AT126" s="510"/>
      <c r="AU126" s="510"/>
      <c r="AV126" s="510"/>
      <c r="AW126" s="510"/>
      <c r="AX126" s="510"/>
      <c r="AY126" s="510"/>
      <c r="AZ126" s="510"/>
      <c r="BA126" s="510"/>
      <c r="BB126" s="510"/>
      <c r="BC126" s="510"/>
      <c r="BD126" s="510"/>
      <c r="BE126" s="510"/>
      <c r="BF126" s="510"/>
      <c r="BG126" s="510"/>
      <c r="BH126" s="510"/>
      <c r="BI126" s="510"/>
      <c r="BJ126" s="510"/>
      <c r="BK126" s="510"/>
      <c r="BL126" s="510"/>
      <c r="BM126" s="510"/>
    </row>
    <row r="127" spans="1:65" ht="14.4" customHeight="1" x14ac:dyDescent="0.3">
      <c r="C127" s="842" t="s">
        <v>57</v>
      </c>
      <c r="D127" s="784"/>
      <c r="E127" s="514"/>
      <c r="F127" s="514"/>
      <c r="G127" s="514"/>
      <c r="H127" s="514"/>
      <c r="I127" s="510"/>
      <c r="J127" s="510"/>
      <c r="K127" s="510"/>
      <c r="L127" s="510"/>
      <c r="M127" s="510"/>
      <c r="N127" s="510">
        <f>IF(Calibración_BAU_USCUSS!R127&lt;0,Calibración_BAU_USCUSS!R127*-1, Calibración_BAU_USCUSS!R127) *Emisiones_USCUSS!$M$42</f>
        <v>-6.8037925262638731E-4</v>
      </c>
      <c r="O127" s="510">
        <f>IF(Calibración_BAU_USCUSS!S127&lt;0,Calibración_BAU_USCUSS!S127*-1, Calibración_BAU_USCUSS!S127) *Emisiones_USCUSS!$M$42</f>
        <v>-6.8890964577966501E-4</v>
      </c>
      <c r="P127" s="510">
        <f>IF(Calibración_BAU_USCUSS!T127&lt;0,Calibración_BAU_USCUSS!T127*-1, Calibración_BAU_USCUSS!T127) *Emisiones_USCUSS!$M$42</f>
        <v>-6.9754699047073641E-4</v>
      </c>
      <c r="Q127" s="510">
        <f>IF(Calibración_BAU_USCUSS!U127&lt;0,Calibración_BAU_USCUSS!U127*-1, Calibración_BAU_USCUSS!U127) *Emisiones_USCUSS!$M$42</f>
        <v>-7.0556029220636754E-4</v>
      </c>
      <c r="R127" s="510">
        <f>IF(Calibración_BAU_USCUSS!V127&lt;0,Calibración_BAU_USCUSS!V127*-1, Calibración_BAU_USCUSS!V127) *Emisiones_USCUSS!$M$42</f>
        <v>-7.1439722547712186E-4</v>
      </c>
      <c r="S127" s="510">
        <f>IF(Calibración_BAU_USCUSS!W127&lt;0,Calibración_BAU_USCUSS!W127*-1, Calibración_BAU_USCUSS!W127) *Emisiones_USCUSS!$M$42</f>
        <v>-7.2334483871455408E-4</v>
      </c>
      <c r="T127" s="510">
        <f>IF(Calibración_BAU_USCUSS!X127&lt;0,Calibración_BAU_USCUSS!X127*-1, Calibración_BAU_USCUSS!X127) *Emisiones_USCUSS!$M$42</f>
        <v>-7.324045181524118E-4</v>
      </c>
      <c r="U127" s="510">
        <f>IF(Calibración_BAU_USCUSS!Y127&lt;0,Calibración_BAU_USCUSS!Y127*-1, Calibración_BAU_USCUSS!Y127) *Emisiones_USCUSS!$M$42</f>
        <v>-7.4157766738658197E-4</v>
      </c>
      <c r="V127" s="510">
        <f>IF(Calibración_BAU_USCUSS!Z127&lt;0,Calibración_BAU_USCUSS!Z127*-1, Calibración_BAU_USCUSS!Z127) *Emisiones_USCUSS!$M$42</f>
        <v>-7.5086570759259398E-4</v>
      </c>
      <c r="W127" s="510">
        <f>IF(Calibración_BAU_USCUSS!AA127&lt;0,Calibración_BAU_USCUSS!AA127*-1, Calibración_BAU_USCUSS!AA127) *Emisiones_USCUSS!$M$42</f>
        <v>-7.6027007774577212E-4</v>
      </c>
      <c r="X127" s="510">
        <f>IF(Calibración_BAU_USCUSS!AB127&lt;0,Calibración_BAU_USCUSS!AB127*-1, Calibración_BAU_USCUSS!AB127) *Emisiones_USCUSS!$M$42</f>
        <v>-7.6979223484419004E-4</v>
      </c>
      <c r="Y127" s="510">
        <f>IF(Calibración_BAU_USCUSS!AC127&lt;0,Calibración_BAU_USCUSS!AC127*-1, Calibración_BAU_USCUSS!AC127) *Emisiones_USCUSS!$M$42</f>
        <v>-7.794336541343714E-4</v>
      </c>
      <c r="Z127" s="510">
        <f>IF(Calibración_BAU_USCUSS!AD127&lt;0,Calibración_BAU_USCUSS!AD127*-1, Calibración_BAU_USCUSS!AD127) *Emisiones_USCUSS!$M$42</f>
        <v>-7.8919582933987533E-4</v>
      </c>
      <c r="AA127" s="510">
        <f>IF(Calibración_BAU_USCUSS!AE127&lt;0,Calibración_BAU_USCUSS!AE127*-1, Calibración_BAU_USCUSS!AE127) *Emisiones_USCUSS!$M$42</f>
        <v>-7.9908027289271198E-4</v>
      </c>
      <c r="AB127" s="510">
        <f>IF(Calibración_BAU_USCUSS!AF127&lt;0,Calibración_BAU_USCUSS!AF127*-1, Calibración_BAU_USCUSS!AF127) *Emisiones_USCUSS!$M$42</f>
        <v>-8.0908851616764272E-4</v>
      </c>
      <c r="AC127" s="510">
        <f>IF(Calibración_BAU_USCUSS!AG127&lt;0,Calibración_BAU_USCUSS!AG127*-1, Calibración_BAU_USCUSS!AG127) *Emisiones_USCUSS!$M$42</f>
        <v>-8.1922210971944868E-4</v>
      </c>
      <c r="AD127" s="510">
        <f>IF(Calibración_BAU_USCUSS!AH127&lt;0,Calibración_BAU_USCUSS!AH127*-1, Calibración_BAU_USCUSS!AH127) *Emisiones_USCUSS!$M$42</f>
        <v>-8.2948262352312667E-4</v>
      </c>
      <c r="AE127" s="510">
        <f>IF(Calibración_BAU_USCUSS!AI127&lt;0,Calibración_BAU_USCUSS!AI127*-1, Calibración_BAU_USCUSS!AI127) *Emisiones_USCUSS!$M$42</f>
        <v>-8.3987164721720448E-4</v>
      </c>
      <c r="AF127" s="510">
        <f>IF(Calibración_BAU_USCUSS!AJ127&lt;0,Calibración_BAU_USCUSS!AJ127*-1, Calibración_BAU_USCUSS!AJ127) *Emisiones_USCUSS!$M$42</f>
        <v>-8.5039079034988723E-4</v>
      </c>
      <c r="AG127" s="510">
        <f>IF(Calibración_BAU_USCUSS!AK127&lt;0,Calibración_BAU_USCUSS!AK127*-1, Calibración_BAU_USCUSS!AK127) *Emisiones_USCUSS!$M$42</f>
        <v>-8.6104168262854592E-4</v>
      </c>
      <c r="AH127" s="510">
        <f>IF(Calibración_BAU_USCUSS!AL127&lt;0,Calibración_BAU_USCUSS!AL127*-1, Calibración_BAU_USCUSS!AL127) *Emisiones_USCUSS!$M$42</f>
        <v>-8.718259741721324E-4</v>
      </c>
      <c r="AI127" s="510">
        <f>IF(Calibración_BAU_USCUSS!AM127&lt;0,Calibración_BAU_USCUSS!AM127*-1, Calibración_BAU_USCUSS!AM127) *Emisiones_USCUSS!$M$42</f>
        <v>-8.8274533576684043E-4</v>
      </c>
      <c r="AJ127" s="510">
        <f>IF(Calibración_BAU_USCUSS!AN127&lt;0,Calibración_BAU_USCUSS!AN127*-1, Calibración_BAU_USCUSS!AN127) *Emisiones_USCUSS!$M$42</f>
        <v>-8.938014591249844E-4</v>
      </c>
      <c r="AK127" s="510">
        <f>IF(Calibración_BAU_USCUSS!AO127&lt;0,Calibración_BAU_USCUSS!AO127*-1, Calibración_BAU_USCUSS!AO127) *Emisiones_USCUSS!$M$42</f>
        <v>-9.0499605714706847E-4</v>
      </c>
      <c r="AL127" s="510">
        <f>IF(Calibración_BAU_USCUSS!AP127&lt;0,Calibración_BAU_USCUSS!AP127*-1, Calibración_BAU_USCUSS!AP127) *Emisiones_USCUSS!$M$42</f>
        <v>-9.163308641871573E-4</v>
      </c>
      <c r="AM127" s="510">
        <f>IF(Calibración_BAU_USCUSS!AQ127&lt;0,Calibración_BAU_USCUSS!AQ127*-1, Calibración_BAU_USCUSS!AQ127) *Emisiones_USCUSS!$M$42</f>
        <v>-9.2780763632158831E-4</v>
      </c>
      <c r="AN127" s="510">
        <f>IF(Calibración_BAU_USCUSS!AR127&lt;0,Calibración_BAU_USCUSS!AR127*-1, Calibración_BAU_USCUSS!AR127) *Emisiones_USCUSS!$M$42</f>
        <v>-9.3942815162104186E-4</v>
      </c>
      <c r="AO127" s="510">
        <f>IF(Calibración_BAU_USCUSS!AS127&lt;0,Calibración_BAU_USCUSS!AS127*-1, Calibración_BAU_USCUSS!AS127) *Emisiones_USCUSS!$M$42</f>
        <v>-9.5119421042600912E-4</v>
      </c>
      <c r="AP127" s="510">
        <f>IF(Calibración_BAU_USCUSS!AT127&lt;0,Calibración_BAU_USCUSS!AT127*-1, Calibración_BAU_USCUSS!AT127) *Emisiones_USCUSS!$M$42</f>
        <v>-9.6310763562568625E-4</v>
      </c>
      <c r="AQ127" s="510">
        <f>IF(Calibración_BAU_USCUSS!AU127&lt;0,Calibración_BAU_USCUSS!AU127*-1, Calibración_BAU_USCUSS!AU127) *Emisiones_USCUSS!$M$42</f>
        <v>-9.7517027294044642E-4</v>
      </c>
      <c r="AR127" s="510">
        <f>IF(Calibración_BAU_USCUSS!AV127&lt;0,Calibración_BAU_USCUSS!AV127*-1, Calibración_BAU_USCUSS!AV127) *Emisiones_USCUSS!$M$42</f>
        <v>-9.8738399120773947E-4</v>
      </c>
      <c r="AS127" s="510">
        <f>IF(Calibración_BAU_USCUSS!AW127&lt;0,Calibración_BAU_USCUSS!AW127*-1, Calibración_BAU_USCUSS!AW127) *Emisiones_USCUSS!$M$42</f>
        <v>-9.9975068267166485E-4</v>
      </c>
      <c r="AT127" s="510">
        <f>IF(Calibración_BAU_USCUSS!AX127&lt;0,Calibración_BAU_USCUSS!AX127*-1, Calibración_BAU_USCUSS!AX127) *Emisiones_USCUSS!$M$42</f>
        <v>-1.0122722632761256E-3</v>
      </c>
      <c r="AU127" s="510">
        <f>IF(Calibración_BAU_USCUSS!AY127&lt;0,Calibración_BAU_USCUSS!AY127*-1, Calibración_BAU_USCUSS!AY127) *Emisiones_USCUSS!$M$42</f>
        <v>-1.0249506729616143E-3</v>
      </c>
      <c r="AV127" s="510">
        <f>IF(Calibración_BAU_USCUSS!AZ127&lt;0,Calibración_BAU_USCUSS!AZ127*-1, Calibración_BAU_USCUSS!AZ127) *Emisiones_USCUSS!$M$42</f>
        <v>-1.0377878759658572E-3</v>
      </c>
      <c r="AW127" s="510">
        <f>IF(Calibración_BAU_USCUSS!BA127&lt;0,Calibración_BAU_USCUSS!BA127*-1, Calibración_BAU_USCUSS!BA127) *Emisiones_USCUSS!$M$42</f>
        <v>-1.0507858611280207E-3</v>
      </c>
      <c r="AX127" s="510">
        <f>IF(Calibración_BAU_USCUSS!BB127&lt;0,Calibración_BAU_USCUSS!BB127*-1, Calibración_BAU_USCUSS!BB127) *Emisiones_USCUSS!$M$42</f>
        <v>-1.0639466421969281E-3</v>
      </c>
      <c r="AY127" s="510">
        <f>IF(Calibración_BAU_USCUSS!BC127&lt;0,Calibración_BAU_USCUSS!BC127*-1, Calibración_BAU_USCUSS!BC127) *Emisiones_USCUSS!$M$42</f>
        <v>-1.0772722581429927E-3</v>
      </c>
      <c r="AZ127" s="510">
        <f>IF(Calibración_BAU_USCUSS!BD127&lt;0,Calibración_BAU_USCUSS!BD127*-1, Calibración_BAU_USCUSS!BD127) *Emisiones_USCUSS!$M$42</f>
        <v>-1.0907647734741475E-3</v>
      </c>
      <c r="BA127" s="510">
        <f>IF(Calibración_BAU_USCUSS!BE127&lt;0,Calibración_BAU_USCUSS!BE127*-1, Calibración_BAU_USCUSS!BE127) *Emisiones_USCUSS!$M$42</f>
        <v>-1.1044262785556548E-3</v>
      </c>
      <c r="BB127" s="510">
        <f>IF(Calibración_BAU_USCUSS!BF127&lt;0,Calibración_BAU_USCUSS!BF127*-1, Calibración_BAU_USCUSS!BF127) *Emisiones_USCUSS!$M$42</f>
        <v>-1.1182588899339698E-3</v>
      </c>
      <c r="BC127" s="510">
        <f>IF(Calibración_BAU_USCUSS!BG127&lt;0,Calibración_BAU_USCUSS!BG127*-1, Calibración_BAU_USCUSS!BG127) *Emisiones_USCUSS!$M$42</f>
        <v>-1.1322647506647086E-3</v>
      </c>
      <c r="BD127" s="510">
        <f>IF(Calibración_BAU_USCUSS!BH127&lt;0,Calibración_BAU_USCUSS!BH127*-1, Calibración_BAU_USCUSS!BH127) *Emisiones_USCUSS!$M$42</f>
        <v>-1.146446030644568E-3</v>
      </c>
      <c r="BE127" s="510">
        <f>IF(Calibración_BAU_USCUSS!BI127&lt;0,Calibración_BAU_USCUSS!BI127*-1, Calibración_BAU_USCUSS!BI127) *Emisiones_USCUSS!$M$42</f>
        <v>-1.160804926947603E-3</v>
      </c>
      <c r="BF127" s="510">
        <f>IF(Calibración_BAU_USCUSS!BJ127&lt;0,Calibración_BAU_USCUSS!BJ127*-1, Calibración_BAU_USCUSS!BJ127) *Emisiones_USCUSS!$M$42</f>
        <v>-1.1753436641655515E-3</v>
      </c>
      <c r="BG127" s="510">
        <f>IF(Calibración_BAU_USCUSS!BK127&lt;0,Calibración_BAU_USCUSS!BK127*-1, Calibración_BAU_USCUSS!BK127) *Emisiones_USCUSS!$M$42</f>
        <v>-1.1900644947524766E-3</v>
      </c>
      <c r="BH127" s="510">
        <f>IF(Calibración_BAU_USCUSS!BL127&lt;0,Calibración_BAU_USCUSS!BL127*-1, Calibración_BAU_USCUSS!BL127) *Emisiones_USCUSS!$M$42</f>
        <v>-1.2049696993738155E-3</v>
      </c>
      <c r="BI127" s="510">
        <f>IF(Calibración_BAU_USCUSS!BM127&lt;0,Calibración_BAU_USCUSS!BM127*-1, Calibración_BAU_USCUSS!BM127) *Emisiones_USCUSS!$M$42</f>
        <v>-1.2200615872596074E-3</v>
      </c>
      <c r="BJ127" s="510">
        <f>IF(Calibración_BAU_USCUSS!BN127&lt;0,Calibración_BAU_USCUSS!BN127*-1, Calibración_BAU_USCUSS!BN127) *Emisiones_USCUSS!$M$42</f>
        <v>-1.2353424965623639E-3</v>
      </c>
      <c r="BK127" s="510">
        <f>IF(Calibración_BAU_USCUSS!BO127&lt;0,Calibración_BAU_USCUSS!BO127*-1, Calibración_BAU_USCUSS!BO127) *Emisiones_USCUSS!$M$42</f>
        <v>-1.250814794719215E-3</v>
      </c>
      <c r="BL127" s="510">
        <f>IF(Calibración_BAU_USCUSS!BP127&lt;0,Calibración_BAU_USCUSS!BP127*-1, Calibración_BAU_USCUSS!BP127) *Emisiones_USCUSS!$M$42</f>
        <v>-1.2664808788187705E-3</v>
      </c>
      <c r="BM127" s="510">
        <f>IF(Calibración_BAU_USCUSS!BQ127&lt;0,Calibración_BAU_USCUSS!BQ127*-1, Calibración_BAU_USCUSS!BQ127) *Emisiones_USCUSS!$M$42</f>
        <v>-1.282343175972445E-3</v>
      </c>
    </row>
    <row r="128" spans="1:65" x14ac:dyDescent="0.3">
      <c r="D128" s="64"/>
      <c r="E128" s="83"/>
      <c r="F128" s="83"/>
      <c r="G128" s="83"/>
      <c r="H128" s="83"/>
      <c r="M128" s="272">
        <f t="shared" ref="M128:P128" si="2">SUM(M121:M127)</f>
        <v>0</v>
      </c>
      <c r="N128" s="272">
        <f>SUM(N121:N127)</f>
        <v>26.9774232009702</v>
      </c>
      <c r="O128" s="272">
        <f t="shared" si="2"/>
        <v>27.934083846387686</v>
      </c>
      <c r="P128" s="272">
        <f t="shared" si="2"/>
        <v>27.720999412553535</v>
      </c>
      <c r="Q128" s="272">
        <f>SUM(Q121:Q127)</f>
        <v>27.510741951375099</v>
      </c>
      <c r="R128" s="272">
        <f t="shared" ref="R128:BM128" si="3">SUM(R121:R127)</f>
        <v>27.303243926097359</v>
      </c>
      <c r="S128" s="272">
        <f t="shared" si="3"/>
        <v>27.097022316318359</v>
      </c>
      <c r="T128" s="272">
        <f t="shared" si="3"/>
        <v>26.892246289312716</v>
      </c>
      <c r="U128" s="272">
        <f t="shared" si="3"/>
        <v>26.688964331870491</v>
      </c>
      <c r="V128" s="272">
        <f t="shared" si="3"/>
        <v>26.488002954767136</v>
      </c>
      <c r="W128" s="272">
        <f t="shared" si="3"/>
        <v>26.287832320295283</v>
      </c>
      <c r="X128" s="272">
        <f t="shared" si="3"/>
        <v>26.088992342944533</v>
      </c>
      <c r="Y128" s="272">
        <f t="shared" si="3"/>
        <v>25.892166776973667</v>
      </c>
      <c r="Z128" s="272">
        <f t="shared" si="3"/>
        <v>25.697201285952012</v>
      </c>
      <c r="AA128" s="272">
        <f t="shared" si="3"/>
        <v>25.502820074840418</v>
      </c>
      <c r="AB128" s="272">
        <f t="shared" si="3"/>
        <v>25.310594899893154</v>
      </c>
      <c r="AC128" s="272">
        <f t="shared" si="3"/>
        <v>25.119256781199869</v>
      </c>
      <c r="AD128" s="272">
        <f t="shared" si="3"/>
        <v>24.929687025789743</v>
      </c>
      <c r="AE128" s="272">
        <f t="shared" si="3"/>
        <v>24.741674021869986</v>
      </c>
      <c r="AF128" s="272">
        <f t="shared" si="3"/>
        <v>24.554802964431953</v>
      </c>
      <c r="AG128" s="272">
        <f t="shared" si="3"/>
        <v>24.36956798817916</v>
      </c>
      <c r="AH128" s="272">
        <f t="shared" si="3"/>
        <v>24.185804619311579</v>
      </c>
      <c r="AI128" s="272">
        <f t="shared" si="3"/>
        <v>24.003178553266071</v>
      </c>
      <c r="AJ128" s="272">
        <f t="shared" si="3"/>
        <v>23.822097393838526</v>
      </c>
      <c r="AK128" s="272">
        <f t="shared" si="3"/>
        <v>23.642352432489869</v>
      </c>
      <c r="AL128" s="272">
        <f t="shared" si="3"/>
        <v>23.46371512081296</v>
      </c>
      <c r="AM128" s="272">
        <f t="shared" si="3"/>
        <v>23.286992879786684</v>
      </c>
      <c r="AN128" s="272">
        <f t="shared" si="3"/>
        <v>23.111144489852904</v>
      </c>
      <c r="AO128" s="272">
        <f t="shared" si="3"/>
        <v>22.937092674690067</v>
      </c>
      <c r="AP128" s="272">
        <f t="shared" si="3"/>
        <v>22.763836216637035</v>
      </c>
      <c r="AQ128" s="272">
        <f t="shared" si="3"/>
        <v>22.592132613013401</v>
      </c>
      <c r="AR128" s="272">
        <f t="shared" si="3"/>
        <v>22.421784815789959</v>
      </c>
      <c r="AS128" s="272">
        <f t="shared" si="3"/>
        <v>22.252699542812092</v>
      </c>
      <c r="AT128" s="272">
        <f t="shared" si="3"/>
        <v>22.085037338777486</v>
      </c>
      <c r="AU128" s="272">
        <f t="shared" si="3"/>
        <v>21.918392321295258</v>
      </c>
      <c r="AV128" s="272">
        <f t="shared" si="3"/>
        <v>21.753124941091173</v>
      </c>
      <c r="AW128" s="272">
        <f t="shared" si="3"/>
        <v>21.589147293437968</v>
      </c>
      <c r="AX128" s="272">
        <f t="shared" si="3"/>
        <v>21.42639120103922</v>
      </c>
      <c r="AY128" s="272">
        <f t="shared" si="3"/>
        <v>21.264891409528055</v>
      </c>
      <c r="AZ128" s="272">
        <f t="shared" si="3"/>
        <v>21.10455541970925</v>
      </c>
      <c r="BA128" s="272">
        <f t="shared" si="3"/>
        <v>20.945482632324438</v>
      </c>
      <c r="BB128" s="272">
        <f t="shared" si="3"/>
        <v>20.787618161748231</v>
      </c>
      <c r="BC128" s="272">
        <f t="shared" si="3"/>
        <v>20.630948636635775</v>
      </c>
      <c r="BD128" s="272">
        <f t="shared" si="3"/>
        <v>20.475465550557335</v>
      </c>
      <c r="BE128" s="272">
        <f t="shared" si="3"/>
        <v>20.321166809174834</v>
      </c>
      <c r="BF128" s="272">
        <f t="shared" si="3"/>
        <v>20.168041698705792</v>
      </c>
      <c r="BG128" s="272">
        <f t="shared" si="3"/>
        <v>20.016080417650798</v>
      </c>
      <c r="BH128" s="272">
        <f t="shared" si="3"/>
        <v>19.865271243297105</v>
      </c>
      <c r="BI128" s="272">
        <f t="shared" si="3"/>
        <v>19.715607983578</v>
      </c>
      <c r="BJ128" s="272">
        <f t="shared" si="3"/>
        <v>19.567080858365635</v>
      </c>
      <c r="BK128" s="272">
        <f t="shared" si="3"/>
        <v>19.419684308534059</v>
      </c>
      <c r="BL128" s="272">
        <f t="shared" si="3"/>
        <v>19.27340719597245</v>
      </c>
      <c r="BM128" s="272">
        <f t="shared" si="3"/>
        <v>19.128241066202531</v>
      </c>
    </row>
    <row r="129" spans="1:65" ht="15.6" x14ac:dyDescent="0.25">
      <c r="C129" s="851" t="s">
        <v>248</v>
      </c>
      <c r="D129" s="851"/>
      <c r="E129" s="851"/>
      <c r="F129" s="851"/>
      <c r="G129" s="851"/>
      <c r="H129" s="851"/>
      <c r="I129" s="851"/>
      <c r="J129" s="510"/>
      <c r="K129" s="510"/>
      <c r="L129" s="510"/>
      <c r="M129" s="510"/>
      <c r="N129" s="510"/>
      <c r="O129" s="510"/>
      <c r="P129" s="510"/>
      <c r="Q129" s="510"/>
      <c r="R129" s="510"/>
      <c r="S129" s="510"/>
      <c r="T129" s="510"/>
      <c r="U129" s="510"/>
      <c r="V129" s="510"/>
      <c r="W129" s="510"/>
      <c r="X129" s="510"/>
      <c r="Y129" s="510"/>
      <c r="Z129" s="510"/>
      <c r="AA129" s="510"/>
      <c r="AB129" s="510"/>
      <c r="AC129" s="510"/>
      <c r="AD129" s="510"/>
      <c r="AE129" s="510"/>
      <c r="AF129" s="510"/>
      <c r="AG129" s="510"/>
      <c r="AH129" s="510"/>
      <c r="AI129" s="510"/>
      <c r="AJ129" s="510"/>
      <c r="AK129" s="510"/>
      <c r="AL129" s="510"/>
      <c r="AM129" s="510"/>
      <c r="AN129" s="510"/>
      <c r="AO129" s="510"/>
      <c r="AP129" s="510"/>
      <c r="AQ129" s="510"/>
      <c r="AR129" s="510"/>
      <c r="AS129" s="510"/>
      <c r="AT129" s="510"/>
      <c r="AU129" s="510"/>
      <c r="AV129" s="510"/>
      <c r="AW129" s="510"/>
      <c r="AX129" s="510"/>
      <c r="AY129" s="510"/>
      <c r="AZ129" s="510"/>
      <c r="BA129" s="510"/>
      <c r="BB129" s="510"/>
      <c r="BC129" s="510"/>
      <c r="BD129" s="510"/>
      <c r="BE129" s="510"/>
      <c r="BF129" s="510"/>
      <c r="BG129" s="510"/>
      <c r="BH129" s="510"/>
      <c r="BI129" s="510"/>
      <c r="BJ129" s="510"/>
      <c r="BK129" s="510"/>
      <c r="BL129" s="510"/>
      <c r="BM129" s="510"/>
    </row>
    <row r="130" spans="1:65" ht="14.4" customHeight="1" x14ac:dyDescent="0.3">
      <c r="C130" s="842" t="s">
        <v>99</v>
      </c>
      <c r="D130" s="784"/>
      <c r="E130" s="510"/>
      <c r="F130" s="510"/>
      <c r="G130" s="510"/>
      <c r="H130" s="510"/>
      <c r="I130" s="510"/>
      <c r="J130" s="510"/>
      <c r="K130" s="510"/>
      <c r="L130" s="510"/>
      <c r="M130" s="510">
        <f>IF(Calibración_BAU_USCUSS!Q131&lt;0,Calibración_BAU_USCUSS!Q131 *-1, Calibración_BAU_USCUSS!Q131)*Emisiones_USCUSS!$M$45</f>
        <v>0.49099906799999998</v>
      </c>
      <c r="N130" s="510">
        <f>IF(Calibración_BAU_USCUSS!R131&lt;0,Calibración_BAU_USCUSS!R131 *-1, Calibración_BAU_USCUSS!R131)*Emisiones_USCUSS!$M$45</f>
        <v>0.56324849587101078</v>
      </c>
      <c r="O130" s="510">
        <f>IF(Calibración_BAU_USCUSS!S131&lt;0,Calibración_BAU_USCUSS!S131 *-1, Calibración_BAU_USCUSS!S131)*Emisiones_USCUSS!$M$45</f>
        <v>0.58308385490160608</v>
      </c>
      <c r="P130" s="510">
        <f>IF(Calibración_BAU_USCUSS!T131&lt;0,Calibración_BAU_USCUSS!T131 *-1, Calibración_BAU_USCUSS!T131)*Emisiones_USCUSS!$M$45</f>
        <v>0.57865241760434982</v>
      </c>
      <c r="Q130" s="510">
        <f>IF(Calibración_BAU_USCUSS!U131&lt;0,Calibración_BAU_USCUSS!U131 *-1, Calibración_BAU_USCUSS!U131)*Emisiones_USCUSS!$M$45</f>
        <v>0.57425465923056163</v>
      </c>
      <c r="R130" s="510">
        <f>IF(Calibración_BAU_USCUSS!V131&lt;0,Calibración_BAU_USCUSS!V131 *-1, Calibración_BAU_USCUSS!V131)*Emisiones_USCUSS!$M$45</f>
        <v>0.5698903238204025</v>
      </c>
      <c r="S130" s="510">
        <f>IF(Calibración_BAU_USCUSS!W131&lt;0,Calibración_BAU_USCUSS!W131 *-1, Calibración_BAU_USCUSS!W131)*Emisiones_USCUSS!$M$45</f>
        <v>0.56555915735937279</v>
      </c>
      <c r="T130" s="510">
        <f>IF(Calibración_BAU_USCUSS!X131&lt;0,Calibración_BAU_USCUSS!X131 *-1, Calibración_BAU_USCUSS!X131)*Emisiones_USCUSS!$M$45</f>
        <v>0.56126090776344162</v>
      </c>
      <c r="U130" s="510">
        <f>IF(Calibración_BAU_USCUSS!Y131&lt;0,Calibración_BAU_USCUSS!Y131 *-1, Calibración_BAU_USCUSS!Y131)*Emisiones_USCUSS!$M$45</f>
        <v>0.55699532486444181</v>
      </c>
      <c r="V130" s="510">
        <f>IF(Calibración_BAU_USCUSS!Z131&lt;0,Calibración_BAU_USCUSS!Z131 *-1, Calibración_BAU_USCUSS!Z131)*Emisiones_USCUSS!$M$45</f>
        <v>0.55276216039546633</v>
      </c>
      <c r="W130" s="510">
        <f>IF(Calibración_BAU_USCUSS!AA131&lt;0,Calibración_BAU_USCUSS!AA131 *-1, Calibración_BAU_USCUSS!AA131)*Emisiones_USCUSS!$M$45</f>
        <v>0.54856116797646615</v>
      </c>
      <c r="X130" s="510">
        <f>IF(Calibración_BAU_USCUSS!AB131&lt;0,Calibración_BAU_USCUSS!AB131 *-1, Calibración_BAU_USCUSS!AB131)*Emisiones_USCUSS!$M$45</f>
        <v>0.54439210309983788</v>
      </c>
      <c r="Y130" s="510">
        <f>IF(Calibración_BAU_USCUSS!AC131&lt;0,Calibración_BAU_USCUSS!AC131 *-1, Calibración_BAU_USCUSS!AC131)*Emisiones_USCUSS!$M$45</f>
        <v>0.5402547231162883</v>
      </c>
      <c r="Z130" s="510">
        <f>IF(Calibración_BAU_USCUSS!AD131&lt;0,Calibración_BAU_USCUSS!AD131 *-1, Calibración_BAU_USCUSS!AD131)*Emisiones_USCUSS!$M$45</f>
        <v>0.53614878722060344</v>
      </c>
      <c r="AA130" s="510">
        <f>IF(Calibración_BAU_USCUSS!AE131&lt;0,Calibración_BAU_USCUSS!AE131 *-1, Calibración_BAU_USCUSS!AE131)*Emisiones_USCUSS!$M$45</f>
        <v>0.53207405643772621</v>
      </c>
      <c r="AB130" s="510">
        <f>IF(Calibración_BAU_USCUSS!AF131&lt;0,Calibración_BAU_USCUSS!AF131 *-1, Calibración_BAU_USCUSS!AF131)*Emisiones_USCUSS!$M$45</f>
        <v>0.52803029360879206</v>
      </c>
      <c r="AC130" s="510">
        <f>IF(Calibración_BAU_USCUSS!AG131&lt;0,Calibración_BAU_USCUSS!AG131 *-1, Calibración_BAU_USCUSS!AG131)*Emisiones_USCUSS!$M$45</f>
        <v>0.52401726337736609</v>
      </c>
      <c r="AD130" s="510">
        <f>IF(Calibración_BAU_USCUSS!AH131&lt;0,Calibración_BAU_USCUSS!AH131 *-1, Calibración_BAU_USCUSS!AH131)*Emisiones_USCUSS!$M$45</f>
        <v>0.52003473217570306</v>
      </c>
      <c r="AE130" s="510">
        <f>IF(Calibración_BAU_USCUSS!AI131&lt;0,Calibración_BAU_USCUSS!AI131 *-1, Calibración_BAU_USCUSS!AI131)*Emisiones_USCUSS!$M$45</f>
        <v>0.51608246821116577</v>
      </c>
      <c r="AF130" s="510">
        <f>IF(Calibración_BAU_USCUSS!AJ131&lt;0,Calibración_BAU_USCUSS!AJ131 *-1, Calibración_BAU_USCUSS!AJ131)*Emisiones_USCUSS!$M$45</f>
        <v>0.51216024145276184</v>
      </c>
      <c r="AG130" s="510">
        <f>IF(Calibración_BAU_USCUSS!AK131&lt;0,Calibración_BAU_USCUSS!AK131 *-1, Calibración_BAU_USCUSS!AK131)*Emisiones_USCUSS!$M$45</f>
        <v>0.50826782361772227</v>
      </c>
      <c r="AH130" s="510">
        <f>IF(Calibración_BAU_USCUSS!AL131&lt;0,Calibración_BAU_USCUSS!AL131 *-1, Calibración_BAU_USCUSS!AL131)*Emisiones_USCUSS!$M$45</f>
        <v>0.50440498815822954</v>
      </c>
      <c r="AI130" s="510">
        <f>IF(Calibración_BAU_USCUSS!AM131&lt;0,Calibración_BAU_USCUSS!AM131 *-1, Calibración_BAU_USCUSS!AM131)*Emisiones_USCUSS!$M$45</f>
        <v>0.50057151024822111</v>
      </c>
      <c r="AJ130" s="510">
        <f>IF(Calibración_BAU_USCUSS!AN131&lt;0,Calibración_BAU_USCUSS!AN131 *-1, Calibración_BAU_USCUSS!AN131)*Emisiones_USCUSS!$M$45</f>
        <v>0.4967671667703405</v>
      </c>
      <c r="AK130" s="510">
        <f>IF(Calibración_BAU_USCUSS!AO131&lt;0,Calibración_BAU_USCUSS!AO131 *-1, Calibración_BAU_USCUSS!AO131)*Emisiones_USCUSS!$M$45</f>
        <v>0.49299173630287957</v>
      </c>
      <c r="AL130" s="510">
        <f>IF(Calibración_BAU_USCUSS!AP131&lt;0,Calibración_BAU_USCUSS!AP131 *-1, Calibración_BAU_USCUSS!AP131)*Emisiones_USCUSS!$M$45</f>
        <v>0.48924499910697516</v>
      </c>
      <c r="AM130" s="510">
        <f>IF(Calibración_BAU_USCUSS!AQ131&lt;0,Calibración_BAU_USCUSS!AQ131 *-1, Calibración_BAU_USCUSS!AQ131)*Emisiones_USCUSS!$M$45</f>
        <v>0.48552673711376387</v>
      </c>
      <c r="AN130" s="510">
        <f>IF(Calibración_BAU_USCUSS!AR131&lt;0,Calibración_BAU_USCUSS!AR131 *-1, Calibración_BAU_USCUSS!AR131)*Emisiones_USCUSS!$M$45</f>
        <v>0.48183673391170723</v>
      </c>
      <c r="AO130" s="510">
        <f>IF(Calibración_BAU_USCUSS!AS131&lt;0,Calibración_BAU_USCUSS!AS131 *-1, Calibración_BAU_USCUSS!AS131)*Emisiones_USCUSS!$M$45</f>
        <v>0.47817477473397002</v>
      </c>
      <c r="AP130" s="510">
        <f>IF(Calibración_BAU_USCUSS!AT131&lt;0,Calibración_BAU_USCUSS!AT131 *-1, Calibración_BAU_USCUSS!AT131)*Emisiones_USCUSS!$M$45</f>
        <v>0.47454064644599081</v>
      </c>
      <c r="AQ130" s="510">
        <f>IF(Calibración_BAU_USCUSS!AU131&lt;0,Calibración_BAU_USCUSS!AU131 *-1, Calibración_BAU_USCUSS!AU131)*Emisiones_USCUSS!$M$45</f>
        <v>0.4709341375330095</v>
      </c>
      <c r="AR130" s="510">
        <f>IF(Calibración_BAU_USCUSS!AV131&lt;0,Calibración_BAU_USCUSS!AV131 *-1, Calibración_BAU_USCUSS!AV131)*Emisiones_USCUSS!$M$45</f>
        <v>0.46735503808775486</v>
      </c>
      <c r="AS130" s="510">
        <f>IF(Calibración_BAU_USCUSS!AW131&lt;0,Calibración_BAU_USCUSS!AW131 *-1, Calibración_BAU_USCUSS!AW131)*Emisiones_USCUSS!$M$45</f>
        <v>0.4638031397982923</v>
      </c>
      <c r="AT130" s="510">
        <f>IF(Calibración_BAU_USCUSS!AX131&lt;0,Calibración_BAU_USCUSS!AX131 *-1, Calibración_BAU_USCUSS!AX131)*Emisiones_USCUSS!$M$45</f>
        <v>0.46027823593581768</v>
      </c>
      <c r="AU130" s="510">
        <f>IF(Calibración_BAU_USCUSS!AY131&lt;0,Calibración_BAU_USCUSS!AY131 *-1, Calibración_BAU_USCUSS!AY131)*Emisiones_USCUSS!$M$45</f>
        <v>0.45678012134270762</v>
      </c>
      <c r="AV130" s="510">
        <f>IF(Calibración_BAU_USCUSS!AZ131&lt;0,Calibración_BAU_USCUSS!AZ131 *-1, Calibración_BAU_USCUSS!AZ131)*Emisiones_USCUSS!$M$45</f>
        <v>0.45330859242050547</v>
      </c>
      <c r="AW130" s="510">
        <f>IF(Calibración_BAU_USCUSS!BA131&lt;0,Calibración_BAU_USCUSS!BA131 *-1, Calibración_BAU_USCUSS!BA131)*Emisiones_USCUSS!$M$45</f>
        <v>0.44986344711810994</v>
      </c>
      <c r="AX130" s="510">
        <f>IF(Calibración_BAU_USCUSS!BB131&lt;0,Calibración_BAU_USCUSS!BB131 *-1, Calibración_BAU_USCUSS!BB131)*Emisiones_USCUSS!$M$45</f>
        <v>0.44644448492000638</v>
      </c>
      <c r="AY130" s="510">
        <f>IF(Calibración_BAU_USCUSS!BC131&lt;0,Calibración_BAU_USCUSS!BC131 *-1, Calibración_BAU_USCUSS!BC131)*Emisiones_USCUSS!$M$45</f>
        <v>0.44305150683461519</v>
      </c>
      <c r="AZ130" s="510">
        <f>IF(Calibración_BAU_USCUSS!BD131&lt;0,Calibración_BAU_USCUSS!BD131 *-1, Calibración_BAU_USCUSS!BD131)*Emisiones_USCUSS!$M$45</f>
        <v>0.43968431538267255</v>
      </c>
      <c r="BA130" s="510">
        <f>IF(Calibración_BAU_USCUSS!BE131&lt;0,Calibración_BAU_USCUSS!BE131 *-1, Calibración_BAU_USCUSS!BE131)*Emisiones_USCUSS!$M$45</f>
        <v>0.43634271458577056</v>
      </c>
      <c r="BB130" s="510">
        <f>IF(Calibración_BAU_USCUSS!BF131&lt;0,Calibración_BAU_USCUSS!BF131 *-1, Calibración_BAU_USCUSS!BF131)*Emisiones_USCUSS!$M$45</f>
        <v>0.43302650995491904</v>
      </c>
      <c r="BC130" s="510">
        <f>IF(Calibración_BAU_USCUSS!BG131&lt;0,Calibración_BAU_USCUSS!BG131 *-1, Calibración_BAU_USCUSS!BG131)*Emisiones_USCUSS!$M$45</f>
        <v>0.42973550847925657</v>
      </c>
      <c r="BD130" s="510">
        <f>IF(Calibración_BAU_USCUSS!BH131&lt;0,Calibración_BAU_USCUSS!BH131 *-1, Calibración_BAU_USCUSS!BH131)*Emisiones_USCUSS!$M$45</f>
        <v>0.4264695186148148</v>
      </c>
      <c r="BE130" s="510">
        <f>IF(Calibración_BAU_USCUSS!BI131&lt;0,Calibración_BAU_USCUSS!BI131 *-1, Calibración_BAU_USCUSS!BI131)*Emisiones_USCUSS!$M$45</f>
        <v>0.42322835027334632</v>
      </c>
      <c r="BF130" s="510">
        <f>IF(Calibración_BAU_USCUSS!BJ131&lt;0,Calibración_BAU_USCUSS!BJ131 *-1, Calibración_BAU_USCUSS!BJ131)*Emisiones_USCUSS!$M$45</f>
        <v>0.42001181481127065</v>
      </c>
      <c r="BG130" s="510">
        <f>IF(Calibración_BAU_USCUSS!BK131&lt;0,Calibración_BAU_USCUSS!BK131 *-1, Calibración_BAU_USCUSS!BK131)*Emisiones_USCUSS!$M$45</f>
        <v>0.41681972501870462</v>
      </c>
      <c r="BH130" s="510">
        <f>IF(Calibración_BAU_USCUSS!BL131&lt;0,Calibración_BAU_USCUSS!BL131 *-1, Calibración_BAU_USCUSS!BL131)*Emisiones_USCUSS!$M$45</f>
        <v>0.41365189510855715</v>
      </c>
      <c r="BI130" s="510">
        <f>IF(Calibración_BAU_USCUSS!BM131&lt;0,Calibración_BAU_USCUSS!BM131 *-1, Calibración_BAU_USCUSS!BM131)*Emisiones_USCUSS!$M$45</f>
        <v>0.41050814070573083</v>
      </c>
      <c r="BJ130" s="510">
        <f>IF(Calibración_BAU_USCUSS!BN131&lt;0,Calibración_BAU_USCUSS!BN131 *-1, Calibración_BAU_USCUSS!BN131)*Emisiones_USCUSS!$M$45</f>
        <v>0.40738827883636547</v>
      </c>
      <c r="BK130" s="510">
        <f>IF(Calibración_BAU_USCUSS!BO131&lt;0,Calibración_BAU_USCUSS!BO131 *-1, Calibración_BAU_USCUSS!BO131)*Emisiones_USCUSS!$M$45</f>
        <v>0.40429212791721042</v>
      </c>
      <c r="BL130" s="510">
        <f>IF(Calibración_BAU_USCUSS!BP131&lt;0,Calibración_BAU_USCUSS!BP131 *-1, Calibración_BAU_USCUSS!BP131)*Emisiones_USCUSS!$M$45</f>
        <v>0.40121950774503873</v>
      </c>
      <c r="BM130" s="510">
        <f>IF(Calibración_BAU_USCUSS!BQ131&lt;0,Calibración_BAU_USCUSS!BQ131 *-1, Calibración_BAU_USCUSS!BQ131)*Emisiones_USCUSS!$M$45</f>
        <v>0.39817023948617919</v>
      </c>
    </row>
    <row r="131" spans="1:65" x14ac:dyDescent="0.3">
      <c r="C131" s="842" t="s">
        <v>101</v>
      </c>
      <c r="D131" s="784"/>
      <c r="E131" s="514"/>
      <c r="F131" s="514"/>
      <c r="G131" s="514"/>
      <c r="H131" s="514"/>
      <c r="I131" s="510"/>
      <c r="J131" s="510"/>
      <c r="K131" s="510"/>
      <c r="L131" s="510"/>
      <c r="M131" s="510">
        <f>IF(Calibración_BAU_USCUSS!Q132&lt;0, Calibración_BAU_USCUSS!Q132*-1, Calibración_BAU_USCUSS!Q132)*Emisiones_USCUSS!$M$46</f>
        <v>1.2646719257000001</v>
      </c>
      <c r="N131" s="510">
        <f>IF(Calibración_BAU_USCUSS!R132&lt;0, Calibración_BAU_USCUSS!R132*-1, Calibración_BAU_USCUSS!R132)*Emisiones_USCUSS!$M$46</f>
        <v>1.4103336135173349E-5</v>
      </c>
      <c r="O131" s="510">
        <f>IF(Calibración_BAU_USCUSS!S132&lt;0, Calibración_BAU_USCUSS!S132*-1, Calibración_BAU_USCUSS!S132)*Emisiones_USCUSS!$M$46</f>
        <v>9.0731466582742136E-3</v>
      </c>
      <c r="P131" s="510">
        <f>IF(Calibración_BAU_USCUSS!T132&lt;0, Calibración_BAU_USCUSS!T132*-1, Calibración_BAU_USCUSS!T132)*Emisiones_USCUSS!$M$46</f>
        <v>4.9305428126198269E-3</v>
      </c>
      <c r="Q131" s="510">
        <f>IF(Calibración_BAU_USCUSS!U132&lt;0, Calibración_BAU_USCUSS!U132*-1, Calibración_BAU_USCUSS!U132)*Emisiones_USCUSS!$M$46</f>
        <v>3.1445841102666081E-3</v>
      </c>
      <c r="R131" s="510">
        <f>IF(Calibración_BAU_USCUSS!V132&lt;0, Calibración_BAU_USCUSS!V132*-1, Calibración_BAU_USCUSS!V132)*Emisiones_USCUSS!$M$46</f>
        <v>3.6114232439723726E-3</v>
      </c>
      <c r="S131" s="510">
        <f>IF(Calibración_BAU_USCUSS!W132&lt;0, Calibración_BAU_USCUSS!W132*-1, Calibración_BAU_USCUSS!W132)*Emisiones_USCUSS!$M$46</f>
        <v>3.4960091469459979E-3</v>
      </c>
      <c r="T131" s="510">
        <f>IF(Calibración_BAU_USCUSS!X132&lt;0, Calibración_BAU_USCUSS!X132*-1, Calibración_BAU_USCUSS!X132)*Emisiones_USCUSS!$M$46</f>
        <v>3.1473521547208481E-3</v>
      </c>
      <c r="U131" s="510">
        <f>IF(Calibración_BAU_USCUSS!Y132&lt;0, Calibración_BAU_USCUSS!Y132*-1, Calibración_BAU_USCUSS!Y132)*Emisiones_USCUSS!$M$46</f>
        <v>2.681801652424016E-3</v>
      </c>
      <c r="V131" s="510">
        <f>IF(Calibración_BAU_USCUSS!Z132&lt;0, Calibración_BAU_USCUSS!Z132*-1, Calibración_BAU_USCUSS!Z132)*Emisiones_USCUSS!$M$46</f>
        <v>3.714359539174364E-3</v>
      </c>
      <c r="W131" s="510">
        <f>IF(Calibración_BAU_USCUSS!AA132&lt;0, Calibración_BAU_USCUSS!AA132*-1, Calibración_BAU_USCUSS!AA132)*Emisiones_USCUSS!$M$46</f>
        <v>3.3204595987556913E-3</v>
      </c>
      <c r="X131" s="510">
        <f>IF(Calibración_BAU_USCUSS!AB132&lt;0, Calibración_BAU_USCUSS!AB132*-1, Calibración_BAU_USCUSS!AB132)*Emisiones_USCUSS!$M$46</f>
        <v>2.5626447509975257E-3</v>
      </c>
      <c r="Y131" s="510">
        <f>IF(Calibración_BAU_USCUSS!AC132&lt;0, Calibración_BAU_USCUSS!AC132*-1, Calibración_BAU_USCUSS!AC132)*Emisiones_USCUSS!$M$46</f>
        <v>2.7803881404719552E-3</v>
      </c>
      <c r="Z131" s="510">
        <f>IF(Calibración_BAU_USCUSS!AD132&lt;0, Calibración_BAU_USCUSS!AD132*-1, Calibración_BAU_USCUSS!AD132)*Emisiones_USCUSS!$M$46</f>
        <v>3.6984513430672944E-3</v>
      </c>
      <c r="AA131" s="510">
        <f>IF(Calibración_BAU_USCUSS!AE132&lt;0, Calibración_BAU_USCUSS!AE132*-1, Calibración_BAU_USCUSS!AE132)*Emisiones_USCUSS!$M$46</f>
        <v>2.8809906013184984E-3</v>
      </c>
      <c r="AB131" s="510">
        <f>IF(Calibración_BAU_USCUSS!AF132&lt;0, Calibración_BAU_USCUSS!AF132*-1, Calibración_BAU_USCUSS!AF132)*Emisiones_USCUSS!$M$46</f>
        <v>3.377670031702933E-3</v>
      </c>
      <c r="AC131" s="510">
        <f>IF(Calibración_BAU_USCUSS!AG132&lt;0, Calibración_BAU_USCUSS!AG132*-1, Calibración_BAU_USCUSS!AG132)*Emisiones_USCUSS!$M$46</f>
        <v>2.7654431677780634E-3</v>
      </c>
      <c r="AD131" s="510">
        <f>IF(Calibración_BAU_USCUSS!AH132&lt;0, Calibración_BAU_USCUSS!AH132*-1, Calibración_BAU_USCUSS!AH132)*Emisiones_USCUSS!$M$46</f>
        <v>2.7635267764361238E-3</v>
      </c>
      <c r="AE131" s="510">
        <f>IF(Calibración_BAU_USCUSS!AI132&lt;0, Calibración_BAU_USCUSS!AI132*-1, Calibración_BAU_USCUSS!AI132)*Emisiones_USCUSS!$M$46</f>
        <v>2.9855179046825299E-3</v>
      </c>
      <c r="AF131" s="510">
        <f>IF(Calibración_BAU_USCUSS!AJ132&lt;0, Calibración_BAU_USCUSS!AJ132*-1, Calibración_BAU_USCUSS!AJ132)*Emisiones_USCUSS!$M$46</f>
        <v>2.6534098778864478E-3</v>
      </c>
      <c r="AG131" s="510">
        <f>IF(Calibración_BAU_USCUSS!AK132&lt;0, Calibración_BAU_USCUSS!AK132*-1, Calibración_BAU_USCUSS!AK132)*Emisiones_USCUSS!$M$46</f>
        <v>2.7400655970662678E-3</v>
      </c>
      <c r="AH131" s="510">
        <f>IF(Calibración_BAU_USCUSS!AL132&lt;0, Calibración_BAU_USCUSS!AL132*-1, Calibración_BAU_USCUSS!AL132)*Emisiones_USCUSS!$M$46</f>
        <v>2.9494104404940292E-3</v>
      </c>
      <c r="AI131" s="510">
        <f>IF(Calibración_BAU_USCUSS!AM132&lt;0, Calibración_BAU_USCUSS!AM132*-1, Calibración_BAU_USCUSS!AM132)*Emisiones_USCUSS!$M$46</f>
        <v>2.6580409287783749E-3</v>
      </c>
      <c r="AJ131" s="510">
        <f>IF(Calibración_BAU_USCUSS!AN132&lt;0, Calibración_BAU_USCUSS!AN132*-1, Calibración_BAU_USCUSS!AN132)*Emisiones_USCUSS!$M$46</f>
        <v>2.6716486941562281E-3</v>
      </c>
      <c r="AK131" s="510">
        <f>IF(Calibración_BAU_USCUSS!AO132&lt;0, Calibración_BAU_USCUSS!AO132*-1, Calibración_BAU_USCUSS!AO132)*Emisiones_USCUSS!$M$46</f>
        <v>2.6084730419599399E-3</v>
      </c>
      <c r="AL131" s="510">
        <f>IF(Calibración_BAU_USCUSS!AP132&lt;0, Calibración_BAU_USCUSS!AP132*-1, Calibración_BAU_USCUSS!AP132)*Emisiones_USCUSS!$M$46</f>
        <v>2.0483784326494931E-3</v>
      </c>
      <c r="AM131" s="510">
        <f>IF(Calibración_BAU_USCUSS!AQ132&lt;0, Calibración_BAU_USCUSS!AQ132*-1, Calibración_BAU_USCUSS!AQ132)*Emisiones_USCUSS!$M$46</f>
        <v>2.5668228029447271E-3</v>
      </c>
      <c r="AN131" s="510">
        <f>IF(Calibración_BAU_USCUSS!AR132&lt;0, Calibración_BAU_USCUSS!AR132*-1, Calibración_BAU_USCUSS!AR132)*Emisiones_USCUSS!$M$46</f>
        <v>2.1777926389033113E-3</v>
      </c>
      <c r="AO131" s="510">
        <f>IF(Calibración_BAU_USCUSS!AS132&lt;0, Calibración_BAU_USCUSS!AS132*-1, Calibración_BAU_USCUSS!AS132)*Emisiones_USCUSS!$M$46</f>
        <v>2.6785684406608378E-3</v>
      </c>
      <c r="AP131" s="510">
        <f>IF(Calibración_BAU_USCUSS!AT132&lt;0, Calibración_BAU_USCUSS!AT132*-1, Calibración_BAU_USCUSS!AT132)*Emisiones_USCUSS!$M$46</f>
        <v>2.1598980820582538E-3</v>
      </c>
      <c r="AQ131" s="510">
        <f>IF(Calibración_BAU_USCUSS!AU132&lt;0, Calibración_BAU_USCUSS!AU132*-1, Calibración_BAU_USCUSS!AU132)*Emisiones_USCUSS!$M$46</f>
        <v>2.1004630999089612E-3</v>
      </c>
      <c r="AR131" s="510">
        <f>IF(Calibración_BAU_USCUSS!AV132&lt;0, Calibración_BAU_USCUSS!AV132*-1, Calibración_BAU_USCUSS!AV132)*Emisiones_USCUSS!$M$46</f>
        <v>2.1399107113445367E-3</v>
      </c>
      <c r="AS131" s="510">
        <f>IF(Calibración_BAU_USCUSS!AW132&lt;0, Calibración_BAU_USCUSS!AW132*-1, Calibración_BAU_USCUSS!AW132)*Emisiones_USCUSS!$M$46</f>
        <v>2.1176419980752132E-3</v>
      </c>
      <c r="AT131" s="510">
        <f>IF(Calibración_BAU_USCUSS!AX132&lt;0, Calibración_BAU_USCUSS!AX132*-1, Calibración_BAU_USCUSS!AX132)*Emisiones_USCUSS!$M$46</f>
        <v>2.3618984806765991E-3</v>
      </c>
      <c r="AU131" s="510">
        <f>IF(Calibración_BAU_USCUSS!AY132&lt;0, Calibración_BAU_USCUSS!AY132*-1, Calibración_BAU_USCUSS!AY132)*Emisiones_USCUSS!$M$46</f>
        <v>2.1095823650717068E-3</v>
      </c>
      <c r="AV131" s="510">
        <f>IF(Calibración_BAU_USCUSS!AZ132&lt;0, Calibración_BAU_USCUSS!AZ132*-1, Calibración_BAU_USCUSS!AZ132)*Emisiones_USCUSS!$M$46</f>
        <v>2.0737578403906623E-3</v>
      </c>
      <c r="AW131" s="510">
        <f>IF(Calibración_BAU_USCUSS!BA132&lt;0, Calibración_BAU_USCUSS!BA132*-1, Calibración_BAU_USCUSS!BA132)*Emisiones_USCUSS!$M$46</f>
        <v>2.1036114500204918E-3</v>
      </c>
      <c r="AX131" s="510">
        <f>IF(Calibración_BAU_USCUSS!BB132&lt;0, Calibración_BAU_USCUSS!BB132*-1, Calibración_BAU_USCUSS!BB132)*Emisiones_USCUSS!$M$46</f>
        <v>2.0861929526384665E-3</v>
      </c>
      <c r="AY131" s="510">
        <f>IF(Calibración_BAU_USCUSS!BC132&lt;0, Calibración_BAU_USCUSS!BC132*-1, Calibración_BAU_USCUSS!BC132)*Emisiones_USCUSS!$M$46</f>
        <v>2.1066886279091654E-3</v>
      </c>
      <c r="AZ131" s="510">
        <f>IF(Calibración_BAU_USCUSS!BD132&lt;0, Calibración_BAU_USCUSS!BD132*-1, Calibración_BAU_USCUSS!BD132)*Emisiones_USCUSS!$M$46</f>
        <v>2.0050149231438117E-3</v>
      </c>
      <c r="BA131" s="510">
        <f>IF(Calibración_BAU_USCUSS!BE132&lt;0, Calibración_BAU_USCUSS!BE132*-1, Calibración_BAU_USCUSS!BE132)*Emisiones_USCUSS!$M$46</f>
        <v>1.9906369667689813E-3</v>
      </c>
      <c r="BB131" s="510">
        <f>IF(Calibración_BAU_USCUSS!BF132&lt;0, Calibración_BAU_USCUSS!BF132*-1, Calibración_BAU_USCUSS!BF132)*Emisiones_USCUSS!$M$46</f>
        <v>1.9756578962635963E-3</v>
      </c>
      <c r="BC131" s="510">
        <f>IF(Calibración_BAU_USCUSS!BG132&lt;0, Calibración_BAU_USCUSS!BG132*-1, Calibración_BAU_USCUSS!BG132)*Emisiones_USCUSS!$M$46</f>
        <v>1.9520206829358221E-3</v>
      </c>
      <c r="BD131" s="510">
        <f>IF(Calibración_BAU_USCUSS!BH132&lt;0, Calibración_BAU_USCUSS!BH132*-1, Calibración_BAU_USCUSS!BH132)*Emisiones_USCUSS!$M$46</f>
        <v>1.9209058745479532E-3</v>
      </c>
      <c r="BE131" s="510">
        <f>IF(Calibración_BAU_USCUSS!BI132&lt;0, Calibración_BAU_USCUSS!BI132*-1, Calibración_BAU_USCUSS!BI132)*Emisiones_USCUSS!$M$46</f>
        <v>1.8957131836380594E-3</v>
      </c>
      <c r="BF131" s="510">
        <f>IF(Calibración_BAU_USCUSS!BJ132&lt;0, Calibración_BAU_USCUSS!BJ132*-1, Calibración_BAU_USCUSS!BJ132)*Emisiones_USCUSS!$M$46</f>
        <v>1.8731049506916151E-3</v>
      </c>
      <c r="BG131" s="510">
        <f>IF(Calibración_BAU_USCUSS!BK132&lt;0, Calibración_BAU_USCUSS!BK132*-1, Calibración_BAU_USCUSS!BK132)*Emisiones_USCUSS!$M$46</f>
        <v>1.851369577710609E-3</v>
      </c>
      <c r="BH131" s="510">
        <f>IF(Calibración_BAU_USCUSS!BL132&lt;0, Calibración_BAU_USCUSS!BL132*-1, Calibración_BAU_USCUSS!BL132)*Emisiones_USCUSS!$M$46</f>
        <v>1.8249639306480816E-3</v>
      </c>
      <c r="BI131" s="510">
        <f>IF(Calibración_BAU_USCUSS!BM132&lt;0, Calibración_BAU_USCUSS!BM132*-1, Calibración_BAU_USCUSS!BM132)*Emisiones_USCUSS!$M$46</f>
        <v>1.7988699887028651E-3</v>
      </c>
      <c r="BJ131" s="510">
        <f>IF(Calibración_BAU_USCUSS!BN132&lt;0, Calibración_BAU_USCUSS!BN132*-1, Calibración_BAU_USCUSS!BN132)*Emisiones_USCUSS!$M$46</f>
        <v>1.7710290684717698E-3</v>
      </c>
      <c r="BK131" s="510">
        <f>IF(Calibración_BAU_USCUSS!BO132&lt;0, Calibración_BAU_USCUSS!BO132*-1, Calibración_BAU_USCUSS!BO132)*Emisiones_USCUSS!$M$46</f>
        <v>1.7473865939360617E-3</v>
      </c>
      <c r="BL131" s="510">
        <f>IF(Calibración_BAU_USCUSS!BP132&lt;0, Calibración_BAU_USCUSS!BP132*-1, Calibración_BAU_USCUSS!BP132)*Emisiones_USCUSS!$M$46</f>
        <v>1.7230138515103711E-3</v>
      </c>
      <c r="BM131" s="510">
        <f>IF(Calibración_BAU_USCUSS!BQ132&lt;0, Calibración_BAU_USCUSS!BQ132*-1, Calibración_BAU_USCUSS!BQ132)*Emisiones_USCUSS!$M$46</f>
        <v>1.6980264967813099E-3</v>
      </c>
    </row>
    <row r="132" spans="1:65" x14ac:dyDescent="0.3">
      <c r="C132" s="842" t="s">
        <v>106</v>
      </c>
      <c r="D132" s="784"/>
      <c r="E132" s="514"/>
      <c r="F132" s="514"/>
      <c r="G132" s="514"/>
      <c r="H132" s="514"/>
      <c r="I132" s="510"/>
      <c r="J132" s="510"/>
      <c r="K132" s="510"/>
      <c r="L132" s="510"/>
      <c r="M132" s="510">
        <f>IF(Calibración_BAU_USCUSS!Q133&lt;0,Calibración_BAU_USCUSS!Q133*-1, Calibración_BAU_USCUSS!Q133) *Emisiones_USCUSS!$M$47</f>
        <v>-0.44534063399999996</v>
      </c>
      <c r="N132" s="510">
        <f>IF(Calibración_BAU_USCUSS!R133&lt;0,Calibración_BAU_USCUSS!R133*-1, Calibración_BAU_USCUSS!R133) *Emisiones_USCUSS!$M$47</f>
        <v>-0.18321268949227024</v>
      </c>
      <c r="O132" s="510">
        <f>IF(Calibración_BAU_USCUSS!S133&lt;0,Calibración_BAU_USCUSS!S133*-1, Calibración_BAU_USCUSS!S133) *Emisiones_USCUSS!$M$47</f>
        <v>-4.072549033159973E-2</v>
      </c>
      <c r="P132" s="510">
        <f>IF(Calibración_BAU_USCUSS!T133&lt;0,Calibración_BAU_USCUSS!T133*-1, Calibración_BAU_USCUSS!T133) *Emisiones_USCUSS!$M$47</f>
        <v>-0.38615729649655095</v>
      </c>
      <c r="Q132" s="510">
        <f>IF(Calibración_BAU_USCUSS!U133&lt;0,Calibración_BAU_USCUSS!U133*-1, Calibración_BAU_USCUSS!U133) *Emisiones_USCUSS!$M$47</f>
        <v>-0.39722762242926524</v>
      </c>
      <c r="R132" s="510">
        <f>IF(Calibración_BAU_USCUSS!V133&lt;0,Calibración_BAU_USCUSS!V133*-1, Calibración_BAU_USCUSS!V133) *Emisiones_USCUSS!$M$47</f>
        <v>-0.34326857441468361</v>
      </c>
      <c r="S132" s="510">
        <f>IF(Calibración_BAU_USCUSS!W133&lt;0,Calibración_BAU_USCUSS!W133*-1, Calibración_BAU_USCUSS!W133) *Emisiones_USCUSS!$M$47</f>
        <v>-0.36711469716068534</v>
      </c>
      <c r="T132" s="510">
        <f>IF(Calibración_BAU_USCUSS!X133&lt;0,Calibración_BAU_USCUSS!X133*-1, Calibración_BAU_USCUSS!X133) *Emisiones_USCUSS!$M$47</f>
        <v>-0.28138384659659121</v>
      </c>
      <c r="U132" s="510">
        <f>IF(Calibración_BAU_USCUSS!Y133&lt;0,Calibración_BAU_USCUSS!Y133*-1, Calibración_BAU_USCUSS!Y133) *Emisiones_USCUSS!$M$47</f>
        <v>-0.23412299737613151</v>
      </c>
      <c r="V132" s="510">
        <f>IF(Calibración_BAU_USCUSS!Z133&lt;0,Calibración_BAU_USCUSS!Z133*-1, Calibración_BAU_USCUSS!Z133) *Emisiones_USCUSS!$M$47</f>
        <v>-0.30710332794571993</v>
      </c>
      <c r="W132" s="510">
        <f>IF(Calibración_BAU_USCUSS!AA133&lt;0,Calibración_BAU_USCUSS!AA133*-1, Calibración_BAU_USCUSS!AA133) *Emisiones_USCUSS!$M$47</f>
        <v>-0.26250460083379823</v>
      </c>
      <c r="X132" s="510">
        <f>IF(Calibración_BAU_USCUSS!AB133&lt;0,Calibración_BAU_USCUSS!AB133*-1, Calibración_BAU_USCUSS!AB133) *Emisiones_USCUSS!$M$47</f>
        <v>-0.15348968636518173</v>
      </c>
      <c r="Y132" s="510">
        <f>IF(Calibración_BAU_USCUSS!AC133&lt;0,Calibración_BAU_USCUSS!AC133*-1, Calibración_BAU_USCUSS!AC133) *Emisiones_USCUSS!$M$47</f>
        <v>-0.17910811059481821</v>
      </c>
      <c r="Z132" s="510">
        <f>IF(Calibración_BAU_USCUSS!AD133&lt;0,Calibración_BAU_USCUSS!AD133*-1, Calibración_BAU_USCUSS!AD133) *Emisiones_USCUSS!$M$47</f>
        <v>-0.25911643587380978</v>
      </c>
      <c r="AA132" s="510">
        <f>IF(Calibración_BAU_USCUSS!AE133&lt;0,Calibración_BAU_USCUSS!AE133*-1, Calibración_BAU_USCUSS!AE133) *Emisiones_USCUSS!$M$47</f>
        <v>-0.16835506876790471</v>
      </c>
      <c r="AB132" s="510">
        <f>IF(Calibración_BAU_USCUSS!AF133&lt;0,Calibración_BAU_USCUSS!AF133*-1, Calibración_BAU_USCUSS!AF133) *Emisiones_USCUSS!$M$47</f>
        <v>-0.21562786086010335</v>
      </c>
      <c r="AC132" s="510">
        <f>IF(Calibración_BAU_USCUSS!AG133&lt;0,Calibración_BAU_USCUSS!AG133*-1, Calibración_BAU_USCUSS!AG133) *Emisiones_USCUSS!$M$47</f>
        <v>-0.15096788970763939</v>
      </c>
      <c r="AD132" s="510">
        <f>IF(Calibración_BAU_USCUSS!AH133&lt;0,Calibración_BAU_USCUSS!AH133*-1, Calibración_BAU_USCUSS!AH133) *Emisiones_USCUSS!$M$47</f>
        <v>-0.15728844830413516</v>
      </c>
      <c r="AE132" s="510">
        <f>IF(Calibración_BAU_USCUSS!AI133&lt;0,Calibración_BAU_USCUSS!AI133*-1, Calibración_BAU_USCUSS!AI133) *Emisiones_USCUSS!$M$47</f>
        <v>-0.18885319397880085</v>
      </c>
      <c r="AF132" s="510">
        <f>IF(Calibración_BAU_USCUSS!AJ133&lt;0,Calibración_BAU_USCUSS!AJ133*-1, Calibración_BAU_USCUSS!AJ133) *Emisiones_USCUSS!$M$47</f>
        <v>-0.16906015455405823</v>
      </c>
      <c r="AG132" s="510">
        <f>IF(Calibración_BAU_USCUSS!AK133&lt;0,Calibración_BAU_USCUSS!AK133*-1, Calibración_BAU_USCUSS!AK133) *Emisiones_USCUSS!$M$47</f>
        <v>-0.19254192612107893</v>
      </c>
      <c r="AH132" s="510">
        <f>IF(Calibración_BAU_USCUSS!AL133&lt;0,Calibración_BAU_USCUSS!AL133*-1, Calibración_BAU_USCUSS!AL133) *Emisiones_USCUSS!$M$47</f>
        <v>-0.23745968769597439</v>
      </c>
      <c r="AI132" s="510">
        <f>IF(Calibración_BAU_USCUSS!AM133&lt;0,Calibración_BAU_USCUSS!AM133*-1, Calibración_BAU_USCUSS!AM133) *Emisiones_USCUSS!$M$47</f>
        <v>-0.22336317367402173</v>
      </c>
      <c r="AJ132" s="510">
        <f>IF(Calibración_BAU_USCUSS!AN133&lt;0,Calibración_BAU_USCUSS!AN133*-1, Calibración_BAU_USCUSS!AN133) *Emisiones_USCUSS!$M$47</f>
        <v>-0.24942331232004397</v>
      </c>
      <c r="AK132" s="510">
        <f>IF(Calibración_BAU_USCUSS!AO133&lt;0,Calibración_BAU_USCUSS!AO133*-1, Calibración_BAU_USCUSS!AO133) *Emisiones_USCUSS!$M$47</f>
        <v>-0.26056831685013365</v>
      </c>
      <c r="AL132" s="510">
        <f>IF(Calibración_BAU_USCUSS!AP133&lt;0,Calibración_BAU_USCUSS!AP133*-1, Calibración_BAU_USCUSS!AP133) *Emisiones_USCUSS!$M$47</f>
        <v>-0.22077575311605269</v>
      </c>
      <c r="AM132" s="510">
        <f>IF(Calibración_BAU_USCUSS!AQ133&lt;0,Calibración_BAU_USCUSS!AQ133*-1, Calibración_BAU_USCUSS!AQ133) *Emisiones_USCUSS!$M$47</f>
        <v>-0.29482330597237622</v>
      </c>
      <c r="AN132" s="510">
        <f>IF(Calibración_BAU_USCUSS!AR133&lt;0,Calibración_BAU_USCUSS!AR133*-1, Calibración_BAU_USCUSS!AR133) *Emisiones_USCUSS!$M$47</f>
        <v>-0.26999910822252371</v>
      </c>
      <c r="AO132" s="510">
        <f>IF(Calibración_BAU_USCUSS!AS133&lt;0,Calibración_BAU_USCUSS!AS133*-1, Calibración_BAU_USCUSS!AS133) *Emisiones_USCUSS!$M$47</f>
        <v>-0.33911432554145804</v>
      </c>
      <c r="AP132" s="510">
        <f>IF(Calibración_BAU_USCUSS!AT133&lt;0,Calibración_BAU_USCUSS!AT133*-1, Calibración_BAU_USCUSS!AT133) *Emisiones_USCUSS!$M$47</f>
        <v>-0.29354882522258002</v>
      </c>
      <c r="AQ132" s="510">
        <f>IF(Calibración_BAU_USCUSS!AU133&lt;0,Calibración_BAU_USCUSS!AU133*-1, Calibración_BAU_USCUSS!AU133) *Emisiones_USCUSS!$M$47</f>
        <v>-0.29289595421773912</v>
      </c>
      <c r="AR132" s="510">
        <f>IF(Calibración_BAU_USCUSS!AV133&lt;0,Calibración_BAU_USCUSS!AV133*-1, Calibración_BAU_USCUSS!AV133) *Emisiones_USCUSS!$M$47</f>
        <v>-0.30569462107485695</v>
      </c>
      <c r="AS132" s="510">
        <f>IF(Calibración_BAU_USCUSS!AW133&lt;0,Calibración_BAU_USCUSS!AW133*-1, Calibración_BAU_USCUSS!AW133) *Emisiones_USCUSS!$M$47</f>
        <v>-0.3043311534768649</v>
      </c>
      <c r="AT132" s="510">
        <f>IF(Calibración_BAU_USCUSS!AX133&lt;0,Calibración_BAU_USCUSS!AX133*-1, Calibración_BAU_USCUSS!AX133) *Emisiones_USCUSS!$M$47</f>
        <v>-0.26381997588805867</v>
      </c>
      <c r="AU132" s="510">
        <f>IF(Calibración_BAU_USCUSS!AY133&lt;0,Calibración_BAU_USCUSS!AY133*-1, Calibración_BAU_USCUSS!AY133) *Emisiones_USCUSS!$M$47</f>
        <v>-0.27114585303902305</v>
      </c>
      <c r="AV132" s="510">
        <f>IF(Calibración_BAU_USCUSS!AZ133&lt;0,Calibración_BAU_USCUSS!AZ133*-1, Calibración_BAU_USCUSS!AZ133) *Emisiones_USCUSS!$M$47</f>
        <v>-0.2767896377202258</v>
      </c>
      <c r="AW132" s="510">
        <f>IF(Calibración_BAU_USCUSS!BA133&lt;0,Calibración_BAU_USCUSS!BA133*-1, Calibración_BAU_USCUSS!BA133) *Emisiones_USCUSS!$M$47</f>
        <v>-0.28421593407073942</v>
      </c>
      <c r="AX132" s="510">
        <f>IF(Calibración_BAU_USCUSS!BB133&lt;0,Calibración_BAU_USCUSS!BB133*-1, Calibración_BAU_USCUSS!BB133) *Emisiones_USCUSS!$M$47</f>
        <v>-0.29052655842630498</v>
      </c>
      <c r="AY132" s="510">
        <f>IF(Calibración_BAU_USCUSS!BC133&lt;0,Calibración_BAU_USCUSS!BC133*-1, Calibración_BAU_USCUSS!BC133) *Emisiones_USCUSS!$M$47</f>
        <v>-0.29413181735275434</v>
      </c>
      <c r="AZ132" s="510">
        <f>IF(Calibración_BAU_USCUSS!BD133&lt;0,Calibración_BAU_USCUSS!BD133*-1, Calibración_BAU_USCUSS!BD133) *Emisiones_USCUSS!$M$47</f>
        <v>-0.2989801292731778</v>
      </c>
      <c r="BA132" s="510">
        <f>IF(Calibración_BAU_USCUSS!BE133&lt;0,Calibración_BAU_USCUSS!BE133*-1, Calibración_BAU_USCUSS!BE133) *Emisiones_USCUSS!$M$47</f>
        <v>-0.30233770562416573</v>
      </c>
      <c r="BB132" s="510">
        <f>IF(Calibración_BAU_USCUSS!BF133&lt;0,Calibración_BAU_USCUSS!BF133*-1, Calibración_BAU_USCUSS!BF133) *Emisiones_USCUSS!$M$47</f>
        <v>-0.30514652453001917</v>
      </c>
      <c r="BC132" s="510">
        <f>IF(Calibración_BAU_USCUSS!BG133&lt;0,Calibración_BAU_USCUSS!BG133*-1, Calibración_BAU_USCUSS!BG133) *Emisiones_USCUSS!$M$47</f>
        <v>-0.31095265980211512</v>
      </c>
      <c r="BD132" s="510">
        <f>IF(Calibración_BAU_USCUSS!BH133&lt;0,Calibración_BAU_USCUSS!BH133*-1, Calibración_BAU_USCUSS!BH133) *Emisiones_USCUSS!$M$47</f>
        <v>-0.31195165106674311</v>
      </c>
      <c r="BE132" s="510">
        <f>IF(Calibración_BAU_USCUSS!BI133&lt;0,Calibración_BAU_USCUSS!BI133*-1, Calibración_BAU_USCUSS!BI133) *Emisiones_USCUSS!$M$47</f>
        <v>-0.31476995920520234</v>
      </c>
      <c r="BF132" s="510">
        <f>IF(Calibración_BAU_USCUSS!BJ133&lt;0,Calibración_BAU_USCUSS!BJ133*-1, Calibración_BAU_USCUSS!BJ133) *Emisiones_USCUSS!$M$47</f>
        <v>-0.31291556290290029</v>
      </c>
      <c r="BG132" s="510">
        <f>IF(Calibración_BAU_USCUSS!BK133&lt;0,Calibración_BAU_USCUSS!BK133*-1, Calibración_BAU_USCUSS!BK133) *Emisiones_USCUSS!$M$47</f>
        <v>-0.31414355887401446</v>
      </c>
      <c r="BH132" s="510">
        <f>IF(Calibración_BAU_USCUSS!BL133&lt;0,Calibración_BAU_USCUSS!BL133*-1, Calibración_BAU_USCUSS!BL133) *Emisiones_USCUSS!$M$47</f>
        <v>-0.31550365571670508</v>
      </c>
      <c r="BI132" s="510">
        <f>IF(Calibración_BAU_USCUSS!BM133&lt;0,Calibración_BAU_USCUSS!BM133*-1, Calibración_BAU_USCUSS!BM133) *Emisiones_USCUSS!$M$47</f>
        <v>-0.31605918687998641</v>
      </c>
      <c r="BJ132" s="510">
        <f>IF(Calibración_BAU_USCUSS!BN133&lt;0,Calibración_BAU_USCUSS!BN133*-1, Calibración_BAU_USCUSS!BN133) *Emisiones_USCUSS!$M$47</f>
        <v>-0.31675030940871857</v>
      </c>
      <c r="BK132" s="510">
        <f>IF(Calibración_BAU_USCUSS!BO133&lt;0,Calibración_BAU_USCUSS!BO133*-1, Calibración_BAU_USCUSS!BO133) *Emisiones_USCUSS!$M$47</f>
        <v>-0.32033553685174726</v>
      </c>
      <c r="BL132" s="510">
        <f>IF(Calibración_BAU_USCUSS!BP133&lt;0,Calibración_BAU_USCUSS!BP133*-1, Calibración_BAU_USCUSS!BP133) *Emisiones_USCUSS!$M$47</f>
        <v>-0.32365713664563611</v>
      </c>
      <c r="BM132" s="510">
        <f>IF(Calibración_BAU_USCUSS!BQ133&lt;0,Calibración_BAU_USCUSS!BQ133*-1, Calibración_BAU_USCUSS!BQ133) *Emisiones_USCUSS!$M$47</f>
        <v>-0.32681453807327604</v>
      </c>
    </row>
    <row r="133" spans="1:65" x14ac:dyDescent="0.3">
      <c r="C133" s="843" t="s">
        <v>141</v>
      </c>
      <c r="D133" s="785"/>
      <c r="E133" s="514"/>
      <c r="F133" s="514"/>
      <c r="G133" s="514"/>
      <c r="H133" s="514"/>
      <c r="I133" s="510"/>
      <c r="J133" s="510"/>
      <c r="K133" s="510"/>
      <c r="L133" s="510"/>
      <c r="M133" s="510">
        <f>IF(Calibración_BAU_USCUSS!Q134&lt;0,Calibración_BAU_USCUSS!Q134*-1, Calibración_BAU_USCUSS!Q134) *Emisiones_USCUSS!$M$48</f>
        <v>0</v>
      </c>
      <c r="N133" s="510">
        <f>IF(Calibración_BAU_USCUSS!R134&lt;0,Calibración_BAU_USCUSS!R134*-1, Calibración_BAU_USCUSS!R134) *Emisiones_USCUSS!$M$48</f>
        <v>-6.1993676403772902E-2</v>
      </c>
      <c r="O133" s="510">
        <f>IF(Calibración_BAU_USCUSS!S134&lt;0,Calibración_BAU_USCUSS!S134*-1, Calibración_BAU_USCUSS!S134) *Emisiones_USCUSS!$M$48</f>
        <v>-0.14988295565207815</v>
      </c>
      <c r="P133" s="510">
        <f>IF(Calibración_BAU_USCUSS!T134&lt;0,Calibración_BAU_USCUSS!T134*-1, Calibración_BAU_USCUSS!T134) *Emisiones_USCUSS!$M$48</f>
        <v>-8.3221954124109515E-2</v>
      </c>
      <c r="Q133" s="510">
        <f>IF(Calibración_BAU_USCUSS!U134&lt;0,Calibración_BAU_USCUSS!U134*-1, Calibración_BAU_USCUSS!U134) *Emisiones_USCUSS!$M$48</f>
        <v>-7.9995032775119046E-2</v>
      </c>
      <c r="R133" s="510">
        <f>IF(Calibración_BAU_USCUSS!V134&lt;0,Calibración_BAU_USCUSS!V134*-1, Calibración_BAU_USCUSS!V134) *Emisiones_USCUSS!$M$48</f>
        <v>-8.906448268925421E-2</v>
      </c>
      <c r="S133" s="510">
        <f>IF(Calibración_BAU_USCUSS!W134&lt;0,Calibración_BAU_USCUSS!W134*-1, Calibración_BAU_USCUSS!W134) *Emisiones_USCUSS!$M$48</f>
        <v>-8.3444995380041104E-2</v>
      </c>
      <c r="T133" s="510">
        <f>IF(Calibración_BAU_USCUSS!X134&lt;0,Calibración_BAU_USCUSS!X134*-1, Calibración_BAU_USCUSS!X134) *Emisiones_USCUSS!$M$48</f>
        <v>-9.8557320507713042E-2</v>
      </c>
      <c r="U133" s="510">
        <f>IF(Calibración_BAU_USCUSS!Y134&lt;0,Calibración_BAU_USCUSS!Y134*-1, Calibración_BAU_USCUSS!Y134) *Emisiones_USCUSS!$M$48</f>
        <v>-0.10641322352397962</v>
      </c>
      <c r="V133" s="510">
        <f>IF(Calibración_BAU_USCUSS!Z134&lt;0,Calibración_BAU_USCUSS!Z134*-1, Calibración_BAU_USCUSS!Z134) *Emisiones_USCUSS!$M$48</f>
        <v>-9.1519531413530433E-2</v>
      </c>
      <c r="W133" s="510">
        <f>IF(Calibración_BAU_USCUSS!AA134&lt;0,Calibración_BAU_USCUSS!AA134*-1, Calibración_BAU_USCUSS!AA134) *Emisiones_USCUSS!$M$48</f>
        <v>-9.8893965508172019E-2</v>
      </c>
      <c r="X133" s="510">
        <f>IF(Calibración_BAU_USCUSS!AB134&lt;0,Calibración_BAU_USCUSS!AB134*-1, Calibración_BAU_USCUSS!AB134) *Emisiones_USCUSS!$M$48</f>
        <v>-0.11846302248769949</v>
      </c>
      <c r="Y133" s="510">
        <f>IF(Calibración_BAU_USCUSS!AC134&lt;0,Calibración_BAU_USCUSS!AC134*-1, Calibración_BAU_USCUSS!AC134) *Emisiones_USCUSS!$M$48</f>
        <v>-0.11257436828409922</v>
      </c>
      <c r="Z133" s="510">
        <f>IF(Calibración_BAU_USCUSS!AD134&lt;0,Calibración_BAU_USCUSS!AD134*-1, Calibración_BAU_USCUSS!AD134) *Emisiones_USCUSS!$M$48</f>
        <v>-9.6401092703641875E-2</v>
      </c>
      <c r="AA133" s="510">
        <f>IF(Calibración_BAU_USCUSS!AE134&lt;0,Calibración_BAU_USCUSS!AE134*-1, Calibración_BAU_USCUSS!AE134) *Emisiones_USCUSS!$M$48</f>
        <v>-0.11255764791416487</v>
      </c>
      <c r="AB133" s="510">
        <f>IF(Calibración_BAU_USCUSS!AF134&lt;0,Calibración_BAU_USCUSS!AF134*-1, Calibración_BAU_USCUSS!AF134) *Emisiones_USCUSS!$M$48</f>
        <v>-0.10260550384796942</v>
      </c>
      <c r="AC133" s="510">
        <f>IF(Calibración_BAU_USCUSS!AG134&lt;0,Calibración_BAU_USCUSS!AG134*-1, Calibración_BAU_USCUSS!AG134) *Emisiones_USCUSS!$M$48</f>
        <v>-0.11384600416729784</v>
      </c>
      <c r="AD133" s="510">
        <f>IF(Calibración_BAU_USCUSS!AH134&lt;0,Calibración_BAU_USCUSS!AH134*-1, Calibración_BAU_USCUSS!AH134) *Emisiones_USCUSS!$M$48</f>
        <v>-0.11166715992126465</v>
      </c>
      <c r="AE133" s="510">
        <f>IF(Calibración_BAU_USCUSS!AI134&lt;0,Calibración_BAU_USCUSS!AI134*-1, Calibración_BAU_USCUSS!AI134) *Emisiones_USCUSS!$M$48</f>
        <v>-0.10472140999142411</v>
      </c>
      <c r="AF133" s="510">
        <f>IF(Calibración_BAU_USCUSS!AJ134&lt;0,Calibración_BAU_USCUSS!AJ134*-1, Calibración_BAU_USCUSS!AJ134) *Emisiones_USCUSS!$M$48</f>
        <v>-0.10750768638012531</v>
      </c>
      <c r="AG133" s="510">
        <f>IF(Calibración_BAU_USCUSS!AK134&lt;0,Calibración_BAU_USCUSS!AK134*-1, Calibración_BAU_USCUSS!AK134) *Emisiones_USCUSS!$M$48</f>
        <v>-0.10211388979448088</v>
      </c>
      <c r="AH133" s="510">
        <f>IF(Calibración_BAU_USCUSS!AL134&lt;0,Calibración_BAU_USCUSS!AL134*-1, Calibración_BAU_USCUSS!AL134) *Emisiones_USCUSS!$M$48</f>
        <v>-9.2675757457038446E-2</v>
      </c>
      <c r="AI133" s="510">
        <f>IF(Calibración_BAU_USCUSS!AM134&lt;0,Calibración_BAU_USCUSS!AM134*-1, Calibración_BAU_USCUSS!AM134) *Emisiones_USCUSS!$M$48</f>
        <v>-9.4413969170220033E-2</v>
      </c>
      <c r="AJ133" s="510">
        <f>IF(Calibración_BAU_USCUSS!AN134&lt;0,Calibración_BAU_USCUSS!AN134*-1, Calibración_BAU_USCUSS!AN134) *Emisiones_USCUSS!$M$48</f>
        <v>-8.8562216078368297E-2</v>
      </c>
      <c r="AK133" s="510">
        <f>IF(Calibración_BAU_USCUSS!AO134&lt;0,Calibración_BAU_USCUSS!AO134*-1, Calibración_BAU_USCUSS!AO134) *Emisiones_USCUSS!$M$48</f>
        <v>-8.5540691644770586E-2</v>
      </c>
      <c r="AL133" s="510">
        <f>IF(Calibración_BAU_USCUSS!AP134&lt;0,Calibración_BAU_USCUSS!AP134*-1, Calibración_BAU_USCUSS!AP134) *Emisiones_USCUSS!$M$48</f>
        <v>-9.2168691687824142E-2</v>
      </c>
      <c r="AM133" s="510">
        <f>IF(Calibración_BAU_USCUSS!AQ134&lt;0,Calibración_BAU_USCUSS!AQ134*-1, Calibración_BAU_USCUSS!AQ134) *Emisiones_USCUSS!$M$48</f>
        <v>-7.7261613694563663E-2</v>
      </c>
      <c r="AN133" s="510">
        <f>IF(Calibración_BAU_USCUSS!AR134&lt;0,Calibración_BAU_USCUSS!AR134*-1, Calibración_BAU_USCUSS!AR134) *Emisiones_USCUSS!$M$48</f>
        <v>-8.1074097983539026E-2</v>
      </c>
      <c r="AO133" s="510">
        <f>IF(Calibración_BAU_USCUSS!AS134&lt;0,Calibración_BAU_USCUSS!AS134*-1, Calibración_BAU_USCUSS!AS134) *Emisiones_USCUSS!$M$48</f>
        <v>-6.7117460787021757E-2</v>
      </c>
      <c r="AP133" s="510">
        <f>IF(Calibración_BAU_USCUSS!AT134&lt;0,Calibración_BAU_USCUSS!AT134*-1, Calibración_BAU_USCUSS!AT134) *Emisiones_USCUSS!$M$48</f>
        <v>-7.4867656323424028E-2</v>
      </c>
      <c r="AQ133" s="510">
        <f>IF(Calibración_BAU_USCUSS!AU134&lt;0,Calibración_BAU_USCUSS!AU134*-1, Calibración_BAU_USCUSS!AU134) *Emisiones_USCUSS!$M$48</f>
        <v>-7.4128475896416801E-2</v>
      </c>
      <c r="AR133" s="510">
        <f>IF(Calibración_BAU_USCUSS!AV134&lt;0,Calibración_BAU_USCUSS!AV134*-1, Calibración_BAU_USCUSS!AV134) *Emisiones_USCUSS!$M$48</f>
        <v>-7.0849928619823491E-2</v>
      </c>
      <c r="AS133" s="510">
        <f>IF(Calibración_BAU_USCUSS!AW134&lt;0,Calibración_BAU_USCUSS!AW134*-1, Calibración_BAU_USCUSS!AW134) *Emisiones_USCUSS!$M$48</f>
        <v>-7.0255482964021579E-2</v>
      </c>
      <c r="AT133" s="510">
        <f>IF(Calibración_BAU_USCUSS!AX134&lt;0,Calibración_BAU_USCUSS!AX134*-1, Calibración_BAU_USCUSS!AX134) *Emisiones_USCUSS!$M$48</f>
        <v>-7.7067507489607223E-2</v>
      </c>
      <c r="AU133" s="510">
        <f>IF(Calibración_BAU_USCUSS!AY134&lt;0,Calibración_BAU_USCUSS!AY134*-1, Calibración_BAU_USCUSS!AY134) *Emisiones_USCUSS!$M$48</f>
        <v>-7.4852138238159477E-2</v>
      </c>
      <c r="AV133" s="510">
        <f>IF(Calibración_BAU_USCUSS!AZ134&lt;0,Calibración_BAU_USCUSS!AZ134*-1, Calibración_BAU_USCUSS!AZ134) *Emisiones_USCUSS!$M$48</f>
        <v>-7.2959982250543051E-2</v>
      </c>
      <c r="AW133" s="510">
        <f>IF(Calibración_BAU_USCUSS!BA134&lt;0,Calibración_BAU_USCUSS!BA134*-1, Calibración_BAU_USCUSS!BA134) *Emisiones_USCUSS!$M$48</f>
        <v>-7.0738391058503491E-2</v>
      </c>
      <c r="AX133" s="510">
        <f>IF(Calibración_BAU_USCUSS!BB134&lt;0,Calibración_BAU_USCUSS!BB134*-1, Calibración_BAU_USCUSS!BB134) *Emisiones_USCUSS!$M$48</f>
        <v>-6.8737118498027036E-2</v>
      </c>
      <c r="AY133" s="510">
        <f>IF(Calibración_BAU_USCUSS!BC134&lt;0,Calibración_BAU_USCUSS!BC134*-1, Calibración_BAU_USCUSS!BC134) *Emisiones_USCUSS!$M$48</f>
        <v>-6.7255144952528517E-2</v>
      </c>
      <c r="AZ133" s="510">
        <f>IF(Calibración_BAU_USCUSS!BD134&lt;0,Calibración_BAU_USCUSS!BD134*-1, Calibración_BAU_USCUSS!BD134) *Emisiones_USCUSS!$M$48</f>
        <v>-6.5548495472853227E-2</v>
      </c>
      <c r="BA133" s="510">
        <f>IF(Calibración_BAU_USCUSS!BE134&lt;0,Calibración_BAU_USCUSS!BE134*-1, Calibración_BAU_USCUSS!BE134) *Emisiones_USCUSS!$M$48</f>
        <v>-6.4130354508839971E-2</v>
      </c>
      <c r="BB133" s="510">
        <f>IF(Calibración_BAU_USCUSS!BF134&lt;0,Calibración_BAU_USCUSS!BF134*-1, Calibración_BAU_USCUSS!BF134) *Emisiones_USCUSS!$M$48</f>
        <v>-6.2823960831022457E-2</v>
      </c>
      <c r="BC133" s="510">
        <f>IF(Calibración_BAU_USCUSS!BG134&lt;0,Calibración_BAU_USCUSS!BG134*-1, Calibración_BAU_USCUSS!BG134) *Emisiones_USCUSS!$M$48</f>
        <v>-6.0958823334574967E-2</v>
      </c>
      <c r="BD133" s="510">
        <f>IF(Calibración_BAU_USCUSS!BH134&lt;0,Calibración_BAU_USCUSS!BH134*-1, Calibración_BAU_USCUSS!BH134) *Emisiones_USCUSS!$M$48</f>
        <v>-6.0010401574453524E-2</v>
      </c>
      <c r="BE133" s="510">
        <f>IF(Calibración_BAU_USCUSS!BI134&lt;0,Calibración_BAU_USCUSS!BI134*-1, Calibración_BAU_USCUSS!BI134) *Emisiones_USCUSS!$M$48</f>
        <v>-5.8725410252269822E-2</v>
      </c>
      <c r="BF133" s="510">
        <f>IF(Calibración_BAU_USCUSS!BJ134&lt;0,Calibración_BAU_USCUSS!BJ134*-1, Calibración_BAU_USCUSS!BJ134) *Emisiones_USCUSS!$M$48</f>
        <v>-5.833123230359729E-2</v>
      </c>
      <c r="BG133" s="510">
        <f>IF(Calibración_BAU_USCUSS!BK134&lt;0,Calibración_BAU_USCUSS!BK134*-1, Calibración_BAU_USCUSS!BK134) *Emisiones_USCUSS!$M$48</f>
        <v>-5.7361438778007492E-2</v>
      </c>
      <c r="BH133" s="510">
        <f>IF(Calibración_BAU_USCUSS!BL134&lt;0,Calibración_BAU_USCUSS!BL134*-1, Calibración_BAU_USCUSS!BL134) *Emisiones_USCUSS!$M$48</f>
        <v>-5.6373792534600065E-2</v>
      </c>
      <c r="BI133" s="510">
        <f>IF(Calibración_BAU_USCUSS!BM134&lt;0,Calibración_BAU_USCUSS!BM134*-1, Calibración_BAU_USCUSS!BM134) *Emisiones_USCUSS!$M$48</f>
        <v>-5.5545148946203202E-2</v>
      </c>
      <c r="BJ133" s="510">
        <f>IF(Calibración_BAU_USCUSS!BN134&lt;0,Calibración_BAU_USCUSS!BN134*-1, Calibración_BAU_USCUSS!BN134) *Emisiones_USCUSS!$M$48</f>
        <v>-5.4697620356062862E-2</v>
      </c>
      <c r="BK133" s="510">
        <f>IF(Calibración_BAU_USCUSS!BO134&lt;0,Calibración_BAU_USCUSS!BO134*-1, Calibración_BAU_USCUSS!BO134) *Emisiones_USCUSS!$M$48</f>
        <v>-5.3309375186187655E-2</v>
      </c>
      <c r="BL133" s="510">
        <f>IF(Calibración_BAU_USCUSS!BP134&lt;0,Calibración_BAU_USCUSS!BP134*-1, Calibración_BAU_USCUSS!BP134) *Emisiones_USCUSS!$M$48</f>
        <v>-5.1977383786855617E-2</v>
      </c>
      <c r="BM133" s="510">
        <f>IF(Calibración_BAU_USCUSS!BQ134&lt;0,Calibración_BAU_USCUSS!BQ134*-1, Calibración_BAU_USCUSS!BQ134) *Emisiones_USCUSS!$M$48</f>
        <v>-5.0682680104974259E-2</v>
      </c>
    </row>
    <row r="134" spans="1:65" x14ac:dyDescent="0.3">
      <c r="C134" s="842" t="s">
        <v>103</v>
      </c>
      <c r="D134" s="784"/>
      <c r="E134" s="514"/>
      <c r="F134" s="514"/>
      <c r="G134" s="514"/>
      <c r="H134" s="514"/>
      <c r="I134" s="510"/>
      <c r="J134" s="510"/>
      <c r="K134" s="510"/>
      <c r="L134" s="510"/>
      <c r="M134" s="510">
        <f>IF(Calibración_BAU_USCUSS!Q135&lt;0,Calibración_BAU_USCUSS!Q135*-1, Calibración_BAU_USCUSS!Q135) *Emisiones_USCUSS!$M$49</f>
        <v>-1.97222877E-2</v>
      </c>
      <c r="N134" s="510">
        <f>IF(Calibración_BAU_USCUSS!R135&lt;0,Calibración_BAU_USCUSS!R135*-1, Calibración_BAU_USCUSS!R135) *Emisiones_USCUSS!$M$49</f>
        <v>-1.1033088864483504E-3</v>
      </c>
      <c r="O134" s="510">
        <f>IF(Calibración_BAU_USCUSS!S135&lt;0,Calibración_BAU_USCUSS!S135*-1, Calibración_BAU_USCUSS!S135) *Emisiones_USCUSS!$M$49</f>
        <v>-1.1017863201850926E-3</v>
      </c>
      <c r="P134" s="510">
        <f>IF(Calibración_BAU_USCUSS!T135&lt;0,Calibración_BAU_USCUSS!T135*-1, Calibración_BAU_USCUSS!T135) *Emisiones_USCUSS!$M$49</f>
        <v>-1.1002658550632578E-3</v>
      </c>
      <c r="Q134" s="510">
        <f>IF(Calibración_BAU_USCUSS!U135&lt;0,Calibración_BAU_USCUSS!U135*-1, Calibración_BAU_USCUSS!U135) *Emisiones_USCUSS!$M$49</f>
        <v>-1.0987474881832663E-3</v>
      </c>
      <c r="R134" s="510">
        <f>IF(Calibración_BAU_USCUSS!V135&lt;0,Calibración_BAU_USCUSS!V135*-1, Calibración_BAU_USCUSS!V135) *Emisiones_USCUSS!$M$49</f>
        <v>-1.0972312166495088E-3</v>
      </c>
      <c r="S134" s="510">
        <f>IF(Calibración_BAU_USCUSS!W135&lt;0,Calibración_BAU_USCUSS!W135*-1, Calibración_BAU_USCUSS!W135) *Emisiones_USCUSS!$M$49</f>
        <v>-1.0957170375705241E-3</v>
      </c>
      <c r="T134" s="510">
        <f>IF(Calibración_BAU_USCUSS!X135&lt;0,Calibración_BAU_USCUSS!X135*-1, Calibración_BAU_USCUSS!X135) *Emisiones_USCUSS!$M$49</f>
        <v>-1.094204948058731E-3</v>
      </c>
      <c r="U134" s="510">
        <f>IF(Calibración_BAU_USCUSS!Y135&lt;0,Calibración_BAU_USCUSS!Y135*-1, Calibración_BAU_USCUSS!Y135) *Emisiones_USCUSS!$M$49</f>
        <v>-1.0926949452304262E-3</v>
      </c>
      <c r="V134" s="510">
        <f>IF(Calibración_BAU_USCUSS!Z135&lt;0,Calibración_BAU_USCUSS!Z135*-1, Calibración_BAU_USCUSS!Z135) *Emisiones_USCUSS!$M$49</f>
        <v>-1.0911870262059664E-3</v>
      </c>
      <c r="W134" s="510">
        <f>IF(Calibración_BAU_USCUSS!AA135&lt;0,Calibración_BAU_USCUSS!AA135*-1, Calibración_BAU_USCUSS!AA135) *Emisiones_USCUSS!$M$49</f>
        <v>-1.0896811881098572E-3</v>
      </c>
      <c r="X134" s="510">
        <f>IF(Calibración_BAU_USCUSS!AB135&lt;0,Calibración_BAU_USCUSS!AB135*-1, Calibración_BAU_USCUSS!AB135) *Emisiones_USCUSS!$M$49</f>
        <v>-1.088177428070213E-3</v>
      </c>
      <c r="Y134" s="510">
        <f>IF(Calibración_BAU_USCUSS!AC135&lt;0,Calibración_BAU_USCUSS!AC135*-1, Calibración_BAU_USCUSS!AC135) *Emisiones_USCUSS!$M$49</f>
        <v>-1.0866757432194778E-3</v>
      </c>
      <c r="Z134" s="510">
        <f>IF(Calibración_BAU_USCUSS!AD135&lt;0,Calibración_BAU_USCUSS!AD135*-1, Calibración_BAU_USCUSS!AD135) *Emisiones_USCUSS!$M$49</f>
        <v>-1.0851761306938839E-3</v>
      </c>
      <c r="AA134" s="510">
        <f>IF(Calibración_BAU_USCUSS!AE135&lt;0,Calibración_BAU_USCUSS!AE135*-1, Calibración_BAU_USCUSS!AE135) *Emisiones_USCUSS!$M$49</f>
        <v>-1.0836785876334528E-3</v>
      </c>
      <c r="AB134" s="510">
        <f>IF(Calibración_BAU_USCUSS!AF135&lt;0,Calibración_BAU_USCUSS!AF135*-1, Calibración_BAU_USCUSS!AF135) *Emisiones_USCUSS!$M$49</f>
        <v>-1.0821831111825359E-3</v>
      </c>
      <c r="AC134" s="510">
        <f>IF(Calibración_BAU_USCUSS!AG135&lt;0,Calibración_BAU_USCUSS!AG135*-1, Calibración_BAU_USCUSS!AG135) *Emisiones_USCUSS!$M$49</f>
        <v>-1.0806896984890922E-3</v>
      </c>
      <c r="AD134" s="510">
        <f>IF(Calibración_BAU_USCUSS!AH135&lt;0,Calibración_BAU_USCUSS!AH135*-1, Calibración_BAU_USCUSS!AH135) *Emisiones_USCUSS!$M$49</f>
        <v>-1.0791983467052311E-3</v>
      </c>
      <c r="AE134" s="510">
        <f>IF(Calibración_BAU_USCUSS!AI135&lt;0,Calibración_BAU_USCUSS!AI135*-1, Calibración_BAU_USCUSS!AI135) *Emisiones_USCUSS!$M$49</f>
        <v>-1.0777090529867596E-3</v>
      </c>
      <c r="AF134" s="510">
        <f>IF(Calibración_BAU_USCUSS!AJ135&lt;0,Calibración_BAU_USCUSS!AJ135*-1, Calibración_BAU_USCUSS!AJ135) *Emisiones_USCUSS!$M$49</f>
        <v>-1.0762218144936347E-3</v>
      </c>
      <c r="AG134" s="510">
        <f>IF(Calibración_BAU_USCUSS!AK135&lt;0,Calibración_BAU_USCUSS!AK135*-1, Calibración_BAU_USCUSS!AK135) *Emisiones_USCUSS!$M$49</f>
        <v>-1.0747366283896014E-3</v>
      </c>
      <c r="AH134" s="510">
        <f>IF(Calibración_BAU_USCUSS!AL135&lt;0,Calibración_BAU_USCUSS!AL135*-1, Calibración_BAU_USCUSS!AL135) *Emisiones_USCUSS!$M$49</f>
        <v>-1.0732534918424649E-3</v>
      </c>
      <c r="AI134" s="510">
        <f>IF(Calibración_BAU_USCUSS!AM135&lt;0,Calibración_BAU_USCUSS!AM135*-1, Calibración_BAU_USCUSS!AM135) *Emisiones_USCUSS!$M$49</f>
        <v>-1.0717724020237282E-3</v>
      </c>
      <c r="AJ134" s="510">
        <f>IF(Calibración_BAU_USCUSS!AN135&lt;0,Calibración_BAU_USCUSS!AN135*-1, Calibración_BAU_USCUSS!AN135) *Emisiones_USCUSS!$M$49</f>
        <v>-1.0702933561089539E-3</v>
      </c>
      <c r="AK134" s="510">
        <f>IF(Calibración_BAU_USCUSS!AO135&lt;0,Calibración_BAU_USCUSS!AO135*-1, Calibración_BAU_USCUSS!AO135) *Emisiones_USCUSS!$M$49</f>
        <v>-1.0688163512774925E-3</v>
      </c>
      <c r="AL134" s="510">
        <f>IF(Calibración_BAU_USCUSS!AP135&lt;0,Calibración_BAU_USCUSS!AP135*-1, Calibración_BAU_USCUSS!AP135) *Emisiones_USCUSS!$M$49</f>
        <v>-1.0673413847127552E-3</v>
      </c>
      <c r="AM134" s="510">
        <f>IF(Calibración_BAU_USCUSS!AQ135&lt;0,Calibración_BAU_USCUSS!AQ135*-1, Calibración_BAU_USCUSS!AQ135) *Emisiones_USCUSS!$M$49</f>
        <v>-1.0658684536018503E-3</v>
      </c>
      <c r="AN134" s="510">
        <f>IF(Calibración_BAU_USCUSS!AR135&lt;0,Calibración_BAU_USCUSS!AR135*-1, Calibración_BAU_USCUSS!AR135) *Emisiones_USCUSS!$M$49</f>
        <v>-1.0643975551358556E-3</v>
      </c>
      <c r="AO134" s="510">
        <f>IF(Calibración_BAU_USCUSS!AS135&lt;0,Calibración_BAU_USCUSS!AS135*-1, Calibración_BAU_USCUSS!AS135) *Emisiones_USCUSS!$M$49</f>
        <v>-1.0629286865097278E-3</v>
      </c>
      <c r="AP134" s="510">
        <f>IF(Calibración_BAU_USCUSS!AT135&lt;0,Calibración_BAU_USCUSS!AT135*-1, Calibración_BAU_USCUSS!AT135) *Emisiones_USCUSS!$M$49</f>
        <v>-1.061461844922393E-3</v>
      </c>
      <c r="AQ134" s="510">
        <f>IF(Calibración_BAU_USCUSS!AU135&lt;0,Calibración_BAU_USCUSS!AU135*-1, Calibración_BAU_USCUSS!AU135) *Emisiones_USCUSS!$M$49</f>
        <v>-1.0599970275763848E-3</v>
      </c>
      <c r="AR134" s="510">
        <f>IF(Calibración_BAU_USCUSS!AV135&lt;0,Calibración_BAU_USCUSS!AV135*-1, Calibración_BAU_USCUSS!AV135) *Emisiones_USCUSS!$M$49</f>
        <v>-1.0585342316782969E-3</v>
      </c>
      <c r="AS134" s="510">
        <f>IF(Calibración_BAU_USCUSS!AW135&lt;0,Calibración_BAU_USCUSS!AW135*-1, Calibración_BAU_USCUSS!AW135) *Emisiones_USCUSS!$M$49</f>
        <v>-1.0570734544386011E-3</v>
      </c>
      <c r="AT134" s="510">
        <f>IF(Calibración_BAU_USCUSS!AX135&lt;0,Calibración_BAU_USCUSS!AX135*-1, Calibración_BAU_USCUSS!AX135) *Emisiones_USCUSS!$M$49</f>
        <v>-1.0556146930714679E-3</v>
      </c>
      <c r="AU134" s="510">
        <f>IF(Calibración_BAU_USCUSS!AY135&lt;0,Calibración_BAU_USCUSS!AY135*-1, Calibración_BAU_USCUSS!AY135) *Emisiones_USCUSS!$M$49</f>
        <v>-1.0541579447950371E-3</v>
      </c>
      <c r="AV134" s="510">
        <f>IF(Calibración_BAU_USCUSS!AZ135&lt;0,Calibración_BAU_USCUSS!AZ135*-1, Calibración_BAU_USCUSS!AZ135) *Emisiones_USCUSS!$M$49</f>
        <v>-1.0527032068312371E-3</v>
      </c>
      <c r="AW134" s="510">
        <f>IF(Calibración_BAU_USCUSS!BA135&lt;0,Calibración_BAU_USCUSS!BA135*-1, Calibración_BAU_USCUSS!BA135) *Emisiones_USCUSS!$M$49</f>
        <v>-1.0512504764057845E-3</v>
      </c>
      <c r="AX134" s="510">
        <f>IF(Calibración_BAU_USCUSS!BB135&lt;0,Calibración_BAU_USCUSS!BB135*-1, Calibración_BAU_USCUSS!BB135) *Emisiones_USCUSS!$M$49</f>
        <v>-1.0497997507483653E-3</v>
      </c>
      <c r="AY134" s="510">
        <f>IF(Calibración_BAU_USCUSS!BC135&lt;0,Calibración_BAU_USCUSS!BC135*-1, Calibración_BAU_USCUSS!BC135) *Emisiones_USCUSS!$M$49</f>
        <v>-1.0483510270923645E-3</v>
      </c>
      <c r="AZ134" s="510">
        <f>IF(Calibración_BAU_USCUSS!BD135&lt;0,Calibración_BAU_USCUSS!BD135*-1, Calibración_BAU_USCUSS!BD135) *Emisiones_USCUSS!$M$49</f>
        <v>-1.0469043026749545E-3</v>
      </c>
      <c r="BA134" s="510">
        <f>IF(Calibración_BAU_USCUSS!BE135&lt;0,Calibración_BAU_USCUSS!BE135*-1, Calibración_BAU_USCUSS!BE135) *Emisiones_USCUSS!$M$49</f>
        <v>-1.0454595747372776E-3</v>
      </c>
      <c r="BB134" s="510">
        <f>IF(Calibración_BAU_USCUSS!BF135&lt;0,Calibración_BAU_USCUSS!BF135*-1, Calibración_BAU_USCUSS!BF135) *Emisiones_USCUSS!$M$49</f>
        <v>-1.0440168405240844E-3</v>
      </c>
      <c r="BC134" s="510">
        <f>IF(Calibración_BAU_USCUSS!BG135&lt;0,Calibración_BAU_USCUSS!BG135*-1, Calibración_BAU_USCUSS!BG135) *Emisiones_USCUSS!$M$49</f>
        <v>-1.0425760972841843E-3</v>
      </c>
      <c r="BD134" s="510">
        <f>IF(Calibración_BAU_USCUSS!BH135&lt;0,Calibración_BAU_USCUSS!BH135*-1, Calibración_BAU_USCUSS!BH135) *Emisiones_USCUSS!$M$49</f>
        <v>-1.041137342269905E-3</v>
      </c>
      <c r="BE134" s="510">
        <f>IF(Calibración_BAU_USCUSS!BI135&lt;0,Calibración_BAU_USCUSS!BI135*-1, Calibración_BAU_USCUSS!BI135) *Emisiones_USCUSS!$M$49</f>
        <v>-1.0397005727376335E-3</v>
      </c>
      <c r="BF134" s="510">
        <f>IF(Calibración_BAU_USCUSS!BJ135&lt;0,Calibración_BAU_USCUSS!BJ135*-1, Calibración_BAU_USCUSS!BJ135) *Emisiones_USCUSS!$M$49</f>
        <v>-1.0382657859472752E-3</v>
      </c>
      <c r="BG134" s="510">
        <f>IF(Calibración_BAU_USCUSS!BK135&lt;0,Calibración_BAU_USCUSS!BK135*-1, Calibración_BAU_USCUSS!BK135) *Emisiones_USCUSS!$M$49</f>
        <v>-1.0368329791626131E-3</v>
      </c>
      <c r="BH134" s="510">
        <f>IF(Calibración_BAU_USCUSS!BL135&lt;0,Calibración_BAU_USCUSS!BL135*-1, Calibración_BAU_USCUSS!BL135) *Emisiones_USCUSS!$M$49</f>
        <v>-1.0354021496514004E-3</v>
      </c>
      <c r="BI134" s="510">
        <f>IF(Calibración_BAU_USCUSS!BM135&lt;0,Calibración_BAU_USCUSS!BM135*-1, Calibración_BAU_USCUSS!BM135) *Emisiones_USCUSS!$M$49</f>
        <v>-1.0339732946848181E-3</v>
      </c>
      <c r="BJ134" s="510">
        <f>IF(Calibración_BAU_USCUSS!BN135&lt;0,Calibración_BAU_USCUSS!BN135*-1, Calibración_BAU_USCUSS!BN135) *Emisiones_USCUSS!$M$49</f>
        <v>-1.0325464115381962E-3</v>
      </c>
      <c r="BK134" s="510">
        <f>IF(Calibración_BAU_USCUSS!BO135&lt;0,Calibración_BAU_USCUSS!BO135*-1, Calibración_BAU_USCUSS!BO135) *Emisiones_USCUSS!$M$49</f>
        <v>-1.0311214974902923E-3</v>
      </c>
      <c r="BL134" s="510">
        <f>IF(Calibración_BAU_USCUSS!BP135&lt;0,Calibración_BAU_USCUSS!BP135*-1, Calibración_BAU_USCUSS!BP135) *Emisiones_USCUSS!$M$49</f>
        <v>-1.0296985498237439E-3</v>
      </c>
      <c r="BM134" s="510">
        <f>IF(Calibración_BAU_USCUSS!BQ135&lt;0,Calibración_BAU_USCUSS!BQ135*-1, Calibración_BAU_USCUSS!BQ135) *Emisiones_USCUSS!$M$49</f>
        <v>-1.0282775658249762E-3</v>
      </c>
    </row>
    <row r="135" spans="1:65" x14ac:dyDescent="0.3">
      <c r="C135" s="842" t="s">
        <v>57</v>
      </c>
      <c r="D135" s="784"/>
      <c r="E135" s="514"/>
      <c r="F135" s="514"/>
      <c r="G135" s="514"/>
      <c r="H135" s="514"/>
      <c r="I135" s="510"/>
      <c r="J135" s="510"/>
      <c r="K135" s="510"/>
      <c r="L135" s="510"/>
      <c r="M135" s="510">
        <f>IF(Calibración_BAU_USCUSS!Q136&lt;0,Calibración_BAU_USCUSS!Q136 *-1, Calibración_BAU_USCUSS!Q136)*Emisiones_USCUSS!$M$51</f>
        <v>-9.1583447999999998E-2</v>
      </c>
      <c r="N135" s="510">
        <f>IF(Calibración_BAU_USCUSS!R136&lt;0,Calibración_BAU_USCUSS!R136 *-1, Calibración_BAU_USCUSS!R136)*Emisiones_USCUSS!$M$51</f>
        <v>-1.686695378020759E-2</v>
      </c>
      <c r="O135" s="510">
        <f>IF(Calibración_BAU_USCUSS!S136&lt;0,Calibración_BAU_USCUSS!S136 *-1, Calibración_BAU_USCUSS!S136)*Emisiones_USCUSS!$M$51</f>
        <v>-1.7078426641097929E-2</v>
      </c>
      <c r="P135" s="510">
        <f>IF(Calibración_BAU_USCUSS!T136&lt;0,Calibración_BAU_USCUSS!T136 *-1, Calibración_BAU_USCUSS!T136)*Emisiones_USCUSS!$M$51</f>
        <v>-1.7292550885959383E-2</v>
      </c>
      <c r="Q135" s="510">
        <f>IF(Calibración_BAU_USCUSS!U136&lt;0,Calibración_BAU_USCUSS!U136 *-1, Calibración_BAU_USCUSS!U136)*Emisiones_USCUSS!$M$51</f>
        <v>-1.7491204783002836E-2</v>
      </c>
      <c r="R135" s="510">
        <f>IF(Calibración_BAU_USCUSS!V136&lt;0,Calibración_BAU_USCUSS!V136 *-1, Calibración_BAU_USCUSS!V136)*Emisiones_USCUSS!$M$51</f>
        <v>-1.7710276932045042E-2</v>
      </c>
      <c r="S135" s="510">
        <f>IF(Calibración_BAU_USCUSS!W136&lt;0,Calibración_BAU_USCUSS!W136 *-1, Calibración_BAU_USCUSS!W136)*Emisiones_USCUSS!$M$51</f>
        <v>-1.7932092894739918E-2</v>
      </c>
      <c r="T135" s="510">
        <f>IF(Calibración_BAU_USCUSS!X136&lt;0,Calibración_BAU_USCUSS!X136 *-1, Calibración_BAU_USCUSS!X136)*Emisiones_USCUSS!$M$51</f>
        <v>-1.8156687036539471E-2</v>
      </c>
      <c r="U135" s="510">
        <f>IF(Calibración_BAU_USCUSS!Y136&lt;0,Calibración_BAU_USCUSS!Y136 *-1, Calibración_BAU_USCUSS!Y136)*Emisiones_USCUSS!$M$51</f>
        <v>-1.8384094153312117E-2</v>
      </c>
      <c r="V135" s="510">
        <f>IF(Calibración_BAU_USCUSS!Z136&lt;0,Calibración_BAU_USCUSS!Z136 *-1, Calibración_BAU_USCUSS!Z136)*Emisiones_USCUSS!$M$51</f>
        <v>-1.861434947673471E-2</v>
      </c>
      <c r="W135" s="510">
        <f>IF(Calibración_BAU_USCUSS!AA136&lt;0,Calibración_BAU_USCUSS!AA136 *-1, Calibración_BAU_USCUSS!AA136)*Emisiones_USCUSS!$M$51</f>
        <v>-1.8847488679750245E-2</v>
      </c>
      <c r="X135" s="510">
        <f>IF(Calibración_BAU_USCUSS!AB136&lt;0,Calibración_BAU_USCUSS!AB136 *-1, Calibración_BAU_USCUSS!AB136)*Emisiones_USCUSS!$M$51</f>
        <v>-1.908354788209498E-2</v>
      </c>
      <c r="Y135" s="510">
        <f>IF(Calibración_BAU_USCUSS!AC136&lt;0,Calibración_BAU_USCUSS!AC136 *-1, Calibración_BAU_USCUSS!AC136)*Emisiones_USCUSS!$M$51</f>
        <v>-1.9322563655893701E-2</v>
      </c>
      <c r="Z135" s="510">
        <f>IF(Calibración_BAU_USCUSS!AD136&lt;0,Calibración_BAU_USCUSS!AD136 *-1, Calibración_BAU_USCUSS!AD136)*Emisiones_USCUSS!$M$51</f>
        <v>-1.9564573031326467E-2</v>
      </c>
      <c r="AA135" s="510">
        <f>IF(Calibración_BAU_USCUSS!AE136&lt;0,Calibración_BAU_USCUSS!AE136 *-1, Calibración_BAU_USCUSS!AE136)*Emisiones_USCUSS!$M$51</f>
        <v>-1.9809613502365517E-2</v>
      </c>
      <c r="AB135" s="510">
        <f>IF(Calibración_BAU_USCUSS!AF136&lt;0,Calibración_BAU_USCUSS!AF136 *-1, Calibración_BAU_USCUSS!AF136)*Emisiones_USCUSS!$M$51</f>
        <v>-2.0057723032583696E-2</v>
      </c>
      <c r="AC135" s="510">
        <f>IF(Calibración_BAU_USCUSS!AG136&lt;0,Calibración_BAU_USCUSS!AG136 *-1, Calibración_BAU_USCUSS!AG136)*Emisiones_USCUSS!$M$51</f>
        <v>-2.0308940061036472E-2</v>
      </c>
      <c r="AD135" s="510">
        <f>IF(Calibración_BAU_USCUSS!AH136&lt;0,Calibración_BAU_USCUSS!AH136 *-1, Calibración_BAU_USCUSS!AH136)*Emisiones_USCUSS!$M$51</f>
        <v>-2.0563303508216498E-2</v>
      </c>
      <c r="AE135" s="510">
        <f>IF(Calibración_BAU_USCUSS!AI136&lt;0,Calibración_BAU_USCUSS!AI136 *-1, Calibración_BAU_USCUSS!AI136)*Emisiones_USCUSS!$M$51</f>
        <v>-2.0820852782085543E-2</v>
      </c>
      <c r="AF135" s="510">
        <f>IF(Calibración_BAU_USCUSS!AJ136&lt;0,Calibración_BAU_USCUSS!AJ136 *-1, Calibración_BAU_USCUSS!AJ136)*Emisiones_USCUSS!$M$51</f>
        <v>-2.108162778417659E-2</v>
      </c>
      <c r="AG135" s="510">
        <f>IF(Calibración_BAU_USCUSS!AK136&lt;0,Calibración_BAU_USCUSS!AK136 *-1, Calibración_BAU_USCUSS!AK136)*Emisiones_USCUSS!$M$51</f>
        <v>-2.1345668915778753E-2</v>
      </c>
      <c r="AH135" s="510">
        <f>IF(Calibración_BAU_USCUSS!AL136&lt;0,Calibración_BAU_USCUSS!AL136 *-1, Calibración_BAU_USCUSS!AL136)*Emisiones_USCUSS!$M$51</f>
        <v>-2.1613017084194823E-2</v>
      </c>
      <c r="AI135" s="510">
        <f>IF(Calibración_BAU_USCUSS!AM136&lt;0,Calibración_BAU_USCUSS!AM136 *-1, Calibración_BAU_USCUSS!AM136)*Emisiones_USCUSS!$M$51</f>
        <v>-2.1883713709079194E-2</v>
      </c>
      <c r="AJ135" s="510">
        <f>IF(Calibración_BAU_USCUSS!AN136&lt;0,Calibración_BAU_USCUSS!AN136 *-1, Calibración_BAU_USCUSS!AN136)*Emisiones_USCUSS!$M$51</f>
        <v>-2.215780072885563E-2</v>
      </c>
      <c r="AK135" s="510">
        <f>IF(Calibración_BAU_USCUSS!AO136&lt;0,Calibración_BAU_USCUSS!AO136 *-1, Calibración_BAU_USCUSS!AO136)*Emisiones_USCUSS!$M$51</f>
        <v>-2.2435320607214093E-2</v>
      </c>
      <c r="AL135" s="510">
        <f>IF(Calibración_BAU_USCUSS!AP136&lt;0,Calibración_BAU_USCUSS!AP136 *-1, Calibración_BAU_USCUSS!AP136)*Emisiones_USCUSS!$M$51</f>
        <v>-2.2716316339689395E-2</v>
      </c>
      <c r="AM135" s="510">
        <f>IF(Calibración_BAU_USCUSS!AQ136&lt;0,Calibración_BAU_USCUSS!AQ136 *-1, Calibración_BAU_USCUSS!AQ136)*Emisiones_USCUSS!$M$51</f>
        <v>-2.3000831460322741E-2</v>
      </c>
      <c r="AN135" s="510">
        <f>IF(Calibración_BAU_USCUSS!AR136&lt;0,Calibración_BAU_USCUSS!AR136 *-1, Calibración_BAU_USCUSS!AR136)*Emisiones_USCUSS!$M$51</f>
        <v>-2.3288910048406476E-2</v>
      </c>
      <c r="AO135" s="510">
        <f>IF(Calibración_BAU_USCUSS!AS136&lt;0,Calibración_BAU_USCUSS!AS136 *-1, Calibración_BAU_USCUSS!AS136)*Emisiones_USCUSS!$M$51</f>
        <v>-2.3580596735313087E-2</v>
      </c>
      <c r="AP135" s="510">
        <f>IF(Calibración_BAU_USCUSS!AT136&lt;0,Calibración_BAU_USCUSS!AT136 *-1, Calibración_BAU_USCUSS!AT136)*Emisiones_USCUSS!$M$51</f>
        <v>-2.3875936711409116E-2</v>
      </c>
      <c r="AQ135" s="510">
        <f>IF(Calibración_BAU_USCUSS!AU136&lt;0,Calibración_BAU_USCUSS!AU136 *-1, Calibración_BAU_USCUSS!AU136)*Emisiones_USCUSS!$M$51</f>
        <v>-2.4174975733057821E-2</v>
      </c>
      <c r="AR135" s="510">
        <f>IF(Calibración_BAU_USCUSS!AV136&lt;0,Calibración_BAU_USCUSS!AV136 *-1, Calibración_BAU_USCUSS!AV136)*Emisiones_USCUSS!$M$51</f>
        <v>-2.4477760129706719E-2</v>
      </c>
      <c r="AS135" s="510">
        <f>IF(Calibración_BAU_USCUSS!AW136&lt;0,Calibración_BAU_USCUSS!AW136 *-1, Calibración_BAU_USCUSS!AW136)*Emisiones_USCUSS!$M$51</f>
        <v>-2.4784336811066308E-2</v>
      </c>
      <c r="AT135" s="510">
        <f>IF(Calibración_BAU_USCUSS!AX136&lt;0,Calibración_BAU_USCUSS!AX136 *-1, Calibración_BAU_USCUSS!AX136)*Emisiones_USCUSS!$M$51</f>
        <v>-2.509475327437748E-2</v>
      </c>
      <c r="AU135" s="510">
        <f>IF(Calibración_BAU_USCUSS!AY136&lt;0,Calibración_BAU_USCUSS!AY136 *-1, Calibración_BAU_USCUSS!AY136)*Emisiones_USCUSS!$M$51</f>
        <v>-2.5409057611769006E-2</v>
      </c>
      <c r="AV135" s="510">
        <f>IF(Calibración_BAU_USCUSS!AZ136&lt;0,Calibración_BAU_USCUSS!AZ136 *-1, Calibración_BAU_USCUSS!AZ136)*Emisiones_USCUSS!$M$51</f>
        <v>-2.5727298517710627E-2</v>
      </c>
      <c r="AW135" s="510">
        <f>IF(Calibración_BAU_USCUSS!BA136&lt;0,Calibración_BAU_USCUSS!BA136 *-1, Calibración_BAU_USCUSS!BA136)*Emisiones_USCUSS!$M$51</f>
        <v>-2.6049525296554549E-2</v>
      </c>
      <c r="AX135" s="510">
        <f>IF(Calibración_BAU_USCUSS!BB136&lt;0,Calibración_BAU_USCUSS!BB136 *-1, Calibración_BAU_USCUSS!BB136)*Emisiones_USCUSS!$M$51</f>
        <v>-2.6375787870176245E-2</v>
      </c>
      <c r="AY135" s="510">
        <f>IF(Calibración_BAU_USCUSS!BC136&lt;0,Calibración_BAU_USCUSS!BC136 *-1, Calibración_BAU_USCUSS!BC136)*Emisiones_USCUSS!$M$51</f>
        <v>-2.670613678570747E-2</v>
      </c>
      <c r="AZ135" s="510">
        <f>IF(Calibración_BAU_USCUSS!BD136&lt;0,Calibración_BAU_USCUSS!BD136 *-1, Calibración_BAU_USCUSS!BD136)*Emisiones_USCUSS!$M$51</f>
        <v>-2.7040623223368282E-2</v>
      </c>
      <c r="BA135" s="510">
        <f>IF(Calibración_BAU_USCUSS!BE136&lt;0,Calibración_BAU_USCUSS!BE136 *-1, Calibración_BAU_USCUSS!BE136)*Emisiones_USCUSS!$M$51</f>
        <v>-2.7379299004395351E-2</v>
      </c>
      <c r="BB135" s="510">
        <f>IF(Calibración_BAU_USCUSS!BF136&lt;0,Calibración_BAU_USCUSS!BF136 *-1, Calibración_BAU_USCUSS!BF136)*Emisiones_USCUSS!$M$51</f>
        <v>-2.7722216599070645E-2</v>
      </c>
      <c r="BC135" s="510">
        <f>IF(Calibración_BAU_USCUSS!BG136&lt;0,Calibración_BAU_USCUSS!BG136 *-1, Calibración_BAU_USCUSS!BG136)*Emisiones_USCUSS!$M$51</f>
        <v>-2.8069429134851949E-2</v>
      </c>
      <c r="BD135" s="510">
        <f>IF(Calibración_BAU_USCUSS!BH136&lt;0,Calibración_BAU_USCUSS!BH136 *-1, Calibración_BAU_USCUSS!BH136)*Emisiones_USCUSS!$M$51</f>
        <v>-2.8420990404601332E-2</v>
      </c>
      <c r="BE135" s="510">
        <f>IF(Calibración_BAU_USCUSS!BI136&lt;0,Calibración_BAU_USCUSS!BI136 *-1, Calibración_BAU_USCUSS!BI136)*Emisiones_USCUSS!$M$51</f>
        <v>-2.8776954874921643E-2</v>
      </c>
      <c r="BF135" s="510">
        <f>IF(Calibración_BAU_USCUSS!BJ136&lt;0,Calibración_BAU_USCUSS!BJ136 *-1, Calibración_BAU_USCUSS!BJ136)*Emisiones_USCUSS!$M$51</f>
        <v>-2.9137377694593344E-2</v>
      </c>
      <c r="BG135" s="510">
        <f>IF(Calibración_BAU_USCUSS!BK136&lt;0,Calibración_BAU_USCUSS!BK136 *-1, Calibración_BAU_USCUSS!BK136)*Emisiones_USCUSS!$M$51</f>
        <v>-2.9502314703118315E-2</v>
      </c>
      <c r="BH135" s="510">
        <f>IF(Calibración_BAU_USCUSS!BL136&lt;0,Calibración_BAU_USCUSS!BL136 *-1, Calibración_BAU_USCUSS!BL136)*Emisiones_USCUSS!$M$51</f>
        <v>-2.9871822439373051E-2</v>
      </c>
      <c r="BI135" s="510">
        <f>IF(Calibración_BAU_USCUSS!BM136&lt;0,Calibración_BAU_USCUSS!BM136 *-1, Calibración_BAU_USCUSS!BM136)*Emisiones_USCUSS!$M$51</f>
        <v>-3.0245958150365265E-2</v>
      </c>
      <c r="BJ135" s="510">
        <f>IF(Calibración_BAU_USCUSS!BN136&lt;0,Calibración_BAU_USCUSS!BN136 *-1, Calibración_BAU_USCUSS!BN136)*Emisiones_USCUSS!$M$51</f>
        <v>-3.0624779800105764E-2</v>
      </c>
      <c r="BK135" s="510">
        <f>IF(Calibración_BAU_USCUSS!BO136&lt;0,Calibración_BAU_USCUSS!BO136 *-1, Calibración_BAU_USCUSS!BO136)*Emisiones_USCUSS!$M$51</f>
        <v>-3.1008346078586199E-2</v>
      </c>
      <c r="BL135" s="510">
        <f>IF(Calibración_BAU_USCUSS!BP136&lt;0,Calibración_BAU_USCUSS!BP136 *-1, Calibración_BAU_USCUSS!BP136)*Emisiones_USCUSS!$M$51</f>
        <v>-3.1396716410873722E-2</v>
      </c>
      <c r="BM135" s="510">
        <f>IF(Calibración_BAU_USCUSS!BQ136&lt;0,Calibración_BAU_USCUSS!BQ136 *-1, Calibración_BAU_USCUSS!BQ136)*Emisiones_USCUSS!$M$51</f>
        <v>-3.1789950966316385E-2</v>
      </c>
    </row>
    <row r="136" spans="1:65" x14ac:dyDescent="0.3">
      <c r="D136" s="64"/>
      <c r="E136" s="83"/>
      <c r="F136" s="83"/>
      <c r="G136" s="83"/>
      <c r="H136" s="83"/>
      <c r="M136" s="272">
        <f>SUM(M130:M135)</f>
        <v>1.1990246240000002</v>
      </c>
      <c r="N136" s="272">
        <f>SUM(N130:N135)</f>
        <v>0.30008597064444692</v>
      </c>
      <c r="O136" s="272">
        <f t="shared" ref="O136:Q136" si="4">SUM(O130:O135)</f>
        <v>0.38336834261491931</v>
      </c>
      <c r="P136" s="272">
        <f t="shared" si="4"/>
        <v>9.5810893055286561E-2</v>
      </c>
      <c r="Q136" s="272">
        <f t="shared" si="4"/>
        <v>8.158663586525787E-2</v>
      </c>
      <c r="R136" s="519">
        <f>SUM(R130:R135)</f>
        <v>0.12236118181174246</v>
      </c>
      <c r="S136" s="272">
        <f t="shared" ref="S136:BM136" si="5">SUM(S130:S135)</f>
        <v>9.946766403328193E-2</v>
      </c>
      <c r="T136" s="272">
        <f t="shared" si="5"/>
        <v>0.16521620082926</v>
      </c>
      <c r="U136" s="272">
        <f t="shared" si="5"/>
        <v>0.19966411651821214</v>
      </c>
      <c r="V136" s="272">
        <f t="shared" si="5"/>
        <v>0.13814812407244961</v>
      </c>
      <c r="W136" s="272">
        <f t="shared" si="5"/>
        <v>0.17054589136539147</v>
      </c>
      <c r="X136" s="272">
        <f t="shared" si="5"/>
        <v>0.25483031368778897</v>
      </c>
      <c r="Y136" s="272">
        <f t="shared" si="5"/>
        <v>0.23094339297872968</v>
      </c>
      <c r="Z136" s="272">
        <f t="shared" si="5"/>
        <v>0.16367996082419875</v>
      </c>
      <c r="AA136" s="272">
        <f t="shared" si="5"/>
        <v>0.23314903826697611</v>
      </c>
      <c r="AB136" s="272">
        <f t="shared" si="5"/>
        <v>0.19203469278865609</v>
      </c>
      <c r="AC136" s="272">
        <f t="shared" si="5"/>
        <v>0.24057918291068134</v>
      </c>
      <c r="AD136" s="272">
        <f t="shared" si="5"/>
        <v>0.23220014887181767</v>
      </c>
      <c r="AE136" s="272">
        <f t="shared" si="5"/>
        <v>0.20359482031055101</v>
      </c>
      <c r="AF136" s="272">
        <f t="shared" si="5"/>
        <v>0.21608796079779452</v>
      </c>
      <c r="AG136" s="272">
        <f t="shared" si="5"/>
        <v>0.19393166775506043</v>
      </c>
      <c r="AH136" s="272">
        <f t="shared" si="5"/>
        <v>0.15453268286967348</v>
      </c>
      <c r="AI136" s="272">
        <f t="shared" si="5"/>
        <v>0.16249692222165488</v>
      </c>
      <c r="AJ136" s="272">
        <f t="shared" si="5"/>
        <v>0.1382251929811199</v>
      </c>
      <c r="AK136" s="272">
        <f t="shared" si="5"/>
        <v>0.12598706389144371</v>
      </c>
      <c r="AL136" s="272">
        <f t="shared" si="5"/>
        <v>0.15456527501134565</v>
      </c>
      <c r="AM136" s="272">
        <f t="shared" si="5"/>
        <v>9.1941940335844144E-2</v>
      </c>
      <c r="AN136" s="272">
        <f t="shared" si="5"/>
        <v>0.10858801274100549</v>
      </c>
      <c r="AO136" s="272">
        <f t="shared" si="5"/>
        <v>4.9978031424328245E-2</v>
      </c>
      <c r="AP136" s="272">
        <f t="shared" si="5"/>
        <v>8.3346664425713493E-2</v>
      </c>
      <c r="AQ136" s="272">
        <f t="shared" si="5"/>
        <v>8.0775197758128345E-2</v>
      </c>
      <c r="AR136" s="272">
        <f t="shared" si="5"/>
        <v>6.7414104743033956E-2</v>
      </c>
      <c r="AS136" s="272">
        <f t="shared" si="5"/>
        <v>6.5492735089976134E-2</v>
      </c>
      <c r="AT136" s="272">
        <f t="shared" si="5"/>
        <v>9.5602283071379426E-2</v>
      </c>
      <c r="AU136" s="272">
        <f t="shared" si="5"/>
        <v>8.6428496874032743E-2</v>
      </c>
      <c r="AV136" s="272">
        <f t="shared" si="5"/>
        <v>7.8852728565585423E-2</v>
      </c>
      <c r="AW136" s="272">
        <f t="shared" si="5"/>
        <v>6.9911957665927171E-2</v>
      </c>
      <c r="AX136" s="272">
        <f t="shared" si="5"/>
        <v>6.1841413327388198E-2</v>
      </c>
      <c r="AY136" s="272">
        <f t="shared" si="5"/>
        <v>5.6016745344441697E-2</v>
      </c>
      <c r="AZ136" s="272">
        <f t="shared" si="5"/>
        <v>4.9073178033742101E-2</v>
      </c>
      <c r="BA136" s="272">
        <f t="shared" si="5"/>
        <v>4.3440532840401211E-2</v>
      </c>
      <c r="BB136" s="272">
        <f t="shared" si="5"/>
        <v>3.8265449050546255E-2</v>
      </c>
      <c r="BC136" s="272">
        <f t="shared" si="5"/>
        <v>3.0664040793366168E-2</v>
      </c>
      <c r="BD136" s="272">
        <f t="shared" si="5"/>
        <v>2.6966244101294896E-2</v>
      </c>
      <c r="BE136" s="272">
        <f t="shared" si="5"/>
        <v>2.1812038551852951E-2</v>
      </c>
      <c r="BF136" s="272">
        <f t="shared" si="5"/>
        <v>2.046248107492404E-2</v>
      </c>
      <c r="BG136" s="272">
        <f t="shared" si="5"/>
        <v>1.6626949262112334E-2</v>
      </c>
      <c r="BH136" s="272">
        <f t="shared" si="5"/>
        <v>1.2692186198875632E-2</v>
      </c>
      <c r="BI136" s="272">
        <f t="shared" si="5"/>
        <v>9.4227434231940119E-3</v>
      </c>
      <c r="BJ136" s="272">
        <f t="shared" si="5"/>
        <v>6.0540519284118452E-3</v>
      </c>
      <c r="BK136" s="272">
        <f t="shared" si="5"/>
        <v>3.5513489713509538E-4</v>
      </c>
      <c r="BL136" s="272">
        <f t="shared" si="5"/>
        <v>-5.1184137966401103E-3</v>
      </c>
      <c r="BM136" s="272">
        <f t="shared" si="5"/>
        <v>-1.0447180727431168E-2</v>
      </c>
    </row>
    <row r="137" spans="1:65" x14ac:dyDescent="0.3">
      <c r="D137" s="64"/>
      <c r="E137" s="83"/>
      <c r="F137" s="83"/>
      <c r="G137" s="83"/>
      <c r="H137" s="83"/>
    </row>
    <row r="138" spans="1:65" ht="15.6" x14ac:dyDescent="0.25">
      <c r="C138" s="851" t="s">
        <v>249</v>
      </c>
      <c r="D138" s="851"/>
      <c r="E138" s="851"/>
      <c r="F138" s="851"/>
      <c r="G138" s="851"/>
      <c r="H138" s="851"/>
      <c r="I138" s="851"/>
      <c r="J138" s="510"/>
      <c r="K138" s="510"/>
      <c r="L138" s="510"/>
      <c r="M138" s="510"/>
      <c r="N138" s="510"/>
      <c r="O138" s="510"/>
      <c r="P138" s="510"/>
      <c r="Q138" s="510"/>
      <c r="R138" s="510"/>
      <c r="S138" s="510"/>
      <c r="T138" s="510"/>
      <c r="U138" s="510"/>
      <c r="V138" s="510"/>
      <c r="W138" s="510"/>
      <c r="X138" s="510"/>
      <c r="Y138" s="510"/>
      <c r="Z138" s="510"/>
      <c r="AA138" s="510"/>
      <c r="AB138" s="510"/>
      <c r="AC138" s="510"/>
      <c r="AD138" s="510"/>
      <c r="AE138" s="510"/>
      <c r="AF138" s="510"/>
      <c r="AG138" s="510"/>
      <c r="AH138" s="510"/>
      <c r="AI138" s="510"/>
      <c r="AJ138" s="510"/>
      <c r="AK138" s="510"/>
      <c r="AL138" s="510"/>
      <c r="AM138" s="510"/>
      <c r="AN138" s="510"/>
      <c r="AO138" s="510"/>
      <c r="AP138" s="510"/>
      <c r="AQ138" s="510"/>
      <c r="AR138" s="510"/>
      <c r="AS138" s="510"/>
      <c r="AT138" s="510"/>
      <c r="AU138" s="510"/>
      <c r="AV138" s="510"/>
      <c r="AW138" s="510"/>
      <c r="AX138" s="510"/>
      <c r="AY138" s="510"/>
      <c r="AZ138" s="510"/>
      <c r="BA138" s="510"/>
      <c r="BB138" s="510"/>
      <c r="BC138" s="510"/>
      <c r="BD138" s="510"/>
      <c r="BE138" s="510"/>
      <c r="BF138" s="510"/>
      <c r="BG138" s="510"/>
      <c r="BH138" s="510"/>
      <c r="BI138" s="510"/>
      <c r="BJ138" s="510"/>
      <c r="BK138" s="510"/>
      <c r="BL138" s="510"/>
      <c r="BM138" s="510"/>
    </row>
    <row r="139" spans="1:65" ht="15" customHeight="1" x14ac:dyDescent="0.3">
      <c r="C139" s="842" t="s">
        <v>99</v>
      </c>
      <c r="D139" s="784"/>
      <c r="E139" s="510"/>
      <c r="F139" s="510"/>
      <c r="G139" s="510"/>
      <c r="H139" s="510"/>
      <c r="I139" s="510"/>
      <c r="J139" s="510"/>
      <c r="K139" s="510"/>
      <c r="L139" s="510"/>
      <c r="M139" s="510">
        <f>IF(Calibración_BAU_USCUSS!Q140&lt;0,Calibración_BAU_USCUSS!Q140*-1, Calibración_BAU_USCUSS!Q140) *Emisiones_USCUSS!$M$54</f>
        <v>0.34000051469999998</v>
      </c>
      <c r="N139" s="510">
        <f>IF(Calibración_BAU_USCUSS!R140&lt;0,Calibración_BAU_USCUSS!R140*-1, Calibración_BAU_USCUSS!R140) *Emisiones_USCUSS!$M$54</f>
        <v>0.37373962471146854</v>
      </c>
      <c r="O139" s="510">
        <f>IF(Calibración_BAU_USCUSS!S140&lt;0,Calibración_BAU_USCUSS!S140*-1, Calibración_BAU_USCUSS!S140) *Emisiones_USCUSS!$M$54</f>
        <v>0.38690123933530884</v>
      </c>
      <c r="P139" s="510">
        <f>IF(Calibración_BAU_USCUSS!T140&lt;0,Calibración_BAU_USCUSS!T140*-1, Calibración_BAU_USCUSS!T140) *Emisiones_USCUSS!$M$54</f>
        <v>0.38396078991635779</v>
      </c>
      <c r="Q139" s="510">
        <f>IF(Calibración_BAU_USCUSS!U140&lt;0,Calibración_BAU_USCUSS!U140*-1, Calibración_BAU_USCUSS!U140) *Emisiones_USCUSS!$M$54</f>
        <v>0.38104268791299667</v>
      </c>
      <c r="R139" s="510">
        <f>IF(Calibración_BAU_USCUSS!V140&lt;0,Calibración_BAU_USCUSS!V140*-1, Calibración_BAU_USCUSS!V140) *Emisiones_USCUSS!$M$54</f>
        <v>0.37814676348485338</v>
      </c>
      <c r="S139" s="510">
        <f>IF(Calibración_BAU_USCUSS!W140&lt;0,Calibración_BAU_USCUSS!W140*-1, Calibración_BAU_USCUSS!W140) *Emisiones_USCUSS!$M$54</f>
        <v>0.37527284808237205</v>
      </c>
      <c r="T139" s="510">
        <f>IF(Calibración_BAU_USCUSS!X140&lt;0,Calibración_BAU_USCUSS!X140*-1, Calibración_BAU_USCUSS!X140) *Emisiones_USCUSS!$M$54</f>
        <v>0.37242077443694599</v>
      </c>
      <c r="U139" s="510">
        <f>IF(Calibración_BAU_USCUSS!Y140&lt;0,Calibración_BAU_USCUSS!Y140*-1, Calibración_BAU_USCUSS!Y140) *Emisiones_USCUSS!$M$54</f>
        <v>0.36959037655122678</v>
      </c>
      <c r="V139" s="510">
        <f>IF(Calibración_BAU_USCUSS!Z140&lt;0,Calibración_BAU_USCUSS!Z140*-1, Calibración_BAU_USCUSS!Z140) *Emisiones_USCUSS!$M$54</f>
        <v>0.36678148968943369</v>
      </c>
      <c r="W139" s="510">
        <f>IF(Calibración_BAU_USCUSS!AA140&lt;0,Calibración_BAU_USCUSS!AA140*-1, Calibración_BAU_USCUSS!AA140) *Emisiones_USCUSS!$M$54</f>
        <v>0.36399395036779758</v>
      </c>
      <c r="X139" s="510">
        <f>IF(Calibración_BAU_USCUSS!AB140&lt;0,Calibración_BAU_USCUSS!AB140*-1, Calibración_BAU_USCUSS!AB140) *Emisiones_USCUSS!$M$54</f>
        <v>0.36122759634499757</v>
      </c>
      <c r="Y139" s="510">
        <f>IF(Calibración_BAU_USCUSS!AC140&lt;0,Calibración_BAU_USCUSS!AC140*-1, Calibración_BAU_USCUSS!AC140) *Emisiones_USCUSS!$M$54</f>
        <v>0.35848226661278165</v>
      </c>
      <c r="Z139" s="510">
        <f>IF(Calibración_BAU_USCUSS!AD140&lt;0,Calibración_BAU_USCUSS!AD140*-1, Calibración_BAU_USCUSS!AD140) *Emisiones_USCUSS!$M$54</f>
        <v>0.35575780138652385</v>
      </c>
      <c r="AA139" s="510">
        <f>IF(Calibración_BAU_USCUSS!AE140&lt;0,Calibración_BAU_USCUSS!AE140*-1, Calibración_BAU_USCUSS!AE140) *Emisiones_USCUSS!$M$54</f>
        <v>0.35305404209598584</v>
      </c>
      <c r="AB139" s="510">
        <f>IF(Calibración_BAU_USCUSS!AF140&lt;0,Calibración_BAU_USCUSS!AF140*-1, Calibración_BAU_USCUSS!AF140) *Emisiones_USCUSS!$M$54</f>
        <v>0.35037083137605141</v>
      </c>
      <c r="AC139" s="510">
        <f>IF(Calibración_BAU_USCUSS!AG140&lt;0,Calibración_BAU_USCUSS!AG140*-1, Calibración_BAU_USCUSS!AG140) *Emisiones_USCUSS!$M$54</f>
        <v>0.34770801305759397</v>
      </c>
      <c r="AD139" s="510">
        <f>IF(Calibración_BAU_USCUSS!AH140&lt;0,Calibración_BAU_USCUSS!AH140*-1, Calibración_BAU_USCUSS!AH140) *Emisiones_USCUSS!$M$54</f>
        <v>0.34506543215835955</v>
      </c>
      <c r="AE139" s="510">
        <f>IF(Calibración_BAU_USCUSS!AI140&lt;0,Calibración_BAU_USCUSS!AI140*-1, Calibración_BAU_USCUSS!AI140) *Emisiones_USCUSS!$M$54</f>
        <v>0.34244293487395477</v>
      </c>
      <c r="AF139" s="510">
        <f>IF(Calibración_BAU_USCUSS!AJ140&lt;0,Calibración_BAU_USCUSS!AJ140*-1, Calibración_BAU_USCUSS!AJ140) *Emisiones_USCUSS!$M$54</f>
        <v>0.33984036856891331</v>
      </c>
      <c r="AG139" s="510">
        <f>IF(Calibración_BAU_USCUSS!AK140&lt;0,Calibración_BAU_USCUSS!AK140*-1, Calibración_BAU_USCUSS!AK140) *Emisiones_USCUSS!$M$54</f>
        <v>0.33725758176779047</v>
      </c>
      <c r="AH139" s="510">
        <f>IF(Calibración_BAU_USCUSS!AL140&lt;0,Calibración_BAU_USCUSS!AL140*-1, Calibración_BAU_USCUSS!AL140) *Emisiones_USCUSS!$M$54</f>
        <v>0.33469442414635658</v>
      </c>
      <c r="AI139" s="510">
        <f>IF(Calibración_BAU_USCUSS!AM140&lt;0,Calibración_BAU_USCUSS!AM140*-1, Calibración_BAU_USCUSS!AM140) *Emisiones_USCUSS!$M$54</f>
        <v>0.33215074652284038</v>
      </c>
      <c r="AJ139" s="510">
        <f>IF(Calibración_BAU_USCUSS!AN140&lt;0,Calibración_BAU_USCUSS!AN140*-1, Calibración_BAU_USCUSS!AN140) *Emisiones_USCUSS!$M$54</f>
        <v>0.3296264008492707</v>
      </c>
      <c r="AK139" s="510">
        <f>IF(Calibración_BAU_USCUSS!AO140&lt;0,Calibración_BAU_USCUSS!AO140*-1, Calibración_BAU_USCUSS!AO140) *Emisiones_USCUSS!$M$54</f>
        <v>0.32712124020281202</v>
      </c>
      <c r="AL139" s="510">
        <f>IF(Calibración_BAU_USCUSS!AP140&lt;0,Calibración_BAU_USCUSS!AP140*-1, Calibración_BAU_USCUSS!AP140) *Emisiones_USCUSS!$M$54</f>
        <v>0.32463511877726903</v>
      </c>
      <c r="AM139" s="510">
        <f>IF(Calibración_BAU_USCUSS!AQ140&lt;0,Calibración_BAU_USCUSS!AQ140*-1, Calibración_BAU_USCUSS!AQ140) *Emisiones_USCUSS!$M$54</f>
        <v>0.32216789187456291</v>
      </c>
      <c r="AN139" s="510">
        <f>IF(Calibración_BAU_USCUSS!AR140&lt;0,Calibración_BAU_USCUSS!AR140*-1, Calibración_BAU_USCUSS!AR140) *Emisiones_USCUSS!$M$54</f>
        <v>0.31971941589632141</v>
      </c>
      <c r="AO139" s="510">
        <f>IF(Calibración_BAU_USCUSS!AS140&lt;0,Calibración_BAU_USCUSS!AS140*-1, Calibración_BAU_USCUSS!AS140) *Emisiones_USCUSS!$M$54</f>
        <v>0.31728954833550399</v>
      </c>
      <c r="AP139" s="510">
        <f>IF(Calibración_BAU_USCUSS!AT140&lt;0,Calibración_BAU_USCUSS!AT140*-1, Calibración_BAU_USCUSS!AT140) *Emisiones_USCUSS!$M$54</f>
        <v>0.31487814776815343</v>
      </c>
      <c r="AQ139" s="510">
        <f>IF(Calibración_BAU_USCUSS!AU140&lt;0,Calibración_BAU_USCUSS!AU140*-1, Calibración_BAU_USCUSS!AU140) *Emisiones_USCUSS!$M$54</f>
        <v>0.31248507384512092</v>
      </c>
      <c r="AR139" s="510">
        <f>IF(Calibración_BAU_USCUSS!AV140&lt;0,Calibración_BAU_USCUSS!AV140*-1, Calibración_BAU_USCUSS!AV140) *Emisiones_USCUSS!$M$54</f>
        <v>0.3101101872838955</v>
      </c>
      <c r="AS139" s="510">
        <f>IF(Calibración_BAU_USCUSS!AW140&lt;0,Calibración_BAU_USCUSS!AW140*-1, Calibración_BAU_USCUSS!AW140) *Emisiones_USCUSS!$M$54</f>
        <v>0.30775334986054081</v>
      </c>
      <c r="AT139" s="510">
        <f>IF(Calibración_BAU_USCUSS!AX140&lt;0,Calibración_BAU_USCUSS!AX140*-1, Calibración_BAU_USCUSS!AX140) *Emisiones_USCUSS!$M$54</f>
        <v>0.30541442440159566</v>
      </c>
      <c r="AU139" s="510">
        <f>IF(Calibración_BAU_USCUSS!AY140&lt;0,Calibración_BAU_USCUSS!AY140*-1, Calibración_BAU_USCUSS!AY140) *Emisiones_USCUSS!$M$54</f>
        <v>0.30309327477614501</v>
      </c>
      <c r="AV139" s="510">
        <f>IF(Calibración_BAU_USCUSS!AZ140&lt;0,Calibración_BAU_USCUSS!AZ140*-1, Calibración_BAU_USCUSS!AZ140) *Emisiones_USCUSS!$M$54</f>
        <v>0.30078976588784784</v>
      </c>
      <c r="AW139" s="510">
        <f>IF(Calibración_BAU_USCUSS!BA140&lt;0,Calibración_BAU_USCUSS!BA140*-1, Calibración_BAU_USCUSS!BA140) *Emisiones_USCUSS!$M$54</f>
        <v>0.29850376366710046</v>
      </c>
      <c r="AX139" s="510">
        <f>IF(Calibración_BAU_USCUSS!BB140&lt;0,Calibración_BAU_USCUSS!BB140*-1, Calibración_BAU_USCUSS!BB140) *Emisiones_USCUSS!$M$54</f>
        <v>0.29623513506322652</v>
      </c>
      <c r="AY139" s="510">
        <f>IF(Calibración_BAU_USCUSS!BC140&lt;0,Calibración_BAU_USCUSS!BC140*-1, Calibración_BAU_USCUSS!BC140) *Emisiones_USCUSS!$M$54</f>
        <v>0.29398374803674659</v>
      </c>
      <c r="AZ139" s="510">
        <f>IF(Calibración_BAU_USCUSS!BD140&lt;0,Calibración_BAU_USCUSS!BD140*-1, Calibración_BAU_USCUSS!BD140) *Emisiones_USCUSS!$M$54</f>
        <v>0.29174947155166758</v>
      </c>
      <c r="BA139" s="510">
        <f>IF(Calibración_BAU_USCUSS!BE140&lt;0,Calibración_BAU_USCUSS!BE140*-1, Calibración_BAU_USCUSS!BE140) *Emisiones_USCUSS!$M$54</f>
        <v>0.28953217556787914</v>
      </c>
      <c r="BB139" s="510">
        <f>IF(Calibración_BAU_USCUSS!BF140&lt;0,Calibración_BAU_USCUSS!BF140*-1, Calibración_BAU_USCUSS!BF140) *Emisiones_USCUSS!$M$54</f>
        <v>0.28733173103356346</v>
      </c>
      <c r="BC139" s="510">
        <f>IF(Calibración_BAU_USCUSS!BG140&lt;0,Calibración_BAU_USCUSS!BG140*-1, Calibración_BAU_USCUSS!BG140) *Emisiones_USCUSS!$M$54</f>
        <v>0.285148009877705</v>
      </c>
      <c r="BD139" s="510">
        <f>IF(Calibración_BAU_USCUSS!BH140&lt;0,Calibración_BAU_USCUSS!BH140*-1, Calibración_BAU_USCUSS!BH140) *Emisiones_USCUSS!$M$54</f>
        <v>0.28298088500263485</v>
      </c>
      <c r="BE139" s="510">
        <f>IF(Calibración_BAU_USCUSS!BI140&lt;0,Calibración_BAU_USCUSS!BI140*-1, Calibración_BAU_USCUSS!BI140) *Emisiones_USCUSS!$M$54</f>
        <v>0.28083023027661758</v>
      </c>
      <c r="BF139" s="510">
        <f>IF(Calibración_BAU_USCUSS!BJ140&lt;0,Calibración_BAU_USCUSS!BJ140*-1, Calibración_BAU_USCUSS!BJ140) *Emisiones_USCUSS!$M$54</f>
        <v>0.27869592052651643</v>
      </c>
      <c r="BG139" s="510">
        <f>IF(Calibración_BAU_USCUSS!BK140&lt;0,Calibración_BAU_USCUSS!BK140*-1, Calibración_BAU_USCUSS!BK140) *Emisiones_USCUSS!$M$54</f>
        <v>0.27657783153051463</v>
      </c>
      <c r="BH139" s="510">
        <f>IF(Calibración_BAU_USCUSS!BL140&lt;0,Calibración_BAU_USCUSS!BL140*-1, Calibración_BAU_USCUSS!BL140) *Emisiones_USCUSS!$M$54</f>
        <v>0.27447584001087921</v>
      </c>
      <c r="BI139" s="510">
        <f>IF(Calibración_BAU_USCUSS!BM140&lt;0,Calibración_BAU_USCUSS!BM140*-1, Calibración_BAU_USCUSS!BM140) *Emisiones_USCUSS!$M$54</f>
        <v>0.27238982362679565</v>
      </c>
      <c r="BJ139" s="510">
        <f>IF(Calibración_BAU_USCUSS!BN140&lt;0,Calibración_BAU_USCUSS!BN140*-1, Calibración_BAU_USCUSS!BN140) *Emisiones_USCUSS!$M$54</f>
        <v>0.27031966096723081</v>
      </c>
      <c r="BK139" s="510">
        <f>IF(Calibración_BAU_USCUSS!BO140&lt;0,Calibración_BAU_USCUSS!BO140*-1, Calibración_BAU_USCUSS!BO140) *Emisiones_USCUSS!$M$54</f>
        <v>0.26826523154388071</v>
      </c>
      <c r="BL139" s="510">
        <f>IF(Calibración_BAU_USCUSS!BP140&lt;0,Calibración_BAU_USCUSS!BP140*-1, Calibración_BAU_USCUSS!BP140) *Emisiones_USCUSS!$M$54</f>
        <v>0.26622641578414669</v>
      </c>
      <c r="BM139" s="510">
        <f>IF(Calibración_BAU_USCUSS!BQ140&lt;0,Calibración_BAU_USCUSS!BQ140*-1, Calibración_BAU_USCUSS!BQ140) *Emisiones_USCUSS!$M$54</f>
        <v>0.26420309502418898</v>
      </c>
    </row>
    <row r="140" spans="1:65" ht="15" customHeight="1" x14ac:dyDescent="0.3">
      <c r="C140" s="842" t="s">
        <v>101</v>
      </c>
      <c r="D140" s="784"/>
      <c r="E140" s="514"/>
      <c r="F140" s="514"/>
      <c r="G140" s="514"/>
      <c r="H140" s="514"/>
      <c r="I140" s="510"/>
      <c r="J140" s="510"/>
      <c r="K140" s="510"/>
      <c r="L140" s="510"/>
      <c r="M140" s="510">
        <f>IF(Calibración_BAU_USCUSS!Q141&lt;0,Calibración_BAU_USCUSS!Q141*-1, Calibración_BAU_USCUSS!Q141) *Emisiones_USCUSS!$M$55</f>
        <v>6.3470366000000005E-3</v>
      </c>
      <c r="N140" s="510">
        <f>IF(Calibración_BAU_USCUSS!R141&lt;0,Calibración_BAU_USCUSS!R141*-1, Calibración_BAU_USCUSS!R141) *Emisiones_USCUSS!$M$55</f>
        <v>7.0298125098464604E-8</v>
      </c>
      <c r="O140" s="510">
        <f>IF(Calibración_BAU_USCUSS!S141&lt;0,Calibración_BAU_USCUSS!S141*-1, Calibración_BAU_USCUSS!S141) *Emisiones_USCUSS!$M$55</f>
        <v>4.5225129196868354E-5</v>
      </c>
      <c r="P140" s="510">
        <f>IF(Calibración_BAU_USCUSS!T141&lt;0,Calibración_BAU_USCUSS!T141*-1, Calibración_BAU_USCUSS!T141) *Emisiones_USCUSS!$M$55</f>
        <v>2.4576306777546986E-5</v>
      </c>
      <c r="Q140" s="510">
        <f>IF(Calibración_BAU_USCUSS!U141&lt;0,Calibración_BAU_USCUSS!U141*-1, Calibración_BAU_USCUSS!U141) *Emisiones_USCUSS!$M$55</f>
        <v>1.5674189783710272E-5</v>
      </c>
      <c r="R140" s="510">
        <f>IF(Calibración_BAU_USCUSS!V141&lt;0,Calibración_BAU_USCUSS!V141*-1, Calibración_BAU_USCUSS!V141) *Emisiones_USCUSS!$M$55</f>
        <v>1.8001150972719992E-5</v>
      </c>
      <c r="S140" s="510">
        <f>IF(Calibración_BAU_USCUSS!W141&lt;0,Calibración_BAU_USCUSS!W141*-1, Calibración_BAU_USCUSS!W141) *Emisiones_USCUSS!$M$55</f>
        <v>1.7425869028566946E-5</v>
      </c>
      <c r="T140" s="510">
        <f>IF(Calibración_BAU_USCUSS!X141&lt;0,Calibración_BAU_USCUSS!X141*-1, Calibración_BAU_USCUSS!X141) *Emisiones_USCUSS!$M$55</f>
        <v>1.5687987110346838E-5</v>
      </c>
      <c r="U140" s="510">
        <f>IF(Calibración_BAU_USCUSS!Y141&lt;0,Calibración_BAU_USCUSS!Y141*-1, Calibración_BAU_USCUSS!Y141) *Emisiones_USCUSS!$M$55</f>
        <v>1.3367449108810123E-5</v>
      </c>
      <c r="V140" s="510">
        <f>IF(Calibración_BAU_USCUSS!Z141&lt;0,Calibración_BAU_USCUSS!Z141*-1, Calibración_BAU_USCUSS!Z141) *Emisiones_USCUSS!$M$55</f>
        <v>1.8514237272863906E-5</v>
      </c>
      <c r="W140" s="510">
        <f>IF(Calibración_BAU_USCUSS!AA141&lt;0,Calibración_BAU_USCUSS!AA141*-1, Calibración_BAU_USCUSS!AA141) *Emisiones_USCUSS!$M$55</f>
        <v>1.6550841731381318E-5</v>
      </c>
      <c r="X140" s="510">
        <f>IF(Calibración_BAU_USCUSS!AB141&lt;0,Calibración_BAU_USCUSS!AB141*-1, Calibración_BAU_USCUSS!AB141) *Emisiones_USCUSS!$M$55</f>
        <v>1.2773511143881805E-5</v>
      </c>
      <c r="Y140" s="510">
        <f>IF(Calibración_BAU_USCUSS!AC141&lt;0,Calibración_BAU_USCUSS!AC141*-1, Calibración_BAU_USCUSS!AC141) *Emisiones_USCUSS!$M$55</f>
        <v>1.3858853780966236E-5</v>
      </c>
      <c r="Z140" s="510">
        <f>IF(Calibración_BAU_USCUSS!AD141&lt;0,Calibración_BAU_USCUSS!AD141*-1, Calibración_BAU_USCUSS!AD141) *Emisiones_USCUSS!$M$55</f>
        <v>1.8434942817331737E-5</v>
      </c>
      <c r="AA140" s="510">
        <f>IF(Calibración_BAU_USCUSS!AE141&lt;0,Calibración_BAU_USCUSS!AE141*-1, Calibración_BAU_USCUSS!AE141) *Emisiones_USCUSS!$M$55</f>
        <v>1.4360307076131336E-5</v>
      </c>
      <c r="AB140" s="510">
        <f>IF(Calibración_BAU_USCUSS!AF141&lt;0,Calibración_BAU_USCUSS!AF141*-1, Calibración_BAU_USCUSS!AF141) *Emisiones_USCUSS!$M$55</f>
        <v>1.683600732154493E-5</v>
      </c>
      <c r="AC140" s="510">
        <f>IF(Calibración_BAU_USCUSS!AG141&lt;0,Calibración_BAU_USCUSS!AG141*-1, Calibración_BAU_USCUSS!AG141) *Emisiones_USCUSS!$M$55</f>
        <v>1.3784360515687804E-5</v>
      </c>
      <c r="AD140" s="510">
        <f>IF(Calibración_BAU_USCUSS!AH141&lt;0,Calibración_BAU_USCUSS!AH141*-1, Calibración_BAU_USCUSS!AH141) *Emisiones_USCUSS!$M$55</f>
        <v>1.3774808256775298E-5</v>
      </c>
      <c r="AE140" s="510">
        <f>IF(Calibración_BAU_USCUSS!AI141&lt;0,Calibración_BAU_USCUSS!AI141*-1, Calibración_BAU_USCUSS!AI141) *Emisiones_USCUSS!$M$55</f>
        <v>1.4881323761663202E-5</v>
      </c>
      <c r="AF140" s="510">
        <f>IF(Calibración_BAU_USCUSS!AJ141&lt;0,Calibración_BAU_USCUSS!AJ141*-1, Calibración_BAU_USCUSS!AJ141) *Emisiones_USCUSS!$M$55</f>
        <v>1.3225930215756748E-5</v>
      </c>
      <c r="AG140" s="510">
        <f>IF(Calibración_BAU_USCUSS!AK141&lt;0,Calibración_BAU_USCUSS!AK141*-1, Calibración_BAU_USCUSS!AK141) *Emisiones_USCUSS!$M$55</f>
        <v>1.36578659314636E-5</v>
      </c>
      <c r="AH140" s="510">
        <f>IF(Calibración_BAU_USCUSS!AL141&lt;0,Calibración_BAU_USCUSS!AL141*-1, Calibración_BAU_USCUSS!AL141) *Emisiones_USCUSS!$M$55</f>
        <v>1.4701345988306361E-5</v>
      </c>
      <c r="AI140" s="510">
        <f>IF(Calibración_BAU_USCUSS!AM141&lt;0,Calibración_BAU_USCUSS!AM141*-1, Calibración_BAU_USCUSS!AM141) *Emisiones_USCUSS!$M$55</f>
        <v>1.3249013704075949E-5</v>
      </c>
      <c r="AJ140" s="510">
        <f>IF(Calibración_BAU_USCUSS!AN141&lt;0,Calibración_BAU_USCUSS!AN141*-1, Calibración_BAU_USCUSS!AN141) *Emisiones_USCUSS!$M$55</f>
        <v>1.3316841655113516E-5</v>
      </c>
      <c r="AK140" s="510">
        <f>IF(Calibración_BAU_USCUSS!AO141&lt;0,Calibración_BAU_USCUSS!AO141*-1, Calibración_BAU_USCUSS!AO141) *Emisiones_USCUSS!$M$55</f>
        <v>1.300194241009051E-5</v>
      </c>
      <c r="AL140" s="510">
        <f>IF(Calibración_BAU_USCUSS!AP141&lt;0,Calibración_BAU_USCUSS!AP141*-1, Calibración_BAU_USCUSS!AP141) *Emisiones_USCUSS!$M$55</f>
        <v>1.0210148997886095E-5</v>
      </c>
      <c r="AM140" s="510">
        <f>IF(Calibración_BAU_USCUSS!AQ141&lt;0,Calibración_BAU_USCUSS!AQ141*-1, Calibración_BAU_USCUSS!AQ141) *Emisiones_USCUSS!$M$55</f>
        <v>1.2794336657479239E-5</v>
      </c>
      <c r="AN140" s="510">
        <f>IF(Calibración_BAU_USCUSS!AR141&lt;0,Calibración_BAU_USCUSS!AR141*-1, Calibración_BAU_USCUSS!AR141) *Emisiones_USCUSS!$M$55</f>
        <v>1.0855214532278366E-5</v>
      </c>
      <c r="AO140" s="510">
        <f>IF(Calibración_BAU_USCUSS!AS141&lt;0,Calibración_BAU_USCUSS!AS141*-1, Calibración_BAU_USCUSS!AS141) *Emisiones_USCUSS!$M$55</f>
        <v>1.3351333154200568E-5</v>
      </c>
      <c r="AP140" s="510">
        <f>IF(Calibración_BAU_USCUSS!AT141&lt;0,Calibración_BAU_USCUSS!AT141*-1, Calibración_BAU_USCUSS!AT141) *Emisiones_USCUSS!$M$55</f>
        <v>1.0766019055150214E-5</v>
      </c>
      <c r="AQ140" s="510">
        <f>IF(Calibración_BAU_USCUSS!AU141&lt;0,Calibración_BAU_USCUSS!AU141*-1, Calibración_BAU_USCUSS!AU141) *Emisiones_USCUSS!$M$55</f>
        <v>1.0469765192212374E-5</v>
      </c>
      <c r="AR140" s="510">
        <f>IF(Calibración_BAU_USCUSS!AV141&lt;0,Calibración_BAU_USCUSS!AV141*-1, Calibración_BAU_USCUSS!AV141) *Emisiones_USCUSS!$M$55</f>
        <v>1.0666391940448041E-5</v>
      </c>
      <c r="AS140" s="510">
        <f>IF(Calibración_BAU_USCUSS!AW141&lt;0,Calibración_BAU_USCUSS!AW141*-1, Calibración_BAU_USCUSS!AW141) *Emisiones_USCUSS!$M$55</f>
        <v>1.0555393466315059E-5</v>
      </c>
      <c r="AT140" s="510">
        <f>IF(Calibración_BAU_USCUSS!AX141&lt;0,Calibración_BAU_USCUSS!AX141*-1, Calibración_BAU_USCUSS!AX141) *Emisiones_USCUSS!$M$55</f>
        <v>1.1772890702816413E-5</v>
      </c>
      <c r="AU140" s="510">
        <f>IF(Calibración_BAU_USCUSS!AY141&lt;0,Calibración_BAU_USCUSS!AY141*-1, Calibración_BAU_USCUSS!AY141) *Emisiones_USCUSS!$M$55</f>
        <v>1.0515220199245636E-5</v>
      </c>
      <c r="AV140" s="510">
        <f>IF(Calibración_BAU_USCUSS!AZ141&lt;0,Calibración_BAU_USCUSS!AZ141*-1, Calibración_BAU_USCUSS!AZ141) *Emisiones_USCUSS!$M$55</f>
        <v>1.033665273878922E-5</v>
      </c>
      <c r="AW140" s="510">
        <f>IF(Calibración_BAU_USCUSS!BA141&lt;0,Calibración_BAU_USCUSS!BA141*-1, Calibración_BAU_USCUSS!BA141) *Emisiones_USCUSS!$M$55</f>
        <v>1.0485458153641702E-5</v>
      </c>
      <c r="AX140" s="510">
        <f>IF(Calibración_BAU_USCUSS!BB141&lt;0,Calibración_BAU_USCUSS!BB141*-1, Calibración_BAU_USCUSS!BB141) *Emisiones_USCUSS!$M$55</f>
        <v>1.0398635596464253E-5</v>
      </c>
      <c r="AY140" s="510">
        <f>IF(Calibración_BAU_USCUSS!BC141&lt;0,Calibración_BAU_USCUSS!BC141*-1, Calibración_BAU_USCUSS!BC141) *Emisiones_USCUSS!$M$55</f>
        <v>1.0500796356893396E-5</v>
      </c>
      <c r="AZ140" s="510">
        <f>IF(Calibración_BAU_USCUSS!BD141&lt;0,Calibración_BAU_USCUSS!BD141*-1, Calibración_BAU_USCUSS!BD141) *Emisiones_USCUSS!$M$55</f>
        <v>9.9940034429108949E-6</v>
      </c>
      <c r="BA140" s="510">
        <f>IF(Calibración_BAU_USCUSS!BE141&lt;0,Calibración_BAU_USCUSS!BE141*-1, Calibración_BAU_USCUSS!BE141) *Emisiones_USCUSS!$M$55</f>
        <v>9.9223364723295627E-6</v>
      </c>
      <c r="BB140" s="510">
        <f>IF(Calibración_BAU_USCUSS!BF141&lt;0,Calibración_BAU_USCUSS!BF141*-1, Calibración_BAU_USCUSS!BF141) *Emisiones_USCUSS!$M$55</f>
        <v>9.8476732463982083E-6</v>
      </c>
      <c r="BC140" s="510">
        <f>IF(Calibración_BAU_USCUSS!BG141&lt;0,Calibración_BAU_USCUSS!BG141*-1, Calibración_BAU_USCUSS!BG141) *Emisiones_USCUSS!$M$55</f>
        <v>9.7298534792474515E-6</v>
      </c>
      <c r="BD140" s="510">
        <f>IF(Calibración_BAU_USCUSS!BH141&lt;0,Calibración_BAU_USCUSS!BH141*-1, Calibración_BAU_USCUSS!BH141) *Emisiones_USCUSS!$M$55</f>
        <v>9.5747616150600796E-6</v>
      </c>
      <c r="BE140" s="510">
        <f>IF(Calibración_BAU_USCUSS!BI141&lt;0,Calibración_BAU_USCUSS!BI141*-1, Calibración_BAU_USCUSS!BI141) *Emisiones_USCUSS!$M$55</f>
        <v>9.4491885648132072E-6</v>
      </c>
      <c r="BF140" s="510">
        <f>IF(Calibración_BAU_USCUSS!BJ141&lt;0,Calibración_BAU_USCUSS!BJ141*-1, Calibración_BAU_USCUSS!BJ141) *Emisiones_USCUSS!$M$55</f>
        <v>9.3364977537390338E-6</v>
      </c>
      <c r="BG140" s="510">
        <f>IF(Calibración_BAU_USCUSS!BK141&lt;0,Calibración_BAU_USCUSS!BK141*-1, Calibración_BAU_USCUSS!BK141) *Emisiones_USCUSS!$M$55</f>
        <v>9.2281577160177567E-6</v>
      </c>
      <c r="BH140" s="510">
        <f>IF(Calibración_BAU_USCUSS!BL141&lt;0,Calibración_BAU_USCUSS!BL141*-1, Calibración_BAU_USCUSS!BL141) *Emisiones_USCUSS!$M$55</f>
        <v>9.0965386818604424E-6</v>
      </c>
      <c r="BI140" s="510">
        <f>IF(Calibración_BAU_USCUSS!BM141&lt;0,Calibración_BAU_USCUSS!BM141*-1, Calibración_BAU_USCUSS!BM141) *Emisiones_USCUSS!$M$55</f>
        <v>8.9664733428799678E-6</v>
      </c>
      <c r="BJ140" s="510">
        <f>IF(Calibración_BAU_USCUSS!BN141&lt;0,Calibración_BAU_USCUSS!BN141*-1, Calibración_BAU_USCUSS!BN141) *Emisiones_USCUSS!$M$55</f>
        <v>8.8277001849190799E-6</v>
      </c>
      <c r="BK140" s="510">
        <f>IF(Calibración_BAU_USCUSS!BO141&lt;0,Calibración_BAU_USCUSS!BO141*-1, Calibración_BAU_USCUSS!BO141) *Emisiones_USCUSS!$M$55</f>
        <v>8.7098541932601674E-6</v>
      </c>
      <c r="BL140" s="510">
        <f>IF(Calibración_BAU_USCUSS!BP141&lt;0,Calibración_BAU_USCUSS!BP141*-1, Calibración_BAU_USCUSS!BP141) *Emisiones_USCUSS!$M$55</f>
        <v>8.5883681789148966E-6</v>
      </c>
      <c r="BM140" s="510">
        <f>IF(Calibración_BAU_USCUSS!BQ141&lt;0,Calibración_BAU_USCUSS!BQ141*-1, Calibración_BAU_USCUSS!BQ141) *Emisiones_USCUSS!$M$55</f>
        <v>8.4638186275330489E-6</v>
      </c>
    </row>
    <row r="141" spans="1:65" ht="15" customHeight="1" x14ac:dyDescent="0.3">
      <c r="C141" s="842" t="s">
        <v>106</v>
      </c>
      <c r="D141" s="784"/>
      <c r="E141" s="514"/>
      <c r="F141" s="514"/>
      <c r="G141" s="514"/>
      <c r="H141" s="514"/>
      <c r="I141" s="510"/>
      <c r="J141" s="510"/>
      <c r="K141" s="510"/>
      <c r="L141" s="510"/>
      <c r="M141" s="510">
        <f>IF(Calibración_BAU_USCUSS!Q142&lt;0,Calibración_BAU_USCUSS!Q142 *-1, Calibración_BAU_USCUSS!Q142)*Emisiones_USCUSS!$M$56</f>
        <v>0.64217999999999997</v>
      </c>
      <c r="N141" s="510">
        <f>IF(Calibración_BAU_USCUSS!R142&lt;0,Calibración_BAU_USCUSS!R142 *-1, Calibración_BAU_USCUSS!R142)*Emisiones_USCUSS!$M$56</f>
        <v>0.16629882934646448</v>
      </c>
      <c r="O141" s="510">
        <f>IF(Calibración_BAU_USCUSS!S142&lt;0,Calibración_BAU_USCUSS!S142 *-1, Calibración_BAU_USCUSS!S142)*Emisiones_USCUSS!$M$56</f>
        <v>3.6965787607148949E-2</v>
      </c>
      <c r="P141" s="510">
        <f>IF(Calibración_BAU_USCUSS!T142&lt;0,Calibración_BAU_USCUSS!T142 *-1, Calibración_BAU_USCUSS!T142)*Emisiones_USCUSS!$M$56</f>
        <v>0.35050796169706</v>
      </c>
      <c r="Q141" s="510">
        <f>IF(Calibración_BAU_USCUSS!U142&lt;0,Calibración_BAU_USCUSS!U142 *-1, Calibración_BAU_USCUSS!U142)*Emisiones_USCUSS!$M$56</f>
        <v>0.36055629540252565</v>
      </c>
      <c r="R141" s="510">
        <f>IF(Calibración_BAU_USCUSS!V142&lt;0,Calibración_BAU_USCUSS!V142 *-1, Calibración_BAU_USCUSS!V142)*Emisiones_USCUSS!$M$56</f>
        <v>0.3115786479353006</v>
      </c>
      <c r="S141" s="510">
        <f>IF(Calibración_BAU_USCUSS!W142&lt;0,Calibración_BAU_USCUSS!W142 *-1, Calibración_BAU_USCUSS!W142)*Emisiones_USCUSS!$M$56</f>
        <v>0.33322334027676359</v>
      </c>
      <c r="T141" s="510">
        <f>IF(Calibración_BAU_USCUSS!X142&lt;0,Calibración_BAU_USCUSS!X142 *-1, Calibración_BAU_USCUSS!X142)*Emisiones_USCUSS!$M$56</f>
        <v>0.25540700491705021</v>
      </c>
      <c r="U141" s="510">
        <f>IF(Calibración_BAU_USCUSS!Y142&lt;0,Calibración_BAU_USCUSS!Y142 *-1, Calibración_BAU_USCUSS!Y142)*Emisiones_USCUSS!$M$56</f>
        <v>0.21250919079149641</v>
      </c>
      <c r="V141" s="510">
        <f>IF(Calibración_BAU_USCUSS!Z142&lt;0,Calibración_BAU_USCUSS!Z142 *-1, Calibración_BAU_USCUSS!Z142)*Emisiones_USCUSS!$M$56</f>
        <v>0.27875211082435031</v>
      </c>
      <c r="W141" s="510">
        <f>IF(Calibración_BAU_USCUSS!AA142&lt;0,Calibración_BAU_USCUSS!AA142 *-1, Calibración_BAU_USCUSS!AA142)*Emisiones_USCUSS!$M$56</f>
        <v>0.23827065656695878</v>
      </c>
      <c r="X141" s="510">
        <f>IF(Calibración_BAU_USCUSS!AB142&lt;0,Calibración_BAU_USCUSS!AB142 *-1, Calibración_BAU_USCUSS!AB142)*Emisiones_USCUSS!$M$56</f>
        <v>0.13931979946379544</v>
      </c>
      <c r="Y141" s="510">
        <f>IF(Calibración_BAU_USCUSS!AC142&lt;0,Calibración_BAU_USCUSS!AC142 *-1, Calibración_BAU_USCUSS!AC142)*Emisiones_USCUSS!$M$56</f>
        <v>0.16257317765990223</v>
      </c>
      <c r="Z141" s="510">
        <f>IF(Calibración_BAU_USCUSS!AD142&lt;0,Calibración_BAU_USCUSS!AD142 *-1, Calibración_BAU_USCUSS!AD142)*Emisiones_USCUSS!$M$56</f>
        <v>0.23519528079446048</v>
      </c>
      <c r="AA141" s="510">
        <f>IF(Calibración_BAU_USCUSS!AE142&lt;0,Calibración_BAU_USCUSS!AE142 *-1, Calibración_BAU_USCUSS!AE142)*Emisiones_USCUSS!$M$56</f>
        <v>0.15281283697233908</v>
      </c>
      <c r="AB141" s="510">
        <f>IF(Calibración_BAU_USCUSS!AF142&lt;0,Calibración_BAU_USCUSS!AF142 *-1, Calibración_BAU_USCUSS!AF142)*Emisiones_USCUSS!$M$56</f>
        <v>0.19572149142557285</v>
      </c>
      <c r="AC141" s="510">
        <f>IF(Calibración_BAU_USCUSS!AG142&lt;0,Calibración_BAU_USCUSS!AG142 *-1, Calibración_BAU_USCUSS!AG142)*Emisiones_USCUSS!$M$56</f>
        <v>0.13703081045784118</v>
      </c>
      <c r="AD141" s="510">
        <f>IF(Calibración_BAU_USCUSS!AH142&lt;0,Calibración_BAU_USCUSS!AH142 *-1, Calibración_BAU_USCUSS!AH142)*Emisiones_USCUSS!$M$56</f>
        <v>0.14276786665370758</v>
      </c>
      <c r="AE141" s="510">
        <f>IF(Calibración_BAU_USCUSS!AI142&lt;0,Calibración_BAU_USCUSS!AI142 *-1, Calibración_BAU_USCUSS!AI142)*Emisiones_USCUSS!$M$56</f>
        <v>0.17141861278304293</v>
      </c>
      <c r="AF141" s="510">
        <f>IF(Calibración_BAU_USCUSS!AJ142&lt;0,Calibración_BAU_USCUSS!AJ142 *-1, Calibración_BAU_USCUSS!AJ142)*Emisiones_USCUSS!$M$56</f>
        <v>0.15345283052928707</v>
      </c>
      <c r="AG141" s="510">
        <f>IF(Calibración_BAU_USCUSS!AK142&lt;0,Calibración_BAU_USCUSS!AK142 *-1, Calibración_BAU_USCUSS!AK142)*Emisiones_USCUSS!$M$56</f>
        <v>0.17476680792571289</v>
      </c>
      <c r="AH141" s="510">
        <f>IF(Calibración_BAU_USCUSS!AL142&lt;0,Calibración_BAU_USCUSS!AL142 *-1, Calibración_BAU_USCUSS!AL142)*Emisiones_USCUSS!$M$56</f>
        <v>0.21553784396840947</v>
      </c>
      <c r="AI141" s="510">
        <f>IF(Calibración_BAU_USCUSS!AM142&lt;0,Calibración_BAU_USCUSS!AM142 *-1, Calibración_BAU_USCUSS!AM142)*Emisiones_USCUSS!$M$56</f>
        <v>0.20274269431904168</v>
      </c>
      <c r="AJ141" s="510">
        <f>IF(Calibración_BAU_USCUSS!AN142&lt;0,Calibración_BAU_USCUSS!AN142 *-1, Calibración_BAU_USCUSS!AN142)*Emisiones_USCUSS!$M$56</f>
        <v>0.22639700866511703</v>
      </c>
      <c r="AK141" s="510">
        <f>IF(Calibración_BAU_USCUSS!AO142&lt;0,Calibración_BAU_USCUSS!AO142 *-1, Calibración_BAU_USCUSS!AO142)*Emisiones_USCUSS!$M$56</f>
        <v>0.23651312677653827</v>
      </c>
      <c r="AL141" s="510">
        <f>IF(Calibración_BAU_USCUSS!AP142&lt;0,Calibración_BAU_USCUSS!AP142 *-1, Calibración_BAU_USCUSS!AP142)*Emisiones_USCUSS!$M$56</f>
        <v>0.20039413969103168</v>
      </c>
      <c r="AM141" s="510">
        <f>IF(Calibración_BAU_USCUSS!AQ142&lt;0,Calibración_BAU_USCUSS!AQ142 *-1, Calibración_BAU_USCUSS!AQ142)*Emisiones_USCUSS!$M$56</f>
        <v>0.26760575800252745</v>
      </c>
      <c r="AN141" s="510">
        <f>IF(Calibración_BAU_USCUSS!AR142&lt;0,Calibración_BAU_USCUSS!AR142 *-1, Calibración_BAU_USCUSS!AR142)*Emisiones_USCUSS!$M$56</f>
        <v>0.24507328475132406</v>
      </c>
      <c r="AO141" s="510">
        <f>IF(Calibración_BAU_USCUSS!AS142&lt;0,Calibración_BAU_USCUSS!AS142 *-1, Calibración_BAU_USCUSS!AS142)*Emisiones_USCUSS!$M$56</f>
        <v>0.30780791171421351</v>
      </c>
      <c r="AP141" s="510">
        <f>IF(Calibración_BAU_USCUSS!AT142&lt;0,Calibración_BAU_USCUSS!AT142 *-1, Calibración_BAU_USCUSS!AT142)*Emisiones_USCUSS!$M$56</f>
        <v>0.26644893498277339</v>
      </c>
      <c r="AQ141" s="510">
        <f>IF(Calibración_BAU_USCUSS!AU142&lt;0,Calibración_BAU_USCUSS!AU142 *-1, Calibración_BAU_USCUSS!AU142)*Emisiones_USCUSS!$M$56</f>
        <v>0.2658563358340999</v>
      </c>
      <c r="AR141" s="510">
        <f>IF(Calibración_BAU_USCUSS!AV142&lt;0,Calibración_BAU_USCUSS!AV142 *-1, Calibración_BAU_USCUSS!AV142)*Emisiones_USCUSS!$M$56</f>
        <v>0.27747345319334205</v>
      </c>
      <c r="AS141" s="510">
        <f>IF(Calibración_BAU_USCUSS!AW142&lt;0,Calibración_BAU_USCUSS!AW142 *-1, Calibración_BAU_USCUSS!AW142)*Emisiones_USCUSS!$M$56</f>
        <v>0.2762358584283382</v>
      </c>
      <c r="AT141" s="510">
        <f>IF(Calibración_BAU_USCUSS!AX142&lt;0,Calibración_BAU_USCUSS!AX142 *-1, Calibración_BAU_USCUSS!AX142)*Emisiones_USCUSS!$M$56</f>
        <v>0.23946459860384092</v>
      </c>
      <c r="AU141" s="510">
        <f>IF(Calibración_BAU_USCUSS!AY142&lt;0,Calibración_BAU_USCUSS!AY142 *-1, Calibración_BAU_USCUSS!AY142)*Emisiones_USCUSS!$M$56</f>
        <v>0.24611416418533844</v>
      </c>
      <c r="AV141" s="510">
        <f>IF(Calibración_BAU_USCUSS!AZ142&lt;0,Calibración_BAU_USCUSS!AZ142 *-1, Calibración_BAU_USCUSS!AZ142)*Emisiones_USCUSS!$M$56</f>
        <v>0.25123692499502093</v>
      </c>
      <c r="AW141" s="510">
        <f>IF(Calibración_BAU_USCUSS!BA142&lt;0,Calibración_BAU_USCUSS!BA142 *-1, Calibración_BAU_USCUSS!BA142)*Emisiones_USCUSS!$M$56</f>
        <v>0.25797763925937017</v>
      </c>
      <c r="AX141" s="510">
        <f>IF(Calibración_BAU_USCUSS!BB142&lt;0,Calibración_BAU_USCUSS!BB142 *-1, Calibración_BAU_USCUSS!BB142)*Emisiones_USCUSS!$M$56</f>
        <v>0.26370567832524566</v>
      </c>
      <c r="AY141" s="510">
        <f>IF(Calibración_BAU_USCUSS!BC142&lt;0,Calibración_BAU_USCUSS!BC142 *-1, Calibración_BAU_USCUSS!BC142)*Emisiones_USCUSS!$M$56</f>
        <v>0.26697810634658481</v>
      </c>
      <c r="AZ141" s="510">
        <f>IF(Calibración_BAU_USCUSS!BD142&lt;0,Calibración_BAU_USCUSS!BD142 *-1, Calibración_BAU_USCUSS!BD142)*Emisiones_USCUSS!$M$56</f>
        <v>0.27137883098474885</v>
      </c>
      <c r="BA141" s="510">
        <f>IF(Calibración_BAU_USCUSS!BE142&lt;0,Calibración_BAU_USCUSS!BE142 *-1, Calibración_BAU_USCUSS!BE142)*Emisiones_USCUSS!$M$56</f>
        <v>0.27442644203264094</v>
      </c>
      <c r="BB141" s="510">
        <f>IF(Calibración_BAU_USCUSS!BF142&lt;0,Calibración_BAU_USCUSS!BF142 *-1, Calibración_BAU_USCUSS!BF142)*Emisiones_USCUSS!$M$56</f>
        <v>0.27697595591830088</v>
      </c>
      <c r="BC141" s="510">
        <f>IF(Calibración_BAU_USCUSS!BG142&lt;0,Calibración_BAU_USCUSS!BG142 *-1, Calibración_BAU_USCUSS!BG142)*Emisiones_USCUSS!$M$56</f>
        <v>0.28224607940948793</v>
      </c>
      <c r="BD141" s="510">
        <f>IF(Calibración_BAU_USCUSS!BH142&lt;0,Calibración_BAU_USCUSS!BH142 *-1, Calibración_BAU_USCUSS!BH142)*Emisiones_USCUSS!$M$56</f>
        <v>0.28315284562909521</v>
      </c>
      <c r="BE141" s="510">
        <f>IF(Calibración_BAU_USCUSS!BI142&lt;0,Calibración_BAU_USCUSS!BI142 *-1, Calibración_BAU_USCUSS!BI142)*Emisiones_USCUSS!$M$56</f>
        <v>0.2857109727187756</v>
      </c>
      <c r="BF141" s="510">
        <f>IF(Calibración_BAU_USCUSS!BJ142&lt;0,Calibración_BAU_USCUSS!BJ142 *-1, Calibración_BAU_USCUSS!BJ142)*Emisiones_USCUSS!$M$56</f>
        <v>0.28402777088885944</v>
      </c>
      <c r="BG141" s="510">
        <f>IF(Calibración_BAU_USCUSS!BK142&lt;0,Calibración_BAU_USCUSS!BK142 *-1, Calibración_BAU_USCUSS!BK142)*Emisiones_USCUSS!$M$56</f>
        <v>0.28514240051961481</v>
      </c>
      <c r="BH141" s="510">
        <f>IF(Calibración_BAU_USCUSS!BL142&lt;0,Calibración_BAU_USCUSS!BL142 *-1, Calibración_BAU_USCUSS!BL142)*Emisiones_USCUSS!$M$56</f>
        <v>0.28637693571127693</v>
      </c>
      <c r="BI141" s="510">
        <f>IF(Calibración_BAU_USCUSS!BM142&lt;0,Calibración_BAU_USCUSS!BM142 *-1, Calibración_BAU_USCUSS!BM142)*Emisiones_USCUSS!$M$56</f>
        <v>0.28688118125439505</v>
      </c>
      <c r="BJ141" s="510">
        <f>IF(Calibración_BAU_USCUSS!BN142&lt;0,Calibración_BAU_USCUSS!BN142 *-1, Calibración_BAU_USCUSS!BN142)*Emisiones_USCUSS!$M$56</f>
        <v>0.2875085006162888</v>
      </c>
      <c r="BK141" s="510">
        <f>IF(Calibración_BAU_USCUSS!BO142&lt;0,Calibración_BAU_USCUSS!BO142 *-1, Calibración_BAU_USCUSS!BO142)*Emisiones_USCUSS!$M$56</f>
        <v>0.29076274642409161</v>
      </c>
      <c r="BL141" s="510">
        <f>IF(Calibración_BAU_USCUSS!BP142&lt;0,Calibración_BAU_USCUSS!BP142 *-1, Calibración_BAU_USCUSS!BP142)*Emisiones_USCUSS!$M$56</f>
        <v>0.29377770220478533</v>
      </c>
      <c r="BM141" s="510">
        <f>IF(Calibración_BAU_USCUSS!BQ142&lt;0,Calibración_BAU_USCUSS!BQ142 *-1, Calibración_BAU_USCUSS!BQ142)*Emisiones_USCUSS!$M$56</f>
        <v>0.29664361811185752</v>
      </c>
    </row>
    <row r="142" spans="1:65" ht="15" customHeight="1" x14ac:dyDescent="0.3">
      <c r="C142" s="843" t="s">
        <v>146</v>
      </c>
      <c r="D142" s="785"/>
      <c r="E142" s="514"/>
      <c r="F142" s="514"/>
      <c r="G142" s="514"/>
      <c r="H142" s="514"/>
      <c r="I142" s="510"/>
      <c r="J142" s="510"/>
      <c r="K142" s="510"/>
      <c r="L142" s="510"/>
      <c r="M142" s="510">
        <f>IF(Calibración_BAU_USCUSS!Q143&lt;0, Calibración_BAU_USCUSS!Q143*-1, Calibración_BAU_USCUSS!Q143)*Emisiones_USCUSS!$M$57</f>
        <v>0</v>
      </c>
      <c r="N142" s="510">
        <f>IF(Calibración_BAU_USCUSS!R143&lt;0, Calibración_BAU_USCUSS!R143*-1, Calibración_BAU_USCUSS!R143)*Emisiones_USCUSS!$M$57</f>
        <v>0.150539370052265</v>
      </c>
      <c r="O142" s="510">
        <f>IF(Calibración_BAU_USCUSS!S143&lt;0, Calibración_BAU_USCUSS!S143*-1, Calibración_BAU_USCUSS!S143)*Emisiones_USCUSS!$M$57</f>
        <v>0.3639610849738576</v>
      </c>
      <c r="P142" s="510">
        <f>IF(Calibración_BAU_USCUSS!T143&lt;0, Calibración_BAU_USCUSS!T143*-1, Calibración_BAU_USCUSS!T143)*Emisiones_USCUSS!$M$57</f>
        <v>0.20208803986336074</v>
      </c>
      <c r="Q142" s="510">
        <f>IF(Calibración_BAU_USCUSS!U143&lt;0, Calibración_BAU_USCUSS!U143*-1, Calibración_BAU_USCUSS!U143)*Emisiones_USCUSS!$M$57</f>
        <v>0.19425210021168898</v>
      </c>
      <c r="R142" s="510">
        <f>IF(Calibración_BAU_USCUSS!V143&lt;0, Calibración_BAU_USCUSS!V143*-1, Calibración_BAU_USCUSS!V143)*Emisiones_USCUSS!$M$57</f>
        <v>0.21627546381900339</v>
      </c>
      <c r="S142" s="510">
        <f>IF(Calibración_BAU_USCUSS!W143&lt;0, Calibración_BAU_USCUSS!W143*-1, Calibración_BAU_USCUSS!W143)*Emisiones_USCUSS!$M$57</f>
        <v>0.20262965139717135</v>
      </c>
      <c r="T142" s="510">
        <f>IF(Calibración_BAU_USCUSS!X143&lt;0, Calibración_BAU_USCUSS!X143*-1, Calibración_BAU_USCUSS!X143)*Emisiones_USCUSS!$M$57</f>
        <v>0.23932694113245626</v>
      </c>
      <c r="U142" s="510">
        <f>IF(Calibración_BAU_USCUSS!Y143&lt;0, Calibración_BAU_USCUSS!Y143*-1, Calibración_BAU_USCUSS!Y143)*Emisiones_USCUSS!$M$57</f>
        <v>0.25840344634821216</v>
      </c>
      <c r="V142" s="510">
        <f>IF(Calibración_BAU_USCUSS!Z143&lt;0, Calibración_BAU_USCUSS!Z143*-1, Calibración_BAU_USCUSS!Z143)*Emisiones_USCUSS!$M$57</f>
        <v>0.22223706361174719</v>
      </c>
      <c r="W142" s="510">
        <f>IF(Calibración_BAU_USCUSS!AA143&lt;0, Calibración_BAU_USCUSS!AA143*-1, Calibración_BAU_USCUSS!AA143)*Emisiones_USCUSS!$M$57</f>
        <v>0.24014441686934054</v>
      </c>
      <c r="X142" s="510">
        <f>IF(Calibración_BAU_USCUSS!AB143&lt;0, Calibración_BAU_USCUSS!AB143*-1, Calibración_BAU_USCUSS!AB143)*Emisiones_USCUSS!$M$57</f>
        <v>0.28766399759282957</v>
      </c>
      <c r="Y142" s="510">
        <f>IF(Calibración_BAU_USCUSS!AC143&lt;0, Calibración_BAU_USCUSS!AC143*-1, Calibración_BAU_USCUSS!AC143)*Emisiones_USCUSS!$M$57</f>
        <v>0.27336456665584363</v>
      </c>
      <c r="Z142" s="510">
        <f>IF(Calibración_BAU_USCUSS!AD143&lt;0, Calibración_BAU_USCUSS!AD143*-1, Calibración_BAU_USCUSS!AD143)*Emisiones_USCUSS!$M$57</f>
        <v>0.23409096878585903</v>
      </c>
      <c r="AA142" s="510">
        <f>IF(Calibración_BAU_USCUSS!AE143&lt;0, Calibración_BAU_USCUSS!AE143*-1, Calibración_BAU_USCUSS!AE143)*Emisiones_USCUSS!$M$57</f>
        <v>0.27332396454764529</v>
      </c>
      <c r="AB142" s="510">
        <f>IF(Calibración_BAU_USCUSS!AF143&lt;0, Calibración_BAU_USCUSS!AF143*-1, Calibración_BAU_USCUSS!AF143)*Emisiones_USCUSS!$M$57</f>
        <v>0.24915715294194948</v>
      </c>
      <c r="AC142" s="510">
        <f>IF(Calibración_BAU_USCUSS!AG143&lt;0, Calibración_BAU_USCUSS!AG143*-1, Calibración_BAU_USCUSS!AG143)*Emisiones_USCUSS!$M$57</f>
        <v>0.27645248264820643</v>
      </c>
      <c r="AD142" s="510">
        <f>IF(Calibración_BAU_USCUSS!AH143&lt;0, Calibración_BAU_USCUSS!AH143*-1, Calibración_BAU_USCUSS!AH143)*Emisiones_USCUSS!$M$57</f>
        <v>0.27116159074975665</v>
      </c>
      <c r="AE142" s="510">
        <f>IF(Calibración_BAU_USCUSS!AI143&lt;0, Calibración_BAU_USCUSS!AI143*-1, Calibración_BAU_USCUSS!AI143)*Emisiones_USCUSS!$M$57</f>
        <v>0.25429521211835282</v>
      </c>
      <c r="AF142" s="510">
        <f>IF(Calibración_BAU_USCUSS!AJ143&lt;0, Calibración_BAU_USCUSS!AJ143*-1, Calibración_BAU_USCUSS!AJ143)*Emisiones_USCUSS!$M$57</f>
        <v>0.26106113271991038</v>
      </c>
      <c r="AG142" s="510">
        <f>IF(Calibración_BAU_USCUSS!AK143&lt;0, Calibración_BAU_USCUSS!AK143*-1, Calibración_BAU_USCUSS!AK143)*Emisiones_USCUSS!$M$57</f>
        <v>0.24796336553952175</v>
      </c>
      <c r="AH142" s="510">
        <f>IF(Calibración_BAU_USCUSS!AL143&lt;0, Calibración_BAU_USCUSS!AL143*-1, Calibración_BAU_USCUSS!AL143)*Emisiones_USCUSS!$M$57</f>
        <v>0.22504472965649119</v>
      </c>
      <c r="AI142" s="510">
        <f>IF(Calibración_BAU_USCUSS!AM143&lt;0, Calibración_BAU_USCUSS!AM143*-1, Calibración_BAU_USCUSS!AM143)*Emisiones_USCUSS!$M$57</f>
        <v>0.2292656326823988</v>
      </c>
      <c r="AJ142" s="510">
        <f>IF(Calibración_BAU_USCUSS!AN143&lt;0, Calibración_BAU_USCUSS!AN143*-1, Calibración_BAU_USCUSS!AN143)*Emisiones_USCUSS!$M$57</f>
        <v>0.21505580878985836</v>
      </c>
      <c r="AK142" s="510">
        <f>IF(Calibración_BAU_USCUSS!AO143&lt;0, Calibración_BAU_USCUSS!AO143*-1, Calibración_BAU_USCUSS!AO143)*Emisiones_USCUSS!$M$57</f>
        <v>0.20771863488410747</v>
      </c>
      <c r="AL142" s="510">
        <f>IF(Calibración_BAU_USCUSS!AP143&lt;0, Calibración_BAU_USCUSS!AP143*-1, Calibración_BAU_USCUSS!AP143)*Emisiones_USCUSS!$M$57</f>
        <v>0.22381342082145098</v>
      </c>
      <c r="AM142" s="510">
        <f>IF(Calibración_BAU_USCUSS!AQ143&lt;0, Calibración_BAU_USCUSS!AQ143*-1, Calibración_BAU_USCUSS!AQ143)*Emisiones_USCUSS!$M$57</f>
        <v>0.18761453311862647</v>
      </c>
      <c r="AN142" s="510">
        <f>IF(Calibración_BAU_USCUSS!AR143&lt;0, Calibración_BAU_USCUSS!AR143*-1, Calibración_BAU_USCUSS!AR143)*Emisiones_USCUSS!$M$57</f>
        <v>0.19687239644420884</v>
      </c>
      <c r="AO142" s="510">
        <f>IF(Calibración_BAU_USCUSS!AS143&lt;0, Calibración_BAU_USCUSS!AS143*-1, Calibración_BAU_USCUSS!AS143)*Emisiones_USCUSS!$M$57</f>
        <v>0.16298146605434971</v>
      </c>
      <c r="AP142" s="510">
        <f>IF(Calibración_BAU_USCUSS!AT143&lt;0, Calibración_BAU_USCUSS!AT143*-1, Calibración_BAU_USCUSS!AT143)*Emisiones_USCUSS!$M$57</f>
        <v>0.18180128158251654</v>
      </c>
      <c r="AQ142" s="510">
        <f>IF(Calibración_BAU_USCUSS!AU143&lt;0, Calibración_BAU_USCUSS!AU143*-1, Calibración_BAU_USCUSS!AU143)*Emisiones_USCUSS!$M$57</f>
        <v>0.18000632825353699</v>
      </c>
      <c r="AR142" s="510">
        <f>IF(Calibración_BAU_USCUSS!AV143&lt;0, Calibración_BAU_USCUSS!AV143*-1, Calibración_BAU_USCUSS!AV143)*Emisiones_USCUSS!$M$57</f>
        <v>0.1720450252572383</v>
      </c>
      <c r="AS142" s="510">
        <f>IF(Calibración_BAU_USCUSS!AW143&lt;0, Calibración_BAU_USCUSS!AW143*-1, Calibración_BAU_USCUSS!AW143)*Emisiones_USCUSS!$M$57</f>
        <v>0.17060153166650688</v>
      </c>
      <c r="AT142" s="510">
        <f>IF(Calibración_BAU_USCUSS!AX143&lt;0, Calibración_BAU_USCUSS!AX143*-1, Calibración_BAU_USCUSS!AX143)*Emisiones_USCUSS!$M$57</f>
        <v>0.18714318462774071</v>
      </c>
      <c r="AU142" s="510">
        <f>IF(Calibración_BAU_USCUSS!AY143&lt;0, Calibración_BAU_USCUSS!AY143*-1, Calibración_BAU_USCUSS!AY143)*Emisiones_USCUSS!$M$57</f>
        <v>0.1817635989846185</v>
      </c>
      <c r="AV142" s="510">
        <f>IF(Calibración_BAU_USCUSS!AZ143&lt;0, Calibración_BAU_USCUSS!AZ143*-1, Calibración_BAU_USCUSS!AZ143)*Emisiones_USCUSS!$M$57</f>
        <v>0.17716887276510584</v>
      </c>
      <c r="AW142" s="510">
        <f>IF(Calibración_BAU_USCUSS!BA143&lt;0, Calibración_BAU_USCUSS!BA143*-1, Calibración_BAU_USCUSS!BA143)*Emisiones_USCUSS!$M$57</f>
        <v>0.17177417837103467</v>
      </c>
      <c r="AX142" s="510">
        <f>IF(Calibración_BAU_USCUSS!BB143&lt;0, Calibración_BAU_USCUSS!BB143*-1, Calibración_BAU_USCUSS!BB143)*Emisiones_USCUSS!$M$57</f>
        <v>0.16691448415650229</v>
      </c>
      <c r="AY142" s="510">
        <f>IF(Calibración_BAU_USCUSS!BC143&lt;0, Calibración_BAU_USCUSS!BC143*-1, Calibración_BAU_USCUSS!BC143)*Emisiones_USCUSS!$M$57</f>
        <v>0.16331580479249072</v>
      </c>
      <c r="AZ142" s="510">
        <f>IF(Calibración_BAU_USCUSS!BD143&lt;0, Calibración_BAU_USCUSS!BD143*-1, Calibración_BAU_USCUSS!BD143)*Emisiones_USCUSS!$M$57</f>
        <v>0.15917154440217279</v>
      </c>
      <c r="BA142" s="510">
        <f>IF(Calibración_BAU_USCUSS!BE143&lt;0, Calibración_BAU_USCUSS!BE143*-1, Calibración_BAU_USCUSS!BE143)*Emisiones_USCUSS!$M$57</f>
        <v>0.15572786982514975</v>
      </c>
      <c r="BB142" s="510">
        <f>IF(Calibración_BAU_USCUSS!BF143&lt;0, Calibración_BAU_USCUSS!BF143*-1, Calibración_BAU_USCUSS!BF143)*Emisiones_USCUSS!$M$57</f>
        <v>0.15255555140967111</v>
      </c>
      <c r="BC142" s="510">
        <f>IF(Calibración_BAU_USCUSS!BG143&lt;0, Calibración_BAU_USCUSS!BG143*-1, Calibración_BAU_USCUSS!BG143)*Emisiones_USCUSS!$M$57</f>
        <v>0.14802643424702164</v>
      </c>
      <c r="BD142" s="510">
        <f>IF(Calibración_BAU_USCUSS!BH143&lt;0, Calibración_BAU_USCUSS!BH143*-1, Calibración_BAU_USCUSS!BH143)*Emisiones_USCUSS!$M$57</f>
        <v>0.14572337976477687</v>
      </c>
      <c r="BE142" s="510">
        <f>IF(Calibración_BAU_USCUSS!BI143&lt;0, Calibración_BAU_USCUSS!BI143*-1, Calibración_BAU_USCUSS!BI143)*Emisiones_USCUSS!$M$57</f>
        <v>0.14260303273285946</v>
      </c>
      <c r="BF142" s="510">
        <f>IF(Calibración_BAU_USCUSS!BJ143&lt;0, Calibración_BAU_USCUSS!BJ143*-1, Calibración_BAU_USCUSS!BJ143)*Emisiones_USCUSS!$M$57</f>
        <v>0.14164584962122767</v>
      </c>
      <c r="BG142" s="510">
        <f>IF(Calibración_BAU_USCUSS!BK143&lt;0, Calibración_BAU_USCUSS!BK143*-1, Calibración_BAU_USCUSS!BK143)*Emisiones_USCUSS!$M$57</f>
        <v>0.13929089803758249</v>
      </c>
      <c r="BH142" s="510">
        <f>IF(Calibración_BAU_USCUSS!BL143&lt;0, Calibración_BAU_USCUSS!BL143*-1, Calibración_BAU_USCUSS!BL143)*Emisiones_USCUSS!$M$57</f>
        <v>0.1368925946630791</v>
      </c>
      <c r="BI142" s="510">
        <f>IF(Calibración_BAU_USCUSS!BM143&lt;0, Calibración_BAU_USCUSS!BM143*-1, Calibración_BAU_USCUSS!BM143)*Emisiones_USCUSS!$M$57</f>
        <v>0.13488039775798441</v>
      </c>
      <c r="BJ142" s="510">
        <f>IF(Calibración_BAU_USCUSS!BN143&lt;0, Calibración_BAU_USCUSS!BN143*-1, Calibración_BAU_USCUSS!BN143)*Emisiones_USCUSS!$M$57</f>
        <v>0.1328223423648823</v>
      </c>
      <c r="BK142" s="510">
        <f>IF(Calibración_BAU_USCUSS!BO143&lt;0, Calibración_BAU_USCUSS!BO143*-1, Calibración_BAU_USCUSS!BO143)*Emisiones_USCUSS!$M$57</f>
        <v>0.12945126380535371</v>
      </c>
      <c r="BL142" s="510">
        <f>IF(Calibración_BAU_USCUSS!BP143&lt;0, Calibración_BAU_USCUSS!BP143*-1, Calibración_BAU_USCUSS!BP143)*Emisiones_USCUSS!$M$57</f>
        <v>0.12621678639084313</v>
      </c>
      <c r="BM142" s="510">
        <f>IF(Calibración_BAU_USCUSS!BQ143&lt;0, Calibración_BAU_USCUSS!BQ143*-1, Calibración_BAU_USCUSS!BQ143)*Emisiones_USCUSS!$M$57</f>
        <v>0.12307285481618811</v>
      </c>
    </row>
    <row r="143" spans="1:65" s="911" customFormat="1" ht="15" customHeight="1" x14ac:dyDescent="0.3">
      <c r="A143" s="909"/>
      <c r="B143" s="910"/>
      <c r="C143" s="843" t="s">
        <v>102</v>
      </c>
      <c r="D143" s="785"/>
      <c r="E143" s="510"/>
      <c r="F143" s="510"/>
      <c r="G143" s="510"/>
      <c r="H143" s="510"/>
      <c r="I143" s="510"/>
      <c r="J143" s="510"/>
      <c r="K143" s="510"/>
      <c r="L143" s="510"/>
      <c r="M143" s="510">
        <f>IF(Calibración_BAU_USCUSS!Q144&lt;0,Calibración_BAU_USCUSS!Q144 *-1, Calibración_BAU_USCUSS!Q144)*Emisiones_USCUSS!$M$58</f>
        <v>2.3437333900000003E-2</v>
      </c>
      <c r="N143" s="510">
        <f>IF(Calibración_BAU_USCUSS!R144&lt;0,Calibración_BAU_USCUSS!R144 *-1, Calibración_BAU_USCUSS!R144)*Emisiones_USCUSS!$M$58</f>
        <v>8.3160462573314154E-3</v>
      </c>
      <c r="O143" s="510">
        <f>IF(Calibración_BAU_USCUSS!S144&lt;0,Calibración_BAU_USCUSS!S144 *-1, Calibración_BAU_USCUSS!S144)*Emisiones_USCUSS!$M$58</f>
        <v>8.7007517570329481E-3</v>
      </c>
      <c r="P143" s="510">
        <f>IF(Calibración_BAU_USCUSS!T144&lt;0,Calibración_BAU_USCUSS!T144 *-1, Calibración_BAU_USCUSS!T144)*Emisiones_USCUSS!$M$58</f>
        <v>8.7007517570329481E-3</v>
      </c>
      <c r="Q143" s="510">
        <f>IF(Calibración_BAU_USCUSS!U144&lt;0,Calibración_BAU_USCUSS!U144 *-1, Calibración_BAU_USCUSS!U144)*Emisiones_USCUSS!$M$58</f>
        <v>8.7007517570329481E-3</v>
      </c>
      <c r="R143" s="510">
        <f>IF(Calibración_BAU_USCUSS!V144&lt;0,Calibración_BAU_USCUSS!V144 *-1, Calibración_BAU_USCUSS!V144)*Emisiones_USCUSS!$M$58</f>
        <v>8.7007517570329481E-3</v>
      </c>
      <c r="S143" s="510">
        <f>IF(Calibración_BAU_USCUSS!W144&lt;0,Calibración_BAU_USCUSS!W144 *-1, Calibración_BAU_USCUSS!W144)*Emisiones_USCUSS!$M$58</f>
        <v>8.7007517570334945E-3</v>
      </c>
      <c r="T143" s="510">
        <f>IF(Calibración_BAU_USCUSS!X144&lt;0,Calibración_BAU_USCUSS!X144 *-1, Calibración_BAU_USCUSS!X144)*Emisiones_USCUSS!$M$58</f>
        <v>8.7007517570329481E-3</v>
      </c>
      <c r="U143" s="510">
        <f>IF(Calibración_BAU_USCUSS!Y144&lt;0,Calibración_BAU_USCUSS!Y144 *-1, Calibración_BAU_USCUSS!Y144)*Emisiones_USCUSS!$M$58</f>
        <v>8.7007517570329481E-3</v>
      </c>
      <c r="V143" s="510">
        <f>IF(Calibración_BAU_USCUSS!Z144&lt;0,Calibración_BAU_USCUSS!Z144 *-1, Calibración_BAU_USCUSS!Z144)*Emisiones_USCUSS!$M$58</f>
        <v>8.7007517570329481E-3</v>
      </c>
      <c r="W143" s="510">
        <f>IF(Calibración_BAU_USCUSS!AA144&lt;0,Calibración_BAU_USCUSS!AA144 *-1, Calibración_BAU_USCUSS!AA144)*Emisiones_USCUSS!$M$58</f>
        <v>8.7007517570329481E-3</v>
      </c>
      <c r="X143" s="510">
        <f>IF(Calibración_BAU_USCUSS!AB144&lt;0,Calibración_BAU_USCUSS!AB144 *-1, Calibración_BAU_USCUSS!AB144)*Emisiones_USCUSS!$M$58</f>
        <v>8.7007517570329481E-3</v>
      </c>
      <c r="Y143" s="510">
        <f>IF(Calibración_BAU_USCUSS!AC144&lt;0,Calibración_BAU_USCUSS!AC144 *-1, Calibración_BAU_USCUSS!AC144)*Emisiones_USCUSS!$M$58</f>
        <v>8.7007517570329481E-3</v>
      </c>
      <c r="Z143" s="510">
        <f>IF(Calibración_BAU_USCUSS!AD144&lt;0,Calibración_BAU_USCUSS!AD144 *-1, Calibración_BAU_USCUSS!AD144)*Emisiones_USCUSS!$M$58</f>
        <v>8.7007517570329481E-3</v>
      </c>
      <c r="AA143" s="510">
        <f>IF(Calibración_BAU_USCUSS!AE144&lt;0,Calibración_BAU_USCUSS!AE144 *-1, Calibración_BAU_USCUSS!AE144)*Emisiones_USCUSS!$M$58</f>
        <v>8.7007517570329481E-3</v>
      </c>
      <c r="AB143" s="510">
        <f>IF(Calibración_BAU_USCUSS!AF144&lt;0,Calibración_BAU_USCUSS!AF144 *-1, Calibración_BAU_USCUSS!AF144)*Emisiones_USCUSS!$M$58</f>
        <v>8.7007517570329481E-3</v>
      </c>
      <c r="AC143" s="510">
        <f>IF(Calibración_BAU_USCUSS!AG144&lt;0,Calibración_BAU_USCUSS!AG144 *-1, Calibración_BAU_USCUSS!AG144)*Emisiones_USCUSS!$M$58</f>
        <v>8.7007517570329481E-3</v>
      </c>
      <c r="AD143" s="510">
        <f>IF(Calibración_BAU_USCUSS!AH144&lt;0,Calibración_BAU_USCUSS!AH144 *-1, Calibración_BAU_USCUSS!AH144)*Emisiones_USCUSS!$M$58</f>
        <v>8.7007517570334945E-3</v>
      </c>
      <c r="AE143" s="510">
        <f>IF(Calibración_BAU_USCUSS!AI144&lt;0,Calibración_BAU_USCUSS!AI144 *-1, Calibración_BAU_USCUSS!AI144)*Emisiones_USCUSS!$M$58</f>
        <v>8.7007517570329481E-3</v>
      </c>
      <c r="AF143" s="510">
        <f>IF(Calibración_BAU_USCUSS!AJ144&lt;0,Calibración_BAU_USCUSS!AJ144 *-1, Calibración_BAU_USCUSS!AJ144)*Emisiones_USCUSS!$M$58</f>
        <v>8.7007517570329481E-3</v>
      </c>
      <c r="AG143" s="510">
        <f>IF(Calibración_BAU_USCUSS!AK144&lt;0,Calibración_BAU_USCUSS!AK144 *-1, Calibración_BAU_USCUSS!AK144)*Emisiones_USCUSS!$M$58</f>
        <v>8.7007517570329481E-3</v>
      </c>
      <c r="AH143" s="510">
        <f>IF(Calibración_BAU_USCUSS!AL144&lt;0,Calibración_BAU_USCUSS!AL144 *-1, Calibración_BAU_USCUSS!AL144)*Emisiones_USCUSS!$M$58</f>
        <v>8.7007517570329481E-3</v>
      </c>
      <c r="AI143" s="510">
        <f>IF(Calibración_BAU_USCUSS!AM144&lt;0,Calibración_BAU_USCUSS!AM144 *-1, Calibración_BAU_USCUSS!AM144)*Emisiones_USCUSS!$M$58</f>
        <v>8.7007517570329481E-3</v>
      </c>
      <c r="AJ143" s="510">
        <f>IF(Calibración_BAU_USCUSS!AN144&lt;0,Calibración_BAU_USCUSS!AN144 *-1, Calibración_BAU_USCUSS!AN144)*Emisiones_USCUSS!$M$58</f>
        <v>8.7007517570329481E-3</v>
      </c>
      <c r="AK143" s="510">
        <f>IF(Calibración_BAU_USCUSS!AO144&lt;0,Calibración_BAU_USCUSS!AO144 *-1, Calibración_BAU_USCUSS!AO144)*Emisiones_USCUSS!$M$58</f>
        <v>8.7007517570329481E-3</v>
      </c>
      <c r="AL143" s="510">
        <f>IF(Calibración_BAU_USCUSS!AP144&lt;0,Calibración_BAU_USCUSS!AP144 *-1, Calibración_BAU_USCUSS!AP144)*Emisiones_USCUSS!$M$58</f>
        <v>8.7007517570329481E-3</v>
      </c>
      <c r="AM143" s="510">
        <f>IF(Calibración_BAU_USCUSS!AQ144&lt;0,Calibración_BAU_USCUSS!AQ144 *-1, Calibración_BAU_USCUSS!AQ144)*Emisiones_USCUSS!$M$58</f>
        <v>8.7007517570329481E-3</v>
      </c>
      <c r="AN143" s="510">
        <f>IF(Calibración_BAU_USCUSS!AR144&lt;0,Calibración_BAU_USCUSS!AR144 *-1, Calibración_BAU_USCUSS!AR144)*Emisiones_USCUSS!$M$58</f>
        <v>8.7007517570329481E-3</v>
      </c>
      <c r="AO143" s="510">
        <f>IF(Calibración_BAU_USCUSS!AS144&lt;0,Calibración_BAU_USCUSS!AS144 *-1, Calibración_BAU_USCUSS!AS144)*Emisiones_USCUSS!$M$58</f>
        <v>8.7007517570334945E-3</v>
      </c>
      <c r="AP143" s="510">
        <f>IF(Calibración_BAU_USCUSS!AT144&lt;0,Calibración_BAU_USCUSS!AT144 *-1, Calibración_BAU_USCUSS!AT144)*Emisiones_USCUSS!$M$58</f>
        <v>8.7007517570329481E-3</v>
      </c>
      <c r="AQ143" s="510">
        <f>IF(Calibración_BAU_USCUSS!AU144&lt;0,Calibración_BAU_USCUSS!AU144 *-1, Calibración_BAU_USCUSS!AU144)*Emisiones_USCUSS!$M$58</f>
        <v>8.7007517570329481E-3</v>
      </c>
      <c r="AR143" s="510">
        <f>IF(Calibración_BAU_USCUSS!AV144&lt;0,Calibración_BAU_USCUSS!AV144 *-1, Calibración_BAU_USCUSS!AV144)*Emisiones_USCUSS!$M$58</f>
        <v>8.7007517570329481E-3</v>
      </c>
      <c r="AS143" s="510">
        <f>IF(Calibración_BAU_USCUSS!AW144&lt;0,Calibración_BAU_USCUSS!AW144 *-1, Calibración_BAU_USCUSS!AW144)*Emisiones_USCUSS!$M$58</f>
        <v>8.7007517570329481E-3</v>
      </c>
      <c r="AT143" s="510">
        <f>IF(Calibración_BAU_USCUSS!AX144&lt;0,Calibración_BAU_USCUSS!AX144 *-1, Calibración_BAU_USCUSS!AX144)*Emisiones_USCUSS!$M$58</f>
        <v>8.7007517570329481E-3</v>
      </c>
      <c r="AU143" s="510">
        <f>IF(Calibración_BAU_USCUSS!AY144&lt;0,Calibración_BAU_USCUSS!AY144 *-1, Calibración_BAU_USCUSS!AY144)*Emisiones_USCUSS!$M$58</f>
        <v>8.7007517570329481E-3</v>
      </c>
      <c r="AV143" s="510">
        <f>IF(Calibración_BAU_USCUSS!AZ144&lt;0,Calibración_BAU_USCUSS!AZ144 *-1, Calibración_BAU_USCUSS!AZ144)*Emisiones_USCUSS!$M$58</f>
        <v>8.7007517570329481E-3</v>
      </c>
      <c r="AW143" s="510">
        <f>IF(Calibración_BAU_USCUSS!BA144&lt;0,Calibración_BAU_USCUSS!BA144 *-1, Calibración_BAU_USCUSS!BA144)*Emisiones_USCUSS!$M$58</f>
        <v>8.7007517570329481E-3</v>
      </c>
      <c r="AX143" s="510">
        <f>IF(Calibración_BAU_USCUSS!BB144&lt;0,Calibración_BAU_USCUSS!BB144 *-1, Calibración_BAU_USCUSS!BB144)*Emisiones_USCUSS!$M$58</f>
        <v>8.7007517570329481E-3</v>
      </c>
      <c r="AY143" s="510">
        <f>IF(Calibración_BAU_USCUSS!BC144&lt;0,Calibración_BAU_USCUSS!BC144 *-1, Calibración_BAU_USCUSS!BC144)*Emisiones_USCUSS!$M$58</f>
        <v>8.7007517570334945E-3</v>
      </c>
      <c r="AZ143" s="510">
        <f>IF(Calibración_BAU_USCUSS!BD144&lt;0,Calibración_BAU_USCUSS!BD144 *-1, Calibración_BAU_USCUSS!BD144)*Emisiones_USCUSS!$M$58</f>
        <v>8.7007517570329481E-3</v>
      </c>
      <c r="BA143" s="510">
        <f>IF(Calibración_BAU_USCUSS!BE144&lt;0,Calibración_BAU_USCUSS!BE144 *-1, Calibración_BAU_USCUSS!BE144)*Emisiones_USCUSS!$M$58</f>
        <v>8.7007517570329481E-3</v>
      </c>
      <c r="BB143" s="510">
        <f>IF(Calibración_BAU_USCUSS!BF144&lt;0,Calibración_BAU_USCUSS!BF144 *-1, Calibración_BAU_USCUSS!BF144)*Emisiones_USCUSS!$M$58</f>
        <v>8.7007517570329481E-3</v>
      </c>
      <c r="BC143" s="510">
        <f>IF(Calibración_BAU_USCUSS!BG144&lt;0,Calibración_BAU_USCUSS!BG144 *-1, Calibración_BAU_USCUSS!BG144)*Emisiones_USCUSS!$M$58</f>
        <v>8.7007517570329481E-3</v>
      </c>
      <c r="BD143" s="510">
        <f>IF(Calibración_BAU_USCUSS!BH144&lt;0,Calibración_BAU_USCUSS!BH144 *-1, Calibración_BAU_USCUSS!BH144)*Emisiones_USCUSS!$M$58</f>
        <v>8.7007517570329481E-3</v>
      </c>
      <c r="BE143" s="510">
        <f>IF(Calibración_BAU_USCUSS!BI144&lt;0,Calibración_BAU_USCUSS!BI144 *-1, Calibración_BAU_USCUSS!BI144)*Emisiones_USCUSS!$M$58</f>
        <v>8.7007517570329481E-3</v>
      </c>
      <c r="BF143" s="510">
        <f>IF(Calibración_BAU_USCUSS!BJ144&lt;0,Calibración_BAU_USCUSS!BJ144 *-1, Calibración_BAU_USCUSS!BJ144)*Emisiones_USCUSS!$M$58</f>
        <v>8.7007517570329481E-3</v>
      </c>
      <c r="BG143" s="510">
        <f>IF(Calibración_BAU_USCUSS!BK144&lt;0,Calibración_BAU_USCUSS!BK144 *-1, Calibración_BAU_USCUSS!BK144)*Emisiones_USCUSS!$M$58</f>
        <v>8.7007517570329481E-3</v>
      </c>
      <c r="BH143" s="510">
        <f>IF(Calibración_BAU_USCUSS!BL144&lt;0,Calibración_BAU_USCUSS!BL144 *-1, Calibración_BAU_USCUSS!BL144)*Emisiones_USCUSS!$M$58</f>
        <v>8.7007517570329481E-3</v>
      </c>
      <c r="BI143" s="510">
        <f>IF(Calibración_BAU_USCUSS!BM144&lt;0,Calibración_BAU_USCUSS!BM144 *-1, Calibración_BAU_USCUSS!BM144)*Emisiones_USCUSS!$M$58</f>
        <v>8.7007517570329481E-3</v>
      </c>
      <c r="BJ143" s="510">
        <f>IF(Calibración_BAU_USCUSS!BN144&lt;0,Calibración_BAU_USCUSS!BN144 *-1, Calibración_BAU_USCUSS!BN144)*Emisiones_USCUSS!$M$58</f>
        <v>8.7007517570334945E-3</v>
      </c>
      <c r="BK143" s="510">
        <f>IF(Calibración_BAU_USCUSS!BO144&lt;0,Calibración_BAU_USCUSS!BO144 *-1, Calibración_BAU_USCUSS!BO144)*Emisiones_USCUSS!$M$58</f>
        <v>8.7007517570329481E-3</v>
      </c>
      <c r="BL143" s="510">
        <f>IF(Calibración_BAU_USCUSS!BP144&lt;0,Calibración_BAU_USCUSS!BP144 *-1, Calibración_BAU_USCUSS!BP144)*Emisiones_USCUSS!$M$58</f>
        <v>8.7007517570329481E-3</v>
      </c>
      <c r="BM143" s="510">
        <f>IF(Calibración_BAU_USCUSS!BQ144&lt;0,Calibración_BAU_USCUSS!BQ144 *-1, Calibración_BAU_USCUSS!BQ144)*Emisiones_USCUSS!$M$58</f>
        <v>8.7007517570329481E-3</v>
      </c>
    </row>
    <row r="144" spans="1:65" x14ac:dyDescent="0.3">
      <c r="C144" s="842" t="s">
        <v>57</v>
      </c>
      <c r="D144" s="784"/>
      <c r="E144" s="514"/>
      <c r="F144" s="514"/>
      <c r="G144" s="514"/>
      <c r="H144" s="514"/>
      <c r="I144" s="510"/>
      <c r="J144" s="510"/>
      <c r="K144" s="510"/>
      <c r="L144" s="510"/>
      <c r="M144" s="510"/>
      <c r="N144" s="510"/>
      <c r="O144" s="510"/>
      <c r="P144" s="510"/>
      <c r="Q144" s="510"/>
      <c r="R144" s="510"/>
      <c r="S144" s="510"/>
      <c r="T144" s="510"/>
      <c r="U144" s="510"/>
      <c r="V144" s="510"/>
      <c r="W144" s="510"/>
      <c r="X144" s="510"/>
      <c r="Y144" s="510"/>
      <c r="Z144" s="510"/>
      <c r="AA144" s="510"/>
      <c r="AB144" s="510"/>
      <c r="AC144" s="510"/>
      <c r="AD144" s="510"/>
      <c r="AE144" s="510"/>
      <c r="AF144" s="510"/>
      <c r="AG144" s="510"/>
      <c r="AH144" s="510"/>
      <c r="AI144" s="510"/>
      <c r="AJ144" s="510"/>
      <c r="AK144" s="510"/>
      <c r="AL144" s="510"/>
      <c r="AM144" s="510"/>
      <c r="AN144" s="510"/>
      <c r="AO144" s="510"/>
      <c r="AP144" s="510"/>
      <c r="AQ144" s="510"/>
      <c r="AR144" s="510"/>
      <c r="AS144" s="510"/>
      <c r="AT144" s="510"/>
      <c r="AU144" s="510"/>
      <c r="AV144" s="510"/>
      <c r="AW144" s="510"/>
      <c r="AX144" s="510"/>
      <c r="AY144" s="510"/>
      <c r="AZ144" s="510"/>
      <c r="BA144" s="510"/>
      <c r="BB144" s="510"/>
      <c r="BC144" s="510"/>
      <c r="BD144" s="510"/>
      <c r="BE144" s="510"/>
      <c r="BF144" s="510"/>
      <c r="BG144" s="510"/>
      <c r="BH144" s="510"/>
      <c r="BI144" s="510"/>
      <c r="BJ144" s="510"/>
      <c r="BK144" s="510"/>
      <c r="BL144" s="510"/>
      <c r="BM144" s="510"/>
    </row>
    <row r="145" spans="1:65" x14ac:dyDescent="0.3">
      <c r="D145" s="64"/>
      <c r="E145" s="83"/>
      <c r="F145" s="83"/>
      <c r="G145" s="83"/>
      <c r="H145" s="83"/>
      <c r="M145" s="272">
        <f>SUM(M139:M144)</f>
        <v>1.0119648852000001</v>
      </c>
      <c r="N145" s="272">
        <f t="shared" ref="N145:BM145" si="6">SUM(N139:N144)</f>
        <v>0.69889394066565458</v>
      </c>
      <c r="O145" s="272">
        <f t="shared" si="6"/>
        <v>0.79657408880254521</v>
      </c>
      <c r="P145" s="272">
        <f t="shared" si="6"/>
        <v>0.94528211954058905</v>
      </c>
      <c r="Q145" s="272">
        <f t="shared" si="6"/>
        <v>0.94456750947402801</v>
      </c>
      <c r="R145" s="272">
        <f t="shared" si="6"/>
        <v>0.91471962814716312</v>
      </c>
      <c r="S145" s="272">
        <f t="shared" si="6"/>
        <v>0.91984401738236909</v>
      </c>
      <c r="T145" s="272">
        <f t="shared" si="6"/>
        <v>0.87587116023059575</v>
      </c>
      <c r="U145" s="272">
        <f t="shared" si="6"/>
        <v>0.84921713289707723</v>
      </c>
      <c r="V145" s="272">
        <f t="shared" si="6"/>
        <v>0.876489930119837</v>
      </c>
      <c r="W145" s="272">
        <f t="shared" si="6"/>
        <v>0.85112632640286123</v>
      </c>
      <c r="X145" s="272">
        <f t="shared" si="6"/>
        <v>0.79692491866979942</v>
      </c>
      <c r="Y145" s="272">
        <f t="shared" si="6"/>
        <v>0.80313462153934145</v>
      </c>
      <c r="Z145" s="272">
        <f t="shared" si="6"/>
        <v>0.83376323766669369</v>
      </c>
      <c r="AA145" s="272">
        <f t="shared" si="6"/>
        <v>0.78790595568007937</v>
      </c>
      <c r="AB145" s="272">
        <f t="shared" si="6"/>
        <v>0.80396706350792835</v>
      </c>
      <c r="AC145" s="272">
        <f t="shared" si="6"/>
        <v>0.7699058422811903</v>
      </c>
      <c r="AD145" s="272">
        <f t="shared" si="6"/>
        <v>0.76770941612711396</v>
      </c>
      <c r="AE145" s="272">
        <f t="shared" si="6"/>
        <v>0.77687239285614518</v>
      </c>
      <c r="AF145" s="272">
        <f t="shared" si="6"/>
        <v>0.76306830950535953</v>
      </c>
      <c r="AG145" s="272">
        <f t="shared" si="6"/>
        <v>0.76870216485598952</v>
      </c>
      <c r="AH145" s="272">
        <f t="shared" si="6"/>
        <v>0.7839924508742786</v>
      </c>
      <c r="AI145" s="272">
        <f t="shared" si="6"/>
        <v>0.77287307429501784</v>
      </c>
      <c r="AJ145" s="272">
        <f t="shared" si="6"/>
        <v>0.77979328690293426</v>
      </c>
      <c r="AK145" s="272">
        <f t="shared" si="6"/>
        <v>0.78006675556290084</v>
      </c>
      <c r="AL145" s="272">
        <f t="shared" si="6"/>
        <v>0.7575536411957825</v>
      </c>
      <c r="AM145" s="272">
        <f t="shared" si="6"/>
        <v>0.78610172908940723</v>
      </c>
      <c r="AN145" s="272">
        <f t="shared" si="6"/>
        <v>0.77037670406341963</v>
      </c>
      <c r="AO145" s="272">
        <f t="shared" si="6"/>
        <v>0.79679302919425488</v>
      </c>
      <c r="AP145" s="272">
        <f t="shared" si="6"/>
        <v>0.77183988210953147</v>
      </c>
      <c r="AQ145" s="272">
        <f t="shared" si="6"/>
        <v>0.76705895945498304</v>
      </c>
      <c r="AR145" s="272">
        <f t="shared" si="6"/>
        <v>0.76834008388344932</v>
      </c>
      <c r="AS145" s="272">
        <f t="shared" si="6"/>
        <v>0.76330204710588512</v>
      </c>
      <c r="AT145" s="272">
        <f t="shared" si="6"/>
        <v>0.74073473228091313</v>
      </c>
      <c r="AU145" s="272">
        <f t="shared" si="6"/>
        <v>0.73968230492333409</v>
      </c>
      <c r="AV145" s="272">
        <f t="shared" si="6"/>
        <v>0.73790665205774641</v>
      </c>
      <c r="AW145" s="272">
        <f t="shared" si="6"/>
        <v>0.73696681851269197</v>
      </c>
      <c r="AX145" s="272">
        <f t="shared" si="6"/>
        <v>0.73556644793760384</v>
      </c>
      <c r="AY145" s="272">
        <f t="shared" si="6"/>
        <v>0.73298891172921254</v>
      </c>
      <c r="AZ145" s="272">
        <f t="shared" si="6"/>
        <v>0.7310105926990651</v>
      </c>
      <c r="BA145" s="272">
        <f t="shared" si="6"/>
        <v>0.72839716151917522</v>
      </c>
      <c r="BB145" s="272">
        <f t="shared" si="6"/>
        <v>0.72557383779181495</v>
      </c>
      <c r="BC145" s="272">
        <f t="shared" si="6"/>
        <v>0.72413100514472684</v>
      </c>
      <c r="BD145" s="272">
        <f t="shared" si="6"/>
        <v>0.72056743691515501</v>
      </c>
      <c r="BE145" s="272">
        <f t="shared" si="6"/>
        <v>0.71785443667385052</v>
      </c>
      <c r="BF145" s="272">
        <f t="shared" si="6"/>
        <v>0.71307962929139035</v>
      </c>
      <c r="BG145" s="272">
        <f t="shared" si="6"/>
        <v>0.70972111000246096</v>
      </c>
      <c r="BH145" s="272">
        <f t="shared" si="6"/>
        <v>0.70645521868095018</v>
      </c>
      <c r="BI145" s="272">
        <f t="shared" si="6"/>
        <v>0.70286112086955099</v>
      </c>
      <c r="BJ145" s="272">
        <f t="shared" si="6"/>
        <v>0.69936008340562028</v>
      </c>
      <c r="BK145" s="272">
        <f t="shared" si="6"/>
        <v>0.6971887033845523</v>
      </c>
      <c r="BL145" s="272">
        <f t="shared" si="6"/>
        <v>0.69493024450498708</v>
      </c>
      <c r="BM145" s="272">
        <f t="shared" si="6"/>
        <v>0.69262878352789514</v>
      </c>
    </row>
    <row r="146" spans="1:65" x14ac:dyDescent="0.3">
      <c r="D146" s="64"/>
      <c r="E146" s="83"/>
      <c r="F146" s="83"/>
      <c r="G146" s="83"/>
      <c r="H146" s="83"/>
    </row>
    <row r="147" spans="1:65" ht="15.6" x14ac:dyDescent="0.25">
      <c r="C147" s="855" t="s">
        <v>250</v>
      </c>
      <c r="D147" s="855"/>
      <c r="E147" s="855"/>
      <c r="F147" s="855"/>
      <c r="G147" s="855"/>
      <c r="H147" s="855"/>
      <c r="I147" s="855"/>
      <c r="J147" s="855"/>
      <c r="K147" s="855"/>
      <c r="L147" s="855"/>
      <c r="M147" s="855"/>
      <c r="N147" s="855"/>
    </row>
    <row r="148" spans="1:65" x14ac:dyDescent="0.3">
      <c r="C148" s="446" t="s">
        <v>99</v>
      </c>
      <c r="D148" s="445"/>
      <c r="E148" s="514"/>
      <c r="F148" s="514"/>
      <c r="G148" s="514"/>
      <c r="H148" s="514"/>
      <c r="I148" s="510"/>
      <c r="J148" s="510"/>
      <c r="K148" s="510"/>
      <c r="L148" s="510"/>
      <c r="M148" s="510">
        <f>IF(Calibración_BAU_USCUSS!Q149&lt;0,Calibración_BAU_USCUSS!Q149*-1, Calibración_BAU_USCUSS!Q149) *Emisiones_USCUSS!$M$65</f>
        <v>0.24720189200000006</v>
      </c>
      <c r="N148" s="510">
        <f>IF(Calibración_BAU_USCUSS!R149&lt;0,Calibración_BAU_USCUSS!R149*-1, Calibración_BAU_USCUSS!R149) *Emisiones_USCUSS!$M$65</f>
        <v>0.29002203833872481</v>
      </c>
      <c r="O148" s="510">
        <f>IF(Calibración_BAU_USCUSS!S149&lt;0,Calibración_BAU_USCUSS!S149*-1, Calibración_BAU_USCUSS!S149) *Emisiones_USCUSS!$M$65</f>
        <v>0.30023545444086225</v>
      </c>
      <c r="P148" s="510">
        <f>IF(Calibración_BAU_USCUSS!T149&lt;0,Calibración_BAU_USCUSS!T149*-1, Calibración_BAU_USCUSS!T149) *Emisiones_USCUSS!$M$65</f>
        <v>0.29795366498710962</v>
      </c>
      <c r="Q148" s="510">
        <f>IF(Calibración_BAU_USCUSS!U149&lt;0,Calibración_BAU_USCUSS!U149*-1, Calibración_BAU_USCUSS!U149) *Emisiones_USCUSS!$M$65</f>
        <v>0.29568921713321006</v>
      </c>
      <c r="R148" s="510">
        <f>IF(Calibración_BAU_USCUSS!V149&lt;0,Calibración_BAU_USCUSS!V149*-1, Calibración_BAU_USCUSS!V149) *Emisiones_USCUSS!$M$65</f>
        <v>0.29344197908299413</v>
      </c>
      <c r="S148" s="510">
        <f>IF(Calibración_BAU_USCUSS!W149&lt;0,Calibración_BAU_USCUSS!W149*-1, Calibración_BAU_USCUSS!W149) *Emisiones_USCUSS!$M$65</f>
        <v>0.29121182004196616</v>
      </c>
      <c r="T148" s="510">
        <f>IF(Calibración_BAU_USCUSS!X149&lt;0,Calibración_BAU_USCUSS!X149*-1, Calibración_BAU_USCUSS!X149) *Emisiones_USCUSS!$M$65</f>
        <v>0.28899861020964718</v>
      </c>
      <c r="U148" s="510">
        <f>IF(Calibración_BAU_USCUSS!Y149&lt;0,Calibración_BAU_USCUSS!Y149*-1, Calibración_BAU_USCUSS!Y149) *Emisiones_USCUSS!$M$65</f>
        <v>0.28680222077205508</v>
      </c>
      <c r="V148" s="510">
        <f>IF(Calibración_BAU_USCUSS!Z149&lt;0,Calibración_BAU_USCUSS!Z149*-1, Calibración_BAU_USCUSS!Z149) *Emisiones_USCUSS!$M$65</f>
        <v>0.28462252389418452</v>
      </c>
      <c r="W148" s="510">
        <f>IF(Calibración_BAU_USCUSS!AA149&lt;0,Calibración_BAU_USCUSS!AA149*-1, Calibración_BAU_USCUSS!AA149) *Emisiones_USCUSS!$M$65</f>
        <v>0.28245939271259152</v>
      </c>
      <c r="X148" s="510">
        <f>IF(Calibración_BAU_USCUSS!AB149&lt;0,Calibración_BAU_USCUSS!AB149*-1, Calibración_BAU_USCUSS!AB149) *Emisiones_USCUSS!$M$65</f>
        <v>0.28031270132797215</v>
      </c>
      <c r="Y148" s="510">
        <f>IF(Calibración_BAU_USCUSS!AC149&lt;0,Calibración_BAU_USCUSS!AC149*-1, Calibración_BAU_USCUSS!AC149) *Emisiones_USCUSS!$M$65</f>
        <v>0.2781823247978843</v>
      </c>
      <c r="Z148" s="510">
        <f>IF(Calibración_BAU_USCUSS!AD149&lt;0,Calibración_BAU_USCUSS!AD149*-1, Calibración_BAU_USCUSS!AD149) *Emisiones_USCUSS!$M$65</f>
        <v>0.2760681391294198</v>
      </c>
      <c r="AA148" s="510">
        <f>IF(Calibración_BAU_USCUSS!AE149&lt;0,Calibración_BAU_USCUSS!AE149*-1, Calibración_BAU_USCUSS!AE149) *Emisiones_USCUSS!$M$65</f>
        <v>0.2739700212720359</v>
      </c>
      <c r="AB148" s="510">
        <f>IF(Calibración_BAU_USCUSS!AF149&lt;0,Calibración_BAU_USCUSS!AF149*-1, Calibración_BAU_USCUSS!AF149) *Emisiones_USCUSS!$M$65</f>
        <v>0.27188784911036457</v>
      </c>
      <c r="AC148" s="510">
        <f>IF(Calibración_BAU_USCUSS!AG149&lt;0,Calibración_BAU_USCUSS!AG149*-1, Calibración_BAU_USCUSS!AG149) *Emisiones_USCUSS!$M$65</f>
        <v>0.26982150145712624</v>
      </c>
      <c r="AD148" s="510">
        <f>IF(Calibración_BAU_USCUSS!AH149&lt;0,Calibración_BAU_USCUSS!AH149*-1, Calibración_BAU_USCUSS!AH149) *Emisiones_USCUSS!$M$65</f>
        <v>0.26777085804605466</v>
      </c>
      <c r="AE148" s="510">
        <f>IF(Calibración_BAU_USCUSS!AI149&lt;0,Calibración_BAU_USCUSS!AI149*-1, Calibración_BAU_USCUSS!AI149) *Emisiones_USCUSS!$M$65</f>
        <v>0.26573579952490367</v>
      </c>
      <c r="AF148" s="510">
        <f>IF(Calibración_BAU_USCUSS!AJ149&lt;0,Calibración_BAU_USCUSS!AJ149*-1, Calibración_BAU_USCUSS!AJ149) *Emisiones_USCUSS!$M$65</f>
        <v>0.26371620744851487</v>
      </c>
      <c r="AG148" s="510">
        <f>IF(Calibración_BAU_USCUSS!AK149&lt;0,Calibración_BAU_USCUSS!AK149*-1, Calibración_BAU_USCUSS!AK149) *Emisiones_USCUSS!$M$65</f>
        <v>0.26171196427190685</v>
      </c>
      <c r="AH148" s="510">
        <f>IF(Calibración_BAU_USCUSS!AL149&lt;0,Calibración_BAU_USCUSS!AL149*-1, Calibración_BAU_USCUSS!AL149) *Emisiones_USCUSS!$M$65</f>
        <v>0.25972295334344142</v>
      </c>
      <c r="AI148" s="510">
        <f>IF(Calibración_BAU_USCUSS!AM149&lt;0,Calibración_BAU_USCUSS!AM149*-1, Calibración_BAU_USCUSS!AM149) *Emisiones_USCUSS!$M$65</f>
        <v>0.25774905889802818</v>
      </c>
      <c r="AJ148" s="510">
        <f>IF(Calibración_BAU_USCUSS!AN149&lt;0,Calibración_BAU_USCUSS!AN149*-1, Calibración_BAU_USCUSS!AN149) *Emisiones_USCUSS!$M$65</f>
        <v>0.25579016605040622</v>
      </c>
      <c r="AK148" s="510">
        <f>IF(Calibración_BAU_USCUSS!AO149&lt;0,Calibración_BAU_USCUSS!AO149*-1, Calibración_BAU_USCUSS!AO149) *Emisiones_USCUSS!$M$65</f>
        <v>0.25384616078841987</v>
      </c>
      <c r="AL148" s="510">
        <f>IF(Calibración_BAU_USCUSS!AP149&lt;0,Calibración_BAU_USCUSS!AP149*-1, Calibración_BAU_USCUSS!AP149) *Emisiones_USCUSS!$M$65</f>
        <v>0.25191692996642662</v>
      </c>
      <c r="AM148" s="510">
        <f>IF(Calibración_BAU_USCUSS!AQ149&lt;0,Calibración_BAU_USCUSS!AQ149*-1, Calibración_BAU_USCUSS!AQ149) *Emisiones_USCUSS!$M$65</f>
        <v>0.25000236129868258</v>
      </c>
      <c r="AN148" s="510">
        <f>IF(Calibración_BAU_USCUSS!AR149&lt;0,Calibración_BAU_USCUSS!AR149*-1, Calibración_BAU_USCUSS!AR149) *Emisiones_USCUSS!$M$65</f>
        <v>0.2481023433528167</v>
      </c>
      <c r="AO148" s="510">
        <f>IF(Calibración_BAU_USCUSS!AS149&lt;0,Calibración_BAU_USCUSS!AS149*-1, Calibración_BAU_USCUSS!AS149) *Emisiones_USCUSS!$M$65</f>
        <v>0.24621676554333105</v>
      </c>
      <c r="AP148" s="510">
        <f>IF(Calibración_BAU_USCUSS!AT149&lt;0,Calibración_BAU_USCUSS!AT149*-1, Calibración_BAU_USCUSS!AT149) *Emisiones_USCUSS!$M$65</f>
        <v>0.24434551812520119</v>
      </c>
      <c r="AQ148" s="510">
        <f>IF(Calibración_BAU_USCUSS!AU149&lt;0,Calibración_BAU_USCUSS!AU149*-1, Calibración_BAU_USCUSS!AU149) *Emisiones_USCUSS!$M$65</f>
        <v>0.24248849218745391</v>
      </c>
      <c r="AR148" s="510">
        <f>IF(Calibración_BAU_USCUSS!AV149&lt;0,Calibración_BAU_USCUSS!AV149*-1, Calibración_BAU_USCUSS!AV149) *Emisiones_USCUSS!$M$65</f>
        <v>0.24064557964682737</v>
      </c>
      <c r="AS148" s="510">
        <f>IF(Calibración_BAU_USCUSS!AW149&lt;0,Calibración_BAU_USCUSS!AW149*-1, Calibración_BAU_USCUSS!AW149) *Emisiones_USCUSS!$M$65</f>
        <v>0.23881667324151371</v>
      </c>
      <c r="AT148" s="510">
        <f>IF(Calibración_BAU_USCUSS!AX149&lt;0,Calibración_BAU_USCUSS!AX149*-1, Calibración_BAU_USCUSS!AX149) *Emisiones_USCUSS!$M$65</f>
        <v>0.23700166652487428</v>
      </c>
      <c r="AU148" s="510">
        <f>IF(Calibración_BAU_USCUSS!AY149&lt;0,Calibración_BAU_USCUSS!AY149*-1, Calibración_BAU_USCUSS!AY149) *Emisiones_USCUSS!$M$65</f>
        <v>0.23520045385928637</v>
      </c>
      <c r="AV148" s="510">
        <f>IF(Calibración_BAU_USCUSS!AZ149&lt;0,Calibración_BAU_USCUSS!AZ149*-1, Calibración_BAU_USCUSS!AZ149) *Emisiones_USCUSS!$M$65</f>
        <v>0.23341293040995703</v>
      </c>
      <c r="AW148" s="510">
        <f>IF(Calibración_BAU_USCUSS!BA149&lt;0,Calibración_BAU_USCUSS!BA149*-1, Calibración_BAU_USCUSS!BA149) *Emisiones_USCUSS!$M$65</f>
        <v>0.23163899213884154</v>
      </c>
      <c r="AX148" s="510">
        <f>IF(Calibración_BAU_USCUSS!BB149&lt;0,Calibración_BAU_USCUSS!BB149*-1, Calibración_BAU_USCUSS!BB149) *Emisiones_USCUSS!$M$65</f>
        <v>0.22987853579858325</v>
      </c>
      <c r="AY148" s="510">
        <f>IF(Calibración_BAU_USCUSS!BC149&lt;0,Calibración_BAU_USCUSS!BC149*-1, Calibración_BAU_USCUSS!BC149) *Emisiones_USCUSS!$M$65</f>
        <v>0.22813145892651449</v>
      </c>
      <c r="AZ148" s="510">
        <f>IF(Calibración_BAU_USCUSS!BD149&lt;0,Calibración_BAU_USCUSS!BD149*-1, Calibración_BAU_USCUSS!BD149) *Emisiones_USCUSS!$M$65</f>
        <v>0.22639765983867319</v>
      </c>
      <c r="BA148" s="510">
        <f>IF(Calibración_BAU_USCUSS!BE149&lt;0,Calibración_BAU_USCUSS!BE149*-1, Calibración_BAU_USCUSS!BE149) *Emisiones_USCUSS!$M$65</f>
        <v>0.22467703762390254</v>
      </c>
      <c r="BB148" s="510">
        <f>IF(Calibración_BAU_USCUSS!BF149&lt;0,Calibración_BAU_USCUSS!BF149*-1, Calibración_BAU_USCUSS!BF149) *Emisiones_USCUSS!$M$65</f>
        <v>0.22296949213796105</v>
      </c>
      <c r="BC148" s="510">
        <f>IF(Calibración_BAU_USCUSS!BG149&lt;0,Calibración_BAU_USCUSS!BG149*-1, Calibración_BAU_USCUSS!BG149) *Emisiones_USCUSS!$M$65</f>
        <v>0.22127492399770995</v>
      </c>
      <c r="BD148" s="510">
        <f>IF(Calibración_BAU_USCUSS!BH149&lt;0,Calibración_BAU_USCUSS!BH149*-1, Calibración_BAU_USCUSS!BH149) *Emisiones_USCUSS!$M$65</f>
        <v>0.21959323457532764</v>
      </c>
      <c r="BE148" s="510">
        <f>IF(Calibración_BAU_USCUSS!BI149&lt;0,Calibración_BAU_USCUSS!BI149*-1, Calibración_BAU_USCUSS!BI149) *Emisiones_USCUSS!$M$65</f>
        <v>0.21792432599255723</v>
      </c>
      <c r="BF148" s="510">
        <f>IF(Calibración_BAU_USCUSS!BJ149&lt;0,Calibración_BAU_USCUSS!BJ149*-1, Calibración_BAU_USCUSS!BJ149) *Emisiones_USCUSS!$M$65</f>
        <v>0.21626810111501474</v>
      </c>
      <c r="BG148" s="510">
        <f>IF(Calibración_BAU_USCUSS!BK149&lt;0,Calibración_BAU_USCUSS!BK149*-1, Calibración_BAU_USCUSS!BK149) *Emisiones_USCUSS!$M$65</f>
        <v>0.21462446354654044</v>
      </c>
      <c r="BH148" s="510">
        <f>IF(Calibración_BAU_USCUSS!BL149&lt;0,Calibración_BAU_USCUSS!BL149*-1, Calibración_BAU_USCUSS!BL149) *Emisiones_USCUSS!$M$65</f>
        <v>0.21299331762358398</v>
      </c>
      <c r="BI148" s="510">
        <f>IF(Calibración_BAU_USCUSS!BM149&lt;0,Calibración_BAU_USCUSS!BM149*-1, Calibración_BAU_USCUSS!BM149) *Emisiones_USCUSS!$M$65</f>
        <v>0.21137456840964405</v>
      </c>
      <c r="BJ148" s="510">
        <f>IF(Calibración_BAU_USCUSS!BN149&lt;0,Calibración_BAU_USCUSS!BN149*-1, Calibración_BAU_USCUSS!BN149) *Emisiones_USCUSS!$M$65</f>
        <v>0.20976812168972983</v>
      </c>
      <c r="BK148" s="510">
        <f>IF(Calibración_BAU_USCUSS!BO149&lt;0,Calibración_BAU_USCUSS!BO149*-1, Calibración_BAU_USCUSS!BO149) *Emisiones_USCUSS!$M$65</f>
        <v>0.20817388396488856</v>
      </c>
      <c r="BL148" s="510">
        <f>IF(Calibración_BAU_USCUSS!BP149&lt;0,Calibración_BAU_USCUSS!BP149*-1, Calibración_BAU_USCUSS!BP149) *Emisiones_USCUSS!$M$65</f>
        <v>0.20659176244675498</v>
      </c>
      <c r="BM148" s="510">
        <f>IF(Calibración_BAU_USCUSS!BQ149&lt;0,Calibración_BAU_USCUSS!BQ149*-1, Calibración_BAU_USCUSS!BQ149) *Emisiones_USCUSS!$M$65</f>
        <v>0.20502166505216107</v>
      </c>
    </row>
    <row r="149" spans="1:65" x14ac:dyDescent="0.3">
      <c r="C149" s="842" t="s">
        <v>101</v>
      </c>
      <c r="D149" s="784"/>
      <c r="E149" s="514"/>
      <c r="F149" s="514"/>
      <c r="G149" s="514"/>
      <c r="H149" s="514"/>
      <c r="I149" s="510"/>
      <c r="J149" s="510"/>
      <c r="K149" s="510"/>
      <c r="L149" s="510"/>
      <c r="M149" s="510">
        <f>IF(Calibración_BAU_USCUSS!Q150&lt;0,Calibración_BAU_USCUSS!Q150*-1, Calibración_BAU_USCUSS!Q150) *Emisiones_USCUSS!$M$66</f>
        <v>5.7123329400000006E-2</v>
      </c>
      <c r="N149" s="510">
        <f>IF(Calibración_BAU_USCUSS!R150&lt;0,Calibración_BAU_USCUSS!R150*-1, Calibración_BAU_USCUSS!R150) *Emisiones_USCUSS!$M$66</f>
        <v>6.3268312588618141E-7</v>
      </c>
      <c r="O149" s="510">
        <f>IF(Calibración_BAU_USCUSS!S150&lt;0,Calibración_BAU_USCUSS!S150*-1, Calibración_BAU_USCUSS!S150) *Emisiones_USCUSS!$M$66</f>
        <v>4.0702616277181518E-4</v>
      </c>
      <c r="P149" s="510">
        <f>IF(Calibración_BAU_USCUSS!T150&lt;0,Calibración_BAU_USCUSS!T150*-1, Calibración_BAU_USCUSS!T150) *Emisiones_USCUSS!$M$66</f>
        <v>2.2118676099792286E-4</v>
      </c>
      <c r="Q149" s="510">
        <f>IF(Calibración_BAU_USCUSS!U150&lt;0,Calibración_BAU_USCUSS!U150*-1, Calibración_BAU_USCUSS!U150) *Emisiones_USCUSS!$M$66</f>
        <v>1.4106770805339246E-4</v>
      </c>
      <c r="R149" s="510">
        <f>IF(Calibración_BAU_USCUSS!V150&lt;0,Calibración_BAU_USCUSS!V150*-1, Calibración_BAU_USCUSS!V150) *Emisiones_USCUSS!$M$66</f>
        <v>1.620103587544799E-4</v>
      </c>
      <c r="S149" s="510">
        <f>IF(Calibración_BAU_USCUSS!W150&lt;0,Calibración_BAU_USCUSS!W150*-1, Calibración_BAU_USCUSS!W150) *Emisiones_USCUSS!$M$66</f>
        <v>1.568328212571025E-4</v>
      </c>
      <c r="T149" s="510">
        <f>IF(Calibración_BAU_USCUSS!X150&lt;0,Calibración_BAU_USCUSS!X150*-1, Calibración_BAU_USCUSS!X150) *Emisiones_USCUSS!$M$66</f>
        <v>1.4119188399312153E-4</v>
      </c>
      <c r="U149" s="510">
        <f>IF(Calibración_BAU_USCUSS!Y150&lt;0,Calibración_BAU_USCUSS!Y150*-1, Calibración_BAU_USCUSS!Y150) *Emisiones_USCUSS!$M$66</f>
        <v>1.2030704197929109E-4</v>
      </c>
      <c r="V149" s="510">
        <f>IF(Calibración_BAU_USCUSS!Z150&lt;0,Calibración_BAU_USCUSS!Z150*-1, Calibración_BAU_USCUSS!Z150) *Emisiones_USCUSS!$M$66</f>
        <v>1.6662813545577514E-4</v>
      </c>
      <c r="W149" s="510">
        <f>IF(Calibración_BAU_USCUSS!AA150&lt;0,Calibración_BAU_USCUSS!AA150*-1, Calibración_BAU_USCUSS!AA150) *Emisiones_USCUSS!$M$66</f>
        <v>1.4895757558243186E-4</v>
      </c>
      <c r="X149" s="510">
        <f>IF(Calibración_BAU_USCUSS!AB150&lt;0,Calibración_BAU_USCUSS!AB150*-1, Calibración_BAU_USCUSS!AB150) *Emisiones_USCUSS!$M$66</f>
        <v>1.1496160029493624E-4</v>
      </c>
      <c r="Y149" s="510">
        <f>IF(Calibración_BAU_USCUSS!AC150&lt;0,Calibración_BAU_USCUSS!AC150*-1, Calibración_BAU_USCUSS!AC150) *Emisiones_USCUSS!$M$66</f>
        <v>1.2472968402869612E-4</v>
      </c>
      <c r="Z149" s="510">
        <f>IF(Calibración_BAU_USCUSS!AD150&lt;0,Calibración_BAU_USCUSS!AD150*-1, Calibración_BAU_USCUSS!AD150) *Emisiones_USCUSS!$M$66</f>
        <v>1.6591448535598562E-4</v>
      </c>
      <c r="AA149" s="510">
        <f>IF(Calibración_BAU_USCUSS!AE150&lt;0,Calibración_BAU_USCUSS!AE150*-1, Calibración_BAU_USCUSS!AE150) *Emisiones_USCUSS!$M$66</f>
        <v>1.2924276368518202E-4</v>
      </c>
      <c r="AB149" s="510">
        <f>IF(Calibración_BAU_USCUSS!AF150&lt;0,Calibración_BAU_USCUSS!AF150*-1, Calibración_BAU_USCUSS!AF150) *Emisiones_USCUSS!$M$66</f>
        <v>1.5152406589390437E-4</v>
      </c>
      <c r="AC149" s="510">
        <f>IF(Calibración_BAU_USCUSS!AG150&lt;0,Calibración_BAU_USCUSS!AG150*-1, Calibración_BAU_USCUSS!AG150) *Emisiones_USCUSS!$M$66</f>
        <v>1.2405924464119024E-4</v>
      </c>
      <c r="AD149" s="510">
        <f>IF(Calibración_BAU_USCUSS!AH150&lt;0,Calibración_BAU_USCUSS!AH150*-1, Calibración_BAU_USCUSS!AH150) *Emisiones_USCUSS!$M$66</f>
        <v>1.2397327431097767E-4</v>
      </c>
      <c r="AE149" s="510">
        <f>IF(Calibración_BAU_USCUSS!AI150&lt;0,Calibración_BAU_USCUSS!AI150*-1, Calibración_BAU_USCUSS!AI150) *Emisiones_USCUSS!$M$66</f>
        <v>1.3393191385496883E-4</v>
      </c>
      <c r="AF149" s="510">
        <f>IF(Calibración_BAU_USCUSS!AJ150&lt;0,Calibración_BAU_USCUSS!AJ150*-1, Calibración_BAU_USCUSS!AJ150) *Emisiones_USCUSS!$M$66</f>
        <v>1.1903337194181074E-4</v>
      </c>
      <c r="AG149" s="510">
        <f>IF(Calibración_BAU_USCUSS!AK150&lt;0,Calibración_BAU_USCUSS!AK150*-1, Calibración_BAU_USCUSS!AK150) *Emisiones_USCUSS!$M$66</f>
        <v>1.2292079338317241E-4</v>
      </c>
      <c r="AH149" s="510">
        <f>IF(Calibración_BAU_USCUSS!AL150&lt;0,Calibración_BAU_USCUSS!AL150*-1, Calibración_BAU_USCUSS!AL150) *Emisiones_USCUSS!$M$66</f>
        <v>1.3231211389475725E-4</v>
      </c>
      <c r="AI149" s="510">
        <f>IF(Calibración_BAU_USCUSS!AM150&lt;0,Calibración_BAU_USCUSS!AM150*-1, Calibración_BAU_USCUSS!AM150) *Emisiones_USCUSS!$M$66</f>
        <v>1.1924112333668356E-4</v>
      </c>
      <c r="AJ149" s="510">
        <f>IF(Calibración_BAU_USCUSS!AN150&lt;0,Calibración_BAU_USCUSS!AN150*-1, Calibración_BAU_USCUSS!AN150) *Emisiones_USCUSS!$M$66</f>
        <v>1.1985157489602165E-4</v>
      </c>
      <c r="AK149" s="510">
        <f>IF(Calibración_BAU_USCUSS!AO150&lt;0,Calibración_BAU_USCUSS!AO150*-1, Calibración_BAU_USCUSS!AO150) *Emisiones_USCUSS!$M$66</f>
        <v>1.1701748169081459E-4</v>
      </c>
      <c r="AL149" s="510">
        <f>IF(Calibración_BAU_USCUSS!AP150&lt;0,Calibración_BAU_USCUSS!AP150*-1, Calibración_BAU_USCUSS!AP150) *Emisiones_USCUSS!$M$66</f>
        <v>9.1891340980974852E-5</v>
      </c>
      <c r="AM149" s="510">
        <f>IF(Calibración_BAU_USCUSS!AQ150&lt;0,Calibración_BAU_USCUSS!AQ150*-1, Calibración_BAU_USCUSS!AQ150) *Emisiones_USCUSS!$M$66</f>
        <v>1.1514902991731315E-4</v>
      </c>
      <c r="AN149" s="510">
        <f>IF(Calibración_BAU_USCUSS!AR150&lt;0,Calibración_BAU_USCUSS!AR150*-1, Calibración_BAU_USCUSS!AR150) *Emisiones_USCUSS!$M$66</f>
        <v>9.7696930790505307E-5</v>
      </c>
      <c r="AO149" s="510">
        <f>IF(Calibración_BAU_USCUSS!AS150&lt;0,Calibración_BAU_USCUSS!AS150*-1, Calibración_BAU_USCUSS!AS150) *Emisiones_USCUSS!$M$66</f>
        <v>1.201619983878051E-4</v>
      </c>
      <c r="AP149" s="510">
        <f>IF(Calibración_BAU_USCUSS!AT150&lt;0,Calibración_BAU_USCUSS!AT150*-1, Calibración_BAU_USCUSS!AT150) *Emisiones_USCUSS!$M$66</f>
        <v>9.6894171496351934E-5</v>
      </c>
      <c r="AQ149" s="510">
        <f>IF(Calibración_BAU_USCUSS!AU150&lt;0,Calibración_BAU_USCUSS!AU150*-1, Calibración_BAU_USCUSS!AU150) *Emisiones_USCUSS!$M$66</f>
        <v>9.4227886729911372E-5</v>
      </c>
      <c r="AR149" s="510">
        <f>IF(Calibración_BAU_USCUSS!AV150&lt;0,Calibración_BAU_USCUSS!AV150*-1, Calibración_BAU_USCUSS!AV150) *Emisiones_USCUSS!$M$66</f>
        <v>9.5997527464032368E-5</v>
      </c>
      <c r="AS149" s="510">
        <f>IF(Calibración_BAU_USCUSS!AW150&lt;0,Calibración_BAU_USCUSS!AW150*-1, Calibración_BAU_USCUSS!AW150) *Emisiones_USCUSS!$M$66</f>
        <v>9.4998541196835543E-5</v>
      </c>
      <c r="AT149" s="510">
        <f>IF(Calibración_BAU_USCUSS!AX150&lt;0,Calibración_BAU_USCUSS!AX150*-1, Calibración_BAU_USCUSS!AX150) *Emisiones_USCUSS!$M$66</f>
        <v>1.059560163253477E-4</v>
      </c>
      <c r="AU149" s="510">
        <f>IF(Calibración_BAU_USCUSS!AY150&lt;0,Calibración_BAU_USCUSS!AY150*-1, Calibración_BAU_USCUSS!AY150) *Emisiones_USCUSS!$M$66</f>
        <v>9.4636981793210715E-5</v>
      </c>
      <c r="AV149" s="510">
        <f>IF(Calibración_BAU_USCUSS!AZ150&lt;0,Calibración_BAU_USCUSS!AZ150*-1, Calibración_BAU_USCUSS!AZ150) *Emisiones_USCUSS!$M$66</f>
        <v>9.3029874649102975E-5</v>
      </c>
      <c r="AW149" s="510">
        <f>IF(Calibración_BAU_USCUSS!BA150&lt;0,Calibración_BAU_USCUSS!BA150*-1, Calibración_BAU_USCUSS!BA150) *Emisiones_USCUSS!$M$66</f>
        <v>9.4369123382775314E-5</v>
      </c>
      <c r="AX149" s="510">
        <f>IF(Calibración_BAU_USCUSS!BB150&lt;0,Calibración_BAU_USCUSS!BB150*-1, Calibración_BAU_USCUSS!BB150) *Emisiones_USCUSS!$M$66</f>
        <v>9.3587720368178259E-5</v>
      </c>
      <c r="AY149" s="510">
        <f>IF(Calibración_BAU_USCUSS!BC150&lt;0,Calibración_BAU_USCUSS!BC150*-1, Calibración_BAU_USCUSS!BC150) *Emisiones_USCUSS!$M$66</f>
        <v>9.4507167212040555E-5</v>
      </c>
      <c r="AZ149" s="510">
        <f>IF(Calibración_BAU_USCUSS!BD150&lt;0,Calibración_BAU_USCUSS!BD150*-1, Calibración_BAU_USCUSS!BD150) *Emisiones_USCUSS!$M$66</f>
        <v>8.9946030986198046E-5</v>
      </c>
      <c r="BA149" s="510">
        <f>IF(Calibración_BAU_USCUSS!BE150&lt;0,Calibración_BAU_USCUSS!BE150*-1, Calibración_BAU_USCUSS!BE150) *Emisiones_USCUSS!$M$66</f>
        <v>8.9301028250966051E-5</v>
      </c>
      <c r="BB149" s="510">
        <f>IF(Calibración_BAU_USCUSS!BF150&lt;0,Calibración_BAU_USCUSS!BF150*-1, Calibración_BAU_USCUSS!BF150) *Emisiones_USCUSS!$M$66</f>
        <v>8.8629059217583875E-5</v>
      </c>
      <c r="BC149" s="510">
        <f>IF(Calibración_BAU_USCUSS!BG150&lt;0,Calibración_BAU_USCUSS!BG150*-1, Calibración_BAU_USCUSS!BG150) *Emisiones_USCUSS!$M$66</f>
        <v>8.756868131322708E-5</v>
      </c>
      <c r="BD149" s="510">
        <f>IF(Calibración_BAU_USCUSS!BH150&lt;0,Calibración_BAU_USCUSS!BH150*-1, Calibración_BAU_USCUSS!BH150) *Emisiones_USCUSS!$M$66</f>
        <v>8.6172854535540718E-5</v>
      </c>
      <c r="BE149" s="510">
        <f>IF(Calibración_BAU_USCUSS!BI150&lt;0,Calibración_BAU_USCUSS!BI150*-1, Calibración_BAU_USCUSS!BI150) *Emisiones_USCUSS!$M$66</f>
        <v>8.5042697083318873E-5</v>
      </c>
      <c r="BF149" s="510">
        <f>IF(Calibración_BAU_USCUSS!BJ150&lt;0,Calibración_BAU_USCUSS!BJ150*-1, Calibración_BAU_USCUSS!BJ150) *Emisiones_USCUSS!$M$66</f>
        <v>8.4028479783651314E-5</v>
      </c>
      <c r="BG149" s="510">
        <f>IF(Calibración_BAU_USCUSS!BK150&lt;0,Calibración_BAU_USCUSS!BK150*-1, Calibración_BAU_USCUSS!BK150) *Emisiones_USCUSS!$M$66</f>
        <v>8.3053419444159804E-5</v>
      </c>
      <c r="BH149" s="510">
        <f>IF(Calibración_BAU_USCUSS!BL150&lt;0,Calibración_BAU_USCUSS!BL150*-1, Calibración_BAU_USCUSS!BL150) *Emisiones_USCUSS!$M$66</f>
        <v>8.1868848136743978E-5</v>
      </c>
      <c r="BI149" s="510">
        <f>IF(Calibración_BAU_USCUSS!BM150&lt;0,Calibración_BAU_USCUSS!BM150*-1, Calibración_BAU_USCUSS!BM150) *Emisiones_USCUSS!$M$66</f>
        <v>8.0698260085919712E-5</v>
      </c>
      <c r="BJ149" s="510">
        <f>IF(Calibración_BAU_USCUSS!BN150&lt;0,Calibración_BAU_USCUSS!BN150*-1, Calibración_BAU_USCUSS!BN150) *Emisiones_USCUSS!$M$66</f>
        <v>7.9449301664271719E-5</v>
      </c>
      <c r="BK149" s="510">
        <f>IF(Calibración_BAU_USCUSS!BO150&lt;0,Calibración_BAU_USCUSS!BO150*-1, Calibración_BAU_USCUSS!BO150) *Emisiones_USCUSS!$M$66</f>
        <v>7.8388687739341492E-5</v>
      </c>
      <c r="BL149" s="510">
        <f>IF(Calibración_BAU_USCUSS!BP150&lt;0,Calibración_BAU_USCUSS!BP150*-1, Calibración_BAU_USCUSS!BP150) *Emisiones_USCUSS!$M$66</f>
        <v>7.7295313610234052E-5</v>
      </c>
      <c r="BM149" s="510">
        <f>IF(Calibración_BAU_USCUSS!BQ150&lt;0,Calibración_BAU_USCUSS!BQ150*-1, Calibración_BAU_USCUSS!BQ150) *Emisiones_USCUSS!$M$66</f>
        <v>7.6174367647797425E-5</v>
      </c>
    </row>
    <row r="150" spans="1:65" x14ac:dyDescent="0.3">
      <c r="C150" s="842" t="s">
        <v>106</v>
      </c>
      <c r="D150" s="784"/>
      <c r="E150" s="514"/>
      <c r="F150" s="514"/>
      <c r="G150" s="514"/>
      <c r="H150" s="514"/>
      <c r="I150" s="510"/>
      <c r="J150" s="510"/>
      <c r="K150" s="510"/>
      <c r="L150" s="510"/>
      <c r="M150" s="510">
        <f>IF(Calibración_BAU_USCUSS!Q151&lt;0,Calibración_BAU_USCUSS!Q151*-1, Calibración_BAU_USCUSS!Q151) *Emisiones_USCUSS!$M$67</f>
        <v>1.09494</v>
      </c>
      <c r="N150" s="510">
        <f>IF(Calibración_BAU_USCUSS!R151&lt;0,Calibración_BAU_USCUSS!R151*-1, Calibración_BAU_USCUSS!R151) *Emisiones_USCUSS!$M$67</f>
        <v>0.4796373746012455</v>
      </c>
      <c r="O150" s="510">
        <f>IF(Calibración_BAU_USCUSS!S151&lt;0,Calibración_BAU_USCUSS!S151*-1, Calibración_BAU_USCUSS!S151) *Emisiones_USCUSS!$M$67</f>
        <v>0.10661634473097466</v>
      </c>
      <c r="P150" s="510">
        <f>IF(Calibración_BAU_USCUSS!T151&lt;0,Calibración_BAU_USCUSS!T151*-1, Calibración_BAU_USCUSS!T151) *Emisiones_USCUSS!$M$67</f>
        <v>1.010931461068556</v>
      </c>
      <c r="Q150" s="510">
        <f>IF(Calibración_BAU_USCUSS!U151&lt;0,Calibración_BAU_USCUSS!U151*-1, Calibración_BAU_USCUSS!U151) *Emisiones_USCUSS!$M$67</f>
        <v>1.0399127618783517</v>
      </c>
      <c r="R150" s="510">
        <f>IF(Calibración_BAU_USCUSS!V151&lt;0,Calibración_BAU_USCUSS!V151*-1, Calibración_BAU_USCUSS!V151) *Emisiones_USCUSS!$M$67</f>
        <v>0.89865193438098345</v>
      </c>
      <c r="S150" s="510">
        <f>IF(Calibración_BAU_USCUSS!W151&lt;0,Calibración_BAU_USCUSS!W151*-1, Calibración_BAU_USCUSS!W151) *Emisiones_USCUSS!$M$67</f>
        <v>0.96107933359665765</v>
      </c>
      <c r="T150" s="510">
        <f>IF(Calibración_BAU_USCUSS!X151&lt;0,Calibración_BAU_USCUSS!X151*-1, Calibración_BAU_USCUSS!X151) *Emisiones_USCUSS!$M$67</f>
        <v>0.7366422588457372</v>
      </c>
      <c r="U150" s="510">
        <f>IF(Calibración_BAU_USCUSS!Y151&lt;0,Calibración_BAU_USCUSS!Y151*-1, Calibración_BAU_USCUSS!Y151) *Emisiones_USCUSS!$M$67</f>
        <v>0.61291682419191662</v>
      </c>
      <c r="V150" s="510">
        <f>IF(Calibración_BAU_USCUSS!Z151&lt;0,Calibración_BAU_USCUSS!Z151*-1, Calibración_BAU_USCUSS!Z151) *Emisiones_USCUSS!$M$67</f>
        <v>0.80397397339339294</v>
      </c>
      <c r="W150" s="510">
        <f>IF(Calibración_BAU_USCUSS!AA151&lt;0,Calibración_BAU_USCUSS!AA151*-1, Calibración_BAU_USCUSS!AA151) *Emisiones_USCUSS!$M$67</f>
        <v>0.68721777903916936</v>
      </c>
      <c r="X150" s="510">
        <f>IF(Calibración_BAU_USCUSS!AB151&lt;0,Calibración_BAU_USCUSS!AB151*-1, Calibración_BAU_USCUSS!AB151) *Emisiones_USCUSS!$M$67</f>
        <v>0.40182473386850409</v>
      </c>
      <c r="Y150" s="510">
        <f>IF(Calibración_BAU_USCUSS!AC151&lt;0,Calibración_BAU_USCUSS!AC151*-1, Calibración_BAU_USCUSS!AC151) *Emisiones_USCUSS!$M$67</f>
        <v>0.46889188829419232</v>
      </c>
      <c r="Z150" s="510">
        <f>IF(Calibración_BAU_USCUSS!AD151&lt;0,Calibración_BAU_USCUSS!AD151*-1, Calibración_BAU_USCUSS!AD151) *Emisiones_USCUSS!$M$67</f>
        <v>0.67834781184078186</v>
      </c>
      <c r="AA150" s="510">
        <f>IF(Calibración_BAU_USCUSS!AE151&lt;0,Calibración_BAU_USCUSS!AE151*-1, Calibración_BAU_USCUSS!AE151) *Emisiones_USCUSS!$M$67</f>
        <v>0.44074121398701904</v>
      </c>
      <c r="AB150" s="510">
        <f>IF(Calibración_BAU_USCUSS!AF151&lt;0,Calibración_BAU_USCUSS!AF151*-1, Calibración_BAU_USCUSS!AF151) *Emisiones_USCUSS!$M$67</f>
        <v>0.5644979142025317</v>
      </c>
      <c r="AC150" s="510">
        <f>IF(Calibración_BAU_USCUSS!AG151&lt;0,Calibración_BAU_USCUSS!AG151*-1, Calibración_BAU_USCUSS!AG151) *Emisiones_USCUSS!$M$67</f>
        <v>0.39522285530073792</v>
      </c>
      <c r="AD150" s="510">
        <f>IF(Calibración_BAU_USCUSS!AH151&lt;0,Calibración_BAU_USCUSS!AH151*-1, Calibración_BAU_USCUSS!AH151) *Emisiones_USCUSS!$M$67</f>
        <v>0.41176961382296606</v>
      </c>
      <c r="AE150" s="510">
        <f>IF(Calibración_BAU_USCUSS!AI151&lt;0,Calibración_BAU_USCUSS!AI151*-1, Calibración_BAU_USCUSS!AI151) *Emisiones_USCUSS!$M$67</f>
        <v>0.4944038013746499</v>
      </c>
      <c r="AF150" s="510">
        <f>IF(Calibración_BAU_USCUSS!AJ151&lt;0,Calibración_BAU_USCUSS!AJ151*-1, Calibración_BAU_USCUSS!AJ151) *Emisiones_USCUSS!$M$67</f>
        <v>0.44258707682695952</v>
      </c>
      <c r="AG150" s="510">
        <f>IF(Calibración_BAU_USCUSS!AK151&lt;0,Calibración_BAU_USCUSS!AK151*-1, Calibración_BAU_USCUSS!AK151) *Emisiones_USCUSS!$M$67</f>
        <v>0.50406063139680912</v>
      </c>
      <c r="AH150" s="510">
        <f>IF(Calibración_BAU_USCUSS!AL151&lt;0,Calibración_BAU_USCUSS!AL151*-1, Calibración_BAU_USCUSS!AL151) *Emisiones_USCUSS!$M$67</f>
        <v>0.62165203456027029</v>
      </c>
      <c r="AI150" s="510">
        <f>IF(Calibración_BAU_USCUSS!AM151&lt;0,Calibración_BAU_USCUSS!AM151*-1, Calibración_BAU_USCUSS!AM151) *Emisiones_USCUSS!$M$67</f>
        <v>0.5847483954332201</v>
      </c>
      <c r="AJ150" s="510">
        <f>IF(Calibración_BAU_USCUSS!AN151&lt;0,Calibración_BAU_USCUSS!AN151*-1, Calibración_BAU_USCUSS!AN151) *Emisiones_USCUSS!$M$67</f>
        <v>0.6529719257823553</v>
      </c>
      <c r="AK150" s="510">
        <f>IF(Calibración_BAU_USCUSS!AO151&lt;0,Calibración_BAU_USCUSS!AO151*-1, Calibración_BAU_USCUSS!AO151) *Emisiones_USCUSS!$M$67</f>
        <v>0.68214872967920936</v>
      </c>
      <c r="AL150" s="510">
        <f>IF(Calibración_BAU_USCUSS!AP151&lt;0,Calibración_BAU_USCUSS!AP151*-1, Calibración_BAU_USCUSS!AP151) *Emisiones_USCUSS!$M$67</f>
        <v>0.57797471831045777</v>
      </c>
      <c r="AM150" s="510">
        <f>IF(Calibración_BAU_USCUSS!AQ151&lt;0,Calibración_BAU_USCUSS!AQ151*-1, Calibración_BAU_USCUSS!AQ151) *Emisiones_USCUSS!$M$67</f>
        <v>0.77182577713219069</v>
      </c>
      <c r="AN150" s="510">
        <f>IF(Calibración_BAU_USCUSS!AR151&lt;0,Calibración_BAU_USCUSS!AR151*-1, Calibración_BAU_USCUSS!AR151) *Emisiones_USCUSS!$M$67</f>
        <v>0.70683784934008353</v>
      </c>
      <c r="AO150" s="510">
        <f>IF(Calibración_BAU_USCUSS!AS151&lt;0,Calibración_BAU_USCUSS!AS151*-1, Calibración_BAU_USCUSS!AS151) *Emisiones_USCUSS!$M$67</f>
        <v>0.88777641572277299</v>
      </c>
      <c r="AP150" s="510">
        <f>IF(Calibración_BAU_USCUSS!AT151&lt;0,Calibración_BAU_USCUSS!AT151*-1, Calibración_BAU_USCUSS!AT151) *Emisiones_USCUSS!$M$67</f>
        <v>0.76848928006691586</v>
      </c>
      <c r="AQ150" s="510">
        <f>IF(Calibración_BAU_USCUSS!AU151&lt;0,Calibración_BAU_USCUSS!AU151*-1, Calibración_BAU_USCUSS!AU151) *Emisiones_USCUSS!$M$67</f>
        <v>0.76678011169226357</v>
      </c>
      <c r="AR150" s="510">
        <f>IF(Calibración_BAU_USCUSS!AV151&lt;0,Calibración_BAU_USCUSS!AV151*-1, Calibración_BAU_USCUSS!AV151) *Emisiones_USCUSS!$M$67</f>
        <v>0.80028608219439401</v>
      </c>
      <c r="AS150" s="510">
        <f>IF(Calibración_BAU_USCUSS!AW151&lt;0,Calibración_BAU_USCUSS!AW151*-1, Calibración_BAU_USCUSS!AW151) *Emisiones_USCUSS!$M$67</f>
        <v>0.7967166240915351</v>
      </c>
      <c r="AT150" s="510">
        <f>IF(Calibración_BAU_USCUSS!AX151&lt;0,Calibración_BAU_USCUSS!AX151*-1, Calibración_BAU_USCUSS!AX151) *Emisiones_USCUSS!$M$67</f>
        <v>0.69066133439218458</v>
      </c>
      <c r="AU150" s="510">
        <f>IF(Calibración_BAU_USCUSS!AY151&lt;0,Calibración_BAU_USCUSS!AY151*-1, Calibración_BAU_USCUSS!AY151) *Emisiones_USCUSS!$M$67</f>
        <v>0.70983994310688314</v>
      </c>
      <c r="AV150" s="510">
        <f>IF(Calibración_BAU_USCUSS!AZ151&lt;0,Calibración_BAU_USCUSS!AZ151*-1, Calibración_BAU_USCUSS!AZ151) *Emisiones_USCUSS!$M$67</f>
        <v>0.72461495718919655</v>
      </c>
      <c r="AW150" s="510">
        <f>IF(Calibración_BAU_USCUSS!BA151&lt;0,Calibración_BAU_USCUSS!BA151*-1, Calibración_BAU_USCUSS!BA151) *Emisiones_USCUSS!$M$67</f>
        <v>0.74405645599827031</v>
      </c>
      <c r="AX150" s="510">
        <f>IF(Calibración_BAU_USCUSS!BB151&lt;0,Calibración_BAU_USCUSS!BB151*-1, Calibración_BAU_USCUSS!BB151) *Emisiones_USCUSS!$M$67</f>
        <v>0.76057720740684476</v>
      </c>
      <c r="AY150" s="510">
        <f>IF(Calibración_BAU_USCUSS!BC151&lt;0,Calibración_BAU_USCUSS!BC151*-1, Calibración_BAU_USCUSS!BC151) *Emisiones_USCUSS!$M$67</f>
        <v>0.77001551067629626</v>
      </c>
      <c r="AZ150" s="510">
        <f>IF(Calibración_BAU_USCUSS!BD151&lt;0,Calibración_BAU_USCUSS!BD151*-1, Calibración_BAU_USCUSS!BD151) *Emisiones_USCUSS!$M$67</f>
        <v>0.78270803545285061</v>
      </c>
      <c r="BA150" s="510">
        <f>IF(Calibración_BAU_USCUSS!BE151&lt;0,Calibración_BAU_USCUSS!BE151*-1, Calibración_BAU_USCUSS!BE151) *Emisiones_USCUSS!$M$67</f>
        <v>0.791497923917858</v>
      </c>
      <c r="BB150" s="510">
        <f>IF(Calibración_BAU_USCUSS!BF151&lt;0,Calibración_BAU_USCUSS!BF151*-1, Calibración_BAU_USCUSS!BF151) *Emisiones_USCUSS!$M$67</f>
        <v>0.79885120566634038</v>
      </c>
      <c r="BC150" s="510">
        <f>IF(Calibración_BAU_USCUSS!BG151&lt;0,Calibración_BAU_USCUSS!BG151*-1, Calibración_BAU_USCUSS!BG151) *Emisiones_USCUSS!$M$67</f>
        <v>0.81405124168025034</v>
      </c>
      <c r="BD150" s="510">
        <f>IF(Calibración_BAU_USCUSS!BH151&lt;0,Calibración_BAU_USCUSS!BH151*-1, Calibración_BAU_USCUSS!BH151) *Emisiones_USCUSS!$M$67</f>
        <v>0.8166665274922954</v>
      </c>
      <c r="BE150" s="510">
        <f>IF(Calibración_BAU_USCUSS!BI151&lt;0,Calibración_BAU_USCUSS!BI151*-1, Calibración_BAU_USCUSS!BI151) *Emisiones_USCUSS!$M$67</f>
        <v>0.82404465135529859</v>
      </c>
      <c r="BF150" s="510">
        <f>IF(Calibración_BAU_USCUSS!BJ151&lt;0,Calibración_BAU_USCUSS!BJ151*-1, Calibración_BAU_USCUSS!BJ151) *Emisiones_USCUSS!$M$67</f>
        <v>0.81918997793518089</v>
      </c>
      <c r="BG150" s="510">
        <f>IF(Calibración_BAU_USCUSS!BK151&lt;0,Calibración_BAU_USCUSS!BK151*-1, Calibración_BAU_USCUSS!BK151) *Emisiones_USCUSS!$M$67</f>
        <v>0.8224047812615134</v>
      </c>
      <c r="BH150" s="510">
        <f>IF(Calibración_BAU_USCUSS!BL151&lt;0,Calibración_BAU_USCUSS!BL151*-1, Calibración_BAU_USCUSS!BL151) *Emisiones_USCUSS!$M$67</f>
        <v>0.82596541497438236</v>
      </c>
      <c r="BI150" s="510">
        <f>IF(Calibración_BAU_USCUSS!BM151&lt;0,Calibración_BAU_USCUSS!BM151*-1, Calibración_BAU_USCUSS!BM151) *Emisiones_USCUSS!$M$67</f>
        <v>0.82741975478787377</v>
      </c>
      <c r="BJ150" s="510">
        <f>IF(Calibración_BAU_USCUSS!BN151&lt;0,Calibración_BAU_USCUSS!BN151*-1, Calibración_BAU_USCUSS!BN151) *Emisiones_USCUSS!$M$67</f>
        <v>0.82922906284468734</v>
      </c>
      <c r="BK150" s="510">
        <f>IF(Calibración_BAU_USCUSS!BO151&lt;0,Calibración_BAU_USCUSS!BO151*-1, Calibración_BAU_USCUSS!BO151) *Emisiones_USCUSS!$M$67</f>
        <v>0.8386149251607099</v>
      </c>
      <c r="BL150" s="510">
        <f>IF(Calibración_BAU_USCUSS!BP151&lt;0,Calibración_BAU_USCUSS!BP151*-1, Calibración_BAU_USCUSS!BP151) *Emisiones_USCUSS!$M$67</f>
        <v>0.84731062963965154</v>
      </c>
      <c r="BM150" s="510">
        <f>IF(Calibración_BAU_USCUSS!BQ151&lt;0,Calibración_BAU_USCUSS!BQ151*-1, Calibración_BAU_USCUSS!BQ151) *Emisiones_USCUSS!$M$67</f>
        <v>0.85557647484672883</v>
      </c>
    </row>
    <row r="151" spans="1:65" x14ac:dyDescent="0.3">
      <c r="C151" s="843" t="s">
        <v>146</v>
      </c>
      <c r="D151" s="785"/>
      <c r="E151" s="514"/>
      <c r="F151" s="514"/>
      <c r="G151" s="514"/>
      <c r="H151" s="514"/>
      <c r="I151" s="510"/>
      <c r="J151" s="510"/>
      <c r="K151" s="510"/>
      <c r="L151" s="510"/>
      <c r="M151" s="510">
        <f>IF(Calibración_BAU_USCUSS!Q152&lt;0,Calibración_BAU_USCUSS!Q152*-1, Calibración_BAU_USCUSS!Q152) *Emisiones_USCUSS!$M$68</f>
        <v>0</v>
      </c>
      <c r="N151" s="510">
        <f>IF(Calibración_BAU_USCUSS!R152&lt;0,Calibración_BAU_USCUSS!R152*-1, Calibración_BAU_USCUSS!R152) *Emisiones_USCUSS!$M$68</f>
        <v>0.44664816416366493</v>
      </c>
      <c r="O151" s="510">
        <f>IF(Calibración_BAU_USCUSS!S152&lt;0,Calibración_BAU_USCUSS!S152*-1, Calibración_BAU_USCUSS!S152) *Emisiones_USCUSS!$M$68</f>
        <v>1.0798673488147974</v>
      </c>
      <c r="P151" s="510">
        <f>IF(Calibración_BAU_USCUSS!T152&lt;0,Calibración_BAU_USCUSS!T152*-1, Calibración_BAU_USCUSS!T152) *Emisiones_USCUSS!$M$68</f>
        <v>0.59959233237833998</v>
      </c>
      <c r="Q151" s="510">
        <f>IF(Calibración_BAU_USCUSS!U152&lt;0,Calibración_BAU_USCUSS!U152*-1, Calibración_BAU_USCUSS!U152) *Emisiones_USCUSS!$M$68</f>
        <v>0.57634321117701348</v>
      </c>
      <c r="R151" s="510">
        <f>IF(Calibración_BAU_USCUSS!V152&lt;0,Calibración_BAU_USCUSS!V152*-1, Calibración_BAU_USCUSS!V152) *Emisiones_USCUSS!$M$68</f>
        <v>0.6416862169335853</v>
      </c>
      <c r="S151" s="510">
        <f>IF(Calibración_BAU_USCUSS!W152&lt;0,Calibración_BAU_USCUSS!W152*-1, Calibración_BAU_USCUSS!W152) *Emisiones_USCUSS!$M$68</f>
        <v>0.60119928607545192</v>
      </c>
      <c r="T151" s="510">
        <f>IF(Calibración_BAU_USCUSS!X152&lt;0,Calibración_BAU_USCUSS!X152*-1, Calibración_BAU_USCUSS!X152) *Emisiones_USCUSS!$M$68</f>
        <v>0.710079621394754</v>
      </c>
      <c r="U151" s="510">
        <f>IF(Calibración_BAU_USCUSS!Y152&lt;0,Calibración_BAU_USCUSS!Y152*-1, Calibración_BAU_USCUSS!Y152) *Emisiones_USCUSS!$M$68</f>
        <v>0.76667934032753393</v>
      </c>
      <c r="V151" s="510">
        <f>IF(Calibración_BAU_USCUSS!Z152&lt;0,Calibración_BAU_USCUSS!Z152*-1, Calibración_BAU_USCUSS!Z152) *Emisiones_USCUSS!$M$68</f>
        <v>0.65937419850267942</v>
      </c>
      <c r="W151" s="510">
        <f>IF(Calibración_BAU_USCUSS!AA152&lt;0,Calibración_BAU_USCUSS!AA152*-1, Calibración_BAU_USCUSS!AA152) *Emisiones_USCUSS!$M$68</f>
        <v>0.71250506024839688</v>
      </c>
      <c r="X151" s="510">
        <f>IF(Calibración_BAU_USCUSS!AB152&lt;0,Calibración_BAU_USCUSS!AB152*-1, Calibración_BAU_USCUSS!AB152) *Emisiones_USCUSS!$M$68</f>
        <v>0.85349497859736179</v>
      </c>
      <c r="Y151" s="510">
        <f>IF(Calibración_BAU_USCUSS!AC152&lt;0,Calibración_BAU_USCUSS!AC152*-1, Calibración_BAU_USCUSS!AC152) *Emisiones_USCUSS!$M$68</f>
        <v>0.81106877092575758</v>
      </c>
      <c r="Z151" s="510">
        <f>IF(Calibración_BAU_USCUSS!AD152&lt;0,Calibración_BAU_USCUSS!AD152*-1, Calibración_BAU_USCUSS!AD152) *Emisiones_USCUSS!$M$68</f>
        <v>0.69454456611049553</v>
      </c>
      <c r="AA151" s="510">
        <f>IF(Calibración_BAU_USCUSS!AE152&lt;0,Calibración_BAU_USCUSS!AE152*-1, Calibración_BAU_USCUSS!AE152) *Emisiones_USCUSS!$M$68</f>
        <v>0.81094830504974336</v>
      </c>
      <c r="AB151" s="510">
        <f>IF(Calibración_BAU_USCUSS!AF152&lt;0,Calibración_BAU_USCUSS!AF152*-1, Calibración_BAU_USCUSS!AF152) *Emisiones_USCUSS!$M$68</f>
        <v>0.73924571964882368</v>
      </c>
      <c r="AC151" s="510">
        <f>IF(Calibración_BAU_USCUSS!AG152&lt;0,Calibración_BAU_USCUSS!AG152*-1, Calibración_BAU_USCUSS!AG152) *Emisiones_USCUSS!$M$68</f>
        <v>0.82023057363957008</v>
      </c>
      <c r="AD151" s="510">
        <f>IF(Calibración_BAU_USCUSS!AH152&lt;0,Calibración_BAU_USCUSS!AH152*-1, Calibración_BAU_USCUSS!AH152) *Emisiones_USCUSS!$M$68</f>
        <v>0.80453257282815072</v>
      </c>
      <c r="AE151" s="510">
        <f>IF(Calibración_BAU_USCUSS!AI152&lt;0,Calibración_BAU_USCUSS!AI152*-1, Calibración_BAU_USCUSS!AI152) *Emisiones_USCUSS!$M$68</f>
        <v>0.75449026795341712</v>
      </c>
      <c r="AF151" s="510">
        <f>IF(Calibración_BAU_USCUSS!AJ152&lt;0,Calibración_BAU_USCUSS!AJ152*-1, Calibración_BAU_USCUSS!AJ152) *Emisiones_USCUSS!$M$68</f>
        <v>0.77456465789216622</v>
      </c>
      <c r="AG151" s="510">
        <f>IF(Calibración_BAU_USCUSS!AK152&lt;0,Calibración_BAU_USCUSS!AK152*-1, Calibración_BAU_USCUSS!AK152) *Emisiones_USCUSS!$M$68</f>
        <v>0.73570376944994254</v>
      </c>
      <c r="AH151" s="510">
        <f>IF(Calibración_BAU_USCUSS!AL152&lt;0,Calibración_BAU_USCUSS!AL152*-1, Calibración_BAU_USCUSS!AL152) *Emisiones_USCUSS!$M$68</f>
        <v>0.6677045036184388</v>
      </c>
      <c r="AI151" s="510">
        <f>IF(Calibración_BAU_USCUSS!AM152&lt;0,Calibración_BAU_USCUSS!AM152*-1, Calibración_BAU_USCUSS!AM152) *Emisiones_USCUSS!$M$68</f>
        <v>0.68022786270370628</v>
      </c>
      <c r="AJ151" s="510">
        <f>IF(Calibración_BAU_USCUSS!AN152&lt;0,Calibración_BAU_USCUSS!AN152*-1, Calibración_BAU_USCUSS!AN152) *Emisiones_USCUSS!$M$68</f>
        <v>0.63806751785512172</v>
      </c>
      <c r="AK151" s="510">
        <f>IF(Calibración_BAU_USCUSS!AO152&lt;0,Calibración_BAU_USCUSS!AO152*-1, Calibración_BAU_USCUSS!AO152) *Emisiones_USCUSS!$M$68</f>
        <v>0.61629822750924468</v>
      </c>
      <c r="AL151" s="510">
        <f>IF(Calibración_BAU_USCUSS!AP152&lt;0,Calibración_BAU_USCUSS!AP152*-1, Calibración_BAU_USCUSS!AP152) *Emisiones_USCUSS!$M$68</f>
        <v>0.66405122786407444</v>
      </c>
      <c r="AM151" s="510">
        <f>IF(Calibración_BAU_USCUSS!AQ152&lt;0,Calibración_BAU_USCUSS!AQ152*-1, Calibración_BAU_USCUSS!AQ152) *Emisiones_USCUSS!$M$68</f>
        <v>0.55664964426757158</v>
      </c>
      <c r="AN151" s="510">
        <f>IF(Calibración_BAU_USCUSS!AR152&lt;0,Calibración_BAU_USCUSS!AR152*-1, Calibración_BAU_USCUSS!AR152) *Emisiones_USCUSS!$M$68</f>
        <v>0.58411759273190933</v>
      </c>
      <c r="AO151" s="510">
        <f>IF(Calibración_BAU_USCUSS!AS152&lt;0,Calibración_BAU_USCUSS!AS152*-1, Calibración_BAU_USCUSS!AS152) *Emisiones_USCUSS!$M$68</f>
        <v>0.48356368557012364</v>
      </c>
      <c r="AP151" s="510">
        <f>IF(Calibración_BAU_USCUSS!AT152&lt;0,Calibración_BAU_USCUSS!AT152*-1, Calibración_BAU_USCUSS!AT152) *Emisiones_USCUSS!$M$68</f>
        <v>0.53940180986037523</v>
      </c>
      <c r="AQ151" s="510">
        <f>IF(Calibración_BAU_USCUSS!AU152&lt;0,Calibración_BAU_USCUSS!AU152*-1, Calibración_BAU_USCUSS!AU152) *Emisiones_USCUSS!$M$68</f>
        <v>0.53407620893040042</v>
      </c>
      <c r="AR151" s="510">
        <f>IF(Calibración_BAU_USCUSS!AV152&lt;0,Calibración_BAU_USCUSS!AV152*-1, Calibración_BAU_USCUSS!AV152) *Emisiones_USCUSS!$M$68</f>
        <v>0.51045513647332197</v>
      </c>
      <c r="AS151" s="510">
        <f>IF(Calibración_BAU_USCUSS!AW152&lt;0,Calibración_BAU_USCUSS!AW152*-1, Calibración_BAU_USCUSS!AW152) *Emisiones_USCUSS!$M$68</f>
        <v>0.50617231157470333</v>
      </c>
      <c r="AT151" s="510">
        <f>IF(Calibración_BAU_USCUSS!AX152&lt;0,Calibración_BAU_USCUSS!AX152*-1, Calibración_BAU_USCUSS!AX152) *Emisiones_USCUSS!$M$68</f>
        <v>0.55525116001682473</v>
      </c>
      <c r="AU151" s="510">
        <f>IF(Calibración_BAU_USCUSS!AY152&lt;0,Calibración_BAU_USCUSS!AY152*-1, Calibración_BAU_USCUSS!AY152) *Emisiones_USCUSS!$M$68</f>
        <v>0.53929000612978817</v>
      </c>
      <c r="AV151" s="510">
        <f>IF(Calibración_BAU_USCUSS!AZ152&lt;0,Calibración_BAU_USCUSS!AZ152*-1, Calibración_BAU_USCUSS!AZ152) *Emisiones_USCUSS!$M$68</f>
        <v>0.52565751896003665</v>
      </c>
      <c r="AW151" s="510">
        <f>IF(Calibración_BAU_USCUSS!BA152&lt;0,Calibración_BAU_USCUSS!BA152*-1, Calibración_BAU_USCUSS!BA152) *Emisiones_USCUSS!$M$68</f>
        <v>0.5096515376243943</v>
      </c>
      <c r="AX151" s="510">
        <f>IF(Calibración_BAU_USCUSS!BB152&lt;0,Calibración_BAU_USCUSS!BB152*-1, Calibración_BAU_USCUSS!BB152) *Emisiones_USCUSS!$M$68</f>
        <v>0.49523289419202116</v>
      </c>
      <c r="AY151" s="510">
        <f>IF(Calibración_BAU_USCUSS!BC152&lt;0,Calibración_BAU_USCUSS!BC152*-1, Calibración_BAU_USCUSS!BC152) *Emisiones_USCUSS!$M$68</f>
        <v>0.48455566383831783</v>
      </c>
      <c r="AZ151" s="510">
        <f>IF(Calibración_BAU_USCUSS!BD152&lt;0,Calibración_BAU_USCUSS!BD152*-1, Calibración_BAU_USCUSS!BD152) *Emisiones_USCUSS!$M$68</f>
        <v>0.47225970235987497</v>
      </c>
      <c r="BA151" s="510">
        <f>IF(Calibración_BAU_USCUSS!BE152&lt;0,Calibración_BAU_USCUSS!BE152*-1, Calibración_BAU_USCUSS!BE152) *Emisiones_USCUSS!$M$68</f>
        <v>0.4620423689987056</v>
      </c>
      <c r="BB151" s="510">
        <f>IF(Calibración_BAU_USCUSS!BF152&lt;0,Calibración_BAU_USCUSS!BF152*-1, Calibración_BAU_USCUSS!BF152) *Emisiones_USCUSS!$M$68</f>
        <v>0.45263014549913744</v>
      </c>
      <c r="BC151" s="510">
        <f>IF(Calibración_BAU_USCUSS!BG152&lt;0,Calibración_BAU_USCUSS!BG152*-1, Calibración_BAU_USCUSS!BG152) *Emisiones_USCUSS!$M$68</f>
        <v>0.43919231946547466</v>
      </c>
      <c r="BD151" s="510">
        <f>IF(Calibración_BAU_USCUSS!BH152&lt;0,Calibración_BAU_USCUSS!BH152*-1, Calibración_BAU_USCUSS!BH152) *Emisiones_USCUSS!$M$68</f>
        <v>0.43235918965958797</v>
      </c>
      <c r="BE151" s="510">
        <f>IF(Calibración_BAU_USCUSS!BI152&lt;0,Calibración_BAU_USCUSS!BI152*-1, Calibración_BAU_USCUSS!BI152) *Emisiones_USCUSS!$M$68</f>
        <v>0.42310116451390289</v>
      </c>
      <c r="BF151" s="510">
        <f>IF(Calibración_BAU_USCUSS!BJ152&lt;0,Calibración_BAU_USCUSS!BJ152*-1, Calibración_BAU_USCUSS!BJ152) *Emisiones_USCUSS!$M$68</f>
        <v>0.42026121587169479</v>
      </c>
      <c r="BG151" s="510">
        <f>IF(Calibración_BAU_USCUSS!BK152&lt;0,Calibración_BAU_USCUSS!BK152*-1, Calibración_BAU_USCUSS!BK152) *Emisiones_USCUSS!$M$68</f>
        <v>0.41327410810603687</v>
      </c>
      <c r="BH151" s="510">
        <f>IF(Calibración_BAU_USCUSS!BL152&lt;0,Calibración_BAU_USCUSS!BL152*-1, Calibración_BAU_USCUSS!BL152) *Emisiones_USCUSS!$M$68</f>
        <v>0.40615837619512501</v>
      </c>
      <c r="BI151" s="510">
        <f>IF(Calibración_BAU_USCUSS!BM152&lt;0,Calibración_BAU_USCUSS!BM152*-1, Calibración_BAU_USCUSS!BM152) *Emisiones_USCUSS!$M$68</f>
        <v>0.40018821667283982</v>
      </c>
      <c r="BJ151" s="510">
        <f>IF(Calibración_BAU_USCUSS!BN152&lt;0,Calibración_BAU_USCUSS!BN152*-1, Calibración_BAU_USCUSS!BN152) *Emisiones_USCUSS!$M$68</f>
        <v>0.39408199567060609</v>
      </c>
      <c r="BK151" s="510">
        <f>IF(Calibración_BAU_USCUSS!BO152&lt;0,Calibración_BAU_USCUSS!BO152*-1, Calibración_BAU_USCUSS!BO152) *Emisiones_USCUSS!$M$68</f>
        <v>0.38408005365808012</v>
      </c>
      <c r="BL151" s="510">
        <f>IF(Calibración_BAU_USCUSS!BP152&lt;0,Calibración_BAU_USCUSS!BP152*-1, Calibración_BAU_USCUSS!BP152) *Emisiones_USCUSS!$M$68</f>
        <v>0.37448340529480861</v>
      </c>
      <c r="BM151" s="510">
        <f>IF(Calibración_BAU_USCUSS!BQ152&lt;0,Calibración_BAU_USCUSS!BQ152*-1, Calibración_BAU_USCUSS!BQ152) *Emisiones_USCUSS!$M$68</f>
        <v>0.36515540514715084</v>
      </c>
    </row>
    <row r="152" spans="1:65" s="911" customFormat="1" ht="14.4" customHeight="1" x14ac:dyDescent="0.3">
      <c r="A152" s="909"/>
      <c r="B152" s="910"/>
      <c r="C152" s="843" t="s">
        <v>102</v>
      </c>
      <c r="D152" s="785"/>
      <c r="E152" s="510"/>
      <c r="F152" s="510"/>
      <c r="G152" s="510"/>
      <c r="H152" s="510"/>
      <c r="I152" s="510"/>
      <c r="J152" s="510"/>
      <c r="K152" s="510"/>
      <c r="L152" s="510"/>
      <c r="M152" s="510">
        <f>IF(Calibración_BAU_USCUSS!Q153&lt;0,Calibración_BAU_USCUSS!Q153*-1,Calibración_BAU_USCUSS!Q153) *Emisiones_USCUSS!$M$69</f>
        <v>3.8602667599999994E-2</v>
      </c>
      <c r="N152" s="510">
        <f>IF(Calibración_BAU_USCUSS!R153&lt;0,Calibración_BAU_USCUSS!R153*-1,Calibración_BAU_USCUSS!R153) *Emisiones_USCUSS!$M$69</f>
        <v>1.3735492132895709E-2</v>
      </c>
      <c r="O152" s="510">
        <f>IF(Calibración_BAU_USCUSS!S153&lt;0,Calibración_BAU_USCUSS!S153*-1,Calibración_BAU_USCUSS!S153) *Emisiones_USCUSS!$M$69</f>
        <v>1.4370904587458915E-2</v>
      </c>
      <c r="P152" s="510">
        <f>IF(Calibración_BAU_USCUSS!T153&lt;0,Calibración_BAU_USCUSS!T153*-1,Calibración_BAU_USCUSS!T153) *Emisiones_USCUSS!$M$69</f>
        <v>1.4370904587458915E-2</v>
      </c>
      <c r="Q152" s="510">
        <f>IF(Calibración_BAU_USCUSS!U153&lt;0,Calibración_BAU_USCUSS!U153*-1,Calibración_BAU_USCUSS!U153) *Emisiones_USCUSS!$M$69</f>
        <v>1.4370904587458915E-2</v>
      </c>
      <c r="R152" s="510">
        <f>IF(Calibración_BAU_USCUSS!V153&lt;0,Calibración_BAU_USCUSS!V153*-1,Calibración_BAU_USCUSS!V153) *Emisiones_USCUSS!$M$69</f>
        <v>1.4370904587458915E-2</v>
      </c>
      <c r="S152" s="510">
        <f>IF(Calibración_BAU_USCUSS!W153&lt;0,Calibración_BAU_USCUSS!W153*-1,Calibración_BAU_USCUSS!W153) *Emisiones_USCUSS!$M$69</f>
        <v>1.4370904587459815E-2</v>
      </c>
      <c r="T152" s="510">
        <f>IF(Calibración_BAU_USCUSS!X153&lt;0,Calibración_BAU_USCUSS!X153*-1,Calibración_BAU_USCUSS!X153) *Emisiones_USCUSS!$M$69</f>
        <v>1.4370904587458915E-2</v>
      </c>
      <c r="U152" s="510">
        <f>IF(Calibración_BAU_USCUSS!Y153&lt;0,Calibración_BAU_USCUSS!Y153*-1,Calibración_BAU_USCUSS!Y153) *Emisiones_USCUSS!$M$69</f>
        <v>1.4370904587458915E-2</v>
      </c>
      <c r="V152" s="510">
        <f>IF(Calibración_BAU_USCUSS!Z153&lt;0,Calibración_BAU_USCUSS!Z153*-1,Calibración_BAU_USCUSS!Z153) *Emisiones_USCUSS!$M$69</f>
        <v>1.4370904587458915E-2</v>
      </c>
      <c r="W152" s="510">
        <f>IF(Calibración_BAU_USCUSS!AA153&lt;0,Calibración_BAU_USCUSS!AA153*-1,Calibración_BAU_USCUSS!AA153) *Emisiones_USCUSS!$M$69</f>
        <v>1.4370904587458915E-2</v>
      </c>
      <c r="X152" s="510">
        <f>IF(Calibración_BAU_USCUSS!AB153&lt;0,Calibración_BAU_USCUSS!AB153*-1,Calibración_BAU_USCUSS!AB153) *Emisiones_USCUSS!$M$69</f>
        <v>1.4370904587458915E-2</v>
      </c>
      <c r="Y152" s="510">
        <f>IF(Calibración_BAU_USCUSS!AC153&lt;0,Calibración_BAU_USCUSS!AC153*-1,Calibración_BAU_USCUSS!AC153) *Emisiones_USCUSS!$M$69</f>
        <v>1.4370904587458915E-2</v>
      </c>
      <c r="Z152" s="510">
        <f>IF(Calibración_BAU_USCUSS!AD153&lt;0,Calibración_BAU_USCUSS!AD153*-1,Calibración_BAU_USCUSS!AD153) *Emisiones_USCUSS!$M$69</f>
        <v>1.4370904587458915E-2</v>
      </c>
      <c r="AA152" s="510">
        <f>IF(Calibración_BAU_USCUSS!AE153&lt;0,Calibración_BAU_USCUSS!AE153*-1,Calibración_BAU_USCUSS!AE153) *Emisiones_USCUSS!$M$69</f>
        <v>1.4370904587458915E-2</v>
      </c>
      <c r="AB152" s="510">
        <f>IF(Calibración_BAU_USCUSS!AF153&lt;0,Calibración_BAU_USCUSS!AF153*-1,Calibración_BAU_USCUSS!AF153) *Emisiones_USCUSS!$M$69</f>
        <v>1.4370904587458915E-2</v>
      </c>
      <c r="AC152" s="510">
        <f>IF(Calibración_BAU_USCUSS!AG153&lt;0,Calibración_BAU_USCUSS!AG153*-1,Calibración_BAU_USCUSS!AG153) *Emisiones_USCUSS!$M$69</f>
        <v>1.4370904587458915E-2</v>
      </c>
      <c r="AD152" s="510">
        <f>IF(Calibración_BAU_USCUSS!AH153&lt;0,Calibración_BAU_USCUSS!AH153*-1,Calibración_BAU_USCUSS!AH153) *Emisiones_USCUSS!$M$69</f>
        <v>1.4370904587459815E-2</v>
      </c>
      <c r="AE152" s="510">
        <f>IF(Calibración_BAU_USCUSS!AI153&lt;0,Calibración_BAU_USCUSS!AI153*-1,Calibración_BAU_USCUSS!AI153) *Emisiones_USCUSS!$M$69</f>
        <v>1.4370904587458915E-2</v>
      </c>
      <c r="AF152" s="510">
        <f>IF(Calibración_BAU_USCUSS!AJ153&lt;0,Calibración_BAU_USCUSS!AJ153*-1,Calibración_BAU_USCUSS!AJ153) *Emisiones_USCUSS!$M$69</f>
        <v>1.4370904587458915E-2</v>
      </c>
      <c r="AG152" s="510">
        <f>IF(Calibración_BAU_USCUSS!AK153&lt;0,Calibración_BAU_USCUSS!AK153*-1,Calibración_BAU_USCUSS!AK153) *Emisiones_USCUSS!$M$69</f>
        <v>1.4370904587458915E-2</v>
      </c>
      <c r="AH152" s="510">
        <f>IF(Calibración_BAU_USCUSS!AL153&lt;0,Calibración_BAU_USCUSS!AL153*-1,Calibración_BAU_USCUSS!AL153) *Emisiones_USCUSS!$M$69</f>
        <v>1.4370904587458915E-2</v>
      </c>
      <c r="AI152" s="510">
        <f>IF(Calibración_BAU_USCUSS!AM153&lt;0,Calibración_BAU_USCUSS!AM153*-1,Calibración_BAU_USCUSS!AM153) *Emisiones_USCUSS!$M$69</f>
        <v>1.4370904587458915E-2</v>
      </c>
      <c r="AJ152" s="510">
        <f>IF(Calibración_BAU_USCUSS!AN153&lt;0,Calibración_BAU_USCUSS!AN153*-1,Calibración_BAU_USCUSS!AN153) *Emisiones_USCUSS!$M$69</f>
        <v>1.4370904587458915E-2</v>
      </c>
      <c r="AK152" s="510">
        <f>IF(Calibración_BAU_USCUSS!AO153&lt;0,Calibración_BAU_USCUSS!AO153*-1,Calibración_BAU_USCUSS!AO153) *Emisiones_USCUSS!$M$69</f>
        <v>1.4370904587458915E-2</v>
      </c>
      <c r="AL152" s="510">
        <f>IF(Calibración_BAU_USCUSS!AP153&lt;0,Calibración_BAU_USCUSS!AP153*-1,Calibración_BAU_USCUSS!AP153) *Emisiones_USCUSS!$M$69</f>
        <v>1.4370904587458915E-2</v>
      </c>
      <c r="AM152" s="510">
        <f>IF(Calibración_BAU_USCUSS!AQ153&lt;0,Calibración_BAU_USCUSS!AQ153*-1,Calibración_BAU_USCUSS!AQ153) *Emisiones_USCUSS!$M$69</f>
        <v>1.4370904587458915E-2</v>
      </c>
      <c r="AN152" s="510">
        <f>IF(Calibración_BAU_USCUSS!AR153&lt;0,Calibración_BAU_USCUSS!AR153*-1,Calibración_BAU_USCUSS!AR153) *Emisiones_USCUSS!$M$69</f>
        <v>1.4370904587458915E-2</v>
      </c>
      <c r="AO152" s="510">
        <f>IF(Calibración_BAU_USCUSS!AS153&lt;0,Calibración_BAU_USCUSS!AS153*-1,Calibración_BAU_USCUSS!AS153) *Emisiones_USCUSS!$M$69</f>
        <v>1.4370904587459815E-2</v>
      </c>
      <c r="AP152" s="510">
        <f>IF(Calibración_BAU_USCUSS!AT153&lt;0,Calibración_BAU_USCUSS!AT153*-1,Calibración_BAU_USCUSS!AT153) *Emisiones_USCUSS!$M$69</f>
        <v>1.4370904587458915E-2</v>
      </c>
      <c r="AQ152" s="510">
        <f>IF(Calibración_BAU_USCUSS!AU153&lt;0,Calibración_BAU_USCUSS!AU153*-1,Calibración_BAU_USCUSS!AU153) *Emisiones_USCUSS!$M$69</f>
        <v>1.4370904587458915E-2</v>
      </c>
      <c r="AR152" s="510">
        <f>IF(Calibración_BAU_USCUSS!AV153&lt;0,Calibración_BAU_USCUSS!AV153*-1,Calibración_BAU_USCUSS!AV153) *Emisiones_USCUSS!$M$69</f>
        <v>1.4370904587458915E-2</v>
      </c>
      <c r="AS152" s="510">
        <f>IF(Calibración_BAU_USCUSS!AW153&lt;0,Calibración_BAU_USCUSS!AW153*-1,Calibración_BAU_USCUSS!AW153) *Emisiones_USCUSS!$M$69</f>
        <v>1.4370904587458915E-2</v>
      </c>
      <c r="AT152" s="510">
        <f>IF(Calibración_BAU_USCUSS!AX153&lt;0,Calibración_BAU_USCUSS!AX153*-1,Calibración_BAU_USCUSS!AX153) *Emisiones_USCUSS!$M$69</f>
        <v>1.4370904587458915E-2</v>
      </c>
      <c r="AU152" s="510">
        <f>IF(Calibración_BAU_USCUSS!AY153&lt;0,Calibración_BAU_USCUSS!AY153*-1,Calibración_BAU_USCUSS!AY153) *Emisiones_USCUSS!$M$69</f>
        <v>1.4370904587458915E-2</v>
      </c>
      <c r="AV152" s="510">
        <f>IF(Calibración_BAU_USCUSS!AZ153&lt;0,Calibración_BAU_USCUSS!AZ153*-1,Calibración_BAU_USCUSS!AZ153) *Emisiones_USCUSS!$M$69</f>
        <v>1.4370904587458915E-2</v>
      </c>
      <c r="AW152" s="510">
        <f>IF(Calibración_BAU_USCUSS!BA153&lt;0,Calibración_BAU_USCUSS!BA153*-1,Calibración_BAU_USCUSS!BA153) *Emisiones_USCUSS!$M$69</f>
        <v>1.4370904587458915E-2</v>
      </c>
      <c r="AX152" s="510">
        <f>IF(Calibración_BAU_USCUSS!BB153&lt;0,Calibración_BAU_USCUSS!BB153*-1,Calibración_BAU_USCUSS!BB153) *Emisiones_USCUSS!$M$69</f>
        <v>1.4370904587458915E-2</v>
      </c>
      <c r="AY152" s="510">
        <f>IF(Calibración_BAU_USCUSS!BC153&lt;0,Calibración_BAU_USCUSS!BC153*-1,Calibración_BAU_USCUSS!BC153) *Emisiones_USCUSS!$M$69</f>
        <v>1.4370904587459815E-2</v>
      </c>
      <c r="AZ152" s="510">
        <f>IF(Calibración_BAU_USCUSS!BD153&lt;0,Calibración_BAU_USCUSS!BD153*-1,Calibración_BAU_USCUSS!BD153) *Emisiones_USCUSS!$M$69</f>
        <v>1.4370904587458915E-2</v>
      </c>
      <c r="BA152" s="510">
        <f>IF(Calibración_BAU_USCUSS!BE153&lt;0,Calibración_BAU_USCUSS!BE153*-1,Calibración_BAU_USCUSS!BE153) *Emisiones_USCUSS!$M$69</f>
        <v>1.4370904587458915E-2</v>
      </c>
      <c r="BB152" s="510">
        <f>IF(Calibración_BAU_USCUSS!BF153&lt;0,Calibración_BAU_USCUSS!BF153*-1,Calibración_BAU_USCUSS!BF153) *Emisiones_USCUSS!$M$69</f>
        <v>1.4370904587458915E-2</v>
      </c>
      <c r="BC152" s="510">
        <f>IF(Calibración_BAU_USCUSS!BG153&lt;0,Calibración_BAU_USCUSS!BG153*-1,Calibración_BAU_USCUSS!BG153) *Emisiones_USCUSS!$M$69</f>
        <v>1.4370904587458915E-2</v>
      </c>
      <c r="BD152" s="510">
        <f>IF(Calibración_BAU_USCUSS!BH153&lt;0,Calibración_BAU_USCUSS!BH153*-1,Calibración_BAU_USCUSS!BH153) *Emisiones_USCUSS!$M$69</f>
        <v>1.4370904587458915E-2</v>
      </c>
      <c r="BE152" s="510">
        <f>IF(Calibración_BAU_USCUSS!BI153&lt;0,Calibración_BAU_USCUSS!BI153*-1,Calibración_BAU_USCUSS!BI153) *Emisiones_USCUSS!$M$69</f>
        <v>1.4370904587458915E-2</v>
      </c>
      <c r="BF152" s="510">
        <f>IF(Calibración_BAU_USCUSS!BJ153&lt;0,Calibración_BAU_USCUSS!BJ153*-1,Calibración_BAU_USCUSS!BJ153) *Emisiones_USCUSS!$M$69</f>
        <v>1.4370904587458915E-2</v>
      </c>
      <c r="BG152" s="510">
        <f>IF(Calibración_BAU_USCUSS!BK153&lt;0,Calibración_BAU_USCUSS!BK153*-1,Calibración_BAU_USCUSS!BK153) *Emisiones_USCUSS!$M$69</f>
        <v>1.4370904587458915E-2</v>
      </c>
      <c r="BH152" s="510">
        <f>IF(Calibración_BAU_USCUSS!BL153&lt;0,Calibración_BAU_USCUSS!BL153*-1,Calibración_BAU_USCUSS!BL153) *Emisiones_USCUSS!$M$69</f>
        <v>1.4370904587458915E-2</v>
      </c>
      <c r="BI152" s="510">
        <f>IF(Calibración_BAU_USCUSS!BM153&lt;0,Calibración_BAU_USCUSS!BM153*-1,Calibración_BAU_USCUSS!BM153) *Emisiones_USCUSS!$M$69</f>
        <v>1.4370904587458915E-2</v>
      </c>
      <c r="BJ152" s="510">
        <f>IF(Calibración_BAU_USCUSS!BN153&lt;0,Calibración_BAU_USCUSS!BN153*-1,Calibración_BAU_USCUSS!BN153) *Emisiones_USCUSS!$M$69</f>
        <v>1.4370904587459815E-2</v>
      </c>
      <c r="BK152" s="510">
        <f>IF(Calibración_BAU_USCUSS!BO153&lt;0,Calibración_BAU_USCUSS!BO153*-1,Calibración_BAU_USCUSS!BO153) *Emisiones_USCUSS!$M$69</f>
        <v>1.4370904587458915E-2</v>
      </c>
      <c r="BL152" s="510">
        <f>IF(Calibración_BAU_USCUSS!BP153&lt;0,Calibración_BAU_USCUSS!BP153*-1,Calibración_BAU_USCUSS!BP153) *Emisiones_USCUSS!$M$69</f>
        <v>1.4370904587458915E-2</v>
      </c>
      <c r="BM152" s="510">
        <f>IF(Calibración_BAU_USCUSS!BQ153&lt;0,Calibración_BAU_USCUSS!BQ153*-1,Calibración_BAU_USCUSS!BQ153) *Emisiones_USCUSS!$M$69</f>
        <v>1.4370904587458915E-2</v>
      </c>
    </row>
    <row r="153" spans="1:65" x14ac:dyDescent="0.3">
      <c r="C153" s="842" t="s">
        <v>103</v>
      </c>
      <c r="D153" s="784"/>
      <c r="E153" s="514"/>
      <c r="F153" s="514"/>
      <c r="G153" s="514"/>
      <c r="H153" s="514"/>
      <c r="I153" s="510"/>
      <c r="J153" s="510"/>
      <c r="K153" s="510"/>
      <c r="L153" s="510"/>
      <c r="M153" s="510"/>
      <c r="N153" s="510"/>
      <c r="O153" s="510"/>
      <c r="P153" s="510"/>
      <c r="Q153" s="510"/>
      <c r="R153" s="510"/>
      <c r="S153" s="510"/>
      <c r="T153" s="510"/>
      <c r="U153" s="510"/>
      <c r="V153" s="510"/>
      <c r="W153" s="510"/>
      <c r="X153" s="510"/>
      <c r="Y153" s="510"/>
      <c r="Z153" s="510"/>
      <c r="AA153" s="510"/>
      <c r="AB153" s="510"/>
      <c r="AC153" s="510"/>
      <c r="AD153" s="510"/>
      <c r="AE153" s="510"/>
      <c r="AF153" s="510"/>
      <c r="AG153" s="510"/>
      <c r="AH153" s="510"/>
      <c r="AI153" s="510"/>
      <c r="AJ153" s="510"/>
      <c r="AK153" s="510"/>
      <c r="AL153" s="510"/>
      <c r="AM153" s="510"/>
      <c r="AN153" s="510"/>
      <c r="AO153" s="510"/>
      <c r="AP153" s="510"/>
      <c r="AQ153" s="510"/>
      <c r="AR153" s="510"/>
      <c r="AS153" s="510"/>
      <c r="AT153" s="510"/>
      <c r="AU153" s="510"/>
      <c r="AV153" s="510"/>
      <c r="AW153" s="510"/>
      <c r="AX153" s="510"/>
      <c r="AY153" s="510"/>
      <c r="AZ153" s="510"/>
      <c r="BA153" s="510"/>
      <c r="BB153" s="510"/>
      <c r="BC153" s="510"/>
      <c r="BD153" s="510"/>
      <c r="BE153" s="510"/>
      <c r="BF153" s="510"/>
      <c r="BG153" s="510"/>
      <c r="BH153" s="510"/>
      <c r="BI153" s="510"/>
      <c r="BJ153" s="510"/>
      <c r="BK153" s="510"/>
      <c r="BL153" s="510"/>
      <c r="BM153" s="510"/>
    </row>
    <row r="154" spans="1:65" x14ac:dyDescent="0.3">
      <c r="C154" s="842" t="s">
        <v>57</v>
      </c>
      <c r="D154" s="784"/>
      <c r="E154" s="514"/>
      <c r="F154" s="514"/>
      <c r="G154" s="514"/>
      <c r="H154" s="514"/>
      <c r="I154" s="510"/>
      <c r="J154" s="510"/>
      <c r="K154" s="510"/>
      <c r="L154" s="510"/>
      <c r="M154" s="510"/>
      <c r="N154" s="510"/>
      <c r="O154" s="510"/>
      <c r="P154" s="510"/>
      <c r="Q154" s="510"/>
      <c r="R154" s="510"/>
      <c r="S154" s="510"/>
      <c r="T154" s="510"/>
      <c r="U154" s="510"/>
      <c r="V154" s="510"/>
      <c r="W154" s="510"/>
      <c r="X154" s="510"/>
      <c r="Y154" s="510"/>
      <c r="Z154" s="510"/>
      <c r="AA154" s="510"/>
      <c r="AB154" s="510"/>
      <c r="AC154" s="510"/>
      <c r="AD154" s="510"/>
      <c r="AE154" s="510"/>
      <c r="AF154" s="510"/>
      <c r="AG154" s="510"/>
      <c r="AH154" s="510"/>
      <c r="AI154" s="510"/>
      <c r="AJ154" s="510"/>
      <c r="AK154" s="510"/>
      <c r="AL154" s="510"/>
      <c r="AM154" s="510"/>
      <c r="AN154" s="510"/>
      <c r="AO154" s="510"/>
      <c r="AP154" s="510"/>
      <c r="AQ154" s="510"/>
      <c r="AR154" s="510"/>
      <c r="AS154" s="510"/>
      <c r="AT154" s="510"/>
      <c r="AU154" s="510"/>
      <c r="AV154" s="510"/>
      <c r="AW154" s="510"/>
      <c r="AX154" s="510"/>
      <c r="AY154" s="510"/>
      <c r="AZ154" s="510"/>
      <c r="BA154" s="510"/>
      <c r="BB154" s="510"/>
      <c r="BC154" s="510"/>
      <c r="BD154" s="510"/>
      <c r="BE154" s="510"/>
      <c r="BF154" s="510"/>
      <c r="BG154" s="510"/>
      <c r="BH154" s="510"/>
      <c r="BI154" s="510"/>
      <c r="BJ154" s="510"/>
      <c r="BK154" s="510"/>
      <c r="BL154" s="510"/>
      <c r="BM154" s="510"/>
    </row>
    <row r="155" spans="1:65" x14ac:dyDescent="0.3">
      <c r="D155" s="64"/>
      <c r="E155" s="83"/>
      <c r="F155" s="83"/>
      <c r="G155" s="83"/>
      <c r="H155" s="83"/>
      <c r="M155" s="272">
        <f>SUM(M148:M154)</f>
        <v>1.4378678890000001</v>
      </c>
      <c r="N155" s="272">
        <f t="shared" ref="N155:P155" si="7">SUM(N148:N154)</f>
        <v>1.2300437019196566</v>
      </c>
      <c r="O155" s="272">
        <f t="shared" si="7"/>
        <v>1.5014970787368651</v>
      </c>
      <c r="P155" s="272">
        <f t="shared" si="7"/>
        <v>1.9230695497824624</v>
      </c>
      <c r="Q155" s="272">
        <f>SUM(Q148:Q154)</f>
        <v>1.9264571624840876</v>
      </c>
      <c r="R155" s="272">
        <f t="shared" ref="R155:BM155" si="8">SUM(R148:R154)</f>
        <v>1.8483130453437762</v>
      </c>
      <c r="S155" s="272">
        <f t="shared" si="8"/>
        <v>1.8680181771227928</v>
      </c>
      <c r="T155" s="272">
        <f t="shared" si="8"/>
        <v>1.7502325869215904</v>
      </c>
      <c r="U155" s="272">
        <f t="shared" si="8"/>
        <v>1.6808895969209439</v>
      </c>
      <c r="V155" s="272">
        <f t="shared" si="8"/>
        <v>1.7625082285131717</v>
      </c>
      <c r="W155" s="272">
        <f t="shared" si="8"/>
        <v>1.6967020941631992</v>
      </c>
      <c r="X155" s="272">
        <f t="shared" si="8"/>
        <v>1.5501182799815918</v>
      </c>
      <c r="Y155" s="272">
        <f t="shared" si="8"/>
        <v>1.5726386182893217</v>
      </c>
      <c r="Z155" s="272">
        <f t="shared" si="8"/>
        <v>1.6634973361535119</v>
      </c>
      <c r="AA155" s="272">
        <f t="shared" si="8"/>
        <v>1.5401596876599426</v>
      </c>
      <c r="AB155" s="272">
        <f t="shared" si="8"/>
        <v>1.5901539116150729</v>
      </c>
      <c r="AC155" s="272">
        <f t="shared" si="8"/>
        <v>1.4997698942295343</v>
      </c>
      <c r="AD155" s="272">
        <f t="shared" si="8"/>
        <v>1.4985679225589423</v>
      </c>
      <c r="AE155" s="272">
        <f t="shared" si="8"/>
        <v>1.5291347053542845</v>
      </c>
      <c r="AF155" s="272">
        <f t="shared" si="8"/>
        <v>1.4953578801270415</v>
      </c>
      <c r="AG155" s="272">
        <f t="shared" si="8"/>
        <v>1.5159701904995007</v>
      </c>
      <c r="AH155" s="272">
        <f t="shared" si="8"/>
        <v>1.5635827082235043</v>
      </c>
      <c r="AI155" s="272">
        <f t="shared" si="8"/>
        <v>1.5372154627457502</v>
      </c>
      <c r="AJ155" s="272">
        <f t="shared" si="8"/>
        <v>1.5613203658502381</v>
      </c>
      <c r="AK155" s="272">
        <f t="shared" si="8"/>
        <v>1.5667810400460238</v>
      </c>
      <c r="AL155" s="272">
        <f t="shared" si="8"/>
        <v>1.5084056720693988</v>
      </c>
      <c r="AM155" s="272">
        <f t="shared" si="8"/>
        <v>1.5929638363158209</v>
      </c>
      <c r="AN155" s="272">
        <f t="shared" si="8"/>
        <v>1.5535263869430589</v>
      </c>
      <c r="AO155" s="272">
        <f t="shared" si="8"/>
        <v>1.6320479334220754</v>
      </c>
      <c r="AP155" s="272">
        <f t="shared" si="8"/>
        <v>1.5667044068114475</v>
      </c>
      <c r="AQ155" s="272">
        <f t="shared" si="8"/>
        <v>1.5578099452843068</v>
      </c>
      <c r="AR155" s="272">
        <f t="shared" si="8"/>
        <v>1.5658537004294664</v>
      </c>
      <c r="AS155" s="272">
        <f t="shared" si="8"/>
        <v>1.5561715120364077</v>
      </c>
      <c r="AT155" s="272">
        <f t="shared" si="8"/>
        <v>1.4973910215376678</v>
      </c>
      <c r="AU155" s="272">
        <f t="shared" si="8"/>
        <v>1.4987959446652097</v>
      </c>
      <c r="AV155" s="272">
        <f t="shared" si="8"/>
        <v>1.4981493410212983</v>
      </c>
      <c r="AW155" s="272">
        <f t="shared" si="8"/>
        <v>1.4998122594723478</v>
      </c>
      <c r="AX155" s="272">
        <f t="shared" si="8"/>
        <v>1.5001531297052764</v>
      </c>
      <c r="AY155" s="272">
        <f t="shared" si="8"/>
        <v>1.4971680451958005</v>
      </c>
      <c r="AZ155" s="272">
        <f t="shared" si="8"/>
        <v>1.4958262482698439</v>
      </c>
      <c r="BA155" s="272">
        <f t="shared" si="8"/>
        <v>1.4926775361561762</v>
      </c>
      <c r="BB155" s="272">
        <f t="shared" si="8"/>
        <v>1.4889103769501155</v>
      </c>
      <c r="BC155" s="272">
        <f t="shared" si="8"/>
        <v>1.4889769584122072</v>
      </c>
      <c r="BD155" s="272">
        <f t="shared" si="8"/>
        <v>1.4830760291692056</v>
      </c>
      <c r="BE155" s="272">
        <f t="shared" si="8"/>
        <v>1.4795260891463009</v>
      </c>
      <c r="BF155" s="272">
        <f t="shared" si="8"/>
        <v>1.470174227989133</v>
      </c>
      <c r="BG155" s="272">
        <f t="shared" si="8"/>
        <v>1.4647573109209939</v>
      </c>
      <c r="BH155" s="272">
        <f t="shared" si="8"/>
        <v>1.4595698822286871</v>
      </c>
      <c r="BI155" s="272">
        <f t="shared" si="8"/>
        <v>1.4534341427179025</v>
      </c>
      <c r="BJ155" s="272">
        <f t="shared" si="8"/>
        <v>1.4475295340941474</v>
      </c>
      <c r="BK155" s="272">
        <f t="shared" si="8"/>
        <v>1.445318156058877</v>
      </c>
      <c r="BL155" s="272">
        <f t="shared" si="8"/>
        <v>1.4428339972822843</v>
      </c>
      <c r="BM155" s="272">
        <f t="shared" si="8"/>
        <v>1.4402006240011476</v>
      </c>
    </row>
    <row r="156" spans="1:65" x14ac:dyDescent="0.3">
      <c r="D156" s="64"/>
      <c r="E156" s="83"/>
      <c r="F156" s="83"/>
      <c r="G156" s="83"/>
      <c r="H156" s="83"/>
    </row>
    <row r="157" spans="1:65" ht="15.6" x14ac:dyDescent="0.25">
      <c r="C157" s="855" t="s">
        <v>251</v>
      </c>
      <c r="D157" s="855"/>
      <c r="E157" s="855"/>
      <c r="F157" s="855"/>
      <c r="G157" s="855"/>
      <c r="H157" s="855"/>
      <c r="I157" s="855"/>
      <c r="J157" s="855"/>
      <c r="K157" s="855"/>
      <c r="L157" s="855"/>
      <c r="M157" s="855"/>
      <c r="N157" s="855"/>
    </row>
    <row r="158" spans="1:65" x14ac:dyDescent="0.3">
      <c r="C158" s="842" t="s">
        <v>106</v>
      </c>
      <c r="D158" s="784"/>
      <c r="E158" s="514"/>
      <c r="F158" s="514"/>
      <c r="G158" s="514"/>
      <c r="H158" s="514"/>
      <c r="I158" s="510"/>
      <c r="J158" s="510"/>
      <c r="K158" s="510"/>
      <c r="L158" s="510"/>
      <c r="M158" s="510">
        <f>IF(Calibración_BAU_USCUSS!Q160&lt;0,Calibración_BAU_USCUSS!Q160*-1, Calibración_BAU_USCUSS!Q160) *Emisiones_USCUSS!$M$88</f>
        <v>-9.7110553010667983E-2</v>
      </c>
      <c r="N158" s="510">
        <f>IF(Calibración_BAU_USCUSS!R160&lt;0,Calibración_BAU_USCUSS!R160*-1, Calibración_BAU_USCUSS!R160) *Emisiones_USCUSS!$M$88</f>
        <v>-4.2538725639469831E-2</v>
      </c>
      <c r="O158" s="510">
        <f>IF(Calibración_BAU_USCUSS!S160&lt;0,Calibración_BAU_USCUSS!S160*-1, Calibración_BAU_USCUSS!S160) *Emisiones_USCUSS!$M$88</f>
        <v>-9.455734013565106E-3</v>
      </c>
      <c r="P158" s="510">
        <f>IF(Calibración_BAU_USCUSS!T160&lt;0,Calibración_BAU_USCUSS!T160*-1, Calibración_BAU_USCUSS!T160) *Emisiones_USCUSS!$M$88</f>
        <v>-8.9658851332124714E-2</v>
      </c>
      <c r="Q158" s="510">
        <f>IF(Calibración_BAU_USCUSS!U160&lt;0,Calibración_BAU_USCUSS!U160*-1, Calibración_BAU_USCUSS!U160) *Emisiones_USCUSS!$M$88</f>
        <v>-9.2229183981551319E-2</v>
      </c>
      <c r="R158" s="510">
        <f>IF(Calibración_BAU_USCUSS!V160&lt;0,Calibración_BAU_USCUSS!V160*-1, Calibración_BAU_USCUSS!V160) *Emisiones_USCUSS!$M$88</f>
        <v>-7.9700853407832478E-2</v>
      </c>
      <c r="S158" s="510">
        <f>IF(Calibración_BAU_USCUSS!W160&lt;0,Calibración_BAU_USCUSS!W160*-1, Calibración_BAU_USCUSS!W160) *Emisiones_USCUSS!$M$88</f>
        <v>-8.5237498690800634E-2</v>
      </c>
      <c r="T158" s="510">
        <f>IF(Calibración_BAU_USCUSS!X160&lt;0,Calibración_BAU_USCUSS!X160*-1, Calibración_BAU_USCUSS!X160) *Emisiones_USCUSS!$M$88</f>
        <v>-6.5332321046769323E-2</v>
      </c>
      <c r="U158" s="510">
        <f>IF(Calibración_BAU_USCUSS!Y160&lt;0,Calibración_BAU_USCUSS!Y160*-1, Calibración_BAU_USCUSS!Y160) *Emisiones_USCUSS!$M$88</f>
        <v>-5.4359193016997646E-2</v>
      </c>
      <c r="V158" s="510">
        <f>IF(Calibración_BAU_USCUSS!Z160&lt;0,Calibración_BAU_USCUSS!Z160*-1, Calibración_BAU_USCUSS!Z160) *Emisiones_USCUSS!$M$88</f>
        <v>-7.1303926854926022E-2</v>
      </c>
      <c r="W158" s="510">
        <f>IF(Calibración_BAU_USCUSS!AA160&lt;0,Calibración_BAU_USCUSS!AA160*-1, Calibración_BAU_USCUSS!AA160) *Emisiones_USCUSS!$M$88</f>
        <v>-6.0948896197709088E-2</v>
      </c>
      <c r="X158" s="510">
        <f>IF(Calibración_BAU_USCUSS!AB160&lt;0,Calibración_BAU_USCUSS!AB160*-1, Calibración_BAU_USCUSS!AB160) *Emisiones_USCUSS!$M$88</f>
        <v>-3.5637573330051513E-2</v>
      </c>
      <c r="Y158" s="510">
        <f>IF(Calibración_BAU_USCUSS!AC160&lt;0,Calibración_BAU_USCUSS!AC160*-1, Calibración_BAU_USCUSS!AC160) *Emisiones_USCUSS!$M$88</f>
        <v>-4.1585715473699429E-2</v>
      </c>
      <c r="Z158" s="510">
        <f>IF(Calibración_BAU_USCUSS!AD160&lt;0,Calibración_BAU_USCUSS!AD160*-1, Calibración_BAU_USCUSS!AD160) *Emisiones_USCUSS!$M$88</f>
        <v>-6.0162224597321422E-2</v>
      </c>
      <c r="AA158" s="510">
        <f>IF(Calibración_BAU_USCUSS!AE160&lt;0,Calibración_BAU_USCUSS!AE160*-1, Calibración_BAU_USCUSS!AE160) *Emisiones_USCUSS!$M$88</f>
        <v>-3.908905054654592E-2</v>
      </c>
      <c r="AB158" s="510">
        <f>IF(Calibración_BAU_USCUSS!AF160&lt;0,Calibración_BAU_USCUSS!AF160*-1, Calibración_BAU_USCUSS!AF160) *Emisiones_USCUSS!$M$88</f>
        <v>-5.0064951498573478E-2</v>
      </c>
      <c r="AC158" s="510">
        <f>IF(Calibración_BAU_USCUSS!AG160&lt;0,Calibración_BAU_USCUSS!AG160*-1, Calibración_BAU_USCUSS!AG160) *Emisiones_USCUSS!$M$88</f>
        <v>-3.5052057029674011E-2</v>
      </c>
      <c r="AD158" s="510">
        <f>IF(Calibración_BAU_USCUSS!AH160&lt;0,Calibración_BAU_USCUSS!AH160*-1, Calibración_BAU_USCUSS!AH160) *Emisiones_USCUSS!$M$88</f>
        <v>-3.6519578241057518E-2</v>
      </c>
      <c r="AE158" s="510">
        <f>IF(Calibración_BAU_USCUSS!AI160&lt;0,Calibración_BAU_USCUSS!AI160*-1, Calibración_BAU_USCUSS!AI160) *Emisiones_USCUSS!$M$88</f>
        <v>-4.3848350390275355E-2</v>
      </c>
      <c r="AF158" s="510">
        <f>IF(Calibración_BAU_USCUSS!AJ160&lt;0,Calibración_BAU_USCUSS!AJ160*-1, Calibración_BAU_USCUSS!AJ160) *Emisiones_USCUSS!$M$88</f>
        <v>-3.9252758916815442E-2</v>
      </c>
      <c r="AG158" s="510">
        <f>IF(Calibración_BAU_USCUSS!AK160&lt;0,Calibración_BAU_USCUSS!AK160*-1, Calibración_BAU_USCUSS!AK160) *Emisiones_USCUSS!$M$88</f>
        <v>-4.4704808340828399E-2</v>
      </c>
      <c r="AH158" s="510">
        <f>IF(Calibración_BAU_USCUSS!AL160&lt;0,Calibración_BAU_USCUSS!AL160*-1, Calibración_BAU_USCUSS!AL160) *Emisiones_USCUSS!$M$88</f>
        <v>-5.5133913122100725E-2</v>
      </c>
      <c r="AI158" s="510">
        <f>IF(Calibración_BAU_USCUSS!AM160&lt;0,Calibración_BAU_USCUSS!AM160*-1, Calibración_BAU_USCUSS!AM160) *Emisiones_USCUSS!$M$88</f>
        <v>-5.1860953459128889E-2</v>
      </c>
      <c r="AJ158" s="510">
        <f>IF(Calibración_BAU_USCUSS!AN160&lt;0,Calibración_BAU_USCUSS!AN160*-1, Calibración_BAU_USCUSS!AN160) *Emisiones_USCUSS!$M$88</f>
        <v>-5.7911653828529107E-2</v>
      </c>
      <c r="AK158" s="510">
        <f>IF(Calibración_BAU_USCUSS!AO160&lt;0,Calibración_BAU_USCUSS!AO160*-1, Calibración_BAU_USCUSS!AO160) *Emisiones_USCUSS!$M$88</f>
        <v>-6.0499325519119809E-2</v>
      </c>
      <c r="AL158" s="510">
        <f>IF(Calibración_BAU_USCUSS!AP160&lt;0,Calibración_BAU_USCUSS!AP160*-1, Calibración_BAU_USCUSS!AP160) *Emisiones_USCUSS!$M$88</f>
        <v>-5.1260200457061249E-2</v>
      </c>
      <c r="AM158" s="510">
        <f>IF(Calibración_BAU_USCUSS!AQ160&lt;0,Calibración_BAU_USCUSS!AQ160*-1, Calibración_BAU_USCUSS!AQ160) *Emisiones_USCUSS!$M$88</f>
        <v>-6.8452724315307328E-2</v>
      </c>
      <c r="AN158" s="510">
        <f>IF(Calibración_BAU_USCUSS!AR160&lt;0,Calibración_BAU_USCUSS!AR160*-1, Calibración_BAU_USCUSS!AR160) *Emisiones_USCUSS!$M$88</f>
        <v>-6.2688987424443815E-2</v>
      </c>
      <c r="AO158" s="510">
        <f>IF(Calibración_BAU_USCUSS!AS160&lt;0,Calibración_BAU_USCUSS!AS160*-1, Calibración_BAU_USCUSS!AS160) *Emisiones_USCUSS!$M$88</f>
        <v>-7.8736310757724859E-2</v>
      </c>
      <c r="AP158" s="510">
        <f>IF(Calibración_BAU_USCUSS!AT160&lt;0,Calibración_BAU_USCUSS!AT160*-1, Calibración_BAU_USCUSS!AT160) *Emisiones_USCUSS!$M$88</f>
        <v>-6.8156812568699557E-2</v>
      </c>
      <c r="AQ158" s="510">
        <f>IF(Calibración_BAU_USCUSS!AU160&lt;0,Calibración_BAU_USCUSS!AU160*-1, Calibración_BAU_USCUSS!AU160) *Emisiones_USCUSS!$M$88</f>
        <v>-6.800522754132042E-2</v>
      </c>
      <c r="AR158" s="510">
        <f>IF(Calibración_BAU_USCUSS!AV160&lt;0,Calibración_BAU_USCUSS!AV160*-1, Calibración_BAU_USCUSS!AV160) *Emisiones_USCUSS!$M$88</f>
        <v>-7.0976850191993193E-2</v>
      </c>
      <c r="AS158" s="510">
        <f>IF(Calibración_BAU_USCUSS!AW160&lt;0,Calibración_BAU_USCUSS!AW160*-1, Calibración_BAU_USCUSS!AW160) *Emisiones_USCUSS!$M$88</f>
        <v>-7.0660277283042278E-2</v>
      </c>
      <c r="AT158" s="510">
        <f>IF(Calibración_BAU_USCUSS!AX160&lt;0,Calibración_BAU_USCUSS!AX160*-1, Calibración_BAU_USCUSS!AX160) *Emisiones_USCUSS!$M$88</f>
        <v>-6.1254302873967444E-2</v>
      </c>
      <c r="AU158" s="510">
        <f>IF(Calibración_BAU_USCUSS!AY160&lt;0,Calibración_BAU_USCUSS!AY160*-1, Calibración_BAU_USCUSS!AY160) *Emisiones_USCUSS!$M$88</f>
        <v>-6.2955241160812914E-2</v>
      </c>
      <c r="AV158" s="510">
        <f>IF(Calibración_BAU_USCUSS!AZ160&lt;0,Calibración_BAU_USCUSS!AZ160*-1, Calibración_BAU_USCUSS!AZ160) *Emisiones_USCUSS!$M$88</f>
        <v>-6.4265627514439677E-2</v>
      </c>
      <c r="AW158" s="510">
        <f>IF(Calibración_BAU_USCUSS!BA160&lt;0,Calibración_BAU_USCUSS!BA160*-1, Calibración_BAU_USCUSS!BA160) *Emisiones_USCUSS!$M$88</f>
        <v>-6.5989881352136986E-2</v>
      </c>
      <c r="AX158" s="510">
        <f>IF(Calibración_BAU_USCUSS!BB160&lt;0,Calibración_BAU_USCUSS!BB160*-1, Calibración_BAU_USCUSS!BB160) *Emisiones_USCUSS!$M$88</f>
        <v>-6.7455096009588364E-2</v>
      </c>
      <c r="AY158" s="510">
        <f>IF(Calibración_BAU_USCUSS!BC160&lt;0,Calibración_BAU_USCUSS!BC160*-1, Calibración_BAU_USCUSS!BC160) *Emisiones_USCUSS!$M$88</f>
        <v>-6.8292172965101039E-2</v>
      </c>
      <c r="AZ158" s="510">
        <f>IF(Calibración_BAU_USCUSS!BD160&lt;0,Calibración_BAU_USCUSS!BD160*-1, Calibración_BAU_USCUSS!BD160) *Emisiones_USCUSS!$M$88</f>
        <v>-6.9417864701677851E-2</v>
      </c>
      <c r="BA158" s="510">
        <f>IF(Calibración_BAU_USCUSS!BE160&lt;0,Calibración_BAU_USCUSS!BE160*-1, Calibración_BAU_USCUSS!BE160) *Emisiones_USCUSS!$M$88</f>
        <v>-7.0197434171478557E-2</v>
      </c>
      <c r="BB158" s="510">
        <f>IF(Calibración_BAU_USCUSS!BF160&lt;0,Calibración_BAU_USCUSS!BF160*-1, Calibración_BAU_USCUSS!BF160) *Emisiones_USCUSS!$M$88</f>
        <v>-7.0849591929427386E-2</v>
      </c>
      <c r="BC158" s="510">
        <f>IF(Calibración_BAU_USCUSS!BG160&lt;0,Calibración_BAU_USCUSS!BG160*-1, Calibración_BAU_USCUSS!BG160) *Emisiones_USCUSS!$M$88</f>
        <v>-7.2197673200707219E-2</v>
      </c>
      <c r="BD158" s="510">
        <f>IF(Calibración_BAU_USCUSS!BH160&lt;0,Calibración_BAU_USCUSS!BH160*-1, Calibración_BAU_USCUSS!BH160) *Emisiones_USCUSS!$M$88</f>
        <v>-7.2429621192082738E-2</v>
      </c>
      <c r="BE158" s="510">
        <f>IF(Calibración_BAU_USCUSS!BI160&lt;0,Calibración_BAU_USCUSS!BI160*-1, Calibración_BAU_USCUSS!BI160) *Emisiones_USCUSS!$M$88</f>
        <v>-7.3083982180951149E-2</v>
      </c>
      <c r="BF158" s="510">
        <f>IF(Calibración_BAU_USCUSS!BJ160&lt;0,Calibración_BAU_USCUSS!BJ160*-1, Calibración_BAU_USCUSS!BJ160) *Emisiones_USCUSS!$M$88</f>
        <v>-7.2653424364518882E-2</v>
      </c>
      <c r="BG158" s="510">
        <f>IF(Calibración_BAU_USCUSS!BK160&lt;0,Calibración_BAU_USCUSS!BK160*-1, Calibración_BAU_USCUSS!BK160) *Emisiones_USCUSS!$M$88</f>
        <v>-7.2938543172863232E-2</v>
      </c>
      <c r="BH158" s="510">
        <f>IF(Calibración_BAU_USCUSS!BL160&lt;0,Calibración_BAU_USCUSS!BL160*-1, Calibración_BAU_USCUSS!BL160) *Emisiones_USCUSS!$M$88</f>
        <v>-7.3254333452426629E-2</v>
      </c>
      <c r="BI158" s="510">
        <f>IF(Calibración_BAU_USCUSS!BM160&lt;0,Calibración_BAU_USCUSS!BM160*-1, Calibración_BAU_USCUSS!BM160) *Emisiones_USCUSS!$M$88</f>
        <v>-7.3383317901072026E-2</v>
      </c>
      <c r="BJ158" s="510">
        <f>IF(Calibración_BAU_USCUSS!BN160&lt;0,Calibración_BAU_USCUSS!BN160*-1, Calibración_BAU_USCUSS!BN160) *Emisiones_USCUSS!$M$88</f>
        <v>-7.3543784251489483E-2</v>
      </c>
      <c r="BK158" s="510">
        <f>IF(Calibración_BAU_USCUSS!BO160&lt;0,Calibración_BAU_USCUSS!BO160*-1, Calibración_BAU_USCUSS!BO160) *Emisiones_USCUSS!$M$88</f>
        <v>-7.4376210253076738E-2</v>
      </c>
      <c r="BL158" s="510">
        <f>IF(Calibración_BAU_USCUSS!BP160&lt;0,Calibración_BAU_USCUSS!BP160*-1, Calibración_BAU_USCUSS!BP160) *Emisiones_USCUSS!$M$88</f>
        <v>-7.5147426606637868E-2</v>
      </c>
      <c r="BM158" s="510">
        <f>IF(Calibración_BAU_USCUSS!BQ160&lt;0,Calibración_BAU_USCUSS!BQ160*-1, Calibración_BAU_USCUSS!BQ160) *Emisiones_USCUSS!$M$88</f>
        <v>-7.5880519021995441E-2</v>
      </c>
    </row>
    <row r="159" spans="1:65" x14ac:dyDescent="0.3">
      <c r="C159" s="843" t="s">
        <v>146</v>
      </c>
      <c r="D159" s="785"/>
      <c r="E159" s="514"/>
      <c r="F159" s="514"/>
      <c r="G159" s="514"/>
      <c r="H159" s="514"/>
      <c r="I159" s="510"/>
      <c r="J159" s="510"/>
      <c r="K159" s="510"/>
      <c r="L159" s="510"/>
      <c r="M159" s="510">
        <f>IF(Calibración_BAU_USCUSS!Q161&lt;0, Calibración_BAU_USCUSS!Q161*-1, Calibración_BAU_USCUSS!Q161)*Emisiones_USCUSS!$M$89</f>
        <v>0</v>
      </c>
      <c r="N159" s="510">
        <f>IF(Calibración_BAU_USCUSS!R161&lt;0, Calibración_BAU_USCUSS!R161*-1, Calibración_BAU_USCUSS!R161)*Emisiones_USCUSS!$M$89</f>
        <v>-4.5146644884070282E-2</v>
      </c>
      <c r="O159" s="510">
        <f>IF(Calibración_BAU_USCUSS!S161&lt;0, Calibración_BAU_USCUSS!S161*-1, Calibración_BAU_USCUSS!S161)*Emisiones_USCUSS!$M$89</f>
        <v>-0.10915165812923798</v>
      </c>
      <c r="P159" s="510">
        <f>IF(Calibración_BAU_USCUSS!T161&lt;0, Calibración_BAU_USCUSS!T161*-1, Calibración_BAU_USCUSS!T161)*Emisiones_USCUSS!$M$89</f>
        <v>-6.0606052542012165E-2</v>
      </c>
      <c r="Q159" s="510">
        <f>IF(Calibración_BAU_USCUSS!U161&lt;0, Calibración_BAU_USCUSS!U161*-1, Calibración_BAU_USCUSS!U161)*Emisiones_USCUSS!$M$89</f>
        <v>-5.8256060080477304E-2</v>
      </c>
      <c r="R159" s="510">
        <f>IF(Calibración_BAU_USCUSS!V161&lt;0, Calibración_BAU_USCUSS!V161*-1, Calibración_BAU_USCUSS!V161)*Emisiones_USCUSS!$M$89</f>
        <v>-6.4860850412647428E-2</v>
      </c>
      <c r="S159" s="510">
        <f>IF(Calibración_BAU_USCUSS!W161&lt;0, Calibración_BAU_USCUSS!W161*-1, Calibración_BAU_USCUSS!W161)*Emisiones_USCUSS!$M$89</f>
        <v>-6.0768481437347491E-2</v>
      </c>
      <c r="T159" s="510">
        <f>IF(Calibración_BAU_USCUSS!X161&lt;0, Calibración_BAU_USCUSS!X161*-1, Calibración_BAU_USCUSS!X161)*Emisiones_USCUSS!$M$89</f>
        <v>-7.1773971279051649E-2</v>
      </c>
      <c r="U159" s="510">
        <f>IF(Calibración_BAU_USCUSS!Y161&lt;0, Calibración_BAU_USCUSS!Y161*-1, Calibración_BAU_USCUSS!Y161)*Emisiones_USCUSS!$M$89</f>
        <v>-7.7495000975840181E-2</v>
      </c>
      <c r="V159" s="510">
        <f>IF(Calibración_BAU_USCUSS!Z161&lt;0, Calibración_BAU_USCUSS!Z161*-1, Calibración_BAU_USCUSS!Z161)*Emisiones_USCUSS!$M$89</f>
        <v>-6.6648729747405558E-2</v>
      </c>
      <c r="W159" s="510">
        <f>IF(Calibración_BAU_USCUSS!AA161&lt;0, Calibración_BAU_USCUSS!AA161*-1, Calibración_BAU_USCUSS!AA161)*Emisiones_USCUSS!$M$89</f>
        <v>-7.2019131643291545E-2</v>
      </c>
      <c r="X159" s="510">
        <f>IF(Calibración_BAU_USCUSS!AB161&lt;0, Calibración_BAU_USCUSS!AB161*-1, Calibración_BAU_USCUSS!AB161)*Emisiones_USCUSS!$M$89</f>
        <v>-8.6270218486676348E-2</v>
      </c>
      <c r="Y159" s="510">
        <f>IF(Calibración_BAU_USCUSS!AC161&lt;0, Calibración_BAU_USCUSS!AC161*-1, Calibración_BAU_USCUSS!AC161)*Emisiones_USCUSS!$M$89</f>
        <v>-8.1981829805813269E-2</v>
      </c>
      <c r="Z159" s="510">
        <f>IF(Calibración_BAU_USCUSS!AD161&lt;0, Calibración_BAU_USCUSS!AD161*-1, Calibración_BAU_USCUSS!AD161)*Emisiones_USCUSS!$M$89</f>
        <v>-7.0203707074594252E-2</v>
      </c>
      <c r="AA159" s="510">
        <f>IF(Calibración_BAU_USCUSS!AE161&lt;0, Calibración_BAU_USCUSS!AE161*-1, Calibración_BAU_USCUSS!AE161)*Emisiones_USCUSS!$M$89</f>
        <v>-8.1969653263824688E-2</v>
      </c>
      <c r="AB159" s="510">
        <f>IF(Calibración_BAU_USCUSS!AF161&lt;0, Calibración_BAU_USCUSS!AF161*-1, Calibración_BAU_USCUSS!AF161)*Emisiones_USCUSS!$M$89</f>
        <v>-7.472204447441777E-2</v>
      </c>
      <c r="AC159" s="510">
        <f>IF(Calibración_BAU_USCUSS!AG161&lt;0, Calibración_BAU_USCUSS!AG161*-1, Calibración_BAU_USCUSS!AG161)*Emisiones_USCUSS!$M$89</f>
        <v>-8.2907893510548072E-2</v>
      </c>
      <c r="AD159" s="510">
        <f>IF(Calibración_BAU_USCUSS!AH161&lt;0, Calibración_BAU_USCUSS!AH161*-1, Calibración_BAU_USCUSS!AH161)*Emisiones_USCUSS!$M$89</f>
        <v>-8.1321158973420779E-2</v>
      </c>
      <c r="AE159" s="510">
        <f>IF(Calibración_BAU_USCUSS!AI161&lt;0, Calibración_BAU_USCUSS!AI161*-1, Calibración_BAU_USCUSS!AI161)*Emisiones_USCUSS!$M$89</f>
        <v>-7.6262944592107154E-2</v>
      </c>
      <c r="AF159" s="510">
        <f>IF(Calibración_BAU_USCUSS!AJ161&lt;0, Calibración_BAU_USCUSS!AJ161*-1, Calibración_BAU_USCUSS!AJ161)*Emisiones_USCUSS!$M$89</f>
        <v>-7.8292039137980995E-2</v>
      </c>
      <c r="AG159" s="510">
        <f>IF(Calibración_BAU_USCUSS!AK161&lt;0, Calibración_BAU_USCUSS!AK161*-1, Calibración_BAU_USCUSS!AK161)*Emisiones_USCUSS!$M$89</f>
        <v>-7.436402852214051E-2</v>
      </c>
      <c r="AH159" s="510">
        <f>IF(Calibración_BAU_USCUSS!AL161&lt;0, Calibración_BAU_USCUSS!AL161*-1, Calibración_BAU_USCUSS!AL161)*Emisiones_USCUSS!$M$89</f>
        <v>-6.7490746701715329E-2</v>
      </c>
      <c r="AI159" s="510">
        <f>IF(Calibración_BAU_USCUSS!AM161&lt;0, Calibración_BAU_USCUSS!AM161*-1, Calibración_BAU_USCUSS!AM161)*Emisiones_USCUSS!$M$89</f>
        <v>-6.8756592373412959E-2</v>
      </c>
      <c r="AJ159" s="510">
        <f>IF(Calibración_BAU_USCUSS!AN161&lt;0, Calibración_BAU_USCUSS!AN161*-1, Calibración_BAU_USCUSS!AN161)*Emisiones_USCUSS!$M$89</f>
        <v>-6.4495076778396374E-2</v>
      </c>
      <c r="AK159" s="510">
        <f>IF(Calibración_BAU_USCUSS!AO161&lt;0, Calibración_BAU_USCUSS!AO161*-1, Calibración_BAU_USCUSS!AO161)*Emisiones_USCUSS!$M$89</f>
        <v>-6.2294663792340978E-2</v>
      </c>
      <c r="AL159" s="510">
        <f>IF(Calibración_BAU_USCUSS!AP161&lt;0, Calibración_BAU_USCUSS!AP161*-1, Calibración_BAU_USCUSS!AP161)*Emisiones_USCUSS!$M$89</f>
        <v>-6.7121478099761697E-2</v>
      </c>
      <c r="AM159" s="510">
        <f>IF(Calibración_BAU_USCUSS!AQ161&lt;0, Calibración_BAU_USCUSS!AQ161*-1, Calibración_BAU_USCUSS!AQ161)*Emisiones_USCUSS!$M$89</f>
        <v>-5.6265458656141291E-2</v>
      </c>
      <c r="AN159" s="510">
        <f>IF(Calibración_BAU_USCUSS!AR161&lt;0, Calibración_BAU_USCUSS!AR161*-1, Calibración_BAU_USCUSS!AR161)*Emisiones_USCUSS!$M$89</f>
        <v>-5.9041884967744797E-2</v>
      </c>
      <c r="AO159" s="510">
        <f>IF(Calibración_BAU_USCUSS!AS161&lt;0, Calibración_BAU_USCUSS!AS161*-1, Calibración_BAU_USCUSS!AS161)*Emisiones_USCUSS!$M$89</f>
        <v>-4.8878020202198738E-2</v>
      </c>
      <c r="AP159" s="510">
        <f>IF(Calibración_BAU_USCUSS!AT161&lt;0, Calibración_BAU_USCUSS!AT161*-1, Calibración_BAU_USCUSS!AT161)*Emisiones_USCUSS!$M$89</f>
        <v>-5.4522068852986064E-2</v>
      </c>
      <c r="AQ159" s="510">
        <f>IF(Calibración_BAU_USCUSS!AU161&lt;0, Calibración_BAU_USCUSS!AU161*-1, Calibración_BAU_USCUSS!AU161)*Emisiones_USCUSS!$M$89</f>
        <v>-5.3983763687375327E-2</v>
      </c>
      <c r="AR159" s="510">
        <f>IF(Calibración_BAU_USCUSS!AV161&lt;0, Calibración_BAU_USCUSS!AV161*-1, Calibración_BAU_USCUSS!AV161)*Emisiones_USCUSS!$M$89</f>
        <v>-5.1596174852218166E-2</v>
      </c>
      <c r="AS159" s="510">
        <f>IF(Calibración_BAU_USCUSS!AW161&lt;0, Calibración_BAU_USCUSS!AW161*-1, Calibración_BAU_USCUSS!AW161)*Emisiones_USCUSS!$M$89</f>
        <v>-5.1163272200170681E-2</v>
      </c>
      <c r="AT159" s="510">
        <f>IF(Calibración_BAU_USCUSS!AX161&lt;0, Calibración_BAU_USCUSS!AX161*-1, Calibración_BAU_USCUSS!AX161)*Emisiones_USCUSS!$M$89</f>
        <v>-5.6124101595013215E-2</v>
      </c>
      <c r="AU159" s="510">
        <f>IF(Calibración_BAU_USCUSS!AY161&lt;0, Calibración_BAU_USCUSS!AY161*-1, Calibración_BAU_USCUSS!AY161)*Emisiones_USCUSS!$M$89</f>
        <v>-5.4510767869960682E-2</v>
      </c>
      <c r="AV159" s="510">
        <f>IF(Calibración_BAU_USCUSS!AZ161&lt;0, Calibración_BAU_USCUSS!AZ161*-1, Calibración_BAU_USCUSS!AZ161)*Emisiones_USCUSS!$M$89</f>
        <v>-5.3132812901105393E-2</v>
      </c>
      <c r="AW159" s="510">
        <f>IF(Calibración_BAU_USCUSS!BA161&lt;0, Calibración_BAU_USCUSS!BA161*-1, Calibración_BAU_USCUSS!BA161)*Emisiones_USCUSS!$M$89</f>
        <v>-5.1514948072903584E-2</v>
      </c>
      <c r="AX159" s="510">
        <f>IF(Calibración_BAU_USCUSS!BB161&lt;0, Calibración_BAU_USCUSS!BB161*-1, Calibración_BAU_USCUSS!BB161)*Emisiones_USCUSS!$M$89</f>
        <v>-5.0057529399818314E-2</v>
      </c>
      <c r="AY159" s="510">
        <f>IF(Calibración_BAU_USCUSS!BC161&lt;0, Calibración_BAU_USCUSS!BC161*-1, Calibración_BAU_USCUSS!BC161)*Emisiones_USCUSS!$M$89</f>
        <v>-4.8978288140589882E-2</v>
      </c>
      <c r="AZ159" s="510">
        <f>IF(Calibración_BAU_USCUSS!BD161&lt;0, Calibración_BAU_USCUSS!BD161*-1, Calibración_BAU_USCUSS!BD161)*Emisiones_USCUSS!$M$89</f>
        <v>-4.7735427538185035E-2</v>
      </c>
      <c r="BA159" s="510">
        <f>IF(Calibración_BAU_USCUSS!BE161&lt;0, Calibración_BAU_USCUSS!BE161*-1, Calibración_BAU_USCUSS!BE161)*Emisiones_USCUSS!$M$89</f>
        <v>-4.6702672099051858E-2</v>
      </c>
      <c r="BB159" s="510">
        <f>IF(Calibración_BAU_USCUSS!BF161&lt;0, Calibración_BAU_USCUSS!BF161*-1, Calibración_BAU_USCUSS!BF161)*Emisiones_USCUSS!$M$89</f>
        <v>-4.5751296170528394E-2</v>
      </c>
      <c r="BC159" s="510">
        <f>IF(Calibración_BAU_USCUSS!BG161&lt;0, Calibración_BAU_USCUSS!BG161*-1, Calibración_BAU_USCUSS!BG161)*Emisiones_USCUSS!$M$89</f>
        <v>-4.439301730892898E-2</v>
      </c>
      <c r="BD159" s="510">
        <f>IF(Calibración_BAU_USCUSS!BH161&lt;0, Calibración_BAU_USCUSS!BH161*-1, Calibración_BAU_USCUSS!BH161)*Emisiones_USCUSS!$M$89</f>
        <v>-4.3702332986133734E-2</v>
      </c>
      <c r="BE159" s="510">
        <f>IF(Calibración_BAU_USCUSS!BI161&lt;0, Calibración_BAU_USCUSS!BI161*-1, Calibración_BAU_USCUSS!BI161)*Emisiones_USCUSS!$M$89</f>
        <v>-4.2766543236806842E-2</v>
      </c>
      <c r="BF159" s="510">
        <f>IF(Calibración_BAU_USCUSS!BJ161&lt;0, Calibración_BAU_USCUSS!BJ161*-1, Calibración_BAU_USCUSS!BJ161)*Emisiones_USCUSS!$M$89</f>
        <v>-4.2479484735001856E-2</v>
      </c>
      <c r="BG159" s="510">
        <f>IF(Calibración_BAU_USCUSS!BK161&lt;0, Calibración_BAU_USCUSS!BK161*-1, Calibración_BAU_USCUSS!BK161)*Emisiones_USCUSS!$M$89</f>
        <v>-4.1773236510174706E-2</v>
      </c>
      <c r="BH159" s="510">
        <f>IF(Calibración_BAU_USCUSS!BL161&lt;0, Calibración_BAU_USCUSS!BL161*-1, Calibración_BAU_USCUSS!BL161)*Emisiones_USCUSS!$M$89</f>
        <v>-4.1053987115578595E-2</v>
      </c>
      <c r="BI159" s="510">
        <f>IF(Calibración_BAU_USCUSS!BM161&lt;0, Calibración_BAU_USCUSS!BM161*-1, Calibración_BAU_USCUSS!BM161)*Emisiones_USCUSS!$M$89</f>
        <v>-4.0450530763399127E-2</v>
      </c>
      <c r="BJ159" s="510">
        <f>IF(Calibración_BAU_USCUSS!BN161&lt;0, Calibración_BAU_USCUSS!BN161*-1, Calibración_BAU_USCUSS!BN161)*Emisiones_USCUSS!$M$89</f>
        <v>-3.9833321484843844E-2</v>
      </c>
      <c r="BK159" s="510">
        <f>IF(Calibración_BAU_USCUSS!BO161&lt;0, Calibración_BAU_USCUSS!BO161*-1, Calibración_BAU_USCUSS!BO161)*Emisiones_USCUSS!$M$89</f>
        <v>-3.8822337537252581E-2</v>
      </c>
      <c r="BL159" s="510">
        <f>IF(Calibración_BAU_USCUSS!BP161&lt;0, Calibración_BAU_USCUSS!BP161*-1, Calibración_BAU_USCUSS!BP161)*Emisiones_USCUSS!$M$89</f>
        <v>-3.7852320171245554E-2</v>
      </c>
      <c r="BM159" s="510">
        <f>IF(Calibración_BAU_USCUSS!BQ161&lt;0, Calibración_BAU_USCUSS!BQ161*-1, Calibración_BAU_USCUSS!BQ161)*Emisiones_USCUSS!$M$89</f>
        <v>-3.6909457435128835E-2</v>
      </c>
    </row>
    <row r="160" spans="1:65" s="911" customFormat="1" ht="14.4" customHeight="1" x14ac:dyDescent="0.3">
      <c r="A160" s="909"/>
      <c r="B160" s="910"/>
      <c r="C160" s="843" t="s">
        <v>102</v>
      </c>
      <c r="D160" s="785"/>
      <c r="E160" s="510"/>
      <c r="F160" s="510"/>
      <c r="G160" s="510"/>
      <c r="H160" s="510"/>
      <c r="I160" s="510"/>
      <c r="J160" s="510"/>
      <c r="K160" s="510"/>
      <c r="L160" s="510"/>
      <c r="M160" s="510">
        <f>IF(Calibración_BAU_USCUSS!Q162&lt;0,Calibración_BAU_USCUSS!Q162*-1, Calibración_BAU_USCUSS!Q162) *Emisiones_USCUSS!$M$90</f>
        <v>-5.6154536491689902E-2</v>
      </c>
      <c r="N160" s="510">
        <f>IF(Calibración_BAU_USCUSS!R162&lt;0,Calibración_BAU_USCUSS!R162*-1, Calibración_BAU_USCUSS!R162) *Emisiones_USCUSS!$M$90</f>
        <v>-1.9984311765434686E-2</v>
      </c>
      <c r="O160" s="510">
        <f>IF(Calibración_BAU_USCUSS!S162&lt;0,Calibración_BAU_USCUSS!S162*-1, Calibración_BAU_USCUSS!S162) *Emisiones_USCUSS!$M$90</f>
        <v>-2.0908798523446043E-2</v>
      </c>
      <c r="P160" s="510">
        <f>IF(Calibración_BAU_USCUSS!T162&lt;0,Calibración_BAU_USCUSS!T162*-1, Calibración_BAU_USCUSS!T162) *Emisiones_USCUSS!$M$90</f>
        <v>-2.0908798523446043E-2</v>
      </c>
      <c r="Q160" s="510">
        <f>IF(Calibración_BAU_USCUSS!U162&lt;0,Calibración_BAU_USCUSS!U162*-1, Calibración_BAU_USCUSS!U162) *Emisiones_USCUSS!$M$90</f>
        <v>-2.0908798523446043E-2</v>
      </c>
      <c r="R160" s="510">
        <f>IF(Calibración_BAU_USCUSS!V162&lt;0,Calibración_BAU_USCUSS!V162*-1, Calibración_BAU_USCUSS!V162) *Emisiones_USCUSS!$M$90</f>
        <v>-2.0908798523446043E-2</v>
      </c>
      <c r="S160" s="510">
        <f>IF(Calibración_BAU_USCUSS!W162&lt;0,Calibración_BAU_USCUSS!W162*-1, Calibración_BAU_USCUSS!W162) *Emisiones_USCUSS!$M$90</f>
        <v>-2.0908798523447354E-2</v>
      </c>
      <c r="T160" s="510">
        <f>IF(Calibración_BAU_USCUSS!X162&lt;0,Calibración_BAU_USCUSS!X162*-1, Calibración_BAU_USCUSS!X162) *Emisiones_USCUSS!$M$90</f>
        <v>-2.0908798523446043E-2</v>
      </c>
      <c r="U160" s="510">
        <f>IF(Calibración_BAU_USCUSS!Y162&lt;0,Calibración_BAU_USCUSS!Y162*-1, Calibración_BAU_USCUSS!Y162) *Emisiones_USCUSS!$M$90</f>
        <v>-2.0908798523446043E-2</v>
      </c>
      <c r="V160" s="510">
        <f>IF(Calibración_BAU_USCUSS!Z162&lt;0,Calibración_BAU_USCUSS!Z162*-1, Calibración_BAU_USCUSS!Z162) *Emisiones_USCUSS!$M$90</f>
        <v>-2.0908798523446043E-2</v>
      </c>
      <c r="W160" s="510">
        <f>IF(Calibración_BAU_USCUSS!AA162&lt;0,Calibración_BAU_USCUSS!AA162*-1, Calibración_BAU_USCUSS!AA162) *Emisiones_USCUSS!$M$90</f>
        <v>-2.0908798523446043E-2</v>
      </c>
      <c r="X160" s="510">
        <f>IF(Calibración_BAU_USCUSS!AB162&lt;0,Calibración_BAU_USCUSS!AB162*-1, Calibración_BAU_USCUSS!AB162) *Emisiones_USCUSS!$M$90</f>
        <v>-2.0908798523446043E-2</v>
      </c>
      <c r="Y160" s="510">
        <f>IF(Calibración_BAU_USCUSS!AC162&lt;0,Calibración_BAU_USCUSS!AC162*-1, Calibración_BAU_USCUSS!AC162) *Emisiones_USCUSS!$M$90</f>
        <v>-2.0908798523446043E-2</v>
      </c>
      <c r="Z160" s="510">
        <f>IF(Calibración_BAU_USCUSS!AD162&lt;0,Calibración_BAU_USCUSS!AD162*-1, Calibración_BAU_USCUSS!AD162) *Emisiones_USCUSS!$M$90</f>
        <v>-2.0908798523446043E-2</v>
      </c>
      <c r="AA160" s="510">
        <f>IF(Calibración_BAU_USCUSS!AE162&lt;0,Calibración_BAU_USCUSS!AE162*-1, Calibración_BAU_USCUSS!AE162) *Emisiones_USCUSS!$M$90</f>
        <v>-2.0908798523446043E-2</v>
      </c>
      <c r="AB160" s="510">
        <f>IF(Calibración_BAU_USCUSS!AF162&lt;0,Calibración_BAU_USCUSS!AF162*-1, Calibración_BAU_USCUSS!AF162) *Emisiones_USCUSS!$M$90</f>
        <v>-2.0908798523446043E-2</v>
      </c>
      <c r="AC160" s="510">
        <f>IF(Calibración_BAU_USCUSS!AG162&lt;0,Calibración_BAU_USCUSS!AG162*-1, Calibración_BAU_USCUSS!AG162) *Emisiones_USCUSS!$M$90</f>
        <v>-2.0908798523446043E-2</v>
      </c>
      <c r="AD160" s="510">
        <f>IF(Calibración_BAU_USCUSS!AH162&lt;0,Calibración_BAU_USCUSS!AH162*-1, Calibración_BAU_USCUSS!AH162) *Emisiones_USCUSS!$M$90</f>
        <v>-2.0908798523447354E-2</v>
      </c>
      <c r="AE160" s="510">
        <f>IF(Calibración_BAU_USCUSS!AI162&lt;0,Calibración_BAU_USCUSS!AI162*-1, Calibración_BAU_USCUSS!AI162) *Emisiones_USCUSS!$M$90</f>
        <v>-2.0908798523446043E-2</v>
      </c>
      <c r="AF160" s="510">
        <f>IF(Calibración_BAU_USCUSS!AJ162&lt;0,Calibración_BAU_USCUSS!AJ162*-1, Calibración_BAU_USCUSS!AJ162) *Emisiones_USCUSS!$M$90</f>
        <v>-2.0908798523446043E-2</v>
      </c>
      <c r="AG160" s="510">
        <f>IF(Calibración_BAU_USCUSS!AK162&lt;0,Calibración_BAU_USCUSS!AK162*-1, Calibración_BAU_USCUSS!AK162) *Emisiones_USCUSS!$M$90</f>
        <v>-2.0908798523446043E-2</v>
      </c>
      <c r="AH160" s="510">
        <f>IF(Calibración_BAU_USCUSS!AL162&lt;0,Calibración_BAU_USCUSS!AL162*-1, Calibración_BAU_USCUSS!AL162) *Emisiones_USCUSS!$M$90</f>
        <v>-2.0908798523446043E-2</v>
      </c>
      <c r="AI160" s="510">
        <f>IF(Calibración_BAU_USCUSS!AM162&lt;0,Calibración_BAU_USCUSS!AM162*-1, Calibración_BAU_USCUSS!AM162) *Emisiones_USCUSS!$M$90</f>
        <v>-2.0908798523446043E-2</v>
      </c>
      <c r="AJ160" s="510">
        <f>IF(Calibración_BAU_USCUSS!AN162&lt;0,Calibración_BAU_USCUSS!AN162*-1, Calibración_BAU_USCUSS!AN162) *Emisiones_USCUSS!$M$90</f>
        <v>-2.0908798523446043E-2</v>
      </c>
      <c r="AK160" s="510">
        <f>IF(Calibración_BAU_USCUSS!AO162&lt;0,Calibración_BAU_USCUSS!AO162*-1, Calibración_BAU_USCUSS!AO162) *Emisiones_USCUSS!$M$90</f>
        <v>-2.0908798523446043E-2</v>
      </c>
      <c r="AL160" s="510">
        <f>IF(Calibración_BAU_USCUSS!AP162&lt;0,Calibración_BAU_USCUSS!AP162*-1, Calibración_BAU_USCUSS!AP162) *Emisiones_USCUSS!$M$90</f>
        <v>-2.0908798523446043E-2</v>
      </c>
      <c r="AM160" s="510">
        <f>IF(Calibración_BAU_USCUSS!AQ162&lt;0,Calibración_BAU_USCUSS!AQ162*-1, Calibración_BAU_USCUSS!AQ162) *Emisiones_USCUSS!$M$90</f>
        <v>-2.0908798523446043E-2</v>
      </c>
      <c r="AN160" s="510">
        <f>IF(Calibración_BAU_USCUSS!AR162&lt;0,Calibración_BAU_USCUSS!AR162*-1, Calibración_BAU_USCUSS!AR162) *Emisiones_USCUSS!$M$90</f>
        <v>-2.0908798523446043E-2</v>
      </c>
      <c r="AO160" s="510">
        <f>IF(Calibración_BAU_USCUSS!AS162&lt;0,Calibración_BAU_USCUSS!AS162*-1, Calibración_BAU_USCUSS!AS162) *Emisiones_USCUSS!$M$90</f>
        <v>-2.0908798523447354E-2</v>
      </c>
      <c r="AP160" s="510">
        <f>IF(Calibración_BAU_USCUSS!AT162&lt;0,Calibración_BAU_USCUSS!AT162*-1, Calibración_BAU_USCUSS!AT162) *Emisiones_USCUSS!$M$90</f>
        <v>-2.0908798523446043E-2</v>
      </c>
      <c r="AQ160" s="510">
        <f>IF(Calibración_BAU_USCUSS!AU162&lt;0,Calibración_BAU_USCUSS!AU162*-1, Calibración_BAU_USCUSS!AU162) *Emisiones_USCUSS!$M$90</f>
        <v>-2.0908798523446043E-2</v>
      </c>
      <c r="AR160" s="510">
        <f>IF(Calibración_BAU_USCUSS!AV162&lt;0,Calibración_BAU_USCUSS!AV162*-1, Calibración_BAU_USCUSS!AV162) *Emisiones_USCUSS!$M$90</f>
        <v>-2.0908798523446043E-2</v>
      </c>
      <c r="AS160" s="510">
        <f>IF(Calibración_BAU_USCUSS!AW162&lt;0,Calibración_BAU_USCUSS!AW162*-1, Calibración_BAU_USCUSS!AW162) *Emisiones_USCUSS!$M$90</f>
        <v>-2.0908798523446043E-2</v>
      </c>
      <c r="AT160" s="510">
        <f>IF(Calibración_BAU_USCUSS!AX162&lt;0,Calibración_BAU_USCUSS!AX162*-1, Calibración_BAU_USCUSS!AX162) *Emisiones_USCUSS!$M$90</f>
        <v>-2.0908798523446043E-2</v>
      </c>
      <c r="AU160" s="510">
        <f>IF(Calibración_BAU_USCUSS!AY162&lt;0,Calibración_BAU_USCUSS!AY162*-1, Calibración_BAU_USCUSS!AY162) *Emisiones_USCUSS!$M$90</f>
        <v>-2.0908798523446043E-2</v>
      </c>
      <c r="AV160" s="510">
        <f>IF(Calibración_BAU_USCUSS!AZ162&lt;0,Calibración_BAU_USCUSS!AZ162*-1, Calibración_BAU_USCUSS!AZ162) *Emisiones_USCUSS!$M$90</f>
        <v>-2.0908798523446043E-2</v>
      </c>
      <c r="AW160" s="510">
        <f>IF(Calibración_BAU_USCUSS!BA162&lt;0,Calibración_BAU_USCUSS!BA162*-1, Calibración_BAU_USCUSS!BA162) *Emisiones_USCUSS!$M$90</f>
        <v>-2.0908798523446043E-2</v>
      </c>
      <c r="AX160" s="510">
        <f>IF(Calibración_BAU_USCUSS!BB162&lt;0,Calibración_BAU_USCUSS!BB162*-1, Calibración_BAU_USCUSS!BB162) *Emisiones_USCUSS!$M$90</f>
        <v>-2.0908798523446043E-2</v>
      </c>
      <c r="AY160" s="510">
        <f>IF(Calibración_BAU_USCUSS!BC162&lt;0,Calibración_BAU_USCUSS!BC162*-1, Calibración_BAU_USCUSS!BC162) *Emisiones_USCUSS!$M$90</f>
        <v>-2.0908798523447354E-2</v>
      </c>
      <c r="AZ160" s="510">
        <f>IF(Calibración_BAU_USCUSS!BD162&lt;0,Calibración_BAU_USCUSS!BD162*-1, Calibración_BAU_USCUSS!BD162) *Emisiones_USCUSS!$M$90</f>
        <v>-2.0908798523446043E-2</v>
      </c>
      <c r="BA160" s="510">
        <f>IF(Calibración_BAU_USCUSS!BE162&lt;0,Calibración_BAU_USCUSS!BE162*-1, Calibración_BAU_USCUSS!BE162) *Emisiones_USCUSS!$M$90</f>
        <v>-2.0908798523446043E-2</v>
      </c>
      <c r="BB160" s="510">
        <f>IF(Calibración_BAU_USCUSS!BF162&lt;0,Calibración_BAU_USCUSS!BF162*-1, Calibración_BAU_USCUSS!BF162) *Emisiones_USCUSS!$M$90</f>
        <v>-2.0908798523446043E-2</v>
      </c>
      <c r="BC160" s="510">
        <f>IF(Calibración_BAU_USCUSS!BG162&lt;0,Calibración_BAU_USCUSS!BG162*-1, Calibración_BAU_USCUSS!BG162) *Emisiones_USCUSS!$M$90</f>
        <v>-2.0908798523446043E-2</v>
      </c>
      <c r="BD160" s="510">
        <f>IF(Calibración_BAU_USCUSS!BH162&lt;0,Calibración_BAU_USCUSS!BH162*-1, Calibración_BAU_USCUSS!BH162) *Emisiones_USCUSS!$M$90</f>
        <v>-2.0908798523446043E-2</v>
      </c>
      <c r="BE160" s="510">
        <f>IF(Calibración_BAU_USCUSS!BI162&lt;0,Calibración_BAU_USCUSS!BI162*-1, Calibración_BAU_USCUSS!BI162) *Emisiones_USCUSS!$M$90</f>
        <v>-2.0908798523446043E-2</v>
      </c>
      <c r="BF160" s="510">
        <f>IF(Calibración_BAU_USCUSS!BJ162&lt;0,Calibración_BAU_USCUSS!BJ162*-1, Calibración_BAU_USCUSS!BJ162) *Emisiones_USCUSS!$M$90</f>
        <v>-2.0908798523446043E-2</v>
      </c>
      <c r="BG160" s="510">
        <f>IF(Calibración_BAU_USCUSS!BK162&lt;0,Calibración_BAU_USCUSS!BK162*-1, Calibración_BAU_USCUSS!BK162) *Emisiones_USCUSS!$M$90</f>
        <v>-2.0908798523446043E-2</v>
      </c>
      <c r="BH160" s="510">
        <f>IF(Calibración_BAU_USCUSS!BL162&lt;0,Calibración_BAU_USCUSS!BL162*-1, Calibración_BAU_USCUSS!BL162) *Emisiones_USCUSS!$M$90</f>
        <v>-2.0908798523446043E-2</v>
      </c>
      <c r="BI160" s="510">
        <f>IF(Calibración_BAU_USCUSS!BM162&lt;0,Calibración_BAU_USCUSS!BM162*-1, Calibración_BAU_USCUSS!BM162) *Emisiones_USCUSS!$M$90</f>
        <v>-2.0908798523446043E-2</v>
      </c>
      <c r="BJ160" s="510">
        <f>IF(Calibración_BAU_USCUSS!BN162&lt;0,Calibración_BAU_USCUSS!BN162*-1, Calibración_BAU_USCUSS!BN162) *Emisiones_USCUSS!$M$90</f>
        <v>-2.0908798523447354E-2</v>
      </c>
      <c r="BK160" s="510">
        <f>IF(Calibración_BAU_USCUSS!BO162&lt;0,Calibración_BAU_USCUSS!BO162*-1, Calibración_BAU_USCUSS!BO162) *Emisiones_USCUSS!$M$90</f>
        <v>-2.0908798523446043E-2</v>
      </c>
      <c r="BL160" s="510">
        <f>IF(Calibración_BAU_USCUSS!BP162&lt;0,Calibración_BAU_USCUSS!BP162*-1, Calibración_BAU_USCUSS!BP162) *Emisiones_USCUSS!$M$90</f>
        <v>-2.0908798523446043E-2</v>
      </c>
      <c r="BM160" s="510">
        <f>IF(Calibración_BAU_USCUSS!BQ162&lt;0,Calibración_BAU_USCUSS!BQ162*-1, Calibración_BAU_USCUSS!BQ162) *Emisiones_USCUSS!$M$90</f>
        <v>-2.0908798523446043E-2</v>
      </c>
    </row>
    <row r="161" spans="1:65" x14ac:dyDescent="0.3">
      <c r="C161" s="842" t="s">
        <v>103</v>
      </c>
      <c r="D161" s="784"/>
      <c r="E161" s="514"/>
      <c r="F161" s="514"/>
      <c r="G161" s="514"/>
      <c r="H161" s="514"/>
      <c r="I161" s="510"/>
      <c r="J161" s="510"/>
      <c r="K161" s="510"/>
      <c r="L161" s="510"/>
      <c r="M161" s="510">
        <f>IF(Calibración_BAU_USCUSS!Q163&lt;0,Calibración_BAU_USCUSS!Q163*-1, Calibración_BAU_USCUSS!Q163) *Emisiones_USCUSS!$M$91</f>
        <v>-8.2770768352395012E-4</v>
      </c>
      <c r="N161" s="510">
        <f>IF(Calibración_BAU_USCUSS!R163&lt;0,Calibración_BAU_USCUSS!R163*-1, Calibración_BAU_USCUSS!R163) *Emisiones_USCUSS!$M$91</f>
        <v>-4.6814286851916334E-5</v>
      </c>
      <c r="O161" s="510">
        <f>IF(Calibración_BAU_USCUSS!S163&lt;0,Calibración_BAU_USCUSS!S163*-1, Calibración_BAU_USCUSS!S163) *Emisiones_USCUSS!$M$91</f>
        <v>-4.674968313606243E-5</v>
      </c>
      <c r="P161" s="510">
        <f>IF(Calibración_BAU_USCUSS!T163&lt;0,Calibración_BAU_USCUSS!T163*-1, Calibración_BAU_USCUSS!T163) *Emisiones_USCUSS!$M$91</f>
        <v>-4.6685168573335539E-5</v>
      </c>
      <c r="Q161" s="510">
        <f>IF(Calibración_BAU_USCUSS!U163&lt;0,Calibración_BAU_USCUSS!U163*-1, Calibración_BAU_USCUSS!U163) *Emisiones_USCUSS!$M$91</f>
        <v>-4.6620743040704165E-5</v>
      </c>
      <c r="R161" s="510">
        <f>IF(Calibración_BAU_USCUSS!V163&lt;0,Calibración_BAU_USCUSS!V163*-1, Calibración_BAU_USCUSS!V163) *Emisiones_USCUSS!$M$91</f>
        <v>-4.6556406415305245E-5</v>
      </c>
      <c r="S161" s="510">
        <f>IF(Calibración_BAU_USCUSS!W163&lt;0,Calibración_BAU_USCUSS!W163*-1, Calibración_BAU_USCUSS!W163) *Emisiones_USCUSS!$M$91</f>
        <v>-4.6492158574451775E-5</v>
      </c>
      <c r="T161" s="510">
        <f>IF(Calibración_BAU_USCUSS!X163&lt;0,Calibración_BAU_USCUSS!X163*-1, Calibración_BAU_USCUSS!X163) *Emisiones_USCUSS!$M$91</f>
        <v>-4.6427999395621328E-5</v>
      </c>
      <c r="U161" s="510">
        <f>IF(Calibración_BAU_USCUSS!Y163&lt;0,Calibración_BAU_USCUSS!Y163*-1, Calibración_BAU_USCUSS!Y163) *Emisiones_USCUSS!$M$91</f>
        <v>-4.6363928756456063E-5</v>
      </c>
      <c r="V161" s="510">
        <f>IF(Calibración_BAU_USCUSS!Z163&lt;0,Calibración_BAU_USCUSS!Z163*-1, Calibración_BAU_USCUSS!Z163) *Emisiones_USCUSS!$M$91</f>
        <v>-4.6299946534770375E-5</v>
      </c>
      <c r="W161" s="510">
        <f>IF(Calibración_BAU_USCUSS!AA163&lt;0,Calibración_BAU_USCUSS!AA163*-1, Calibración_BAU_USCUSS!AA163) *Emisiones_USCUSS!$M$91</f>
        <v>-4.6236052608554736E-5</v>
      </c>
      <c r="X161" s="510">
        <f>IF(Calibración_BAU_USCUSS!AB163&lt;0,Calibración_BAU_USCUSS!AB163*-1, Calibración_BAU_USCUSS!AB163) *Emisiones_USCUSS!$M$91</f>
        <v>-4.6172246855952689E-5</v>
      </c>
      <c r="Y161" s="510">
        <f>IF(Calibración_BAU_USCUSS!AC163&lt;0,Calibración_BAU_USCUSS!AC163*-1, Calibración_BAU_USCUSS!AC163) *Emisiones_USCUSS!$M$91</f>
        <v>-4.6108529155291544E-5</v>
      </c>
      <c r="Z161" s="510">
        <f>IF(Calibración_BAU_USCUSS!AD163&lt;0,Calibración_BAU_USCUSS!AD163*-1, Calibración_BAU_USCUSS!AD163) *Emisiones_USCUSS!$M$91</f>
        <v>-4.6044899385059322E-5</v>
      </c>
      <c r="AA161" s="510">
        <f>IF(Calibración_BAU_USCUSS!AE163&lt;0,Calibración_BAU_USCUSS!AE163*-1, Calibración_BAU_USCUSS!AE163) *Emisiones_USCUSS!$M$91</f>
        <v>-4.5981357423904824E-5</v>
      </c>
      <c r="AB161" s="510">
        <f>IF(Calibración_BAU_USCUSS!AF163&lt;0,Calibración_BAU_USCUSS!AF163*-1, Calibración_BAU_USCUSS!AF163) *Emisiones_USCUSS!$M$91</f>
        <v>-4.5917903150660569E-5</v>
      </c>
      <c r="AC161" s="510">
        <f>IF(Calibración_BAU_USCUSS!AG163&lt;0,Calibración_BAU_USCUSS!AG163*-1, Calibración_BAU_USCUSS!AG163) *Emisiones_USCUSS!$M$91</f>
        <v>-4.585453644431216E-5</v>
      </c>
      <c r="AD161" s="510">
        <f>IF(Calibración_BAU_USCUSS!AH163&lt;0,Calibración_BAU_USCUSS!AH163*-1, Calibración_BAU_USCUSS!AH163) *Emisiones_USCUSS!$M$91</f>
        <v>-4.5791257184021288E-5</v>
      </c>
      <c r="AE161" s="510">
        <f>IF(Calibración_BAU_USCUSS!AI163&lt;0,Calibración_BAU_USCUSS!AI163*-1, Calibración_BAU_USCUSS!AI163) *Emisiones_USCUSS!$M$91</f>
        <v>-4.5728065249106567E-5</v>
      </c>
      <c r="AF161" s="510">
        <f>IF(Calibración_BAU_USCUSS!AJ163&lt;0,Calibración_BAU_USCUSS!AJ163*-1, Calibración_BAU_USCUSS!AJ163) *Emisiones_USCUSS!$M$91</f>
        <v>-4.5664960519062659E-5</v>
      </c>
      <c r="AG161" s="510">
        <f>IF(Calibración_BAU_USCUSS!AK163&lt;0,Calibración_BAU_USCUSS!AK163*-1, Calibración_BAU_USCUSS!AK163) *Emisiones_USCUSS!$M$91</f>
        <v>-4.5601942873544993E-5</v>
      </c>
      <c r="AH161" s="510">
        <f>IF(Calibración_BAU_USCUSS!AL163&lt;0,Calibración_BAU_USCUSS!AL163*-1, Calibración_BAU_USCUSS!AL163) *Emisiones_USCUSS!$M$91</f>
        <v>-4.5539012192381252E-5</v>
      </c>
      <c r="AI161" s="510">
        <f>IF(Calibración_BAU_USCUSS!AM163&lt;0,Calibración_BAU_USCUSS!AM163*-1, Calibración_BAU_USCUSS!AM163) *Emisiones_USCUSS!$M$91</f>
        <v>-4.5476168355556007E-5</v>
      </c>
      <c r="AJ161" s="510">
        <f>IF(Calibración_BAU_USCUSS!AN163&lt;0,Calibración_BAU_USCUSS!AN163*-1, Calibración_BAU_USCUSS!AN163) *Emisiones_USCUSS!$M$91</f>
        <v>-4.5413411243226125E-5</v>
      </c>
      <c r="AK161" s="510">
        <f>IF(Calibración_BAU_USCUSS!AO163&lt;0,Calibración_BAU_USCUSS!AO163*-1, Calibración_BAU_USCUSS!AO163) *Emisiones_USCUSS!$M$91</f>
        <v>-4.5350740735709164E-5</v>
      </c>
      <c r="AL161" s="510">
        <f>IF(Calibración_BAU_USCUSS!AP163&lt;0,Calibración_BAU_USCUSS!AP163*-1, Calibración_BAU_USCUSS!AP163) *Emisiones_USCUSS!$M$91</f>
        <v>-4.5288156713494968E-5</v>
      </c>
      <c r="AM161" s="510">
        <f>IF(Calibración_BAU_USCUSS!AQ163&lt;0,Calibración_BAU_USCUSS!AQ163*-1, Calibración_BAU_USCUSS!AQ163) *Emisiones_USCUSS!$M$91</f>
        <v>-4.5225659057230287E-5</v>
      </c>
      <c r="AN161" s="510">
        <f>IF(Calibración_BAU_USCUSS!AR163&lt;0,Calibración_BAU_USCUSS!AR163*-1, Calibración_BAU_USCUSS!AR163) *Emisiones_USCUSS!$M$91</f>
        <v>-4.5163247647730279E-5</v>
      </c>
      <c r="AO161" s="510">
        <f>IF(Calibración_BAU_USCUSS!AS163&lt;0,Calibración_BAU_USCUSS!AS163*-1, Calibración_BAU_USCUSS!AS163) *Emisiones_USCUSS!$M$91</f>
        <v>-4.5100922365974714E-5</v>
      </c>
      <c r="AP161" s="510">
        <f>IF(Calibración_BAU_USCUSS!AT163&lt;0,Calibración_BAU_USCUSS!AT163*-1, Calibración_BAU_USCUSS!AT163) *Emisiones_USCUSS!$M$91</f>
        <v>-4.503868309311173E-5</v>
      </c>
      <c r="AQ161" s="510">
        <f>IF(Calibración_BAU_USCUSS!AU163&lt;0,Calibración_BAU_USCUSS!AU163*-1, Calibración_BAU_USCUSS!AU163) *Emisiones_USCUSS!$M$91</f>
        <v>-4.4976529710442594E-5</v>
      </c>
      <c r="AR161" s="510">
        <f>IF(Calibración_BAU_USCUSS!AV163&lt;0,Calibración_BAU_USCUSS!AV163*-1, Calibración_BAU_USCUSS!AV163) *Emisiones_USCUSS!$M$91</f>
        <v>-4.4914462099440795E-5</v>
      </c>
      <c r="AS161" s="510">
        <f>IF(Calibración_BAU_USCUSS!AW163&lt;0,Calibración_BAU_USCUSS!AW163*-1, Calibración_BAU_USCUSS!AW163) *Emisiones_USCUSS!$M$91</f>
        <v>-4.4852480141744428E-5</v>
      </c>
      <c r="AT161" s="510">
        <f>IF(Calibración_BAU_USCUSS!AX163&lt;0,Calibración_BAU_USCUSS!AX163*-1, Calibración_BAU_USCUSS!AX163) *Emisiones_USCUSS!$M$91</f>
        <v>-4.479058371914848E-5</v>
      </c>
      <c r="AU161" s="510">
        <f>IF(Calibración_BAU_USCUSS!AY163&lt;0,Calibración_BAU_USCUSS!AY163*-1, Calibración_BAU_USCUSS!AY163) *Emisiones_USCUSS!$M$91</f>
        <v>-4.4728772713616389E-5</v>
      </c>
      <c r="AV161" s="510">
        <f>IF(Calibración_BAU_USCUSS!AZ163&lt;0,Calibración_BAU_USCUSS!AZ163*-1, Calibración_BAU_USCUSS!AZ163) *Emisiones_USCUSS!$M$91</f>
        <v>-4.4667047007272326E-5</v>
      </c>
      <c r="AW161" s="510">
        <f>IF(Calibración_BAU_USCUSS!BA163&lt;0,Calibración_BAU_USCUSS!BA163*-1, Calibración_BAU_USCUSS!BA163) *Emisiones_USCUSS!$M$91</f>
        <v>-4.4605406482401203E-5</v>
      </c>
      <c r="AX161" s="510">
        <f>IF(Calibración_BAU_USCUSS!BB163&lt;0,Calibración_BAU_USCUSS!BB163*-1, Calibración_BAU_USCUSS!BB163) *Emisiones_USCUSS!$M$91</f>
        <v>-4.4543851021456386E-5</v>
      </c>
      <c r="AY161" s="510">
        <f>IF(Calibración_BAU_USCUSS!BC163&lt;0,Calibración_BAU_USCUSS!BC163*-1, Calibración_BAU_USCUSS!BC163) *Emisiones_USCUSS!$M$91</f>
        <v>-4.4482380507048117E-5</v>
      </c>
      <c r="AZ161" s="510">
        <f>IF(Calibración_BAU_USCUSS!BD163&lt;0,Calibración_BAU_USCUSS!BD163*-1, Calibración_BAU_USCUSS!BD163) *Emisiones_USCUSS!$M$91</f>
        <v>-4.442099482194744E-5</v>
      </c>
      <c r="BA161" s="510">
        <f>IF(Calibración_BAU_USCUSS!BE163&lt;0,Calibración_BAU_USCUSS!BE163*-1, Calibración_BAU_USCUSS!BE163) *Emisiones_USCUSS!$M$91</f>
        <v>-4.4359693849093767E-5</v>
      </c>
      <c r="BB161" s="510">
        <f>IF(Calibración_BAU_USCUSS!BF163&lt;0,Calibración_BAU_USCUSS!BF163*-1, Calibración_BAU_USCUSS!BF163) *Emisiones_USCUSS!$M$91</f>
        <v>-4.4298477471579657E-5</v>
      </c>
      <c r="BC161" s="510">
        <f>IF(Calibración_BAU_USCUSS!BG163&lt;0,Calibración_BAU_USCUSS!BG163*-1, Calibración_BAU_USCUSS!BG163) *Emisiones_USCUSS!$M$91</f>
        <v>-4.4237345572669855E-5</v>
      </c>
      <c r="BD161" s="510">
        <f>IF(Calibración_BAU_USCUSS!BH163&lt;0,Calibración_BAU_USCUSS!BH163*-1, Calibración_BAU_USCUSS!BH163) *Emisiones_USCUSS!$M$91</f>
        <v>-4.4176298035778428E-5</v>
      </c>
      <c r="BE161" s="510">
        <f>IF(Calibración_BAU_USCUSS!BI163&lt;0,Calibración_BAU_USCUSS!BI163*-1, Calibración_BAU_USCUSS!BI163) *Emisiones_USCUSS!$M$91</f>
        <v>-4.4115334744491641E-5</v>
      </c>
      <c r="BF161" s="510">
        <f>IF(Calibración_BAU_USCUSS!BJ163&lt;0,Calibración_BAU_USCUSS!BJ163*-1, Calibración_BAU_USCUSS!BJ163) *Emisiones_USCUSS!$M$91</f>
        <v>-4.4054455582545066E-5</v>
      </c>
      <c r="BG161" s="510">
        <f>IF(Calibración_BAU_USCUSS!BK163&lt;0,Calibración_BAU_USCUSS!BK163*-1, Calibración_BAU_USCUSS!BK163) *Emisiones_USCUSS!$M$91</f>
        <v>-4.3993660433838826E-5</v>
      </c>
      <c r="BH161" s="510">
        <f>IF(Calibración_BAU_USCUSS!BL163&lt;0,Calibración_BAU_USCUSS!BL163*-1, Calibración_BAU_USCUSS!BL163) *Emisiones_USCUSS!$M$91</f>
        <v>-4.3932949182441479E-5</v>
      </c>
      <c r="BI161" s="510">
        <f>IF(Calibración_BAU_USCUSS!BM163&lt;0,Calibración_BAU_USCUSS!BM163*-1, Calibración_BAU_USCUSS!BM163) *Emisiones_USCUSS!$M$91</f>
        <v>-4.3872321712567017E-5</v>
      </c>
      <c r="BJ161" s="510">
        <f>IF(Calibración_BAU_USCUSS!BN163&lt;0,Calibración_BAU_USCUSS!BN163*-1, Calibración_BAU_USCUSS!BN163) *Emisiones_USCUSS!$M$91</f>
        <v>-4.3811777908605497E-5</v>
      </c>
      <c r="BK161" s="510">
        <f>IF(Calibración_BAU_USCUSS!BO163&lt;0,Calibración_BAU_USCUSS!BO163*-1, Calibración_BAU_USCUSS!BO163) *Emisiones_USCUSS!$M$91</f>
        <v>-4.3751317655092431E-5</v>
      </c>
      <c r="BL161" s="510">
        <f>IF(Calibración_BAU_USCUSS!BP163&lt;0,Calibración_BAU_USCUSS!BP163*-1, Calibración_BAU_USCUSS!BP163) *Emisiones_USCUSS!$M$91</f>
        <v>-4.3690940836727898E-5</v>
      </c>
      <c r="BM161" s="510">
        <f>IF(Calibración_BAU_USCUSS!BQ163&lt;0,Calibración_BAU_USCUSS!BQ163*-1, Calibración_BAU_USCUSS!BQ163) *Emisiones_USCUSS!$M$91</f>
        <v>-4.3630647338372753E-5</v>
      </c>
    </row>
    <row r="162" spans="1:65" x14ac:dyDescent="0.3">
      <c r="C162" s="842" t="s">
        <v>57</v>
      </c>
      <c r="D162" s="784"/>
      <c r="E162" s="514"/>
      <c r="F162" s="514"/>
      <c r="G162" s="514"/>
      <c r="H162" s="514"/>
      <c r="I162" s="510"/>
      <c r="J162" s="510"/>
      <c r="K162" s="510"/>
      <c r="L162" s="510"/>
      <c r="M162" s="510">
        <f>IF(Calibración_BAU_USCUSS!Q164&lt;0,Calibración_BAU_USCUSS!Q164*-1, Calibración_BAU_USCUSS!Q164) *Emisiones_USCUSS!$M$93</f>
        <v>-2.0788512712983003E-3</v>
      </c>
      <c r="N162" s="510">
        <f>IF(Calibración_BAU_USCUSS!R164&lt;0,Calibración_BAU_USCUSS!R164*-1, Calibración_BAU_USCUSS!R164) *Emisiones_USCUSS!$M$93</f>
        <v>-3.8377917490051665E-4</v>
      </c>
      <c r="O162" s="510">
        <f>IF(Calibración_BAU_USCUSS!S164&lt;0,Calibración_BAU_USCUSS!S164*-1, Calibración_BAU_USCUSS!S164) *Emisiones_USCUSS!$M$93</f>
        <v>-3.8859088430127296E-4</v>
      </c>
      <c r="P162" s="510">
        <f>IF(Calibración_BAU_USCUSS!T164&lt;0,Calibración_BAU_USCUSS!T164*-1, Calibración_BAU_USCUSS!T164) *Emisiones_USCUSS!$M$93</f>
        <v>-3.9346292148652648E-4</v>
      </c>
      <c r="Q162" s="510">
        <f>IF(Calibración_BAU_USCUSS!U164&lt;0,Calibración_BAU_USCUSS!U164*-1, Calibración_BAU_USCUSS!U164) *Emisiones_USCUSS!$M$93</f>
        <v>-3.979829569174394E-4</v>
      </c>
      <c r="R162" s="510">
        <f>IF(Calibración_BAU_USCUSS!V164&lt;0,Calibración_BAU_USCUSS!V164*-1, Calibración_BAU_USCUSS!V164) *Emisiones_USCUSS!$M$93</f>
        <v>-4.0296757534342688E-4</v>
      </c>
      <c r="S162" s="510">
        <f>IF(Calibración_BAU_USCUSS!W164&lt;0,Calibración_BAU_USCUSS!W164*-1, Calibración_BAU_USCUSS!W164) *Emisiones_USCUSS!$M$93</f>
        <v>-4.0801462463591358E-4</v>
      </c>
      <c r="T162" s="510">
        <f>IF(Calibración_BAU_USCUSS!X164&lt;0,Calibración_BAU_USCUSS!X164*-1, Calibración_BAU_USCUSS!X164) *Emisiones_USCUSS!$M$93</f>
        <v>-4.1312488672298146E-4</v>
      </c>
      <c r="U162" s="510">
        <f>IF(Calibración_BAU_USCUSS!Y164&lt;0,Calibración_BAU_USCUSS!Y164*-1, Calibración_BAU_USCUSS!Y164) *Emisiones_USCUSS!$M$93</f>
        <v>-4.1829915332611424E-4</v>
      </c>
      <c r="V162" s="510">
        <f>IF(Calibración_BAU_USCUSS!Z164&lt;0,Calibración_BAU_USCUSS!Z164*-1, Calibración_BAU_USCUSS!Z164) *Emisiones_USCUSS!$M$93</f>
        <v>-4.2353822608288369E-4</v>
      </c>
      <c r="W162" s="510">
        <f>IF(Calibración_BAU_USCUSS!AA164&lt;0,Calibración_BAU_USCUSS!AA164*-1, Calibración_BAU_USCUSS!AA164) *Emisiones_USCUSS!$M$93</f>
        <v>-4.2884291667113074E-4</v>
      </c>
      <c r="X162" s="510">
        <f>IF(Calibración_BAU_USCUSS!AB164&lt;0,Calibración_BAU_USCUSS!AB164*-1, Calibración_BAU_USCUSS!AB164) *Emisiones_USCUSS!$M$93</f>
        <v>-4.3421404693472606E-4</v>
      </c>
      <c r="Y162" s="510">
        <f>IF(Calibración_BAU_USCUSS!AC164&lt;0,Calibración_BAU_USCUSS!AC164*-1, Calibración_BAU_USCUSS!AC164) *Emisiones_USCUSS!$M$93</f>
        <v>-4.3965244901088046E-4</v>
      </c>
      <c r="Z162" s="510">
        <f>IF(Calibración_BAU_USCUSS!AD164&lt;0,Calibración_BAU_USCUSS!AD164*-1, Calibración_BAU_USCUSS!AD164) *Emisiones_USCUSS!$M$93</f>
        <v>-4.4515896545908249E-4</v>
      </c>
      <c r="AA162" s="510">
        <f>IF(Calibración_BAU_USCUSS!AE164&lt;0,Calibración_BAU_USCUSS!AE164*-1, Calibración_BAU_USCUSS!AE164) *Emisiones_USCUSS!$M$93</f>
        <v>-4.5073444939163192E-4</v>
      </c>
      <c r="AB162" s="510">
        <f>IF(Calibración_BAU_USCUSS!AF164&lt;0,Calibración_BAU_USCUSS!AF164*-1, Calibración_BAU_USCUSS!AF164) *Emisiones_USCUSS!$M$93</f>
        <v>-4.5637976460580063E-4</v>
      </c>
      <c r="AC162" s="510">
        <f>IF(Calibración_BAU_USCUSS!AG164&lt;0,Calibración_BAU_USCUSS!AG164*-1, Calibración_BAU_USCUSS!AG164) *Emisiones_USCUSS!$M$93</f>
        <v>-4.6209578571766849E-4</v>
      </c>
      <c r="AD162" s="510">
        <f>IF(Calibración_BAU_USCUSS!AH164&lt;0,Calibración_BAU_USCUSS!AH164*-1, Calibración_BAU_USCUSS!AH164) *Emisiones_USCUSS!$M$93</f>
        <v>-4.6788339829760886E-4</v>
      </c>
      <c r="AE162" s="510">
        <f>IF(Calibración_BAU_USCUSS!AI164&lt;0,Calibración_BAU_USCUSS!AI164*-1, Calibración_BAU_USCUSS!AI164) *Emisiones_USCUSS!$M$93</f>
        <v>-4.7374349900753527E-4</v>
      </c>
      <c r="AF162" s="510">
        <f>IF(Calibración_BAU_USCUSS!AJ164&lt;0,Calibración_BAU_USCUSS!AJ164*-1, Calibración_BAU_USCUSS!AJ164) *Emisiones_USCUSS!$M$93</f>
        <v>-4.7967699573974425E-4</v>
      </c>
      <c r="AG162" s="510">
        <f>IF(Calibración_BAU_USCUSS!AK164&lt;0,Calibración_BAU_USCUSS!AK164*-1, Calibración_BAU_USCUSS!AK164) *Emisiones_USCUSS!$M$93</f>
        <v>-4.8568480775764317E-4</v>
      </c>
      <c r="AH162" s="510">
        <f>IF(Calibración_BAU_USCUSS!AL164&lt;0,Calibración_BAU_USCUSS!AL164*-1, Calibración_BAU_USCUSS!AL164) *Emisiones_USCUSS!$M$93</f>
        <v>-4.9176786583812965E-4</v>
      </c>
      <c r="AI162" s="510">
        <f>IF(Calibración_BAU_USCUSS!AM164&lt;0,Calibración_BAU_USCUSS!AM164*-1, Calibración_BAU_USCUSS!AM164) *Emisiones_USCUSS!$M$93</f>
        <v>-4.9792711241580063E-4</v>
      </c>
      <c r="AJ162" s="510">
        <f>IF(Calibración_BAU_USCUSS!AN164&lt;0,Calibración_BAU_USCUSS!AN164*-1, Calibración_BAU_USCUSS!AN164) *Emisiones_USCUSS!$M$93</f>
        <v>-5.0416350172897799E-4</v>
      </c>
      <c r="AK162" s="510">
        <f>IF(Calibración_BAU_USCUSS!AO164&lt;0,Calibración_BAU_USCUSS!AO164*-1, Calibración_BAU_USCUSS!AO164) *Emisiones_USCUSS!$M$93</f>
        <v>-5.1047799996753256E-4</v>
      </c>
      <c r="AL162" s="510">
        <f>IF(Calibración_BAU_USCUSS!AP164&lt;0,Calibración_BAU_USCUSS!AP164*-1, Calibración_BAU_USCUSS!AP164) *Emisiones_USCUSS!$M$93</f>
        <v>-5.1687158542257079E-4</v>
      </c>
      <c r="AM162" s="510">
        <f>IF(Calibración_BAU_USCUSS!AQ164&lt;0,Calibración_BAU_USCUSS!AQ164*-1, Calibración_BAU_USCUSS!AQ164) *Emisiones_USCUSS!$M$93</f>
        <v>-5.233452486380066E-4</v>
      </c>
      <c r="AN162" s="510">
        <f>IF(Calibración_BAU_USCUSS!AR164&lt;0,Calibración_BAU_USCUSS!AR164*-1, Calibración_BAU_USCUSS!AR164) *Emisiones_USCUSS!$M$93</f>
        <v>-5.2989999256402697E-4</v>
      </c>
      <c r="AO162" s="510">
        <f>IF(Calibración_BAU_USCUSS!AS164&lt;0,Calibración_BAU_USCUSS!AS164*-1, Calibración_BAU_USCUSS!AS164) *Emisiones_USCUSS!$M$93</f>
        <v>-5.3653683271247417E-4</v>
      </c>
      <c r="AP162" s="510">
        <f>IF(Calibración_BAU_USCUSS!AT164&lt;0,Calibración_BAU_USCUSS!AT164*-1, Calibración_BAU_USCUSS!AT164) *Emisiones_USCUSS!$M$93</f>
        <v>-5.4325679731416043E-4</v>
      </c>
      <c r="AQ162" s="510">
        <f>IF(Calibración_BAU_USCUSS!AU164&lt;0,Calibración_BAU_USCUSS!AU164*-1, Calibración_BAU_USCUSS!AU164) *Emisiones_USCUSS!$M$93</f>
        <v>-5.5006092747820145E-4</v>
      </c>
      <c r="AR162" s="510">
        <f>IF(Calibración_BAU_USCUSS!AV164&lt;0,Calibración_BAU_USCUSS!AV164*-1, Calibración_BAU_USCUSS!AV164) *Emisiones_USCUSS!$M$93</f>
        <v>-5.5695027735328212E-4</v>
      </c>
      <c r="AS162" s="510">
        <f>IF(Calibración_BAU_USCUSS!AW164&lt;0,Calibración_BAU_USCUSS!AW164*-1, Calibración_BAU_USCUSS!AW164) *Emisiones_USCUSS!$M$93</f>
        <v>-5.6392591429099562E-4</v>
      </c>
      <c r="AT162" s="510">
        <f>IF(Calibración_BAU_USCUSS!AX164&lt;0,Calibración_BAU_USCUSS!AX164*-1, Calibración_BAU_USCUSS!AX164) *Emisiones_USCUSS!$M$93</f>
        <v>-5.7098891901120148E-4</v>
      </c>
      <c r="AU162" s="510">
        <f>IF(Calibración_BAU_USCUSS!AY164&lt;0,Calibración_BAU_USCUSS!AY164*-1, Calibración_BAU_USCUSS!AY164) *Emisiones_USCUSS!$M$93</f>
        <v>-5.7814038576943234E-4</v>
      </c>
      <c r="AV162" s="510">
        <f>IF(Calibración_BAU_USCUSS!AZ164&lt;0,Calibración_BAU_USCUSS!AZ164*-1, Calibración_BAU_USCUSS!AZ164) *Emisiones_USCUSS!$M$93</f>
        <v>-5.8538142252647773E-4</v>
      </c>
      <c r="AW162" s="510">
        <f>IF(Calibración_BAU_USCUSS!BA164&lt;0,Calibración_BAU_USCUSS!BA164*-1, Calibración_BAU_USCUSS!BA164) *Emisiones_USCUSS!$M$93</f>
        <v>-5.9271315111997659E-4</v>
      </c>
      <c r="AX162" s="510">
        <f>IF(Calibración_BAU_USCUSS!BB164&lt;0,Calibración_BAU_USCUSS!BB164*-1, Calibración_BAU_USCUSS!BB164) *Emisiones_USCUSS!$M$93</f>
        <v>-6.0013670743827173E-4</v>
      </c>
      <c r="AY162" s="510">
        <f>IF(Calibración_BAU_USCUSS!BC164&lt;0,Calibración_BAU_USCUSS!BC164*-1, Calibración_BAU_USCUSS!BC164) *Emisiones_USCUSS!$M$93</f>
        <v>-6.0765324159636172E-4</v>
      </c>
      <c r="AZ162" s="510">
        <f>IF(Calibración_BAU_USCUSS!BD164&lt;0,Calibración_BAU_USCUSS!BD164*-1, Calibración_BAU_USCUSS!BD164) *Emisiones_USCUSS!$M$93</f>
        <v>-6.1526391811410461E-4</v>
      </c>
      <c r="BA162" s="510">
        <f>IF(Calibración_BAU_USCUSS!BE164&lt;0,Calibración_BAU_USCUSS!BE164*-1, Calibración_BAU_USCUSS!BE164) *Emisiones_USCUSS!$M$93</f>
        <v>-6.2296991609661384E-4</v>
      </c>
      <c r="BB162" s="510">
        <f>IF(Calibración_BAU_USCUSS!BF164&lt;0,Calibración_BAU_USCUSS!BF164*-1, Calibración_BAU_USCUSS!BF164) *Emisiones_USCUSS!$M$93</f>
        <v>-6.3077242941693749E-4</v>
      </c>
      <c r="BC162" s="510">
        <f>IF(Calibración_BAU_USCUSS!BG164&lt;0,Calibración_BAU_USCUSS!BG164*-1, Calibración_BAU_USCUSS!BG164) *Emisiones_USCUSS!$M$93</f>
        <v>-6.3867266690105441E-4</v>
      </c>
      <c r="BD162" s="510">
        <f>IF(Calibración_BAU_USCUSS!BH164&lt;0,Calibración_BAU_USCUSS!BH164*-1, Calibración_BAU_USCUSS!BH164) *Emisiones_USCUSS!$M$93</f>
        <v>-6.4667185251509956E-4</v>
      </c>
      <c r="BE162" s="510">
        <f>IF(Calibración_BAU_USCUSS!BI164&lt;0,Calibración_BAU_USCUSS!BI164*-1, Calibración_BAU_USCUSS!BI164) *Emisiones_USCUSS!$M$93</f>
        <v>-6.5477122555504552E-4</v>
      </c>
      <c r="BF162" s="510">
        <f>IF(Calibración_BAU_USCUSS!BJ164&lt;0,Calibración_BAU_USCUSS!BJ164*-1, Calibración_BAU_USCUSS!BJ164) *Emisiones_USCUSS!$M$93</f>
        <v>-6.629720408386704E-4</v>
      </c>
      <c r="BG162" s="510">
        <f>IF(Calibración_BAU_USCUSS!BK164&lt;0,Calibración_BAU_USCUSS!BK164*-1, Calibración_BAU_USCUSS!BK164) *Emisiones_USCUSS!$M$93</f>
        <v>-6.7127556889995702E-4</v>
      </c>
      <c r="BH162" s="510">
        <f>IF(Calibración_BAU_USCUSS!BL164&lt;0,Calibración_BAU_USCUSS!BL164*-1, Calibración_BAU_USCUSS!BL164) *Emisiones_USCUSS!$M$93</f>
        <v>-6.7968309618598088E-4</v>
      </c>
      <c r="BI162" s="510">
        <f>IF(Calibración_BAU_USCUSS!BM164&lt;0,Calibración_BAU_USCUSS!BM164*-1, Calibración_BAU_USCUSS!BM164) *Emisiones_USCUSS!$M$93</f>
        <v>-6.8819592525615355E-4</v>
      </c>
      <c r="BJ162" s="510">
        <f>IF(Calibración_BAU_USCUSS!BN164&lt;0,Calibración_BAU_USCUSS!BN164*-1, Calibración_BAU_USCUSS!BN164) *Emisiones_USCUSS!$M$93</f>
        <v>-6.9681537498408614E-4</v>
      </c>
      <c r="BK162" s="510">
        <f>IF(Calibración_BAU_USCUSS!BO164&lt;0,Calibración_BAU_USCUSS!BO164*-1, Calibración_BAU_USCUSS!BO164) *Emisiones_USCUSS!$M$93</f>
        <v>-7.0554278076186312E-4</v>
      </c>
      <c r="BL162" s="510">
        <f>IF(Calibración_BAU_USCUSS!BP164&lt;0,Calibración_BAU_USCUSS!BP164*-1, Calibración_BAU_USCUSS!BP164) *Emisiones_USCUSS!$M$93</f>
        <v>-7.1437949470697657E-4</v>
      </c>
      <c r="BM162" s="510">
        <f>IF(Calibración_BAU_USCUSS!BQ164&lt;0,Calibración_BAU_USCUSS!BQ164*-1, Calibración_BAU_USCUSS!BQ164) *Emisiones_USCUSS!$M$93</f>
        <v>-7.2332688587177887E-4</v>
      </c>
    </row>
    <row r="163" spans="1:65" x14ac:dyDescent="0.3">
      <c r="D163" s="64"/>
      <c r="E163" s="83"/>
      <c r="F163" s="83"/>
      <c r="G163" s="83"/>
      <c r="H163" s="83"/>
      <c r="M163" s="272">
        <f>SUM(M158:M162)</f>
        <v>-0.15617164845718015</v>
      </c>
      <c r="N163" s="272">
        <f t="shared" ref="N163:P163" si="9">SUM(N158:N162)</f>
        <v>-0.10810027575072723</v>
      </c>
      <c r="O163" s="272">
        <f t="shared" si="9"/>
        <v>-0.13995153123368645</v>
      </c>
      <c r="P163" s="272">
        <f t="shared" si="9"/>
        <v>-0.1716138504876428</v>
      </c>
      <c r="Q163" s="272">
        <f>SUM(Q158:Q162)</f>
        <v>-0.17183864628543283</v>
      </c>
      <c r="R163" s="272">
        <f t="shared" ref="R163:BM163" si="10">SUM(R158:R162)</f>
        <v>-0.16592002632568464</v>
      </c>
      <c r="S163" s="272">
        <f t="shared" si="10"/>
        <v>-0.16736928543480584</v>
      </c>
      <c r="T163" s="272">
        <f t="shared" si="10"/>
        <v>-0.15847464373538561</v>
      </c>
      <c r="U163" s="272">
        <f t="shared" si="10"/>
        <v>-0.15322765559836643</v>
      </c>
      <c r="V163" s="272">
        <f t="shared" si="10"/>
        <v>-0.15933129329839527</v>
      </c>
      <c r="W163" s="272">
        <f t="shared" si="10"/>
        <v>-0.15435190533372639</v>
      </c>
      <c r="X163" s="272">
        <f t="shared" si="10"/>
        <v>-0.1432969766339646</v>
      </c>
      <c r="Y163" s="272">
        <f t="shared" si="10"/>
        <v>-0.1449621047811249</v>
      </c>
      <c r="Z163" s="272">
        <f t="shared" si="10"/>
        <v>-0.15176593406020586</v>
      </c>
      <c r="AA163" s="272">
        <f t="shared" si="10"/>
        <v>-0.1424642181406322</v>
      </c>
      <c r="AB163" s="272">
        <f t="shared" si="10"/>
        <v>-0.14619809216419377</v>
      </c>
      <c r="AC163" s="272">
        <f t="shared" si="10"/>
        <v>-0.13937669938583014</v>
      </c>
      <c r="AD163" s="272">
        <f t="shared" si="10"/>
        <v>-0.13926321039340728</v>
      </c>
      <c r="AE163" s="272">
        <f t="shared" si="10"/>
        <v>-0.14153956507008519</v>
      </c>
      <c r="AF163" s="272">
        <f t="shared" si="10"/>
        <v>-0.13897893853450127</v>
      </c>
      <c r="AG163" s="272">
        <f t="shared" si="10"/>
        <v>-0.14050892213704613</v>
      </c>
      <c r="AH163" s="272">
        <f t="shared" si="10"/>
        <v>-0.14407076522529261</v>
      </c>
      <c r="AI163" s="272">
        <f t="shared" si="10"/>
        <v>-0.14206974763675925</v>
      </c>
      <c r="AJ163" s="272">
        <f t="shared" si="10"/>
        <v>-0.14386510604334371</v>
      </c>
      <c r="AK163" s="272">
        <f t="shared" si="10"/>
        <v>-0.14425861657561009</v>
      </c>
      <c r="AL163" s="272">
        <f t="shared" si="10"/>
        <v>-0.13985263682240506</v>
      </c>
      <c r="AM163" s="272">
        <f t="shared" si="10"/>
        <v>-0.14619555240258991</v>
      </c>
      <c r="AN163" s="272">
        <f t="shared" si="10"/>
        <v>-0.1432147341558464</v>
      </c>
      <c r="AO163" s="272">
        <f t="shared" si="10"/>
        <v>-0.1491047672384494</v>
      </c>
      <c r="AP163" s="272">
        <f t="shared" si="10"/>
        <v>-0.14417597542553892</v>
      </c>
      <c r="AQ163" s="272">
        <f t="shared" si="10"/>
        <v>-0.14349282720933043</v>
      </c>
      <c r="AR163" s="272">
        <f t="shared" si="10"/>
        <v>-0.14408368830711013</v>
      </c>
      <c r="AS163" s="272">
        <f t="shared" si="10"/>
        <v>-0.14334112640109176</v>
      </c>
      <c r="AT163" s="272">
        <f t="shared" si="10"/>
        <v>-0.13890298249515703</v>
      </c>
      <c r="AU163" s="272">
        <f t="shared" si="10"/>
        <v>-0.13899767671270266</v>
      </c>
      <c r="AV163" s="272">
        <f t="shared" si="10"/>
        <v>-0.13893728740852487</v>
      </c>
      <c r="AW163" s="272">
        <f t="shared" si="10"/>
        <v>-0.13905094650608898</v>
      </c>
      <c r="AX163" s="272">
        <f t="shared" si="10"/>
        <v>-0.13906610449131246</v>
      </c>
      <c r="AY163" s="272">
        <f t="shared" si="10"/>
        <v>-0.13883139525124169</v>
      </c>
      <c r="AZ163" s="272">
        <f t="shared" si="10"/>
        <v>-0.138721775676245</v>
      </c>
      <c r="BA163" s="272">
        <f t="shared" si="10"/>
        <v>-0.13847623440392215</v>
      </c>
      <c r="BB163" s="272">
        <f t="shared" si="10"/>
        <v>-0.13818475753029036</v>
      </c>
      <c r="BC163" s="272">
        <f t="shared" si="10"/>
        <v>-0.13818239904555593</v>
      </c>
      <c r="BD163" s="272">
        <f t="shared" si="10"/>
        <v>-0.13773160085221339</v>
      </c>
      <c r="BE163" s="272">
        <f t="shared" si="10"/>
        <v>-0.13745821050150359</v>
      </c>
      <c r="BF163" s="272">
        <f t="shared" si="10"/>
        <v>-0.13674873411938798</v>
      </c>
      <c r="BG163" s="272">
        <f t="shared" si="10"/>
        <v>-0.13633584743581778</v>
      </c>
      <c r="BH163" s="272">
        <f t="shared" si="10"/>
        <v>-0.1359407351368197</v>
      </c>
      <c r="BI163" s="272">
        <f t="shared" si="10"/>
        <v>-0.13547471543488593</v>
      </c>
      <c r="BJ163" s="272">
        <f t="shared" si="10"/>
        <v>-0.13502653141267337</v>
      </c>
      <c r="BK163" s="272">
        <f t="shared" si="10"/>
        <v>-0.13485664041219234</v>
      </c>
      <c r="BL163" s="272">
        <f t="shared" si="10"/>
        <v>-0.13466661573687316</v>
      </c>
      <c r="BM163" s="272">
        <f t="shared" si="10"/>
        <v>-0.13446573251378047</v>
      </c>
    </row>
    <row r="164" spans="1:65" x14ac:dyDescent="0.3">
      <c r="D164" s="64"/>
      <c r="E164" s="83"/>
      <c r="F164" s="83"/>
      <c r="G164" s="83"/>
      <c r="H164" s="83"/>
      <c r="Q164" s="272"/>
      <c r="R164" s="272"/>
      <c r="S164" s="272"/>
      <c r="T164" s="272"/>
      <c r="U164" s="272"/>
      <c r="V164" s="272"/>
      <c r="W164" s="272"/>
      <c r="X164" s="272"/>
      <c r="Y164" s="272"/>
      <c r="Z164" s="272"/>
      <c r="AA164" s="272"/>
      <c r="AB164" s="272"/>
      <c r="AC164" s="272"/>
      <c r="AD164" s="272"/>
      <c r="AE164" s="272"/>
      <c r="AF164" s="272"/>
      <c r="AG164" s="272"/>
      <c r="AH164" s="272"/>
      <c r="AI164" s="272"/>
      <c r="AJ164" s="272"/>
      <c r="AK164" s="272"/>
      <c r="AL164" s="272"/>
      <c r="AM164" s="272"/>
      <c r="AN164" s="272"/>
      <c r="AO164" s="272"/>
      <c r="AP164" s="272"/>
      <c r="AQ164" s="272"/>
      <c r="AR164" s="272"/>
      <c r="AS164" s="272"/>
      <c r="AT164" s="272"/>
      <c r="AU164" s="272"/>
      <c r="AV164" s="272"/>
      <c r="AW164" s="272"/>
      <c r="AX164" s="272"/>
      <c r="AY164" s="272"/>
      <c r="AZ164" s="272"/>
      <c r="BA164" s="272"/>
      <c r="BB164" s="272"/>
      <c r="BC164" s="272"/>
      <c r="BD164" s="272"/>
      <c r="BE164" s="272"/>
      <c r="BF164" s="272"/>
      <c r="BG164" s="272"/>
      <c r="BH164" s="272"/>
      <c r="BI164" s="272"/>
      <c r="BJ164" s="272"/>
      <c r="BK164" s="272"/>
      <c r="BL164" s="272"/>
      <c r="BM164" s="272"/>
    </row>
    <row r="165" spans="1:65" ht="15.6" x14ac:dyDescent="0.25">
      <c r="C165" s="855" t="s">
        <v>252</v>
      </c>
      <c r="D165" s="855"/>
      <c r="E165" s="855"/>
      <c r="F165" s="855"/>
      <c r="G165" s="855"/>
      <c r="H165" s="855"/>
      <c r="I165" s="855"/>
      <c r="J165" s="855"/>
      <c r="K165" s="855"/>
      <c r="L165" s="855"/>
      <c r="M165" s="855"/>
      <c r="N165" s="855"/>
      <c r="Q165" s="272"/>
      <c r="R165" s="272"/>
      <c r="S165" s="272"/>
      <c r="T165" s="272"/>
      <c r="U165" s="272"/>
      <c r="V165" s="272"/>
      <c r="W165" s="272"/>
      <c r="X165" s="272"/>
      <c r="Y165" s="272"/>
      <c r="Z165" s="272"/>
      <c r="AA165" s="272"/>
      <c r="AB165" s="272"/>
      <c r="AC165" s="272"/>
      <c r="AD165" s="272"/>
      <c r="AE165" s="272"/>
      <c r="AF165" s="272"/>
      <c r="AG165" s="272"/>
      <c r="AH165" s="272"/>
      <c r="AI165" s="272"/>
      <c r="AJ165" s="272"/>
      <c r="AK165" s="272"/>
      <c r="AL165" s="272"/>
      <c r="AM165" s="272"/>
      <c r="AN165" s="272"/>
      <c r="AO165" s="272"/>
      <c r="AP165" s="272"/>
      <c r="AQ165" s="272"/>
      <c r="AR165" s="272"/>
      <c r="AS165" s="272"/>
      <c r="AT165" s="272"/>
      <c r="AU165" s="272"/>
      <c r="AV165" s="272"/>
      <c r="AW165" s="272"/>
      <c r="AX165" s="272"/>
      <c r="AY165" s="272"/>
      <c r="AZ165" s="272"/>
      <c r="BA165" s="272"/>
      <c r="BB165" s="272"/>
      <c r="BC165" s="272"/>
      <c r="BD165" s="272"/>
      <c r="BE165" s="272"/>
      <c r="BF165" s="272"/>
      <c r="BG165" s="272"/>
      <c r="BH165" s="272"/>
      <c r="BI165" s="272"/>
      <c r="BJ165" s="272"/>
      <c r="BK165" s="272"/>
      <c r="BL165" s="272"/>
      <c r="BM165" s="272"/>
    </row>
    <row r="166" spans="1:65" x14ac:dyDescent="0.3">
      <c r="C166" s="842" t="s">
        <v>99</v>
      </c>
      <c r="D166" s="784"/>
      <c r="E166" s="514"/>
      <c r="F166" s="514"/>
      <c r="G166" s="514"/>
      <c r="H166" s="514"/>
      <c r="I166" s="510"/>
      <c r="J166" s="510"/>
      <c r="K166" s="510"/>
      <c r="L166" s="510"/>
      <c r="M166" s="510">
        <f>IF(Calibración_BAU_USCUSS!Q168&lt;0, Calibración_BAU_USCUSS!Q168*-1, Calibración_BAU_USCUSS!Q168)*Emisiones_USCUSS!$M$75</f>
        <v>0.73245336780000003</v>
      </c>
      <c r="N166" s="510">
        <f>IF(Calibración_BAU_USCUSS!R168&lt;0, Calibración_BAU_USCUSS!R168*-1, Calibración_BAU_USCUSS!R168)*Emisiones_USCUSS!$M$75</f>
        <v>0.85399100632371339</v>
      </c>
      <c r="O166" s="510">
        <f>IF(Calibración_BAU_USCUSS!S168&lt;0, Calibración_BAU_USCUSS!S168*-1, Calibración_BAU_USCUSS!S168)*Emisiones_USCUSS!$M$75</f>
        <v>0.884065153602412</v>
      </c>
      <c r="P166" s="510">
        <f>IF(Calibración_BAU_USCUSS!T168&lt;0, Calibración_BAU_USCUSS!T168*-1, Calibración_BAU_USCUSS!T168)*Emisiones_USCUSS!$M$75</f>
        <v>0.87734625843502756</v>
      </c>
      <c r="Q166" s="510">
        <f>IF(Calibración_BAU_USCUSS!U168&lt;0, Calibración_BAU_USCUSS!U168*-1, Calibración_BAU_USCUSS!U168)*Emisiones_USCUSS!$M$75</f>
        <v>0.87067842687092856</v>
      </c>
      <c r="R166" s="510">
        <f>IF(Calibración_BAU_USCUSS!V168&lt;0, Calibración_BAU_USCUSS!V168*-1, Calibración_BAU_USCUSS!V168)*Emisiones_USCUSS!$M$75</f>
        <v>0.86406127082669915</v>
      </c>
      <c r="S166" s="510">
        <f>IF(Calibración_BAU_USCUSS!W168&lt;0, Calibración_BAU_USCUSS!W168*-1, Calibración_BAU_USCUSS!W168)*Emisiones_USCUSS!$M$75</f>
        <v>0.85749440516842446</v>
      </c>
      <c r="T166" s="510">
        <f>IF(Calibración_BAU_USCUSS!X168&lt;0, Calibración_BAU_USCUSS!X168*-1, Calibración_BAU_USCUSS!X168)*Emisiones_USCUSS!$M$75</f>
        <v>0.85097744768914441</v>
      </c>
      <c r="U166" s="510">
        <f>IF(Calibración_BAU_USCUSS!Y168&lt;0, Calibración_BAU_USCUSS!Y168*-1, Calibración_BAU_USCUSS!Y168)*Emisiones_USCUSS!$M$75</f>
        <v>0.84451001908671042</v>
      </c>
      <c r="V166" s="510">
        <f>IF(Calibración_BAU_USCUSS!Z168&lt;0, Calibración_BAU_USCUSS!Z168*-1, Calibración_BAU_USCUSS!Z168)*Emisiones_USCUSS!$M$75</f>
        <v>0.83809174294164279</v>
      </c>
      <c r="W166" s="510">
        <f>IF(Calibración_BAU_USCUSS!AA168&lt;0, Calibración_BAU_USCUSS!AA168*-1, Calibración_BAU_USCUSS!AA168)*Emisiones_USCUSS!$M$75</f>
        <v>0.83172224569529452</v>
      </c>
      <c r="X166" s="510">
        <f>IF(Calibración_BAU_USCUSS!AB168&lt;0, Calibración_BAU_USCUSS!AB168*-1, Calibración_BAU_USCUSS!AB168)*Emisiones_USCUSS!$M$75</f>
        <v>0.8254011566279994</v>
      </c>
      <c r="Y166" s="510">
        <f>IF(Calibración_BAU_USCUSS!AC168&lt;0, Calibración_BAU_USCUSS!AC168*-1, Calibración_BAU_USCUSS!AC168)*Emisiones_USCUSS!$M$75</f>
        <v>0.81912810783764056</v>
      </c>
      <c r="Z166" s="510">
        <f>IF(Calibración_BAU_USCUSS!AD168&lt;0, Calibración_BAU_USCUSS!AD168*-1, Calibración_BAU_USCUSS!AD168)*Emisiones_USCUSS!$M$75</f>
        <v>0.81290273421807291</v>
      </c>
      <c r="AA166" s="510">
        <f>IF(Calibración_BAU_USCUSS!AE168&lt;0, Calibración_BAU_USCUSS!AE168*-1, Calibración_BAU_USCUSS!AE168)*Emisiones_USCUSS!$M$75</f>
        <v>0.80672467343801468</v>
      </c>
      <c r="AB166" s="510">
        <f>IF(Calibración_BAU_USCUSS!AF168&lt;0, Calibración_BAU_USCUSS!AF168*-1, Calibración_BAU_USCUSS!AF168)*Emisiones_USCUSS!$M$75</f>
        <v>0.80059356591987429</v>
      </c>
      <c r="AC166" s="510">
        <f>IF(Calibración_BAU_USCUSS!AG168&lt;0, Calibración_BAU_USCUSS!AG168*-1, Calibración_BAU_USCUSS!AG168)*Emisiones_USCUSS!$M$75</f>
        <v>0.79450905481888456</v>
      </c>
      <c r="AD166" s="510">
        <f>IF(Calibración_BAU_USCUSS!AH168&lt;0, Calibración_BAU_USCUSS!AH168*-1, Calibración_BAU_USCUSS!AH168)*Emisiones_USCUSS!$M$75</f>
        <v>0.78847078600226861</v>
      </c>
      <c r="AE166" s="510">
        <f>IF(Calibración_BAU_USCUSS!AI168&lt;0, Calibración_BAU_USCUSS!AI168*-1, Calibración_BAU_USCUSS!AI168)*Emisiones_USCUSS!$M$75</f>
        <v>0.78247840802864854</v>
      </c>
      <c r="AF166" s="510">
        <f>IF(Calibración_BAU_USCUSS!AJ168&lt;0, Calibración_BAU_USCUSS!AJ168*-1, Calibración_BAU_USCUSS!AJ168)*Emisiones_USCUSS!$M$75</f>
        <v>0.77653157212763224</v>
      </c>
      <c r="AG166" s="510">
        <f>IF(Calibración_BAU_USCUSS!AK168&lt;0, Calibración_BAU_USCUSS!AK168*-1, Calibración_BAU_USCUSS!AK168)*Emisiones_USCUSS!$M$75</f>
        <v>0.77062993217946429</v>
      </c>
      <c r="AH166" s="510">
        <f>IF(Calibración_BAU_USCUSS!AL168&lt;0, Calibración_BAU_USCUSS!AL168*-1, Calibración_BAU_USCUSS!AL168)*Emisiones_USCUSS!$M$75</f>
        <v>0.76477314469490343</v>
      </c>
      <c r="AI166" s="510">
        <f>IF(Calibración_BAU_USCUSS!AM168&lt;0, Calibración_BAU_USCUSS!AM168*-1, Calibración_BAU_USCUSS!AM168)*Emisiones_USCUSS!$M$75</f>
        <v>0.75896086879521307</v>
      </c>
      <c r="AJ166" s="510">
        <f>IF(Calibración_BAU_USCUSS!AN168&lt;0, Calibración_BAU_USCUSS!AN168*-1, Calibración_BAU_USCUSS!AN168)*Emisiones_USCUSS!$M$75</f>
        <v>0.7531927661923784</v>
      </c>
      <c r="AK166" s="510">
        <f>IF(Calibración_BAU_USCUSS!AO168&lt;0, Calibración_BAU_USCUSS!AO168*-1, Calibración_BAU_USCUSS!AO168)*Emisiones_USCUSS!$M$75</f>
        <v>0.74746850116930674</v>
      </c>
      <c r="AL166" s="510">
        <f>IF(Calibración_BAU_USCUSS!AP168&lt;0, Calibración_BAU_USCUSS!AP168*-1, Calibración_BAU_USCUSS!AP168)*Emisiones_USCUSS!$M$75</f>
        <v>0.74178774056041619</v>
      </c>
      <c r="AM166" s="510">
        <f>IF(Calibración_BAU_USCUSS!AQ168&lt;0, Calibración_BAU_USCUSS!AQ168*-1, Calibración_BAU_USCUSS!AQ168)*Emisiones_USCUSS!$M$75</f>
        <v>0.73615015373215964</v>
      </c>
      <c r="AN166" s="510">
        <f>IF(Calibración_BAU_USCUSS!AR168&lt;0, Calibración_BAU_USCUSS!AR168*-1, Calibración_BAU_USCUSS!AR168)*Emisiones_USCUSS!$M$75</f>
        <v>0.73055541256380729</v>
      </c>
      <c r="AO166" s="510">
        <f>IF(Calibración_BAU_USCUSS!AS168&lt;0, Calibración_BAU_USCUSS!AS168*-1, Calibración_BAU_USCUSS!AS168)*Emisiones_USCUSS!$M$75</f>
        <v>0.72500319142830982</v>
      </c>
      <c r="AP166" s="510">
        <f>IF(Calibración_BAU_USCUSS!AT168&lt;0, Calibración_BAU_USCUSS!AT168*-1, Calibración_BAU_USCUSS!AT168)*Emisiones_USCUSS!$M$75</f>
        <v>0.71949316717345313</v>
      </c>
      <c r="AQ166" s="510">
        <f>IF(Calibración_BAU_USCUSS!AU168&lt;0, Calibración_BAU_USCUSS!AU168*-1, Calibración_BAU_USCUSS!AU168)*Emisiones_USCUSS!$M$75</f>
        <v>0.71402501910294724</v>
      </c>
      <c r="AR166" s="510">
        <f>IF(Calibración_BAU_USCUSS!AV168&lt;0, Calibración_BAU_USCUSS!AV168*-1, Calibración_BAU_USCUSS!AV168)*Emisiones_USCUSS!$M$75</f>
        <v>0.70859842895775926</v>
      </c>
      <c r="AS166" s="510">
        <f>IF(Calibración_BAU_USCUSS!AW168&lt;0, Calibración_BAU_USCUSS!AW168*-1, Calibración_BAU_USCUSS!AW168)*Emisiones_USCUSS!$M$75</f>
        <v>0.70321308089768686</v>
      </c>
      <c r="AT166" s="510">
        <f>IF(Calibración_BAU_USCUSS!AX168&lt;0, Calibración_BAU_USCUSS!AX168*-1, Calibración_BAU_USCUSS!AX168)*Emisiones_USCUSS!$M$75</f>
        <v>0.69786866148285298</v>
      </c>
      <c r="AU166" s="510">
        <f>IF(Calibración_BAU_USCUSS!AY168&lt;0, Calibración_BAU_USCUSS!AY168*-1, Calibración_BAU_USCUSS!AY168)*Emisiones_USCUSS!$M$75</f>
        <v>0.69256485965558656</v>
      </c>
      <c r="AV166" s="510">
        <f>IF(Calibración_BAU_USCUSS!AZ168&lt;0, Calibración_BAU_USCUSS!AZ168*-1, Calibración_BAU_USCUSS!AZ168)*Emisiones_USCUSS!$M$75</f>
        <v>0.68730136672220776</v>
      </c>
      <c r="AW166" s="510">
        <f>IF(Calibración_BAU_USCUSS!BA168&lt;0, Calibración_BAU_USCUSS!BA168*-1, Calibración_BAU_USCUSS!BA168)*Emisiones_USCUSS!$M$75</f>
        <v>0.68207787633511952</v>
      </c>
      <c r="AX166" s="510">
        <f>IF(Calibración_BAU_USCUSS!BB168&lt;0, Calibración_BAU_USCUSS!BB168*-1, Calibración_BAU_USCUSS!BB168)*Emisiones_USCUSS!$M$75</f>
        <v>0.67689408447496358</v>
      </c>
      <c r="AY166" s="510">
        <f>IF(Calibración_BAU_USCUSS!BC168&lt;0, Calibración_BAU_USCUSS!BC168*-1, Calibración_BAU_USCUSS!BC168)*Emisiones_USCUSS!$M$75</f>
        <v>0.67174968943295521</v>
      </c>
      <c r="AZ166" s="510">
        <f>IF(Calibración_BAU_USCUSS!BD168&lt;0, Calibración_BAU_USCUSS!BD168*-1, Calibración_BAU_USCUSS!BD168)*Emisiones_USCUSS!$M$75</f>
        <v>0.6666443917932654</v>
      </c>
      <c r="BA166" s="510">
        <f>IF(Calibración_BAU_USCUSS!BE168&lt;0, Calibración_BAU_USCUSS!BE168*-1, Calibración_BAU_USCUSS!BE168)*Emisiones_USCUSS!$M$75</f>
        <v>0.66157789441564607</v>
      </c>
      <c r="BB166" s="510">
        <f>IF(Calibración_BAU_USCUSS!BF168&lt;0, Calibración_BAU_USCUSS!BF168*-1, Calibración_BAU_USCUSS!BF168)*Emisiones_USCUSS!$M$75</f>
        <v>0.65654990241808775</v>
      </c>
      <c r="BC166" s="510">
        <f>IF(Calibración_BAU_USCUSS!BG168&lt;0, Calibración_BAU_USCUSS!BG168*-1, Calibración_BAU_USCUSS!BG168)*Emisiones_USCUSS!$M$75</f>
        <v>0.65156012315970258</v>
      </c>
      <c r="BD166" s="510">
        <f>IF(Calibración_BAU_USCUSS!BH168&lt;0, Calibración_BAU_USCUSS!BH168*-1, Calibración_BAU_USCUSS!BH168)*Emisiones_USCUSS!$M$75</f>
        <v>0.64660826622368961</v>
      </c>
      <c r="BE166" s="510">
        <f>IF(Calibración_BAU_USCUSS!BI168&lt;0, Calibración_BAU_USCUSS!BI168*-1, Calibración_BAU_USCUSS!BI168)*Emisiones_USCUSS!$M$75</f>
        <v>0.64169404340039593</v>
      </c>
      <c r="BF166" s="510">
        <f>IF(Calibración_BAU_USCUSS!BJ168&lt;0, Calibración_BAU_USCUSS!BJ168*-1, Calibración_BAU_USCUSS!BJ168)*Emisiones_USCUSS!$M$75</f>
        <v>0.63681716867055549</v>
      </c>
      <c r="BG166" s="510">
        <f>IF(Calibración_BAU_USCUSS!BK168&lt;0, Calibración_BAU_USCUSS!BK168*-1, Calibración_BAU_USCUSS!BK168)*Emisiones_USCUSS!$M$75</f>
        <v>0.63197735818865863</v>
      </c>
      <c r="BH166" s="510">
        <f>IF(Calibración_BAU_USCUSS!BL168&lt;0, Calibración_BAU_USCUSS!BL168*-1, Calibración_BAU_USCUSS!BL168)*Emisiones_USCUSS!$M$75</f>
        <v>0.62717433026641689</v>
      </c>
      <c r="BI166" s="510">
        <f>IF(Calibración_BAU_USCUSS!BM168&lt;0, Calibración_BAU_USCUSS!BM168*-1, Calibración_BAU_USCUSS!BM168)*Emisiones_USCUSS!$M$75</f>
        <v>0.62240780535639006</v>
      </c>
      <c r="BJ166" s="510">
        <f>IF(Calibración_BAU_USCUSS!BN168&lt;0, Calibración_BAU_USCUSS!BN168*-1, Calibración_BAU_USCUSS!BN168)*Emisiones_USCUSS!$M$75</f>
        <v>0.61767750603567884</v>
      </c>
      <c r="BK166" s="510">
        <f>IF(Calibración_BAU_USCUSS!BO168&lt;0, Calibración_BAU_USCUSS!BO168*-1, Calibración_BAU_USCUSS!BO168)*Emisiones_USCUSS!$M$75</f>
        <v>0.61298315698980965</v>
      </c>
      <c r="BL166" s="510">
        <f>IF(Calibración_BAU_USCUSS!BP168&lt;0, Calibración_BAU_USCUSS!BP168*-1, Calibración_BAU_USCUSS!BP168)*Emisiones_USCUSS!$M$75</f>
        <v>0.60832448499668579</v>
      </c>
      <c r="BM166" s="510">
        <f>IF(Calibración_BAU_USCUSS!BQ168&lt;0, Calibración_BAU_USCUSS!BQ168*-1, Calibración_BAU_USCUSS!BQ168)*Emisiones_USCUSS!$M$75</f>
        <v>0.60370121891071515</v>
      </c>
    </row>
    <row r="167" spans="1:65" x14ac:dyDescent="0.3">
      <c r="C167" s="842" t="s">
        <v>101</v>
      </c>
      <c r="D167" s="784"/>
      <c r="E167" s="514"/>
      <c r="F167" s="514"/>
      <c r="G167" s="514"/>
      <c r="H167" s="514"/>
      <c r="I167" s="510"/>
      <c r="J167" s="510"/>
      <c r="K167" s="510"/>
      <c r="L167" s="510"/>
      <c r="M167" s="510">
        <f>IF(Calibración_BAU_USCUSS!Q169&lt;0,Calibración_BAU_USCUSS!Q169*-1, Calibración_BAU_USCUSS!Q169) *Emisiones_USCUSS!$M$76</f>
        <v>5.7123329400000006E-2</v>
      </c>
      <c r="N167" s="510">
        <f>IF(Calibración_BAU_USCUSS!R169&lt;0,Calibración_BAU_USCUSS!R169*-1, Calibración_BAU_USCUSS!R169) *Emisiones_USCUSS!$M$76</f>
        <v>6.3268312588618141E-7</v>
      </c>
      <c r="O167" s="510">
        <f>IF(Calibración_BAU_USCUSS!S169&lt;0,Calibración_BAU_USCUSS!S169*-1, Calibración_BAU_USCUSS!S169) *Emisiones_USCUSS!$M$76</f>
        <v>4.0702616277181518E-4</v>
      </c>
      <c r="P167" s="510">
        <f>IF(Calibración_BAU_USCUSS!T169&lt;0,Calibración_BAU_USCUSS!T169*-1, Calibración_BAU_USCUSS!T169) *Emisiones_USCUSS!$M$76</f>
        <v>2.2118676099792286E-4</v>
      </c>
      <c r="Q167" s="510">
        <f>IF(Calibración_BAU_USCUSS!U169&lt;0,Calibración_BAU_USCUSS!U169*-1, Calibración_BAU_USCUSS!U169) *Emisiones_USCUSS!$M$76</f>
        <v>1.4106770805339246E-4</v>
      </c>
      <c r="R167" s="510">
        <f>IF(Calibración_BAU_USCUSS!V169&lt;0,Calibración_BAU_USCUSS!V169*-1, Calibración_BAU_USCUSS!V169) *Emisiones_USCUSS!$M$76</f>
        <v>1.620103587544799E-4</v>
      </c>
      <c r="S167" s="510">
        <f>IF(Calibración_BAU_USCUSS!W169&lt;0,Calibración_BAU_USCUSS!W169*-1, Calibración_BAU_USCUSS!W169) *Emisiones_USCUSS!$M$76</f>
        <v>1.568328212571025E-4</v>
      </c>
      <c r="T167" s="510">
        <f>IF(Calibración_BAU_USCUSS!X169&lt;0,Calibración_BAU_USCUSS!X169*-1, Calibración_BAU_USCUSS!X169) *Emisiones_USCUSS!$M$76</f>
        <v>1.4119188399312153E-4</v>
      </c>
      <c r="U167" s="510">
        <f>IF(Calibración_BAU_USCUSS!Y169&lt;0,Calibración_BAU_USCUSS!Y169*-1, Calibración_BAU_USCUSS!Y169) *Emisiones_USCUSS!$M$76</f>
        <v>1.2030704197929109E-4</v>
      </c>
      <c r="V167" s="510">
        <f>IF(Calibración_BAU_USCUSS!Z169&lt;0,Calibración_BAU_USCUSS!Z169*-1, Calibración_BAU_USCUSS!Z169) *Emisiones_USCUSS!$M$76</f>
        <v>1.6662813545577514E-4</v>
      </c>
      <c r="W167" s="510">
        <f>IF(Calibración_BAU_USCUSS!AA169&lt;0,Calibración_BAU_USCUSS!AA169*-1, Calibración_BAU_USCUSS!AA169) *Emisiones_USCUSS!$M$76</f>
        <v>1.4895757558243186E-4</v>
      </c>
      <c r="X167" s="510">
        <f>IF(Calibración_BAU_USCUSS!AB169&lt;0,Calibración_BAU_USCUSS!AB169*-1, Calibración_BAU_USCUSS!AB169) *Emisiones_USCUSS!$M$76</f>
        <v>1.1496160029493624E-4</v>
      </c>
      <c r="Y167" s="510">
        <f>IF(Calibración_BAU_USCUSS!AC169&lt;0,Calibración_BAU_USCUSS!AC169*-1, Calibración_BAU_USCUSS!AC169) *Emisiones_USCUSS!$M$76</f>
        <v>1.2472968402869612E-4</v>
      </c>
      <c r="Z167" s="510">
        <f>IF(Calibración_BAU_USCUSS!AD169&lt;0,Calibración_BAU_USCUSS!AD169*-1, Calibración_BAU_USCUSS!AD169) *Emisiones_USCUSS!$M$76</f>
        <v>1.6591448535598562E-4</v>
      </c>
      <c r="AA167" s="510">
        <f>IF(Calibración_BAU_USCUSS!AE169&lt;0,Calibración_BAU_USCUSS!AE169*-1, Calibración_BAU_USCUSS!AE169) *Emisiones_USCUSS!$M$76</f>
        <v>1.2924276368518202E-4</v>
      </c>
      <c r="AB167" s="510">
        <f>IF(Calibración_BAU_USCUSS!AF169&lt;0,Calibración_BAU_USCUSS!AF169*-1, Calibración_BAU_USCUSS!AF169) *Emisiones_USCUSS!$M$76</f>
        <v>1.5152406589390437E-4</v>
      </c>
      <c r="AC167" s="510">
        <f>IF(Calibración_BAU_USCUSS!AG169&lt;0,Calibración_BAU_USCUSS!AG169*-1, Calibración_BAU_USCUSS!AG169) *Emisiones_USCUSS!$M$76</f>
        <v>1.2405924464119024E-4</v>
      </c>
      <c r="AD167" s="510">
        <f>IF(Calibración_BAU_USCUSS!AH169&lt;0,Calibración_BAU_USCUSS!AH169*-1, Calibración_BAU_USCUSS!AH169) *Emisiones_USCUSS!$M$76</f>
        <v>1.2397327431097767E-4</v>
      </c>
      <c r="AE167" s="510">
        <f>IF(Calibración_BAU_USCUSS!AI169&lt;0,Calibración_BAU_USCUSS!AI169*-1, Calibración_BAU_USCUSS!AI169) *Emisiones_USCUSS!$M$76</f>
        <v>1.3393191385496883E-4</v>
      </c>
      <c r="AF167" s="510">
        <f>IF(Calibración_BAU_USCUSS!AJ169&lt;0,Calibración_BAU_USCUSS!AJ169*-1, Calibración_BAU_USCUSS!AJ169) *Emisiones_USCUSS!$M$76</f>
        <v>1.1903337194181074E-4</v>
      </c>
      <c r="AG167" s="510">
        <f>IF(Calibración_BAU_USCUSS!AK169&lt;0,Calibración_BAU_USCUSS!AK169*-1, Calibración_BAU_USCUSS!AK169) *Emisiones_USCUSS!$M$76</f>
        <v>1.2292079338317241E-4</v>
      </c>
      <c r="AH167" s="510">
        <f>IF(Calibración_BAU_USCUSS!AL169&lt;0,Calibración_BAU_USCUSS!AL169*-1, Calibración_BAU_USCUSS!AL169) *Emisiones_USCUSS!$M$76</f>
        <v>1.3231211389475725E-4</v>
      </c>
      <c r="AI167" s="510">
        <f>IF(Calibración_BAU_USCUSS!AM169&lt;0,Calibración_BAU_USCUSS!AM169*-1, Calibración_BAU_USCUSS!AM169) *Emisiones_USCUSS!$M$76</f>
        <v>1.1924112333668356E-4</v>
      </c>
      <c r="AJ167" s="510">
        <f>IF(Calibración_BAU_USCUSS!AN169&lt;0,Calibración_BAU_USCUSS!AN169*-1, Calibración_BAU_USCUSS!AN169) *Emisiones_USCUSS!$M$76</f>
        <v>1.1985157489602165E-4</v>
      </c>
      <c r="AK167" s="510">
        <f>IF(Calibración_BAU_USCUSS!AO169&lt;0,Calibración_BAU_USCUSS!AO169*-1, Calibración_BAU_USCUSS!AO169) *Emisiones_USCUSS!$M$76</f>
        <v>1.1701748169081459E-4</v>
      </c>
      <c r="AL167" s="510">
        <f>IF(Calibración_BAU_USCUSS!AP169&lt;0,Calibración_BAU_USCUSS!AP169*-1, Calibración_BAU_USCUSS!AP169) *Emisiones_USCUSS!$M$76</f>
        <v>9.1891340980974852E-5</v>
      </c>
      <c r="AM167" s="510">
        <f>IF(Calibración_BAU_USCUSS!AQ169&lt;0,Calibración_BAU_USCUSS!AQ169*-1, Calibración_BAU_USCUSS!AQ169) *Emisiones_USCUSS!$M$76</f>
        <v>1.1514902991731315E-4</v>
      </c>
      <c r="AN167" s="510">
        <f>IF(Calibración_BAU_USCUSS!AR169&lt;0,Calibración_BAU_USCUSS!AR169*-1, Calibración_BAU_USCUSS!AR169) *Emisiones_USCUSS!$M$76</f>
        <v>9.7696930790505307E-5</v>
      </c>
      <c r="AO167" s="510">
        <f>IF(Calibración_BAU_USCUSS!AS169&lt;0,Calibración_BAU_USCUSS!AS169*-1, Calibración_BAU_USCUSS!AS169) *Emisiones_USCUSS!$M$76</f>
        <v>1.201619983878051E-4</v>
      </c>
      <c r="AP167" s="510">
        <f>IF(Calibración_BAU_USCUSS!AT169&lt;0,Calibración_BAU_USCUSS!AT169*-1, Calibración_BAU_USCUSS!AT169) *Emisiones_USCUSS!$M$76</f>
        <v>9.6894171496351934E-5</v>
      </c>
      <c r="AQ167" s="510">
        <f>IF(Calibración_BAU_USCUSS!AU169&lt;0,Calibración_BAU_USCUSS!AU169*-1, Calibración_BAU_USCUSS!AU169) *Emisiones_USCUSS!$M$76</f>
        <v>9.4227886729911372E-5</v>
      </c>
      <c r="AR167" s="510">
        <f>IF(Calibración_BAU_USCUSS!AV169&lt;0,Calibración_BAU_USCUSS!AV169*-1, Calibración_BAU_USCUSS!AV169) *Emisiones_USCUSS!$M$76</f>
        <v>9.5997527464032368E-5</v>
      </c>
      <c r="AS167" s="510">
        <f>IF(Calibración_BAU_USCUSS!AW169&lt;0,Calibración_BAU_USCUSS!AW169*-1, Calibración_BAU_USCUSS!AW169) *Emisiones_USCUSS!$M$76</f>
        <v>9.4998541196835543E-5</v>
      </c>
      <c r="AT167" s="510">
        <f>IF(Calibración_BAU_USCUSS!AX169&lt;0,Calibración_BAU_USCUSS!AX169*-1, Calibración_BAU_USCUSS!AX169) *Emisiones_USCUSS!$M$76</f>
        <v>1.059560163253477E-4</v>
      </c>
      <c r="AU167" s="510">
        <f>IF(Calibración_BAU_USCUSS!AY169&lt;0,Calibración_BAU_USCUSS!AY169*-1, Calibración_BAU_USCUSS!AY169) *Emisiones_USCUSS!$M$76</f>
        <v>9.4636981793210715E-5</v>
      </c>
      <c r="AV167" s="510">
        <f>IF(Calibración_BAU_USCUSS!AZ169&lt;0,Calibración_BAU_USCUSS!AZ169*-1, Calibración_BAU_USCUSS!AZ169) *Emisiones_USCUSS!$M$76</f>
        <v>9.3029874649102975E-5</v>
      </c>
      <c r="AW167" s="510">
        <f>IF(Calibración_BAU_USCUSS!BA169&lt;0,Calibración_BAU_USCUSS!BA169*-1, Calibración_BAU_USCUSS!BA169) *Emisiones_USCUSS!$M$76</f>
        <v>9.4369123382775314E-5</v>
      </c>
      <c r="AX167" s="510">
        <f>IF(Calibración_BAU_USCUSS!BB169&lt;0,Calibración_BAU_USCUSS!BB169*-1, Calibración_BAU_USCUSS!BB169) *Emisiones_USCUSS!$M$76</f>
        <v>9.3587720368178259E-5</v>
      </c>
      <c r="AY167" s="510">
        <f>IF(Calibración_BAU_USCUSS!BC169&lt;0,Calibración_BAU_USCUSS!BC169*-1, Calibración_BAU_USCUSS!BC169) *Emisiones_USCUSS!$M$76</f>
        <v>9.4507167212040555E-5</v>
      </c>
      <c r="AZ167" s="510">
        <f>IF(Calibración_BAU_USCUSS!BD169&lt;0,Calibración_BAU_USCUSS!BD169*-1, Calibración_BAU_USCUSS!BD169) *Emisiones_USCUSS!$M$76</f>
        <v>8.9946030986198046E-5</v>
      </c>
      <c r="BA167" s="510">
        <f>IF(Calibración_BAU_USCUSS!BE169&lt;0,Calibración_BAU_USCUSS!BE169*-1, Calibración_BAU_USCUSS!BE169) *Emisiones_USCUSS!$M$76</f>
        <v>8.9301028250966051E-5</v>
      </c>
      <c r="BB167" s="510">
        <f>IF(Calibración_BAU_USCUSS!BF169&lt;0,Calibración_BAU_USCUSS!BF169*-1, Calibración_BAU_USCUSS!BF169) *Emisiones_USCUSS!$M$76</f>
        <v>8.8629059217583875E-5</v>
      </c>
      <c r="BC167" s="510">
        <f>IF(Calibración_BAU_USCUSS!BG169&lt;0,Calibración_BAU_USCUSS!BG169*-1, Calibración_BAU_USCUSS!BG169) *Emisiones_USCUSS!$M$76</f>
        <v>8.756868131322708E-5</v>
      </c>
      <c r="BD167" s="510">
        <f>IF(Calibración_BAU_USCUSS!BH169&lt;0,Calibración_BAU_USCUSS!BH169*-1, Calibración_BAU_USCUSS!BH169) *Emisiones_USCUSS!$M$76</f>
        <v>8.6172854535540718E-5</v>
      </c>
      <c r="BE167" s="510">
        <f>IF(Calibración_BAU_USCUSS!BI169&lt;0,Calibración_BAU_USCUSS!BI169*-1, Calibración_BAU_USCUSS!BI169) *Emisiones_USCUSS!$M$76</f>
        <v>8.5042697083318873E-5</v>
      </c>
      <c r="BF167" s="510">
        <f>IF(Calibración_BAU_USCUSS!BJ169&lt;0,Calibración_BAU_USCUSS!BJ169*-1, Calibración_BAU_USCUSS!BJ169) *Emisiones_USCUSS!$M$76</f>
        <v>8.4028479783651314E-5</v>
      </c>
      <c r="BG167" s="510">
        <f>IF(Calibración_BAU_USCUSS!BK169&lt;0,Calibración_BAU_USCUSS!BK169*-1, Calibración_BAU_USCUSS!BK169) *Emisiones_USCUSS!$M$76</f>
        <v>8.3053419444159804E-5</v>
      </c>
      <c r="BH167" s="510">
        <f>IF(Calibración_BAU_USCUSS!BL169&lt;0,Calibración_BAU_USCUSS!BL169*-1, Calibración_BAU_USCUSS!BL169) *Emisiones_USCUSS!$M$76</f>
        <v>8.1868848136743978E-5</v>
      </c>
      <c r="BI167" s="510">
        <f>IF(Calibración_BAU_USCUSS!BM169&lt;0,Calibración_BAU_USCUSS!BM169*-1, Calibración_BAU_USCUSS!BM169) *Emisiones_USCUSS!$M$76</f>
        <v>8.0698260085919712E-5</v>
      </c>
      <c r="BJ167" s="510">
        <f>IF(Calibración_BAU_USCUSS!BN169&lt;0,Calibración_BAU_USCUSS!BN169*-1, Calibración_BAU_USCUSS!BN169) *Emisiones_USCUSS!$M$76</f>
        <v>7.9449301664271719E-5</v>
      </c>
      <c r="BK167" s="510">
        <f>IF(Calibración_BAU_USCUSS!BO169&lt;0,Calibración_BAU_USCUSS!BO169*-1, Calibración_BAU_USCUSS!BO169) *Emisiones_USCUSS!$M$76</f>
        <v>7.8388687739341492E-5</v>
      </c>
      <c r="BL167" s="510">
        <f>IF(Calibración_BAU_USCUSS!BP169&lt;0,Calibración_BAU_USCUSS!BP169*-1, Calibración_BAU_USCUSS!BP169) *Emisiones_USCUSS!$M$76</f>
        <v>7.7295313610234052E-5</v>
      </c>
      <c r="BM167" s="510">
        <f>IF(Calibración_BAU_USCUSS!BQ169&lt;0,Calibración_BAU_USCUSS!BQ169*-1, Calibración_BAU_USCUSS!BQ169) *Emisiones_USCUSS!$M$76</f>
        <v>7.6174367647797425E-5</v>
      </c>
    </row>
    <row r="168" spans="1:65" x14ac:dyDescent="0.3">
      <c r="C168" s="842" t="s">
        <v>106</v>
      </c>
      <c r="D168" s="784"/>
      <c r="E168" s="514"/>
      <c r="F168" s="514"/>
      <c r="G168" s="514"/>
      <c r="H168" s="514"/>
      <c r="I168" s="510"/>
      <c r="J168" s="510"/>
      <c r="K168" s="510"/>
      <c r="L168" s="510"/>
      <c r="M168" s="510">
        <f>IF(Calibración_BAU_USCUSS!Q170&lt;0,Calibración_BAU_USCUSS!Q170*-1, Calibración_BAU_USCUSS!Q170) *Emisiones_USCUSS!$M$77</f>
        <v>0.40964</v>
      </c>
      <c r="N168" s="510">
        <f>IF(Calibración_BAU_USCUSS!R170&lt;0,Calibración_BAU_USCUSS!R170*-1, Calibración_BAU_USCUSS!R170) *Emisiones_USCUSS!$M$77</f>
        <v>0.17944498186397156</v>
      </c>
      <c r="O168" s="510">
        <f>IF(Calibración_BAU_USCUSS!S170&lt;0,Calibración_BAU_USCUSS!S170*-1, Calibración_BAU_USCUSS!S170) *Emisiones_USCUSS!$M$77</f>
        <v>3.9887984255935434E-2</v>
      </c>
      <c r="P168" s="510">
        <f>IF(Calibración_BAU_USCUSS!T170&lt;0,Calibración_BAU_USCUSS!T170*-1, Calibración_BAU_USCUSS!T170) *Emisiones_USCUSS!$M$77</f>
        <v>0.37821610096164976</v>
      </c>
      <c r="Q168" s="510">
        <f>IF(Calibración_BAU_USCUSS!U170&lt;0,Calibración_BAU_USCUSS!U170*-1, Calibración_BAU_USCUSS!U170) *Emisiones_USCUSS!$M$77</f>
        <v>0.38905876934738937</v>
      </c>
      <c r="R168" s="510">
        <f>IF(Calibración_BAU_USCUSS!V170&lt;0,Calibración_BAU_USCUSS!V170*-1, Calibración_BAU_USCUSS!V170) *Emisiones_USCUSS!$M$77</f>
        <v>0.33620937109224136</v>
      </c>
      <c r="S168" s="510">
        <f>IF(Calibración_BAU_USCUSS!W170&lt;0,Calibración_BAU_USCUSS!W170*-1, Calibración_BAU_USCUSS!W170) *Emisiones_USCUSS!$M$77</f>
        <v>0.35956510630654737</v>
      </c>
      <c r="T168" s="510">
        <f>IF(Calibración_BAU_USCUSS!X170&lt;0,Calibración_BAU_USCUSS!X170*-1, Calibración_BAU_USCUSS!X170) *Emisiones_USCUSS!$M$77</f>
        <v>0.27559728198559175</v>
      </c>
      <c r="U168" s="510">
        <f>IF(Calibración_BAU_USCUSS!Y170&lt;0,Calibración_BAU_USCUSS!Y170*-1, Calibración_BAU_USCUSS!Y170) *Emisiones_USCUSS!$M$77</f>
        <v>0.22930833630861075</v>
      </c>
      <c r="V168" s="510">
        <f>IF(Calibración_BAU_USCUSS!Z170&lt;0,Calibración_BAU_USCUSS!Z170*-1, Calibración_BAU_USCUSS!Z170) *Emisiones_USCUSS!$M$77</f>
        <v>0.30078785081046494</v>
      </c>
      <c r="W168" s="510">
        <f>IF(Calibración_BAU_USCUSS!AA170&lt;0,Calibración_BAU_USCUSS!AA170*-1, Calibración_BAU_USCUSS!AA170) *Emisiones_USCUSS!$M$77</f>
        <v>0.25710628159201487</v>
      </c>
      <c r="X168" s="510">
        <f>IF(Calibración_BAU_USCUSS!AB170&lt;0,Calibración_BAU_USCUSS!AB170*-1, Calibración_BAU_USCUSS!AB170) *Emisiones_USCUSS!$M$77</f>
        <v>0.15033322234630894</v>
      </c>
      <c r="Y168" s="510">
        <f>IF(Calibración_BAU_USCUSS!AC170&lt;0,Calibración_BAU_USCUSS!AC170*-1, Calibración_BAU_USCUSS!AC170) *Emisiones_USCUSS!$M$77</f>
        <v>0.17542481225752299</v>
      </c>
      <c r="Z168" s="510">
        <f>IF(Calibración_BAU_USCUSS!AD170&lt;0,Calibración_BAU_USCUSS!AD170*-1, Calibración_BAU_USCUSS!AD170) *Emisiones_USCUSS!$M$77</f>
        <v>0.25378779311022814</v>
      </c>
      <c r="AA168" s="510">
        <f>IF(Calibración_BAU_USCUSS!AE170&lt;0,Calibración_BAU_USCUSS!AE170*-1, Calibración_BAU_USCUSS!AE170) *Emisiones_USCUSS!$M$77</f>
        <v>0.16489290313616037</v>
      </c>
      <c r="AB168" s="510">
        <f>IF(Calibración_BAU_USCUSS!AF170&lt;0,Calibración_BAU_USCUSS!AF170*-1, Calibración_BAU_USCUSS!AF170) *Emisiones_USCUSS!$M$77</f>
        <v>0.21119354608372093</v>
      </c>
      <c r="AC168" s="510">
        <f>IF(Calibración_BAU_USCUSS!AG170&lt;0,Calibración_BAU_USCUSS!AG170*-1, Calibración_BAU_USCUSS!AG170) *Emisiones_USCUSS!$M$77</f>
        <v>0.14786328559284839</v>
      </c>
      <c r="AD168" s="510">
        <f>IF(Calibración_BAU_USCUSS!AH170&lt;0,Calibración_BAU_USCUSS!AH170*-1, Calibración_BAU_USCUSS!AH170) *Emisiones_USCUSS!$M$77</f>
        <v>0.15405386401763704</v>
      </c>
      <c r="AE168" s="510">
        <f>IF(Calibración_BAU_USCUSS!AI170&lt;0,Calibración_BAU_USCUSS!AI170*-1, Calibración_BAU_USCUSS!AI170) *Emisiones_USCUSS!$M$77</f>
        <v>0.18496949126391593</v>
      </c>
      <c r="AF168" s="510">
        <f>IF(Calibración_BAU_USCUSS!AJ170&lt;0,Calibración_BAU_USCUSS!AJ170*-1, Calibración_BAU_USCUSS!AJ170) *Emisiones_USCUSS!$M$77</f>
        <v>0.16558348906915166</v>
      </c>
      <c r="AG168" s="510">
        <f>IF(Calibración_BAU_USCUSS!AK170&lt;0,Calibración_BAU_USCUSS!AK170*-1, Calibración_BAU_USCUSS!AK170) *Emisiones_USCUSS!$M$77</f>
        <v>0.18858236586450447</v>
      </c>
      <c r="AH168" s="510">
        <f>IF(Calibración_BAU_USCUSS!AL170&lt;0,Calibración_BAU_USCUSS!AL170*-1, Calibración_BAU_USCUSS!AL170) *Emisiones_USCUSS!$M$77</f>
        <v>0.23257640870899521</v>
      </c>
      <c r="AI168" s="510">
        <f>IF(Calibración_BAU_USCUSS!AM170&lt;0,Calibración_BAU_USCUSS!AM170*-1, Calibración_BAU_USCUSS!AM170) *Emisiones_USCUSS!$M$77</f>
        <v>0.21876978477904496</v>
      </c>
      <c r="AJ168" s="510">
        <f>IF(Calibración_BAU_USCUSS!AN170&lt;0,Calibración_BAU_USCUSS!AN170*-1, Calibración_BAU_USCUSS!AN170) *Emisiones_USCUSS!$M$77</f>
        <v>0.24429400539753737</v>
      </c>
      <c r="AK168" s="510">
        <f>IF(Calibración_BAU_USCUSS!AO170&lt;0,Calibración_BAU_USCUSS!AO170*-1, Calibración_BAU_USCUSS!AO170) *Emisiones_USCUSS!$M$77</f>
        <v>0.25520981664029629</v>
      </c>
      <c r="AL168" s="510">
        <f>IF(Calibración_BAU_USCUSS!AP170&lt;0,Calibración_BAU_USCUSS!AP170*-1, Calibración_BAU_USCUSS!AP170) *Emisiones_USCUSS!$M$77</f>
        <v>0.21623557365870219</v>
      </c>
      <c r="AM168" s="510">
        <f>IF(Calibración_BAU_USCUSS!AQ170&lt;0,Calibración_BAU_USCUSS!AQ170*-1, Calibración_BAU_USCUSS!AQ170) *Emisiones_USCUSS!$M$77</f>
        <v>0.28876036337822136</v>
      </c>
      <c r="AN168" s="510">
        <f>IF(Calibración_BAU_USCUSS!AR170&lt;0,Calibración_BAU_USCUSS!AR170*-1, Calibración_BAU_USCUSS!AR170) *Emisiones_USCUSS!$M$77</f>
        <v>0.2644466669451046</v>
      </c>
      <c r="AO168" s="510">
        <f>IF(Calibración_BAU_USCUSS!AS170&lt;0,Calibración_BAU_USCUSS!AS170*-1, Calibración_BAU_USCUSS!AS170) *Emisiones_USCUSS!$M$77</f>
        <v>0.33214055295644379</v>
      </c>
      <c r="AP168" s="510">
        <f>IF(Calibración_BAU_USCUSS!AT170&lt;0,Calibración_BAU_USCUSS!AT170*-1, Calibración_BAU_USCUSS!AT170) *Emisiones_USCUSS!$M$77</f>
        <v>0.28751209189840765</v>
      </c>
      <c r="AQ168" s="510">
        <f>IF(Calibración_BAU_USCUSS!AU170&lt;0,Calibración_BAU_USCUSS!AU170*-1, Calibración_BAU_USCUSS!AU170) *Emisiones_USCUSS!$M$77</f>
        <v>0.28687264696723036</v>
      </c>
      <c r="AR168" s="510">
        <f>IF(Calibración_BAU_USCUSS!AV170&lt;0,Calibración_BAU_USCUSS!AV170*-1, Calibración_BAU_USCUSS!AV170) *Emisiones_USCUSS!$M$77</f>
        <v>0.29940811352483154</v>
      </c>
      <c r="AS168" s="510">
        <f>IF(Calibración_BAU_USCUSS!AW170&lt;0,Calibración_BAU_USCUSS!AW170*-1, Calibración_BAU_USCUSS!AW170) *Emisiones_USCUSS!$M$77</f>
        <v>0.29807268518156654</v>
      </c>
      <c r="AT168" s="510">
        <f>IF(Calibración_BAU_USCUSS!AX170&lt;0,Calibración_BAU_USCUSS!AX170*-1, Calibración_BAU_USCUSS!AX170) *Emisiones_USCUSS!$M$77</f>
        <v>0.258394606398611</v>
      </c>
      <c r="AU168" s="510">
        <f>IF(Calibración_BAU_USCUSS!AY170&lt;0,Calibración_BAU_USCUSS!AY170*-1, Calibración_BAU_USCUSS!AY170) *Emisiones_USCUSS!$M$77</f>
        <v>0.26556982933832962</v>
      </c>
      <c r="AV168" s="510">
        <f>IF(Calibración_BAU_USCUSS!AZ170&lt;0,Calibración_BAU_USCUSS!AZ170*-1, Calibración_BAU_USCUSS!AZ170) *Emisiones_USCUSS!$M$77</f>
        <v>0.27109755147684078</v>
      </c>
      <c r="AW168" s="510">
        <f>IF(Calibración_BAU_USCUSS!BA170&lt;0,Calibración_BAU_USCUSS!BA170*-1, Calibración_BAU_USCUSS!BA170) *Emisiones_USCUSS!$M$77</f>
        <v>0.27837112852888557</v>
      </c>
      <c r="AX168" s="510">
        <f>IF(Calibración_BAU_USCUSS!BB170&lt;0,Calibración_BAU_USCUSS!BB170*-1, Calibración_BAU_USCUSS!BB170) *Emisiones_USCUSS!$M$77</f>
        <v>0.28455197700708329</v>
      </c>
      <c r="AY168" s="510">
        <f>IF(Calibración_BAU_USCUSS!BC170&lt;0,Calibración_BAU_USCUSS!BC170*-1, Calibración_BAU_USCUSS!BC170) *Emisiones_USCUSS!$M$77</f>
        <v>0.28808309499058365</v>
      </c>
      <c r="AZ168" s="510">
        <f>IF(Calibración_BAU_USCUSS!BD170&lt;0,Calibración_BAU_USCUSS!BD170*-1, Calibración_BAU_USCUSS!BD170) *Emisiones_USCUSS!$M$77</f>
        <v>0.29283170299935352</v>
      </c>
      <c r="BA168" s="510">
        <f>IF(Calibración_BAU_USCUSS!BE170&lt;0,Calibración_BAU_USCUSS!BE170*-1, Calibración_BAU_USCUSS!BE170) *Emisiones_USCUSS!$M$77</f>
        <v>0.29612023191664422</v>
      </c>
      <c r="BB168" s="510">
        <f>IF(Calibración_BAU_USCUSS!BF170&lt;0,Calibración_BAU_USCUSS!BF170*-1, Calibración_BAU_USCUSS!BF170) *Emisiones_USCUSS!$M$77</f>
        <v>0.29887128840196103</v>
      </c>
      <c r="BC168" s="510">
        <f>IF(Calibración_BAU_USCUSS!BG170&lt;0,Calibración_BAU_USCUSS!BG170*-1, Calibración_BAU_USCUSS!BG170) *Emisiones_USCUSS!$M$77</f>
        <v>0.30455802244581109</v>
      </c>
      <c r="BD168" s="510">
        <f>IF(Calibración_BAU_USCUSS!BH170&lt;0,Calibración_BAU_USCUSS!BH170*-1, Calibración_BAU_USCUSS!BH170) *Emisiones_USCUSS!$M$77</f>
        <v>0.305536469789498</v>
      </c>
      <c r="BE168" s="510">
        <f>IF(Calibración_BAU_USCUSS!BI170&lt;0,Calibración_BAU_USCUSS!BI170*-1, Calibración_BAU_USCUSS!BI170) *Emisiones_USCUSS!$M$77</f>
        <v>0.30829682036452866</v>
      </c>
      <c r="BF168" s="510">
        <f>IF(Calibración_BAU_USCUSS!BJ170&lt;0,Calibración_BAU_USCUSS!BJ170*-1, Calibración_BAU_USCUSS!BJ170) *Emisiones_USCUSS!$M$77</f>
        <v>0.30648055910141758</v>
      </c>
      <c r="BG168" s="510">
        <f>IF(Calibración_BAU_USCUSS!BK170&lt;0,Calibración_BAU_USCUSS!BK170*-1, Calibración_BAU_USCUSS!BK170) *Emisiones_USCUSS!$M$77</f>
        <v>0.30768330174646186</v>
      </c>
      <c r="BH168" s="510">
        <f>IF(Calibración_BAU_USCUSS!BL170&lt;0,Calibración_BAU_USCUSS!BL170*-1, Calibración_BAU_USCUSS!BL170) *Emisiones_USCUSS!$M$77</f>
        <v>0.30901542865287984</v>
      </c>
      <c r="BI168" s="510">
        <f>IF(Calibración_BAU_USCUSS!BM170&lt;0,Calibración_BAU_USCUSS!BM170*-1, Calibración_BAU_USCUSS!BM170) *Emisiones_USCUSS!$M$77</f>
        <v>0.30955953550375437</v>
      </c>
      <c r="BJ168" s="510">
        <f>IF(Calibración_BAU_USCUSS!BN170&lt;0,Calibración_BAU_USCUSS!BN170*-1, Calibración_BAU_USCUSS!BN170) *Emisiones_USCUSS!$M$77</f>
        <v>0.31023644532903888</v>
      </c>
      <c r="BK168" s="510">
        <f>IF(Calibración_BAU_USCUSS!BO170&lt;0,Calibración_BAU_USCUSS!BO170*-1, Calibración_BAU_USCUSS!BO170) *Emisiones_USCUSS!$M$77</f>
        <v>0.31374794376986959</v>
      </c>
      <c r="BL168" s="510">
        <f>IF(Calibración_BAU_USCUSS!BP170&lt;0,Calibración_BAU_USCUSS!BP170*-1, Calibración_BAU_USCUSS!BP170) *Emisiones_USCUSS!$M$77</f>
        <v>0.31700123597591462</v>
      </c>
      <c r="BM168" s="510">
        <f>IF(Calibración_BAU_USCUSS!BQ170&lt;0,Calibración_BAU_USCUSS!BQ170*-1, Calibración_BAU_USCUSS!BQ170) *Emisiones_USCUSS!$M$77</f>
        <v>0.32009370650014668</v>
      </c>
    </row>
    <row r="169" spans="1:65" x14ac:dyDescent="0.3">
      <c r="C169" s="843" t="s">
        <v>146</v>
      </c>
      <c r="D169" s="785"/>
      <c r="E169" s="514"/>
      <c r="F169" s="514"/>
      <c r="G169" s="514"/>
      <c r="H169" s="514"/>
      <c r="I169" s="510"/>
      <c r="J169" s="510"/>
      <c r="K169" s="510"/>
      <c r="L169" s="510"/>
      <c r="M169" s="510">
        <f>IF(Calibración_BAU_USCUSS!Q171&lt;0,Calibración_BAU_USCUSS!Q171*-1, Calibración_BAU_USCUSS!Q171) *Emisiones_USCUSS!$M$78</f>
        <v>0</v>
      </c>
      <c r="N169" s="510">
        <f>IF(Calibración_BAU_USCUSS!R171&lt;0,Calibración_BAU_USCUSS!R171*-1, Calibración_BAU_USCUSS!R171) *Emisiones_USCUSS!$M$78</f>
        <v>0.32113497186378864</v>
      </c>
      <c r="O169" s="510">
        <f>IF(Calibración_BAU_USCUSS!S171&lt;0,Calibración_BAU_USCUSS!S171*-1, Calibración_BAU_USCUSS!S171) *Emisiones_USCUSS!$M$78</f>
        <v>0.77641239459162426</v>
      </c>
      <c r="P169" s="510">
        <f>IF(Calibración_BAU_USCUSS!T171&lt;0,Calibración_BAU_USCUSS!T171*-1, Calibración_BAU_USCUSS!T171) *Emisiones_USCUSS!$M$78</f>
        <v>0.43110009675872224</v>
      </c>
      <c r="Q169" s="510">
        <f>IF(Calibración_BAU_USCUSS!U171&lt;0,Calibración_BAU_USCUSS!U171*-1, Calibración_BAU_USCUSS!U171) *Emisiones_USCUSS!$M$78</f>
        <v>0.41438424190499001</v>
      </c>
      <c r="R169" s="510">
        <f>IF(Calibración_BAU_USCUSS!V171&lt;0,Calibración_BAU_USCUSS!V171*-1, Calibración_BAU_USCUSS!V171) *Emisiones_USCUSS!$M$78</f>
        <v>0.46136512305206429</v>
      </c>
      <c r="S169" s="510">
        <f>IF(Calibración_BAU_USCUSS!W171&lt;0,Calibración_BAU_USCUSS!W171*-1, Calibración_BAU_USCUSS!W171) *Emisiones_USCUSS!$M$78</f>
        <v>0.43225547826862892</v>
      </c>
      <c r="T169" s="510">
        <f>IF(Calibración_BAU_USCUSS!X171&lt;0,Calibración_BAU_USCUSS!X171*-1, Calibración_BAU_USCUSS!X171) *Emisiones_USCUSS!$M$78</f>
        <v>0.51053920632280181</v>
      </c>
      <c r="U169" s="510">
        <f>IF(Calibración_BAU_USCUSS!Y171&lt;0,Calibración_BAU_USCUSS!Y171*-1, Calibración_BAU_USCUSS!Y171) *Emisiones_USCUSS!$M$78</f>
        <v>0.55123376325893281</v>
      </c>
      <c r="V169" s="510">
        <f>IF(Calibración_BAU_USCUSS!Z171&lt;0,Calibración_BAU_USCUSS!Z171*-1, Calibración_BAU_USCUSS!Z171) *Emisiones_USCUSS!$M$78</f>
        <v>0.47408258148862659</v>
      </c>
      <c r="W169" s="510">
        <f>IF(Calibración_BAU_USCUSS!AA171&lt;0,Calibración_BAU_USCUSS!AA171*-1, Calibración_BAU_USCUSS!AA171) *Emisiones_USCUSS!$M$78</f>
        <v>0.51228306939113089</v>
      </c>
      <c r="X169" s="510">
        <f>IF(Calibración_BAU_USCUSS!AB171&lt;0,Calibración_BAU_USCUSS!AB171*-1, Calibración_BAU_USCUSS!AB171) *Emisiones_USCUSS!$M$78</f>
        <v>0.61365322401127154</v>
      </c>
      <c r="Y169" s="510">
        <f>IF(Calibración_BAU_USCUSS!AC171&lt;0,Calibración_BAU_USCUSS!AC171*-1, Calibración_BAU_USCUSS!AC171) *Emisiones_USCUSS!$M$78</f>
        <v>0.58314926116073695</v>
      </c>
      <c r="Z169" s="510">
        <f>IF(Calibración_BAU_USCUSS!AD171&lt;0,Calibración_BAU_USCUSS!AD171*-1, Calibración_BAU_USCUSS!AD171) *Emisiones_USCUSS!$M$78</f>
        <v>0.49936967750372746</v>
      </c>
      <c r="AA169" s="510">
        <f>IF(Calibración_BAU_USCUSS!AE171&lt;0,Calibración_BAU_USCUSS!AE171*-1, Calibración_BAU_USCUSS!AE171) *Emisiones_USCUSS!$M$78</f>
        <v>0.58306264756012638</v>
      </c>
      <c r="AB169" s="510">
        <f>IF(Calibración_BAU_USCUSS!AF171&lt;0,Calibración_BAU_USCUSS!AF171*-1, Calibración_BAU_USCUSS!AF171) *Emisiones_USCUSS!$M$78</f>
        <v>0.53150930066928859</v>
      </c>
      <c r="AC169" s="510">
        <f>IF(Calibración_BAU_USCUSS!AG171&lt;0,Calibración_BAU_USCUSS!AG171*-1, Calibración_BAU_USCUSS!AG171) *Emisiones_USCUSS!$M$78</f>
        <v>0.58973649355702573</v>
      </c>
      <c r="AD169" s="510">
        <f>IF(Calibración_BAU_USCUSS!AH171&lt;0,Calibración_BAU_USCUSS!AH171*-1, Calibración_BAU_USCUSS!AH171) *Emisiones_USCUSS!$M$78</f>
        <v>0.57844980874923668</v>
      </c>
      <c r="AE169" s="510">
        <f>IF(Calibración_BAU_USCUSS!AI171&lt;0,Calibración_BAU_USCUSS!AI171*-1, Calibración_BAU_USCUSS!AI171) *Emisiones_USCUSS!$M$78</f>
        <v>0.54246995825989708</v>
      </c>
      <c r="AF169" s="510">
        <f>IF(Calibración_BAU_USCUSS!AJ171&lt;0,Calibración_BAU_USCUSS!AJ171*-1, Calibración_BAU_USCUSS!AJ171) *Emisiones_USCUSS!$M$78</f>
        <v>0.55690321728881065</v>
      </c>
      <c r="AG169" s="510">
        <f>IF(Calibración_BAU_USCUSS!AK171&lt;0,Calibración_BAU_USCUSS!AK171*-1, Calibración_BAU_USCUSS!AK171) *Emisiones_USCUSS!$M$78</f>
        <v>0.52896267858792301</v>
      </c>
      <c r="AH169" s="510">
        <f>IF(Calibración_BAU_USCUSS!AL171&lt;0,Calibración_BAU_USCUSS!AL171*-1, Calibración_BAU_USCUSS!AL171) *Emisiones_USCUSS!$M$78</f>
        <v>0.48007197652840083</v>
      </c>
      <c r="AI169" s="510">
        <f>IF(Calibración_BAU_USCUSS!AM171&lt;0,Calibración_BAU_USCUSS!AM171*-1, Calibración_BAU_USCUSS!AM171) *Emisiones_USCUSS!$M$78</f>
        <v>0.4890761298870473</v>
      </c>
      <c r="AJ169" s="510">
        <f>IF(Calibración_BAU_USCUSS!AN171&lt;0,Calibración_BAU_USCUSS!AN171*-1, Calibración_BAU_USCUSS!AN171) *Emisiones_USCUSS!$M$78</f>
        <v>0.45876331939543924</v>
      </c>
      <c r="AK169" s="510">
        <f>IF(Calibración_BAU_USCUSS!AO171&lt;0,Calibración_BAU_USCUSS!AO171*-1, Calibración_BAU_USCUSS!AO171) *Emisiones_USCUSS!$M$78</f>
        <v>0.44311144616809023</v>
      </c>
      <c r="AL169" s="510">
        <f>IF(Calibración_BAU_USCUSS!AP171&lt;0,Calibración_BAU_USCUSS!AP171*-1, Calibración_BAU_USCUSS!AP171) *Emisiones_USCUSS!$M$78</f>
        <v>0.47744531263337459</v>
      </c>
      <c r="AM169" s="510">
        <f>IF(Calibración_BAU_USCUSS!AQ171&lt;0,Calibración_BAU_USCUSS!AQ171*-1, Calibración_BAU_USCUSS!AQ171) *Emisiones_USCUSS!$M$78</f>
        <v>0.40022479032143021</v>
      </c>
      <c r="AN169" s="510">
        <f>IF(Calibración_BAU_USCUSS!AR171&lt;0,Calibración_BAU_USCUSS!AR171*-1, Calibración_BAU_USCUSS!AR171) *Emisiones_USCUSS!$M$78</f>
        <v>0.41997393420018764</v>
      </c>
      <c r="AO169" s="510">
        <f>IF(Calibración_BAU_USCUSS!AS171&lt;0,Calibración_BAU_USCUSS!AS171*-1, Calibración_BAU_USCUSS!AS171) *Emisiones_USCUSS!$M$78</f>
        <v>0.34767681369671788</v>
      </c>
      <c r="AP169" s="510">
        <f>IF(Calibración_BAU_USCUSS!AT171&lt;0,Calibración_BAU_USCUSS!AT171*-1, Calibración_BAU_USCUSS!AT171) *Emisiones_USCUSS!$M$78</f>
        <v>0.38782379270972467</v>
      </c>
      <c r="AQ169" s="510">
        <f>IF(Calibración_BAU_USCUSS!AU171&lt;0,Calibración_BAU_USCUSS!AU171*-1, Calibración_BAU_USCUSS!AU171) *Emisiones_USCUSS!$M$78</f>
        <v>0.38399474595206562</v>
      </c>
      <c r="AR169" s="510">
        <f>IF(Calibración_BAU_USCUSS!AV171&lt;0,Calibración_BAU_USCUSS!AV171*-1, Calibración_BAU_USCUSS!AV171) *Emisiones_USCUSS!$M$78</f>
        <v>0.36701146235769538</v>
      </c>
      <c r="AS169" s="510">
        <f>IF(Calibración_BAU_USCUSS!AW171&lt;0,Calibración_BAU_USCUSS!AW171*-1, Calibración_BAU_USCUSS!AW171) *Emisiones_USCUSS!$M$78</f>
        <v>0.36393215975742432</v>
      </c>
      <c r="AT169" s="510">
        <f>IF(Calibración_BAU_USCUSS!AX171&lt;0,Calibración_BAU_USCUSS!AX171*-1, Calibración_BAU_USCUSS!AX171) *Emisiones_USCUSS!$M$78</f>
        <v>0.39921929598259992</v>
      </c>
      <c r="AU169" s="510">
        <f>IF(Calibración_BAU_USCUSS!AY171&lt;0,Calibración_BAU_USCUSS!AY171*-1, Calibración_BAU_USCUSS!AY171) *Emisiones_USCUSS!$M$78</f>
        <v>0.38774340709357963</v>
      </c>
      <c r="AV169" s="510">
        <f>IF(Calibración_BAU_USCUSS!AZ171&lt;0,Calibración_BAU_USCUSS!AZ171*-1, Calibración_BAU_USCUSS!AZ171) *Emisiones_USCUSS!$M$78</f>
        <v>0.37794180320276538</v>
      </c>
      <c r="AW169" s="510">
        <f>IF(Calibración_BAU_USCUSS!BA171&lt;0,Calibración_BAU_USCUSS!BA171*-1, Calibración_BAU_USCUSS!BA171) *Emisiones_USCUSS!$M$78</f>
        <v>0.3664336838858564</v>
      </c>
      <c r="AX169" s="510">
        <f>IF(Calibración_BAU_USCUSS!BB171&lt;0,Calibración_BAU_USCUSS!BB171*-1, Calibración_BAU_USCUSS!BB171) *Emisiones_USCUSS!$M$78</f>
        <v>0.35606684254522469</v>
      </c>
      <c r="AY169" s="510">
        <f>IF(Calibración_BAU_USCUSS!BC171&lt;0,Calibración_BAU_USCUSS!BC171*-1, Calibración_BAU_USCUSS!BC171) *Emisiones_USCUSS!$M$78</f>
        <v>0.3483900348376634</v>
      </c>
      <c r="AZ169" s="510">
        <f>IF(Calibración_BAU_USCUSS!BD171&lt;0,Calibración_BAU_USCUSS!BD171*-1, Calibración_BAU_USCUSS!BD171) *Emisiones_USCUSS!$M$78</f>
        <v>0.3395493777831074</v>
      </c>
      <c r="BA169" s="510">
        <f>IF(Calibración_BAU_USCUSS!BE171&lt;0,Calibración_BAU_USCUSS!BE171*-1, Calibración_BAU_USCUSS!BE171) *Emisiones_USCUSS!$M$78</f>
        <v>0.33220323080496877</v>
      </c>
      <c r="BB169" s="510">
        <f>IF(Calibración_BAU_USCUSS!BF171&lt;0,Calibración_BAU_USCUSS!BF171*-1, Calibración_BAU_USCUSS!BF171) *Emisiones_USCUSS!$M$78</f>
        <v>0.32543594869966957</v>
      </c>
      <c r="BC169" s="510">
        <f>IF(Calibración_BAU_USCUSS!BG171&lt;0,Calibración_BAU_USCUSS!BG171*-1, Calibración_BAU_USCUSS!BG171) *Emisiones_USCUSS!$M$78</f>
        <v>0.31577430396121831</v>
      </c>
      <c r="BD169" s="510">
        <f>IF(Calibración_BAU_USCUSS!BH171&lt;0,Calibración_BAU_USCUSS!BH171*-1, Calibración_BAU_USCUSS!BH171) *Emisiones_USCUSS!$M$78</f>
        <v>0.31086136101413625</v>
      </c>
      <c r="BE169" s="510">
        <f>IF(Calibración_BAU_USCUSS!BI171&lt;0,Calibración_BAU_USCUSS!BI171*-1, Calibración_BAU_USCUSS!BI171) *Emisiones_USCUSS!$M$78</f>
        <v>0.30420494577902424</v>
      </c>
      <c r="BF169" s="510">
        <f>IF(Calibración_BAU_USCUSS!BJ171&lt;0,Calibración_BAU_USCUSS!BJ171*-1, Calibración_BAU_USCUSS!BJ171) *Emisiones_USCUSS!$M$78</f>
        <v>0.3021630548669284</v>
      </c>
      <c r="BG169" s="510">
        <f>IF(Calibración_BAU_USCUSS!BK171&lt;0,Calibración_BAU_USCUSS!BK171*-1, Calibración_BAU_USCUSS!BK171) *Emisiones_USCUSS!$M$78</f>
        <v>0.29713940351052953</v>
      </c>
      <c r="BH169" s="510">
        <f>IF(Calibración_BAU_USCUSS!BL171&lt;0,Calibración_BAU_USCUSS!BL171*-1, Calibración_BAU_USCUSS!BL171) *Emisiones_USCUSS!$M$78</f>
        <v>0.29202327285032698</v>
      </c>
      <c r="BI169" s="510">
        <f>IF(Calibración_BAU_USCUSS!BM171&lt;0,Calibración_BAU_USCUSS!BM171*-1, Calibración_BAU_USCUSS!BM171) *Emisiones_USCUSS!$M$78</f>
        <v>0.28773079576424881</v>
      </c>
      <c r="BJ169" s="510">
        <f>IF(Calibración_BAU_USCUSS!BN171&lt;0,Calibración_BAU_USCUSS!BN171*-1, Calibración_BAU_USCUSS!BN171) *Emisiones_USCUSS!$M$78</f>
        <v>0.28334049201494726</v>
      </c>
      <c r="BK169" s="510">
        <f>IF(Calibración_BAU_USCUSS!BO171&lt;0,Calibración_BAU_USCUSS!BO171*-1, Calibración_BAU_USCUSS!BO171) *Emisiones_USCUSS!$M$78</f>
        <v>0.27614920897723433</v>
      </c>
      <c r="BL169" s="510">
        <f>IF(Calibración_BAU_USCUSS!BP171&lt;0,Calibración_BAU_USCUSS!BP171*-1, Calibración_BAU_USCUSS!BP171) *Emisiones_USCUSS!$M$78</f>
        <v>0.26924932748349423</v>
      </c>
      <c r="BM169" s="510">
        <f>IF(Calibración_BAU_USCUSS!BQ171&lt;0,Calibración_BAU_USCUSS!BQ171*-1, Calibración_BAU_USCUSS!BQ171) *Emisiones_USCUSS!$M$78</f>
        <v>0.2625426010144119</v>
      </c>
    </row>
    <row r="170" spans="1:65" s="911" customFormat="1" ht="14.4" customHeight="1" x14ac:dyDescent="0.3">
      <c r="A170" s="909"/>
      <c r="B170" s="910"/>
      <c r="C170" s="843" t="s">
        <v>102</v>
      </c>
      <c r="D170" s="785"/>
      <c r="E170" s="510"/>
      <c r="F170" s="510"/>
      <c r="G170" s="510"/>
      <c r="H170" s="510"/>
      <c r="I170" s="510"/>
      <c r="J170" s="510"/>
      <c r="K170" s="510"/>
      <c r="L170" s="510"/>
      <c r="M170" s="510">
        <f>IF(Calibración_BAU_USCUSS!Q172&lt;0,Calibración_BAU_USCUSS!Q172*-1, Calibración_BAU_USCUSS!Q172) *Emisiones_USCUSS!$M$79</f>
        <v>0.13373066990000002</v>
      </c>
      <c r="N170" s="510">
        <f>IF(Calibración_BAU_USCUSS!R172&lt;0,Calibración_BAU_USCUSS!R172*-1, Calibración_BAU_USCUSS!R172) *Emisiones_USCUSS!$M$79</f>
        <v>4.7560309494176299E-2</v>
      </c>
      <c r="O170" s="510">
        <f>IF(Calibración_BAU_USCUSS!S172&lt;0,Calibración_BAU_USCUSS!S172*-1, Calibración_BAU_USCUSS!S172) *Emisiones_USCUSS!$M$79</f>
        <v>4.9760479149772711E-2</v>
      </c>
      <c r="P170" s="510">
        <f>IF(Calibración_BAU_USCUSS!T172&lt;0,Calibración_BAU_USCUSS!T172*-1, Calibración_BAU_USCUSS!T172) *Emisiones_USCUSS!$M$79</f>
        <v>4.9760479149772711E-2</v>
      </c>
      <c r="Q170" s="510">
        <f>IF(Calibración_BAU_USCUSS!U172&lt;0,Calibración_BAU_USCUSS!U172*-1, Calibración_BAU_USCUSS!U172) *Emisiones_USCUSS!$M$79</f>
        <v>4.9760479149772711E-2</v>
      </c>
      <c r="R170" s="510">
        <f>IF(Calibración_BAU_USCUSS!V172&lt;0,Calibración_BAU_USCUSS!V172*-1, Calibración_BAU_USCUSS!V172) *Emisiones_USCUSS!$M$79</f>
        <v>4.9760479149772711E-2</v>
      </c>
      <c r="S170" s="510">
        <f>IF(Calibración_BAU_USCUSS!W172&lt;0,Calibración_BAU_USCUSS!W172*-1, Calibración_BAU_USCUSS!W172) *Emisiones_USCUSS!$M$79</f>
        <v>4.9760479149775827E-2</v>
      </c>
      <c r="T170" s="510">
        <f>IF(Calibración_BAU_USCUSS!X172&lt;0,Calibración_BAU_USCUSS!X172*-1, Calibración_BAU_USCUSS!X172) *Emisiones_USCUSS!$M$79</f>
        <v>4.9760479149772711E-2</v>
      </c>
      <c r="U170" s="510">
        <f>IF(Calibración_BAU_USCUSS!Y172&lt;0,Calibración_BAU_USCUSS!Y172*-1, Calibración_BAU_USCUSS!Y172) *Emisiones_USCUSS!$M$79</f>
        <v>4.9760479149772711E-2</v>
      </c>
      <c r="V170" s="510">
        <f>IF(Calibración_BAU_USCUSS!Z172&lt;0,Calibración_BAU_USCUSS!Z172*-1, Calibración_BAU_USCUSS!Z172) *Emisiones_USCUSS!$M$79</f>
        <v>4.9760479149772711E-2</v>
      </c>
      <c r="W170" s="510">
        <f>IF(Calibración_BAU_USCUSS!AA172&lt;0,Calibración_BAU_USCUSS!AA172*-1, Calibración_BAU_USCUSS!AA172) *Emisiones_USCUSS!$M$79</f>
        <v>4.9760479149772711E-2</v>
      </c>
      <c r="X170" s="510">
        <f>IF(Calibración_BAU_USCUSS!AB172&lt;0,Calibración_BAU_USCUSS!AB172*-1, Calibración_BAU_USCUSS!AB172) *Emisiones_USCUSS!$M$79</f>
        <v>4.9760479149772711E-2</v>
      </c>
      <c r="Y170" s="510">
        <f>IF(Calibración_BAU_USCUSS!AC172&lt;0,Calibración_BAU_USCUSS!AC172*-1, Calibración_BAU_USCUSS!AC172) *Emisiones_USCUSS!$M$79</f>
        <v>4.9760479149772711E-2</v>
      </c>
      <c r="Z170" s="510">
        <f>IF(Calibración_BAU_USCUSS!AD172&lt;0,Calibración_BAU_USCUSS!AD172*-1, Calibración_BAU_USCUSS!AD172) *Emisiones_USCUSS!$M$79</f>
        <v>4.9760479149772711E-2</v>
      </c>
      <c r="AA170" s="510">
        <f>IF(Calibración_BAU_USCUSS!AE172&lt;0,Calibración_BAU_USCUSS!AE172*-1, Calibración_BAU_USCUSS!AE172) *Emisiones_USCUSS!$M$79</f>
        <v>4.9760479149772711E-2</v>
      </c>
      <c r="AB170" s="510">
        <f>IF(Calibración_BAU_USCUSS!AF172&lt;0,Calibración_BAU_USCUSS!AF172*-1, Calibración_BAU_USCUSS!AF172) *Emisiones_USCUSS!$M$79</f>
        <v>4.9760479149772711E-2</v>
      </c>
      <c r="AC170" s="510">
        <f>IF(Calibración_BAU_USCUSS!AG172&lt;0,Calibración_BAU_USCUSS!AG172*-1, Calibración_BAU_USCUSS!AG172) *Emisiones_USCUSS!$M$79</f>
        <v>4.9760479149772711E-2</v>
      </c>
      <c r="AD170" s="510">
        <f>IF(Calibración_BAU_USCUSS!AH172&lt;0,Calibración_BAU_USCUSS!AH172*-1, Calibración_BAU_USCUSS!AH172) *Emisiones_USCUSS!$M$79</f>
        <v>4.9760479149775827E-2</v>
      </c>
      <c r="AE170" s="510">
        <f>IF(Calibración_BAU_USCUSS!AI172&lt;0,Calibración_BAU_USCUSS!AI172*-1, Calibración_BAU_USCUSS!AI172) *Emisiones_USCUSS!$M$79</f>
        <v>4.9760479149772711E-2</v>
      </c>
      <c r="AF170" s="510">
        <f>IF(Calibración_BAU_USCUSS!AJ172&lt;0,Calibración_BAU_USCUSS!AJ172*-1, Calibración_BAU_USCUSS!AJ172) *Emisiones_USCUSS!$M$79</f>
        <v>4.9760479149772711E-2</v>
      </c>
      <c r="AG170" s="510">
        <f>IF(Calibración_BAU_USCUSS!AK172&lt;0,Calibración_BAU_USCUSS!AK172*-1, Calibración_BAU_USCUSS!AK172) *Emisiones_USCUSS!$M$79</f>
        <v>4.9760479149772711E-2</v>
      </c>
      <c r="AH170" s="510">
        <f>IF(Calibración_BAU_USCUSS!AL172&lt;0,Calibración_BAU_USCUSS!AL172*-1, Calibración_BAU_USCUSS!AL172) *Emisiones_USCUSS!$M$79</f>
        <v>4.9760479149772711E-2</v>
      </c>
      <c r="AI170" s="510">
        <f>IF(Calibración_BAU_USCUSS!AM172&lt;0,Calibración_BAU_USCUSS!AM172*-1, Calibración_BAU_USCUSS!AM172) *Emisiones_USCUSS!$M$79</f>
        <v>4.9760479149772711E-2</v>
      </c>
      <c r="AJ170" s="510">
        <f>IF(Calibración_BAU_USCUSS!AN172&lt;0,Calibración_BAU_USCUSS!AN172*-1, Calibración_BAU_USCUSS!AN172) *Emisiones_USCUSS!$M$79</f>
        <v>4.9760479149772711E-2</v>
      </c>
      <c r="AK170" s="510">
        <f>IF(Calibración_BAU_USCUSS!AO172&lt;0,Calibración_BAU_USCUSS!AO172*-1, Calibración_BAU_USCUSS!AO172) *Emisiones_USCUSS!$M$79</f>
        <v>4.9760479149772711E-2</v>
      </c>
      <c r="AL170" s="510">
        <f>IF(Calibración_BAU_USCUSS!AP172&lt;0,Calibración_BAU_USCUSS!AP172*-1, Calibración_BAU_USCUSS!AP172) *Emisiones_USCUSS!$M$79</f>
        <v>4.9760479149772711E-2</v>
      </c>
      <c r="AM170" s="510">
        <f>IF(Calibración_BAU_USCUSS!AQ172&lt;0,Calibración_BAU_USCUSS!AQ172*-1, Calibración_BAU_USCUSS!AQ172) *Emisiones_USCUSS!$M$79</f>
        <v>4.9760479149772711E-2</v>
      </c>
      <c r="AN170" s="510">
        <f>IF(Calibración_BAU_USCUSS!AR172&lt;0,Calibración_BAU_USCUSS!AR172*-1, Calibración_BAU_USCUSS!AR172) *Emisiones_USCUSS!$M$79</f>
        <v>4.9760479149772711E-2</v>
      </c>
      <c r="AO170" s="510">
        <f>IF(Calibración_BAU_USCUSS!AS172&lt;0,Calibración_BAU_USCUSS!AS172*-1, Calibración_BAU_USCUSS!AS172) *Emisiones_USCUSS!$M$79</f>
        <v>4.9760479149775827E-2</v>
      </c>
      <c r="AP170" s="510">
        <f>IF(Calibración_BAU_USCUSS!AT172&lt;0,Calibración_BAU_USCUSS!AT172*-1, Calibración_BAU_USCUSS!AT172) *Emisiones_USCUSS!$M$79</f>
        <v>4.9760479149772711E-2</v>
      </c>
      <c r="AQ170" s="510">
        <f>IF(Calibración_BAU_USCUSS!AU172&lt;0,Calibración_BAU_USCUSS!AU172*-1, Calibración_BAU_USCUSS!AU172) *Emisiones_USCUSS!$M$79</f>
        <v>4.9760479149772711E-2</v>
      </c>
      <c r="AR170" s="510">
        <f>IF(Calibración_BAU_USCUSS!AV172&lt;0,Calibración_BAU_USCUSS!AV172*-1, Calibración_BAU_USCUSS!AV172) *Emisiones_USCUSS!$M$79</f>
        <v>4.9760479149772711E-2</v>
      </c>
      <c r="AS170" s="510">
        <f>IF(Calibración_BAU_USCUSS!AW172&lt;0,Calibración_BAU_USCUSS!AW172*-1, Calibración_BAU_USCUSS!AW172) *Emisiones_USCUSS!$M$79</f>
        <v>4.9760479149772711E-2</v>
      </c>
      <c r="AT170" s="510">
        <f>IF(Calibración_BAU_USCUSS!AX172&lt;0,Calibración_BAU_USCUSS!AX172*-1, Calibración_BAU_USCUSS!AX172) *Emisiones_USCUSS!$M$79</f>
        <v>4.9760479149772711E-2</v>
      </c>
      <c r="AU170" s="510">
        <f>IF(Calibración_BAU_USCUSS!AY172&lt;0,Calibración_BAU_USCUSS!AY172*-1, Calibración_BAU_USCUSS!AY172) *Emisiones_USCUSS!$M$79</f>
        <v>4.9760479149772711E-2</v>
      </c>
      <c r="AV170" s="510">
        <f>IF(Calibración_BAU_USCUSS!AZ172&lt;0,Calibración_BAU_USCUSS!AZ172*-1, Calibración_BAU_USCUSS!AZ172) *Emisiones_USCUSS!$M$79</f>
        <v>4.9760479149772711E-2</v>
      </c>
      <c r="AW170" s="510">
        <f>IF(Calibración_BAU_USCUSS!BA172&lt;0,Calibración_BAU_USCUSS!BA172*-1, Calibración_BAU_USCUSS!BA172) *Emisiones_USCUSS!$M$79</f>
        <v>4.9760479149772711E-2</v>
      </c>
      <c r="AX170" s="510">
        <f>IF(Calibración_BAU_USCUSS!BB172&lt;0,Calibración_BAU_USCUSS!BB172*-1, Calibración_BAU_USCUSS!BB172) *Emisiones_USCUSS!$M$79</f>
        <v>4.9760479149772711E-2</v>
      </c>
      <c r="AY170" s="510">
        <f>IF(Calibración_BAU_USCUSS!BC172&lt;0,Calibración_BAU_USCUSS!BC172*-1, Calibración_BAU_USCUSS!BC172) *Emisiones_USCUSS!$M$79</f>
        <v>4.9760479149775827E-2</v>
      </c>
      <c r="AZ170" s="510">
        <f>IF(Calibración_BAU_USCUSS!BD172&lt;0,Calibración_BAU_USCUSS!BD172*-1, Calibración_BAU_USCUSS!BD172) *Emisiones_USCUSS!$M$79</f>
        <v>4.9760479149772711E-2</v>
      </c>
      <c r="BA170" s="510">
        <f>IF(Calibración_BAU_USCUSS!BE172&lt;0,Calibración_BAU_USCUSS!BE172*-1, Calibración_BAU_USCUSS!BE172) *Emisiones_USCUSS!$M$79</f>
        <v>4.9760479149772711E-2</v>
      </c>
      <c r="BB170" s="510">
        <f>IF(Calibración_BAU_USCUSS!BF172&lt;0,Calibración_BAU_USCUSS!BF172*-1, Calibración_BAU_USCUSS!BF172) *Emisiones_USCUSS!$M$79</f>
        <v>4.9760479149772711E-2</v>
      </c>
      <c r="BC170" s="510">
        <f>IF(Calibración_BAU_USCUSS!BG172&lt;0,Calibración_BAU_USCUSS!BG172*-1, Calibración_BAU_USCUSS!BG172) *Emisiones_USCUSS!$M$79</f>
        <v>4.9760479149772711E-2</v>
      </c>
      <c r="BD170" s="510">
        <f>IF(Calibración_BAU_USCUSS!BH172&lt;0,Calibración_BAU_USCUSS!BH172*-1, Calibración_BAU_USCUSS!BH172) *Emisiones_USCUSS!$M$79</f>
        <v>4.9760479149772711E-2</v>
      </c>
      <c r="BE170" s="510">
        <f>IF(Calibración_BAU_USCUSS!BI172&lt;0,Calibración_BAU_USCUSS!BI172*-1, Calibración_BAU_USCUSS!BI172) *Emisiones_USCUSS!$M$79</f>
        <v>4.9760479149772711E-2</v>
      </c>
      <c r="BF170" s="510">
        <f>IF(Calibración_BAU_USCUSS!BJ172&lt;0,Calibración_BAU_USCUSS!BJ172*-1, Calibración_BAU_USCUSS!BJ172) *Emisiones_USCUSS!$M$79</f>
        <v>4.9760479149772711E-2</v>
      </c>
      <c r="BG170" s="510">
        <f>IF(Calibración_BAU_USCUSS!BK172&lt;0,Calibración_BAU_USCUSS!BK172*-1, Calibración_BAU_USCUSS!BK172) *Emisiones_USCUSS!$M$79</f>
        <v>4.9760479149772711E-2</v>
      </c>
      <c r="BH170" s="510">
        <f>IF(Calibración_BAU_USCUSS!BL172&lt;0,Calibración_BAU_USCUSS!BL172*-1, Calibración_BAU_USCUSS!BL172) *Emisiones_USCUSS!$M$79</f>
        <v>4.9760479149772711E-2</v>
      </c>
      <c r="BI170" s="510">
        <f>IF(Calibración_BAU_USCUSS!BM172&lt;0,Calibración_BAU_USCUSS!BM172*-1, Calibración_BAU_USCUSS!BM172) *Emisiones_USCUSS!$M$79</f>
        <v>4.9760479149772711E-2</v>
      </c>
      <c r="BJ170" s="510">
        <f>IF(Calibración_BAU_USCUSS!BN172&lt;0,Calibración_BAU_USCUSS!BN172*-1, Calibración_BAU_USCUSS!BN172) *Emisiones_USCUSS!$M$79</f>
        <v>4.9760479149775827E-2</v>
      </c>
      <c r="BK170" s="510">
        <f>IF(Calibración_BAU_USCUSS!BO172&lt;0,Calibración_BAU_USCUSS!BO172*-1, Calibración_BAU_USCUSS!BO172) *Emisiones_USCUSS!$M$79</f>
        <v>4.9760479149772711E-2</v>
      </c>
      <c r="BL170" s="510">
        <f>IF(Calibración_BAU_USCUSS!BP172&lt;0,Calibración_BAU_USCUSS!BP172*-1, Calibración_BAU_USCUSS!BP172) *Emisiones_USCUSS!$M$79</f>
        <v>4.9760479149772711E-2</v>
      </c>
      <c r="BM170" s="510">
        <f>IF(Calibración_BAU_USCUSS!BQ172&lt;0,Calibración_BAU_USCUSS!BQ172*-1, Calibración_BAU_USCUSS!BQ172) *Emisiones_USCUSS!$M$79</f>
        <v>4.9760479149772711E-2</v>
      </c>
    </row>
    <row r="171" spans="1:65" x14ac:dyDescent="0.3">
      <c r="C171" s="842" t="s">
        <v>103</v>
      </c>
      <c r="D171" s="784"/>
      <c r="E171" s="514"/>
      <c r="F171" s="514"/>
      <c r="G171" s="514"/>
      <c r="H171" s="514"/>
      <c r="I171" s="510"/>
      <c r="J171" s="510"/>
      <c r="K171" s="510"/>
      <c r="L171" s="510"/>
      <c r="M171" s="510"/>
      <c r="N171" s="510"/>
      <c r="O171" s="510"/>
      <c r="P171" s="510"/>
      <c r="Q171" s="516"/>
      <c r="R171" s="516"/>
      <c r="S171" s="516"/>
      <c r="T171" s="516"/>
      <c r="U171" s="516"/>
      <c r="V171" s="516"/>
      <c r="W171" s="516"/>
      <c r="X171" s="516"/>
      <c r="Y171" s="516"/>
      <c r="Z171" s="516"/>
      <c r="AA171" s="516"/>
      <c r="AB171" s="516"/>
      <c r="AC171" s="516"/>
      <c r="AD171" s="516"/>
      <c r="AE171" s="516"/>
      <c r="AF171" s="516"/>
      <c r="AG171" s="516"/>
      <c r="AH171" s="516"/>
      <c r="AI171" s="516"/>
      <c r="AJ171" s="516"/>
      <c r="AK171" s="516"/>
      <c r="AL171" s="516"/>
      <c r="AM171" s="516"/>
      <c r="AN171" s="516"/>
      <c r="AO171" s="516"/>
      <c r="AP171" s="516"/>
      <c r="AQ171" s="516"/>
      <c r="AR171" s="516"/>
      <c r="AS171" s="516"/>
      <c r="AT171" s="516"/>
      <c r="AU171" s="516"/>
      <c r="AV171" s="516"/>
      <c r="AW171" s="516"/>
      <c r="AX171" s="516"/>
      <c r="AY171" s="516"/>
      <c r="AZ171" s="516"/>
      <c r="BA171" s="516"/>
      <c r="BB171" s="516"/>
      <c r="BC171" s="516"/>
      <c r="BD171" s="516"/>
      <c r="BE171" s="516"/>
      <c r="BF171" s="516"/>
      <c r="BG171" s="516"/>
      <c r="BH171" s="516"/>
      <c r="BI171" s="516"/>
      <c r="BJ171" s="516"/>
      <c r="BK171" s="516"/>
      <c r="BL171" s="516"/>
      <c r="BM171" s="516"/>
    </row>
    <row r="172" spans="1:65" x14ac:dyDescent="0.3">
      <c r="D172" s="64"/>
      <c r="E172" s="83"/>
      <c r="F172" s="83"/>
      <c r="G172" s="83"/>
      <c r="H172" s="83"/>
      <c r="M172" s="272">
        <f>SUM(M166:M171)</f>
        <v>1.3329473671000001</v>
      </c>
      <c r="N172" s="272">
        <f>SUM(N166:N171)</f>
        <v>1.4021319022287757</v>
      </c>
      <c r="O172" s="272">
        <f t="shared" ref="O172:BM172" si="11">SUM(O166:O171)</f>
        <v>1.7505330377625161</v>
      </c>
      <c r="P172" s="272">
        <f t="shared" si="11"/>
        <v>1.7366441220661701</v>
      </c>
      <c r="Q172" s="272">
        <f>SUM(Q166:Q171)</f>
        <v>1.7240229849811342</v>
      </c>
      <c r="R172" s="272">
        <f t="shared" si="11"/>
        <v>1.7115582544795322</v>
      </c>
      <c r="S172" s="272">
        <f t="shared" si="11"/>
        <v>1.6992323017146338</v>
      </c>
      <c r="T172" s="272">
        <f t="shared" si="11"/>
        <v>1.6870156070313038</v>
      </c>
      <c r="U172" s="272">
        <f t="shared" si="11"/>
        <v>1.674932904846006</v>
      </c>
      <c r="V172" s="272">
        <f t="shared" si="11"/>
        <v>1.6628892825259629</v>
      </c>
      <c r="W172" s="272">
        <f t="shared" si="11"/>
        <v>1.6510210334037956</v>
      </c>
      <c r="X172" s="272">
        <f t="shared" si="11"/>
        <v>1.6392630437356477</v>
      </c>
      <c r="Y172" s="272">
        <f t="shared" si="11"/>
        <v>1.627587390089702</v>
      </c>
      <c r="Z172" s="272">
        <f t="shared" si="11"/>
        <v>1.6159865984671573</v>
      </c>
      <c r="AA172" s="272">
        <f t="shared" si="11"/>
        <v>1.6045699460477594</v>
      </c>
      <c r="AB172" s="272">
        <f t="shared" si="11"/>
        <v>1.5932084158885504</v>
      </c>
      <c r="AC172" s="272">
        <f t="shared" si="11"/>
        <v>1.5819933723631727</v>
      </c>
      <c r="AD172" s="272">
        <f t="shared" si="11"/>
        <v>1.5708589111932292</v>
      </c>
      <c r="AE172" s="272">
        <f t="shared" si="11"/>
        <v>1.5598122686160893</v>
      </c>
      <c r="AF172" s="272">
        <f t="shared" si="11"/>
        <v>1.5488977910073092</v>
      </c>
      <c r="AG172" s="272">
        <f t="shared" si="11"/>
        <v>1.5380583765750477</v>
      </c>
      <c r="AH172" s="272">
        <f t="shared" si="11"/>
        <v>1.527314321195967</v>
      </c>
      <c r="AI172" s="272">
        <f t="shared" si="11"/>
        <v>1.5166865037344148</v>
      </c>
      <c r="AJ172" s="272">
        <f t="shared" si="11"/>
        <v>1.5061304217100238</v>
      </c>
      <c r="AK172" s="272">
        <f t="shared" si="11"/>
        <v>1.4956672606091568</v>
      </c>
      <c r="AL172" s="272">
        <f t="shared" si="11"/>
        <v>1.4853209973432466</v>
      </c>
      <c r="AM172" s="272">
        <f t="shared" si="11"/>
        <v>1.4750109356115013</v>
      </c>
      <c r="AN172" s="272">
        <f t="shared" si="11"/>
        <v>1.4648341897896628</v>
      </c>
      <c r="AO172" s="272">
        <f t="shared" si="11"/>
        <v>1.4547011992296353</v>
      </c>
      <c r="AP172" s="272">
        <f t="shared" si="11"/>
        <v>1.4446864251028546</v>
      </c>
      <c r="AQ172" s="272">
        <f t="shared" si="11"/>
        <v>1.434747119058746</v>
      </c>
      <c r="AR172" s="272">
        <f t="shared" si="11"/>
        <v>1.4248744815175232</v>
      </c>
      <c r="AS172" s="272">
        <f t="shared" si="11"/>
        <v>1.4150734035276473</v>
      </c>
      <c r="AT172" s="272">
        <f t="shared" si="11"/>
        <v>1.405348999030162</v>
      </c>
      <c r="AU172" s="272">
        <f t="shared" si="11"/>
        <v>1.3957332122190618</v>
      </c>
      <c r="AV172" s="272">
        <f t="shared" si="11"/>
        <v>1.3861942304262358</v>
      </c>
      <c r="AW172" s="272">
        <f t="shared" si="11"/>
        <v>1.376737537023017</v>
      </c>
      <c r="AX172" s="272">
        <f t="shared" si="11"/>
        <v>1.3673669708974125</v>
      </c>
      <c r="AY172" s="272">
        <f t="shared" si="11"/>
        <v>1.3580778055781901</v>
      </c>
      <c r="AZ172" s="272">
        <f t="shared" si="11"/>
        <v>1.3488758977564852</v>
      </c>
      <c r="BA172" s="272">
        <f t="shared" si="11"/>
        <v>1.3397511373152828</v>
      </c>
      <c r="BB172" s="272">
        <f t="shared" si="11"/>
        <v>1.3307062477287088</v>
      </c>
      <c r="BC172" s="272">
        <f t="shared" si="11"/>
        <v>1.321740497397818</v>
      </c>
      <c r="BD172" s="272">
        <f t="shared" si="11"/>
        <v>1.3128527490316322</v>
      </c>
      <c r="BE172" s="272">
        <f t="shared" si="11"/>
        <v>1.3040413313908048</v>
      </c>
      <c r="BF172" s="272">
        <f t="shared" si="11"/>
        <v>1.2953052902684579</v>
      </c>
      <c r="BG172" s="272">
        <f t="shared" si="11"/>
        <v>1.286643596014867</v>
      </c>
      <c r="BH172" s="272">
        <f t="shared" si="11"/>
        <v>1.2780553797675331</v>
      </c>
      <c r="BI172" s="272">
        <f t="shared" si="11"/>
        <v>1.2695393140342519</v>
      </c>
      <c r="BJ172" s="272">
        <f t="shared" si="11"/>
        <v>1.261094371831105</v>
      </c>
      <c r="BK172" s="272">
        <f t="shared" si="11"/>
        <v>1.2527191775744257</v>
      </c>
      <c r="BL172" s="272">
        <f t="shared" si="11"/>
        <v>1.2444128229194775</v>
      </c>
      <c r="BM172" s="272">
        <f t="shared" si="11"/>
        <v>1.2361741799426944</v>
      </c>
    </row>
    <row r="173" spans="1:65" x14ac:dyDescent="0.3">
      <c r="D173" s="64"/>
      <c r="E173" s="83"/>
      <c r="F173" s="83"/>
      <c r="G173" s="83"/>
      <c r="H173" s="83"/>
      <c r="Q173" s="272"/>
      <c r="R173" s="272"/>
      <c r="S173" s="272"/>
      <c r="T173" s="272"/>
      <c r="U173" s="272"/>
      <c r="V173" s="272"/>
      <c r="W173" s="272"/>
      <c r="X173" s="272"/>
      <c r="Y173" s="272"/>
      <c r="Z173" s="272"/>
      <c r="AA173" s="272"/>
      <c r="AB173" s="272"/>
      <c r="AC173" s="272"/>
      <c r="AD173" s="272"/>
      <c r="AE173" s="272"/>
      <c r="AF173" s="272"/>
      <c r="AG173" s="272"/>
      <c r="AH173" s="272"/>
      <c r="AI173" s="272"/>
      <c r="AJ173" s="272"/>
      <c r="AK173" s="272"/>
      <c r="AL173" s="272"/>
      <c r="AM173" s="272"/>
      <c r="AN173" s="272"/>
      <c r="AO173" s="272"/>
      <c r="AP173" s="272"/>
      <c r="AQ173" s="272"/>
      <c r="AR173" s="272"/>
      <c r="AS173" s="272"/>
      <c r="AT173" s="272"/>
      <c r="AU173" s="272"/>
      <c r="AV173" s="272"/>
      <c r="AW173" s="272"/>
      <c r="AX173" s="272"/>
      <c r="AY173" s="272"/>
      <c r="AZ173" s="272"/>
      <c r="BA173" s="272"/>
      <c r="BB173" s="272"/>
      <c r="BC173" s="272"/>
      <c r="BD173" s="272"/>
      <c r="BE173" s="272"/>
      <c r="BF173" s="272"/>
      <c r="BG173" s="272"/>
      <c r="BH173" s="272"/>
      <c r="BI173" s="272"/>
      <c r="BJ173" s="272"/>
      <c r="BK173" s="272"/>
      <c r="BL173" s="272"/>
      <c r="BM173" s="272"/>
    </row>
    <row r="174" spans="1:65" x14ac:dyDescent="0.3">
      <c r="D174" s="64"/>
      <c r="E174" s="83"/>
      <c r="F174" s="83"/>
      <c r="G174" s="83"/>
      <c r="H174" s="83"/>
    </row>
    <row r="175" spans="1:65" ht="15.6" x14ac:dyDescent="0.25">
      <c r="C175" s="855" t="s">
        <v>253</v>
      </c>
      <c r="D175" s="855"/>
      <c r="E175" s="855"/>
      <c r="F175" s="855"/>
      <c r="G175" s="855"/>
      <c r="H175" s="855"/>
      <c r="I175" s="855"/>
      <c r="J175" s="855"/>
      <c r="K175" s="855"/>
      <c r="L175" s="855"/>
      <c r="M175" s="855"/>
      <c r="N175" s="855"/>
    </row>
    <row r="176" spans="1:65" ht="27" customHeight="1" x14ac:dyDescent="0.3">
      <c r="C176" s="839" t="s">
        <v>254</v>
      </c>
      <c r="D176" s="839"/>
      <c r="E176" s="516"/>
      <c r="F176" s="516"/>
      <c r="G176" s="516"/>
      <c r="H176" s="516"/>
      <c r="I176" s="516"/>
      <c r="J176" s="516"/>
      <c r="K176" s="516"/>
      <c r="L176" s="516"/>
      <c r="M176" s="516">
        <f>IF(Calibración_BAU_USCUSS!Q69&lt;0,Calibración_BAU_USCUSS!Q69*-1, Calibración_BAU_USCUSS!Q69) *Emisiones_USCUSS!$M$86</f>
        <v>-25.997769119912522</v>
      </c>
      <c r="N176" s="516">
        <f>IF(Calibración_BAU_USCUSS!R69&lt;0,Calibración_BAU_USCUSS!R69*-1, Calibración_BAU_USCUSS!R69) *Emisiones_USCUSS!$M$86</f>
        <v>-25.997769119912522</v>
      </c>
      <c r="O176" s="516">
        <f>IF(Calibración_BAU_USCUSS!S69&lt;0,Calibración_BAU_USCUSS!S69*-1, Calibración_BAU_USCUSS!S69) *Emisiones_USCUSS!$M$86</f>
        <v>-25.997769119912522</v>
      </c>
      <c r="P176" s="516">
        <f>IF(Calibración_BAU_USCUSS!T69&lt;0,Calibración_BAU_USCUSS!T69*-1, Calibración_BAU_USCUSS!T69) *Emisiones_USCUSS!$M$86</f>
        <v>-25.997769119912522</v>
      </c>
      <c r="Q176" s="516">
        <f>IF(Calibración_BAU_USCUSS!U69&lt;0,Calibración_BAU_USCUSS!U69*-1, Calibración_BAU_USCUSS!U69) *Emisiones_USCUSS!$M$86</f>
        <v>-25.997769119912522</v>
      </c>
      <c r="R176" s="516">
        <f>IF(Calibración_BAU_USCUSS!V69&lt;0,Calibración_BAU_USCUSS!V69*-1, Calibración_BAU_USCUSS!V69) *Emisiones_USCUSS!$M$86</f>
        <v>-25.997769119912522</v>
      </c>
      <c r="S176" s="516">
        <f>IF(Calibración_BAU_USCUSS!W69&lt;0,Calibración_BAU_USCUSS!W69*-1, Calibración_BAU_USCUSS!W69) *Emisiones_USCUSS!$M$86</f>
        <v>-25.997769119912522</v>
      </c>
      <c r="T176" s="516">
        <f>IF(Calibración_BAU_USCUSS!X69&lt;0,Calibración_BAU_USCUSS!X69*-1, Calibración_BAU_USCUSS!X69) *Emisiones_USCUSS!$M$86</f>
        <v>-25.997769119912522</v>
      </c>
      <c r="U176" s="516">
        <f>IF(Calibración_BAU_USCUSS!Y69&lt;0,Calibración_BAU_USCUSS!Y69*-1, Calibración_BAU_USCUSS!Y69) *Emisiones_USCUSS!$M$86</f>
        <v>-25.997769119912522</v>
      </c>
      <c r="V176" s="516">
        <f>IF(Calibración_BAU_USCUSS!Z69&lt;0,Calibración_BAU_USCUSS!Z69*-1, Calibración_BAU_USCUSS!Z69) *Emisiones_USCUSS!$M$86</f>
        <v>-25.997769119912522</v>
      </c>
      <c r="W176" s="516">
        <f>IF(Calibración_BAU_USCUSS!AA69&lt;0,Calibración_BAU_USCUSS!AA69*-1, Calibración_BAU_USCUSS!AA69) *Emisiones_USCUSS!$M$86</f>
        <v>-25.997769119912522</v>
      </c>
      <c r="X176" s="516">
        <f>IF(Calibración_BAU_USCUSS!AB69&lt;0,Calibración_BAU_USCUSS!AB69*-1, Calibración_BAU_USCUSS!AB69) *Emisiones_USCUSS!$M$86</f>
        <v>-25.997769119912522</v>
      </c>
      <c r="Y176" s="516">
        <f>IF(Calibración_BAU_USCUSS!AC69&lt;0,Calibración_BAU_USCUSS!AC69*-1, Calibración_BAU_USCUSS!AC69) *Emisiones_USCUSS!$M$86</f>
        <v>-25.997769119912522</v>
      </c>
      <c r="Z176" s="516">
        <f>IF(Calibración_BAU_USCUSS!AD69&lt;0,Calibración_BAU_USCUSS!AD69*-1, Calibración_BAU_USCUSS!AD69) *Emisiones_USCUSS!$M$86</f>
        <v>-25.997769119912522</v>
      </c>
      <c r="AA176" s="516">
        <f>IF(Calibración_BAU_USCUSS!AE69&lt;0,Calibración_BAU_USCUSS!AE69*-1, Calibración_BAU_USCUSS!AE69) *Emisiones_USCUSS!$M$86</f>
        <v>-25.997769119912522</v>
      </c>
      <c r="AB176" s="516">
        <f>IF(Calibración_BAU_USCUSS!AF69&lt;0,Calibración_BAU_USCUSS!AF69*-1, Calibración_BAU_USCUSS!AF69) *Emisiones_USCUSS!$M$86</f>
        <v>-25.997769119912522</v>
      </c>
      <c r="AC176" s="516">
        <f>IF(Calibración_BAU_USCUSS!AG69&lt;0,Calibración_BAU_USCUSS!AG69*-1, Calibración_BAU_USCUSS!AG69) *Emisiones_USCUSS!$M$86</f>
        <v>-25.997769119912522</v>
      </c>
      <c r="AD176" s="516">
        <f>IF(Calibración_BAU_USCUSS!AH69&lt;0,Calibración_BAU_USCUSS!AH69*-1, Calibración_BAU_USCUSS!AH69) *Emisiones_USCUSS!$M$86</f>
        <v>-25.997769119912522</v>
      </c>
      <c r="AE176" s="516">
        <f>IF(Calibración_BAU_USCUSS!AI69&lt;0,Calibración_BAU_USCUSS!AI69*-1, Calibración_BAU_USCUSS!AI69) *Emisiones_USCUSS!$M$86</f>
        <v>-25.997769119912522</v>
      </c>
      <c r="AF176" s="516">
        <f>IF(Calibración_BAU_USCUSS!AJ69&lt;0,Calibración_BAU_USCUSS!AJ69*-1, Calibración_BAU_USCUSS!AJ69) *Emisiones_USCUSS!$M$86</f>
        <v>-25.997769119912522</v>
      </c>
      <c r="AG176" s="516">
        <f>IF(Calibración_BAU_USCUSS!AK69&lt;0,Calibración_BAU_USCUSS!AK69*-1, Calibración_BAU_USCUSS!AK69) *Emisiones_USCUSS!$M$86</f>
        <v>-25.997769119912522</v>
      </c>
      <c r="AH176" s="516">
        <f>IF(Calibración_BAU_USCUSS!AL69&lt;0,Calibración_BAU_USCUSS!AL69*-1, Calibración_BAU_USCUSS!AL69) *Emisiones_USCUSS!$M$86</f>
        <v>-25.997769119912522</v>
      </c>
      <c r="AI176" s="516">
        <f>IF(Calibración_BAU_USCUSS!AM69&lt;0,Calibración_BAU_USCUSS!AM69*-1, Calibración_BAU_USCUSS!AM69) *Emisiones_USCUSS!$M$86</f>
        <v>-25.997769119912522</v>
      </c>
      <c r="AJ176" s="516">
        <f>IF(Calibración_BAU_USCUSS!AN69&lt;0,Calibración_BAU_USCUSS!AN69*-1, Calibración_BAU_USCUSS!AN69) *Emisiones_USCUSS!$M$86</f>
        <v>-25.997769119912522</v>
      </c>
      <c r="AK176" s="516">
        <f>IF(Calibración_BAU_USCUSS!AO69&lt;0,Calibración_BAU_USCUSS!AO69*-1, Calibración_BAU_USCUSS!AO69) *Emisiones_USCUSS!$M$86</f>
        <v>-25.997769119912522</v>
      </c>
      <c r="AL176" s="516">
        <f>IF(Calibración_BAU_USCUSS!AP69&lt;0,Calibración_BAU_USCUSS!AP69*-1, Calibración_BAU_USCUSS!AP69) *Emisiones_USCUSS!$M$86</f>
        <v>-25.997769119912522</v>
      </c>
      <c r="AM176" s="516">
        <f>IF(Calibración_BAU_USCUSS!AQ69&lt;0,Calibración_BAU_USCUSS!AQ69*-1, Calibración_BAU_USCUSS!AQ69) *Emisiones_USCUSS!$M$86</f>
        <v>-25.997769119912522</v>
      </c>
      <c r="AN176" s="516">
        <f>IF(Calibración_BAU_USCUSS!AR69&lt;0,Calibración_BAU_USCUSS!AR69*-1, Calibración_BAU_USCUSS!AR69) *Emisiones_USCUSS!$M$86</f>
        <v>-25.997769119912522</v>
      </c>
      <c r="AO176" s="516">
        <f>IF(Calibración_BAU_USCUSS!AS69&lt;0,Calibración_BAU_USCUSS!AS69*-1, Calibración_BAU_USCUSS!AS69) *Emisiones_USCUSS!$M$86</f>
        <v>-25.997769119912522</v>
      </c>
      <c r="AP176" s="516">
        <f>IF(Calibración_BAU_USCUSS!AT69&lt;0,Calibración_BAU_USCUSS!AT69*-1, Calibración_BAU_USCUSS!AT69) *Emisiones_USCUSS!$M$86</f>
        <v>-25.997769119912522</v>
      </c>
      <c r="AQ176" s="516">
        <f>IF(Calibración_BAU_USCUSS!AU69&lt;0,Calibración_BAU_USCUSS!AU69*-1, Calibración_BAU_USCUSS!AU69) *Emisiones_USCUSS!$M$86</f>
        <v>-25.997769119912522</v>
      </c>
      <c r="AR176" s="516">
        <f>IF(Calibración_BAU_USCUSS!AV69&lt;0,Calibración_BAU_USCUSS!AV69*-1, Calibración_BAU_USCUSS!AV69) *Emisiones_USCUSS!$M$86</f>
        <v>-25.997769119912522</v>
      </c>
      <c r="AS176" s="516">
        <f>IF(Calibración_BAU_USCUSS!AW69&lt;0,Calibración_BAU_USCUSS!AW69*-1, Calibración_BAU_USCUSS!AW69) *Emisiones_USCUSS!$M$86</f>
        <v>-25.997769119912522</v>
      </c>
      <c r="AT176" s="516">
        <f>IF(Calibración_BAU_USCUSS!AX69&lt;0,Calibración_BAU_USCUSS!AX69*-1, Calibración_BAU_USCUSS!AX69) *Emisiones_USCUSS!$M$86</f>
        <v>-25.997769119912522</v>
      </c>
      <c r="AU176" s="516">
        <f>IF(Calibración_BAU_USCUSS!AY69&lt;0,Calibración_BAU_USCUSS!AY69*-1, Calibración_BAU_USCUSS!AY69) *Emisiones_USCUSS!$M$86</f>
        <v>-25.997769119912522</v>
      </c>
      <c r="AV176" s="516">
        <f>IF(Calibración_BAU_USCUSS!AZ69&lt;0,Calibración_BAU_USCUSS!AZ69*-1, Calibración_BAU_USCUSS!AZ69) *Emisiones_USCUSS!$M$86</f>
        <v>-25.997769119912522</v>
      </c>
      <c r="AW176" s="516">
        <f>IF(Calibración_BAU_USCUSS!BA69&lt;0,Calibración_BAU_USCUSS!BA69*-1, Calibración_BAU_USCUSS!BA69) *Emisiones_USCUSS!$M$86</f>
        <v>-25.997769119912522</v>
      </c>
      <c r="AX176" s="516">
        <f>IF(Calibración_BAU_USCUSS!BB69&lt;0,Calibración_BAU_USCUSS!BB69*-1, Calibración_BAU_USCUSS!BB69) *Emisiones_USCUSS!$M$86</f>
        <v>-25.997769119912522</v>
      </c>
      <c r="AY176" s="516">
        <f>IF(Calibración_BAU_USCUSS!BC69&lt;0,Calibración_BAU_USCUSS!BC69*-1, Calibración_BAU_USCUSS!BC69) *Emisiones_USCUSS!$M$86</f>
        <v>-25.997769119912522</v>
      </c>
      <c r="AZ176" s="516">
        <f>IF(Calibración_BAU_USCUSS!BD69&lt;0,Calibración_BAU_USCUSS!BD69*-1, Calibración_BAU_USCUSS!BD69) *Emisiones_USCUSS!$M$86</f>
        <v>-25.997769119912522</v>
      </c>
      <c r="BA176" s="516">
        <f>IF(Calibración_BAU_USCUSS!BE69&lt;0,Calibración_BAU_USCUSS!BE69*-1, Calibración_BAU_USCUSS!BE69) *Emisiones_USCUSS!$M$86</f>
        <v>-25.997769119912522</v>
      </c>
      <c r="BB176" s="516">
        <f>IF(Calibración_BAU_USCUSS!BF69&lt;0,Calibración_BAU_USCUSS!BF69*-1, Calibración_BAU_USCUSS!BF69) *Emisiones_USCUSS!$M$86</f>
        <v>-25.997769119912522</v>
      </c>
      <c r="BC176" s="516">
        <f>IF(Calibración_BAU_USCUSS!BG69&lt;0,Calibración_BAU_USCUSS!BG69*-1, Calibración_BAU_USCUSS!BG69) *Emisiones_USCUSS!$M$86</f>
        <v>-25.997769119912522</v>
      </c>
      <c r="BD176" s="516">
        <f>IF(Calibración_BAU_USCUSS!BH69&lt;0,Calibración_BAU_USCUSS!BH69*-1, Calibración_BAU_USCUSS!BH69) *Emisiones_USCUSS!$M$86</f>
        <v>-25.997769119912522</v>
      </c>
      <c r="BE176" s="516">
        <f>IF(Calibración_BAU_USCUSS!BI69&lt;0,Calibración_BAU_USCUSS!BI69*-1, Calibración_BAU_USCUSS!BI69) *Emisiones_USCUSS!$M$86</f>
        <v>-25.997769119912522</v>
      </c>
      <c r="BF176" s="516">
        <f>IF(Calibración_BAU_USCUSS!BJ69&lt;0,Calibración_BAU_USCUSS!BJ69*-1, Calibración_BAU_USCUSS!BJ69) *Emisiones_USCUSS!$M$86</f>
        <v>-25.997769119912522</v>
      </c>
      <c r="BG176" s="516">
        <f>IF(Calibración_BAU_USCUSS!BK69&lt;0,Calibración_BAU_USCUSS!BK69*-1, Calibración_BAU_USCUSS!BK69) *Emisiones_USCUSS!$M$86</f>
        <v>-25.997769119912522</v>
      </c>
      <c r="BH176" s="516">
        <f>IF(Calibración_BAU_USCUSS!BL69&lt;0,Calibración_BAU_USCUSS!BL69*-1, Calibración_BAU_USCUSS!BL69) *Emisiones_USCUSS!$M$86</f>
        <v>-25.997769119912522</v>
      </c>
      <c r="BI176" s="516">
        <f>IF(Calibración_BAU_USCUSS!BM69&lt;0,Calibración_BAU_USCUSS!BM69*-1, Calibración_BAU_USCUSS!BM69) *Emisiones_USCUSS!$M$86</f>
        <v>-25.997769119912522</v>
      </c>
      <c r="BJ176" s="516">
        <f>IF(Calibración_BAU_USCUSS!BN69&lt;0,Calibración_BAU_USCUSS!BN69*-1, Calibración_BAU_USCUSS!BN69) *Emisiones_USCUSS!$M$86</f>
        <v>-25.997769119912522</v>
      </c>
      <c r="BK176" s="516">
        <f>IF(Calibración_BAU_USCUSS!BO69&lt;0,Calibración_BAU_USCUSS!BO69*-1, Calibración_BAU_USCUSS!BO69) *Emisiones_USCUSS!$M$86</f>
        <v>-25.997769119912522</v>
      </c>
      <c r="BL176" s="516">
        <f>IF(Calibración_BAU_USCUSS!BP69&lt;0,Calibración_BAU_USCUSS!BP69*-1, Calibración_BAU_USCUSS!BP69) *Emisiones_USCUSS!$M$86</f>
        <v>-25.997769119912522</v>
      </c>
      <c r="BM176" s="516">
        <f>IF(Calibración_BAU_USCUSS!BQ69&lt;0,Calibración_BAU_USCUSS!BQ69*-1, Calibración_BAU_USCUSS!BQ69) *Emisiones_USCUSS!$M$86</f>
        <v>-25.997769119912522</v>
      </c>
    </row>
    <row r="177" spans="3:65" ht="19.5" customHeight="1" x14ac:dyDescent="0.3">
      <c r="C177" s="839" t="s">
        <v>255</v>
      </c>
      <c r="D177" s="839"/>
      <c r="E177" s="516"/>
      <c r="F177" s="516"/>
      <c r="G177" s="516"/>
      <c r="H177" s="516"/>
      <c r="I177" s="516"/>
      <c r="J177" s="516"/>
      <c r="K177" s="516"/>
      <c r="L177" s="516"/>
      <c r="M177" s="516">
        <v>0</v>
      </c>
      <c r="N177" s="516">
        <v>0</v>
      </c>
      <c r="O177" s="516">
        <v>0</v>
      </c>
      <c r="P177" s="516">
        <v>0</v>
      </c>
      <c r="Q177" s="516">
        <v>0</v>
      </c>
      <c r="R177" s="516">
        <v>0</v>
      </c>
      <c r="S177" s="516">
        <v>0</v>
      </c>
      <c r="T177" s="516">
        <v>0</v>
      </c>
      <c r="U177" s="516">
        <v>0</v>
      </c>
      <c r="V177" s="516">
        <v>0</v>
      </c>
      <c r="W177" s="516">
        <v>0</v>
      </c>
      <c r="X177" s="516">
        <v>0</v>
      </c>
      <c r="Y177" s="516">
        <v>0</v>
      </c>
      <c r="Z177" s="516">
        <v>0</v>
      </c>
      <c r="AA177" s="516">
        <v>0</v>
      </c>
      <c r="AB177" s="516">
        <v>0</v>
      </c>
      <c r="AC177" s="516">
        <v>0</v>
      </c>
      <c r="AD177" s="516">
        <v>0</v>
      </c>
      <c r="AE177" s="516">
        <v>0</v>
      </c>
      <c r="AF177" s="516">
        <v>0</v>
      </c>
      <c r="AG177" s="516">
        <v>0</v>
      </c>
      <c r="AH177" s="516">
        <v>0</v>
      </c>
      <c r="AI177" s="516">
        <v>0</v>
      </c>
      <c r="AJ177" s="516">
        <v>0</v>
      </c>
      <c r="AK177" s="516">
        <v>0</v>
      </c>
      <c r="AL177" s="516">
        <v>0</v>
      </c>
      <c r="AM177" s="516">
        <v>0</v>
      </c>
      <c r="AN177" s="516">
        <v>0</v>
      </c>
      <c r="AO177" s="516">
        <v>0</v>
      </c>
      <c r="AP177" s="516">
        <v>0</v>
      </c>
      <c r="AQ177" s="516">
        <v>0</v>
      </c>
      <c r="AR177" s="516">
        <v>0</v>
      </c>
      <c r="AS177" s="516">
        <v>0</v>
      </c>
      <c r="AT177" s="516">
        <v>0</v>
      </c>
      <c r="AU177" s="516">
        <v>0</v>
      </c>
      <c r="AV177" s="516">
        <v>0</v>
      </c>
      <c r="AW177" s="516">
        <v>0</v>
      </c>
      <c r="AX177" s="516">
        <v>0</v>
      </c>
      <c r="AY177" s="516">
        <v>0</v>
      </c>
      <c r="AZ177" s="516">
        <v>0</v>
      </c>
      <c r="BA177" s="516">
        <v>0</v>
      </c>
      <c r="BB177" s="516">
        <v>0</v>
      </c>
      <c r="BC177" s="516">
        <v>0</v>
      </c>
      <c r="BD177" s="516">
        <v>0</v>
      </c>
      <c r="BE177" s="516">
        <v>0</v>
      </c>
      <c r="BF177" s="516">
        <v>0</v>
      </c>
      <c r="BG177" s="516">
        <v>0</v>
      </c>
      <c r="BH177" s="516">
        <v>0</v>
      </c>
      <c r="BI177" s="516">
        <v>0</v>
      </c>
      <c r="BJ177" s="516">
        <v>0</v>
      </c>
      <c r="BK177" s="516">
        <v>0</v>
      </c>
      <c r="BL177" s="516">
        <v>0</v>
      </c>
      <c r="BM177" s="516">
        <v>0</v>
      </c>
    </row>
    <row r="178" spans="3:65" ht="19.5" customHeight="1" x14ac:dyDescent="0.3">
      <c r="C178" s="839" t="s">
        <v>256</v>
      </c>
      <c r="D178" s="839"/>
      <c r="E178" s="516"/>
      <c r="F178" s="516"/>
      <c r="G178" s="516"/>
      <c r="H178" s="516"/>
      <c r="I178" s="516"/>
      <c r="J178" s="516"/>
      <c r="K178" s="516"/>
      <c r="L178" s="516"/>
      <c r="M178" s="516">
        <f>SUM(M176:M177)</f>
        <v>-25.997769119912522</v>
      </c>
      <c r="N178" s="516">
        <f>SUM(N176:N177)</f>
        <v>-25.997769119912522</v>
      </c>
      <c r="O178" s="516">
        <f t="shared" ref="O178:BM178" si="12">SUM(O176:O177)</f>
        <v>-25.997769119912522</v>
      </c>
      <c r="P178" s="516">
        <f t="shared" si="12"/>
        <v>-25.997769119912522</v>
      </c>
      <c r="Q178" s="516">
        <f t="shared" si="12"/>
        <v>-25.997769119912522</v>
      </c>
      <c r="R178" s="516">
        <f t="shared" si="12"/>
        <v>-25.997769119912522</v>
      </c>
      <c r="S178" s="516">
        <f t="shared" si="12"/>
        <v>-25.997769119912522</v>
      </c>
      <c r="T178" s="516">
        <f t="shared" si="12"/>
        <v>-25.997769119912522</v>
      </c>
      <c r="U178" s="516">
        <f t="shared" si="12"/>
        <v>-25.997769119912522</v>
      </c>
      <c r="V178" s="516">
        <f t="shared" si="12"/>
        <v>-25.997769119912522</v>
      </c>
      <c r="W178" s="516">
        <f t="shared" si="12"/>
        <v>-25.997769119912522</v>
      </c>
      <c r="X178" s="516">
        <f t="shared" si="12"/>
        <v>-25.997769119912522</v>
      </c>
      <c r="Y178" s="516">
        <f t="shared" si="12"/>
        <v>-25.997769119912522</v>
      </c>
      <c r="Z178" s="516">
        <f t="shared" si="12"/>
        <v>-25.997769119912522</v>
      </c>
      <c r="AA178" s="516">
        <f t="shared" si="12"/>
        <v>-25.997769119912522</v>
      </c>
      <c r="AB178" s="516">
        <f t="shared" si="12"/>
        <v>-25.997769119912522</v>
      </c>
      <c r="AC178" s="516">
        <f t="shared" si="12"/>
        <v>-25.997769119912522</v>
      </c>
      <c r="AD178" s="516">
        <f t="shared" si="12"/>
        <v>-25.997769119912522</v>
      </c>
      <c r="AE178" s="516">
        <f t="shared" si="12"/>
        <v>-25.997769119912522</v>
      </c>
      <c r="AF178" s="516">
        <f t="shared" si="12"/>
        <v>-25.997769119912522</v>
      </c>
      <c r="AG178" s="516">
        <f t="shared" si="12"/>
        <v>-25.997769119912522</v>
      </c>
      <c r="AH178" s="516">
        <f t="shared" si="12"/>
        <v>-25.997769119912522</v>
      </c>
      <c r="AI178" s="516">
        <f t="shared" si="12"/>
        <v>-25.997769119912522</v>
      </c>
      <c r="AJ178" s="516">
        <f t="shared" si="12"/>
        <v>-25.997769119912522</v>
      </c>
      <c r="AK178" s="516">
        <f t="shared" si="12"/>
        <v>-25.997769119912522</v>
      </c>
      <c r="AL178" s="516">
        <f t="shared" si="12"/>
        <v>-25.997769119912522</v>
      </c>
      <c r="AM178" s="516">
        <f t="shared" si="12"/>
        <v>-25.997769119912522</v>
      </c>
      <c r="AN178" s="516">
        <f t="shared" si="12"/>
        <v>-25.997769119912522</v>
      </c>
      <c r="AO178" s="516">
        <f t="shared" si="12"/>
        <v>-25.997769119912522</v>
      </c>
      <c r="AP178" s="516">
        <f t="shared" si="12"/>
        <v>-25.997769119912522</v>
      </c>
      <c r="AQ178" s="516">
        <f t="shared" si="12"/>
        <v>-25.997769119912522</v>
      </c>
      <c r="AR178" s="516">
        <f t="shared" si="12"/>
        <v>-25.997769119912522</v>
      </c>
      <c r="AS178" s="516">
        <f t="shared" si="12"/>
        <v>-25.997769119912522</v>
      </c>
      <c r="AT178" s="516">
        <f t="shared" si="12"/>
        <v>-25.997769119912522</v>
      </c>
      <c r="AU178" s="516">
        <f t="shared" si="12"/>
        <v>-25.997769119912522</v>
      </c>
      <c r="AV178" s="516">
        <f t="shared" si="12"/>
        <v>-25.997769119912522</v>
      </c>
      <c r="AW178" s="516">
        <f t="shared" si="12"/>
        <v>-25.997769119912522</v>
      </c>
      <c r="AX178" s="516">
        <f t="shared" si="12"/>
        <v>-25.997769119912522</v>
      </c>
      <c r="AY178" s="516">
        <f t="shared" si="12"/>
        <v>-25.997769119912522</v>
      </c>
      <c r="AZ178" s="516">
        <f t="shared" si="12"/>
        <v>-25.997769119912522</v>
      </c>
      <c r="BA178" s="516">
        <f t="shared" si="12"/>
        <v>-25.997769119912522</v>
      </c>
      <c r="BB178" s="516">
        <f t="shared" si="12"/>
        <v>-25.997769119912522</v>
      </c>
      <c r="BC178" s="516">
        <f t="shared" si="12"/>
        <v>-25.997769119912522</v>
      </c>
      <c r="BD178" s="516">
        <f t="shared" si="12"/>
        <v>-25.997769119912522</v>
      </c>
      <c r="BE178" s="516">
        <f t="shared" si="12"/>
        <v>-25.997769119912522</v>
      </c>
      <c r="BF178" s="516">
        <f t="shared" si="12"/>
        <v>-25.997769119912522</v>
      </c>
      <c r="BG178" s="516">
        <f t="shared" si="12"/>
        <v>-25.997769119912522</v>
      </c>
      <c r="BH178" s="516">
        <f t="shared" si="12"/>
        <v>-25.997769119912522</v>
      </c>
      <c r="BI178" s="516">
        <f t="shared" si="12"/>
        <v>-25.997769119912522</v>
      </c>
      <c r="BJ178" s="516">
        <f t="shared" si="12"/>
        <v>-25.997769119912522</v>
      </c>
      <c r="BK178" s="516">
        <f t="shared" si="12"/>
        <v>-25.997769119912522</v>
      </c>
      <c r="BL178" s="516">
        <f t="shared" si="12"/>
        <v>-25.997769119912522</v>
      </c>
      <c r="BM178" s="516">
        <f t="shared" si="12"/>
        <v>-25.997769119912522</v>
      </c>
    </row>
    <row r="179" spans="3:65" ht="54.75" customHeight="1" x14ac:dyDescent="0.3">
      <c r="D179" s="64"/>
      <c r="E179" s="83"/>
      <c r="F179" s="83"/>
      <c r="G179" s="83"/>
      <c r="H179" s="856" t="s">
        <v>257</v>
      </c>
      <c r="I179" s="856"/>
      <c r="J179" s="856"/>
      <c r="K179" s="856"/>
      <c r="M179" s="272">
        <f t="shared" ref="M179:AR179" si="13">M184+M178</f>
        <v>14.910128200987476</v>
      </c>
      <c r="N179" s="272">
        <f t="shared" si="13"/>
        <v>14.05146474178542</v>
      </c>
      <c r="O179" s="272">
        <f t="shared" si="13"/>
        <v>16.161276633581391</v>
      </c>
      <c r="P179" s="272">
        <f t="shared" si="13"/>
        <v>16.140244108363515</v>
      </c>
      <c r="Q179" s="272">
        <f t="shared" si="13"/>
        <v>15.833238165866543</v>
      </c>
      <c r="R179" s="272">
        <f t="shared" si="13"/>
        <v>15.477517883083255</v>
      </c>
      <c r="S179" s="272">
        <f>S184+S178</f>
        <v>15.191985445240565</v>
      </c>
      <c r="T179" s="272">
        <f t="shared" si="13"/>
        <v>14.810220628617326</v>
      </c>
      <c r="U179" s="272">
        <f t="shared" si="13"/>
        <v>14.464880590703647</v>
      </c>
      <c r="V179" s="272">
        <f t="shared" si="13"/>
        <v>14.233671702958109</v>
      </c>
      <c r="W179" s="272">
        <f t="shared" si="13"/>
        <v>13.895570235118878</v>
      </c>
      <c r="X179" s="272">
        <f t="shared" si="13"/>
        <v>13.501120344453415</v>
      </c>
      <c r="Y179" s="272">
        <f t="shared" si="13"/>
        <v>13.232132672301066</v>
      </c>
      <c r="Z179" s="272">
        <f t="shared" si="13"/>
        <v>13.016049825041744</v>
      </c>
      <c r="AA179" s="272">
        <f t="shared" si="13"/>
        <v>12.64457769595111</v>
      </c>
      <c r="AB179" s="272">
        <f t="shared" si="13"/>
        <v>12.402520989290988</v>
      </c>
      <c r="AC179" s="272">
        <f t="shared" si="13"/>
        <v>12.05941644884987</v>
      </c>
      <c r="AD179" s="272">
        <f t="shared" si="13"/>
        <v>11.783718096047156</v>
      </c>
      <c r="AE179" s="272">
        <f t="shared" si="13"/>
        <v>11.533394686998466</v>
      </c>
      <c r="AF179" s="272">
        <f t="shared" si="13"/>
        <v>11.23774648341254</v>
      </c>
      <c r="AG179" s="272">
        <f t="shared" si="13"/>
        <v>10.984111737487506</v>
      </c>
      <c r="AH179" s="272">
        <f t="shared" si="13"/>
        <v>10.752117910443037</v>
      </c>
      <c r="AI179" s="272">
        <f t="shared" si="13"/>
        <v>10.46803705175223</v>
      </c>
      <c r="AJ179" s="272">
        <f t="shared" si="13"/>
        <v>10.222785364575149</v>
      </c>
      <c r="AK179" s="272">
        <f t="shared" si="13"/>
        <v>9.9660441628528851</v>
      </c>
      <c r="AL179" s="272">
        <f t="shared" si="13"/>
        <v>9.6644022084785668</v>
      </c>
      <c r="AM179" s="272">
        <f t="shared" si="13"/>
        <v>9.4696356416709229</v>
      </c>
      <c r="AN179" s="272">
        <f t="shared" si="13"/>
        <v>9.1859116589921008</v>
      </c>
      <c r="AO179" s="272">
        <f t="shared" si="13"/>
        <v>8.9907024660601742</v>
      </c>
      <c r="AP179" s="272">
        <f t="shared" si="13"/>
        <v>8.692004482755312</v>
      </c>
      <c r="AQ179" s="272">
        <f t="shared" si="13"/>
        <v>8.4367689178669458</v>
      </c>
      <c r="AR179" s="272">
        <f t="shared" si="13"/>
        <v>8.195754870256895</v>
      </c>
      <c r="AS179" s="272">
        <f t="shared" ref="AS179:BM179" si="14">AS184+AS178</f>
        <v>7.9438045240684794</v>
      </c>
      <c r="AT179" s="272">
        <f t="shared" si="14"/>
        <v>7.6596001304575871</v>
      </c>
      <c r="AU179" s="272">
        <f t="shared" si="14"/>
        <v>7.4185897736228306</v>
      </c>
      <c r="AV179" s="272">
        <f t="shared" si="14"/>
        <v>7.178615584727094</v>
      </c>
      <c r="AW179" s="272">
        <f t="shared" si="14"/>
        <v>6.9423141472790384</v>
      </c>
      <c r="AX179" s="272">
        <f t="shared" si="14"/>
        <v>6.7067493443931276</v>
      </c>
      <c r="AY179" s="272">
        <f t="shared" si="14"/>
        <v>6.4707358042917242</v>
      </c>
      <c r="AZ179" s="272">
        <f t="shared" si="14"/>
        <v>6.2373153018789758</v>
      </c>
      <c r="BA179" s="272">
        <f t="shared" si="14"/>
        <v>6.0046454943902852</v>
      </c>
      <c r="BB179" s="272">
        <f t="shared" si="14"/>
        <v>5.7732945757737504</v>
      </c>
      <c r="BC179" s="272">
        <f t="shared" si="14"/>
        <v>5.546391512945295</v>
      </c>
      <c r="BD179" s="272">
        <f t="shared" si="14"/>
        <v>5.3169529130791418</v>
      </c>
      <c r="BE179" s="272">
        <f t="shared" si="14"/>
        <v>5.0909226380738346</v>
      </c>
      <c r="BF179" s="272">
        <f t="shared" si="14"/>
        <v>4.8624765940875037</v>
      </c>
      <c r="BG179" s="272">
        <f t="shared" si="14"/>
        <v>4.6385226455955682</v>
      </c>
      <c r="BH179" s="272">
        <f t="shared" si="14"/>
        <v>4.4163942416125437</v>
      </c>
      <c r="BI179" s="272">
        <f t="shared" si="14"/>
        <v>4.1952546065267633</v>
      </c>
      <c r="BJ179" s="272">
        <f t="shared" si="14"/>
        <v>3.9759229567846646</v>
      </c>
      <c r="BK179" s="272">
        <f t="shared" si="14"/>
        <v>3.7608664481771825</v>
      </c>
      <c r="BL179" s="272">
        <f t="shared" si="14"/>
        <v>3.5472353388951845</v>
      </c>
      <c r="BM179" s="272">
        <f t="shared" si="14"/>
        <v>3.3351044384270097</v>
      </c>
    </row>
    <row r="180" spans="3:65" x14ac:dyDescent="0.3">
      <c r="D180" s="64"/>
      <c r="E180" s="83"/>
      <c r="F180" s="83"/>
      <c r="G180" s="83"/>
      <c r="H180" s="83"/>
    </row>
    <row r="181" spans="3:65" x14ac:dyDescent="0.3">
      <c r="D181" s="64"/>
      <c r="E181" s="83"/>
      <c r="F181" s="83"/>
      <c r="G181" s="83"/>
      <c r="H181" s="83"/>
    </row>
    <row r="182" spans="3:65" x14ac:dyDescent="0.3">
      <c r="D182" s="64"/>
      <c r="E182" s="83"/>
      <c r="F182" s="83"/>
      <c r="G182" s="83"/>
      <c r="H182" s="83"/>
    </row>
    <row r="183" spans="3:65" x14ac:dyDescent="0.3">
      <c r="D183" s="64"/>
      <c r="E183" s="83"/>
      <c r="F183" s="83"/>
      <c r="G183" s="83"/>
      <c r="H183" s="83"/>
    </row>
    <row r="184" spans="3:65" x14ac:dyDescent="0.3">
      <c r="D184" s="64"/>
      <c r="E184" s="83"/>
      <c r="F184" s="83"/>
      <c r="G184" s="83"/>
      <c r="H184" s="854" t="s">
        <v>258</v>
      </c>
      <c r="I184" s="854"/>
      <c r="J184" s="854"/>
      <c r="K184" s="854"/>
      <c r="M184" s="272">
        <f>M119+M136+M145+M155+M172</f>
        <v>40.907897320899998</v>
      </c>
      <c r="N184" s="272">
        <f>N119+N128+N136+N145+N155+N172</f>
        <v>40.049233861697942</v>
      </c>
      <c r="O184" s="272">
        <f t="shared" ref="O184:BM184" si="15">O119+O128+O136+O145+O155+O172</f>
        <v>42.159045753493913</v>
      </c>
      <c r="P184" s="272">
        <f t="shared" si="15"/>
        <v>42.138013228276037</v>
      </c>
      <c r="Q184" s="272">
        <f t="shared" si="15"/>
        <v>41.831007285779066</v>
      </c>
      <c r="R184" s="272">
        <f t="shared" si="15"/>
        <v>41.475287002995778</v>
      </c>
      <c r="S184" s="272">
        <f t="shared" si="15"/>
        <v>41.189754565153088</v>
      </c>
      <c r="T184" s="272">
        <f t="shared" si="15"/>
        <v>40.807989748529849</v>
      </c>
      <c r="U184" s="272">
        <f t="shared" si="15"/>
        <v>40.462649710616169</v>
      </c>
      <c r="V184" s="272">
        <f t="shared" si="15"/>
        <v>40.231440822870631</v>
      </c>
      <c r="W184" s="272">
        <f t="shared" si="15"/>
        <v>39.893339355031401</v>
      </c>
      <c r="X184" s="272">
        <f t="shared" si="15"/>
        <v>39.498889464365938</v>
      </c>
      <c r="Y184" s="272">
        <f t="shared" si="15"/>
        <v>39.229901792213589</v>
      </c>
      <c r="Z184" s="272">
        <f t="shared" si="15"/>
        <v>39.013818944954266</v>
      </c>
      <c r="AA184" s="272">
        <f t="shared" si="15"/>
        <v>38.642346815863633</v>
      </c>
      <c r="AB184" s="272">
        <f t="shared" si="15"/>
        <v>38.40029010920351</v>
      </c>
      <c r="AC184" s="272">
        <f t="shared" si="15"/>
        <v>38.057185568762392</v>
      </c>
      <c r="AD184" s="272">
        <f t="shared" si="15"/>
        <v>37.781487215959679</v>
      </c>
      <c r="AE184" s="272">
        <f t="shared" si="15"/>
        <v>37.531163806910989</v>
      </c>
      <c r="AF184" s="272">
        <f t="shared" si="15"/>
        <v>37.235515603325062</v>
      </c>
      <c r="AG184" s="272">
        <f t="shared" si="15"/>
        <v>36.981880857400029</v>
      </c>
      <c r="AH184" s="272">
        <f t="shared" si="15"/>
        <v>36.749887030355559</v>
      </c>
      <c r="AI184" s="272">
        <f t="shared" si="15"/>
        <v>36.465806171664752</v>
      </c>
      <c r="AJ184" s="272">
        <f t="shared" si="15"/>
        <v>36.220554484487671</v>
      </c>
      <c r="AK184" s="272">
        <f t="shared" si="15"/>
        <v>35.963813282765408</v>
      </c>
      <c r="AL184" s="272">
        <f t="shared" si="15"/>
        <v>35.662171328391089</v>
      </c>
      <c r="AM184" s="272">
        <f t="shared" si="15"/>
        <v>35.467404761583445</v>
      </c>
      <c r="AN184" s="272">
        <f t="shared" si="15"/>
        <v>35.183680778904623</v>
      </c>
      <c r="AO184" s="272">
        <f t="shared" si="15"/>
        <v>34.988471585972697</v>
      </c>
      <c r="AP184" s="272">
        <f t="shared" si="15"/>
        <v>34.689773602667834</v>
      </c>
      <c r="AQ184" s="272">
        <f t="shared" si="15"/>
        <v>34.434538037779468</v>
      </c>
      <c r="AR184" s="272">
        <f t="shared" si="15"/>
        <v>34.193523990169417</v>
      </c>
      <c r="AS184" s="272">
        <f t="shared" si="15"/>
        <v>33.941573643981002</v>
      </c>
      <c r="AT184" s="272">
        <f t="shared" si="15"/>
        <v>33.65736925037011</v>
      </c>
      <c r="AU184" s="272">
        <f t="shared" si="15"/>
        <v>33.416358893535353</v>
      </c>
      <c r="AV184" s="272">
        <f t="shared" si="15"/>
        <v>33.176384704639617</v>
      </c>
      <c r="AW184" s="272">
        <f t="shared" si="15"/>
        <v>32.940083267191561</v>
      </c>
      <c r="AX184" s="272">
        <f t="shared" si="15"/>
        <v>32.70451846430565</v>
      </c>
      <c r="AY184" s="272">
        <f t="shared" si="15"/>
        <v>32.468504924204247</v>
      </c>
      <c r="AZ184" s="272">
        <f t="shared" si="15"/>
        <v>32.235084421791498</v>
      </c>
      <c r="BA184" s="272">
        <f t="shared" si="15"/>
        <v>32.002414614302808</v>
      </c>
      <c r="BB184" s="272">
        <f t="shared" si="15"/>
        <v>31.771063695686273</v>
      </c>
      <c r="BC184" s="272">
        <f t="shared" si="15"/>
        <v>31.544160632857817</v>
      </c>
      <c r="BD184" s="272">
        <f t="shared" si="15"/>
        <v>31.314722032991664</v>
      </c>
      <c r="BE184" s="272">
        <f t="shared" si="15"/>
        <v>31.088691757986357</v>
      </c>
      <c r="BF184" s="272">
        <f t="shared" si="15"/>
        <v>30.860245714000026</v>
      </c>
      <c r="BG184" s="272">
        <f t="shared" si="15"/>
        <v>30.636291765508091</v>
      </c>
      <c r="BH184" s="272">
        <f t="shared" si="15"/>
        <v>30.414163361525066</v>
      </c>
      <c r="BI184" s="272">
        <f t="shared" si="15"/>
        <v>30.193023726439286</v>
      </c>
      <c r="BJ184" s="272">
        <f t="shared" si="15"/>
        <v>29.973692076697187</v>
      </c>
      <c r="BK184" s="272">
        <f t="shared" si="15"/>
        <v>29.758635568089705</v>
      </c>
      <c r="BL184" s="272">
        <f t="shared" si="15"/>
        <v>29.545004458807707</v>
      </c>
      <c r="BM184" s="272">
        <f t="shared" si="15"/>
        <v>29.332873558339532</v>
      </c>
    </row>
    <row r="185" spans="3:65" x14ac:dyDescent="0.3">
      <c r="D185" s="64"/>
      <c r="E185" s="83"/>
      <c r="F185" s="83"/>
      <c r="G185" s="83"/>
      <c r="H185" s="854"/>
      <c r="I185" s="854"/>
      <c r="J185" s="854"/>
      <c r="K185" s="854"/>
    </row>
    <row r="186" spans="3:65" x14ac:dyDescent="0.3">
      <c r="D186" s="64"/>
      <c r="E186" s="83"/>
      <c r="F186" s="83"/>
      <c r="G186" s="83"/>
      <c r="H186" s="854"/>
      <c r="I186" s="854"/>
      <c r="J186" s="854"/>
      <c r="K186" s="854"/>
    </row>
    <row r="187" spans="3:65" x14ac:dyDescent="0.3">
      <c r="D187" s="64"/>
      <c r="E187" s="83"/>
      <c r="F187" s="83"/>
      <c r="G187" s="83"/>
      <c r="H187" s="83"/>
    </row>
    <row r="188" spans="3:65" x14ac:dyDescent="0.3">
      <c r="D188" s="64"/>
      <c r="E188" s="83"/>
      <c r="F188" s="83"/>
      <c r="G188" s="83"/>
      <c r="H188" s="83"/>
    </row>
    <row r="189" spans="3:65" x14ac:dyDescent="0.3">
      <c r="D189" s="64"/>
      <c r="E189" s="83"/>
      <c r="F189" s="83"/>
      <c r="G189" s="83"/>
      <c r="H189" s="83"/>
    </row>
    <row r="190" spans="3:65" x14ac:dyDescent="0.3">
      <c r="D190" s="64"/>
      <c r="E190" s="83"/>
      <c r="F190" s="83"/>
      <c r="G190" s="83"/>
      <c r="H190" s="83"/>
    </row>
    <row r="191" spans="3:65" x14ac:dyDescent="0.3">
      <c r="D191" s="64"/>
      <c r="E191" s="83"/>
      <c r="F191" s="83"/>
      <c r="G191" s="83"/>
      <c r="H191" s="83"/>
    </row>
    <row r="192" spans="3:65" x14ac:dyDescent="0.3">
      <c r="D192" s="64"/>
      <c r="E192" s="83"/>
      <c r="F192" s="83"/>
      <c r="G192" s="83"/>
      <c r="H192" s="83"/>
    </row>
    <row r="193" spans="4:8" x14ac:dyDescent="0.3">
      <c r="D193" s="64"/>
      <c r="E193" s="83"/>
      <c r="F193" s="83"/>
      <c r="G193" s="83"/>
      <c r="H193" s="83"/>
    </row>
    <row r="194" spans="4:8" x14ac:dyDescent="0.3">
      <c r="D194" s="64"/>
      <c r="E194" s="83"/>
      <c r="F194" s="83"/>
      <c r="G194" s="83"/>
      <c r="H194" s="83"/>
    </row>
    <row r="195" spans="4:8" x14ac:dyDescent="0.3">
      <c r="D195" s="64"/>
      <c r="E195" s="83"/>
      <c r="F195" s="83"/>
      <c r="G195" s="83"/>
      <c r="H195" s="83"/>
    </row>
    <row r="196" spans="4:8" x14ac:dyDescent="0.3">
      <c r="D196" s="64"/>
      <c r="E196" s="83"/>
      <c r="F196" s="83"/>
      <c r="G196" s="83"/>
      <c r="H196" s="83"/>
    </row>
    <row r="197" spans="4:8" x14ac:dyDescent="0.3">
      <c r="D197" s="64"/>
      <c r="E197" s="83"/>
      <c r="F197" s="83"/>
      <c r="G197" s="83"/>
      <c r="H197" s="83"/>
    </row>
    <row r="198" spans="4:8" x14ac:dyDescent="0.3">
      <c r="D198" s="64"/>
      <c r="E198" s="83"/>
      <c r="F198" s="83"/>
      <c r="G198" s="83"/>
      <c r="H198" s="83"/>
    </row>
    <row r="199" spans="4:8" x14ac:dyDescent="0.3">
      <c r="D199" s="64"/>
      <c r="E199" s="83"/>
      <c r="F199" s="83"/>
      <c r="G199" s="83"/>
      <c r="H199" s="83"/>
    </row>
    <row r="200" spans="4:8" x14ac:dyDescent="0.3">
      <c r="D200" s="64"/>
      <c r="E200" s="83"/>
      <c r="F200" s="83"/>
      <c r="G200" s="83"/>
      <c r="H200" s="83"/>
    </row>
    <row r="201" spans="4:8" x14ac:dyDescent="0.3">
      <c r="D201" s="64"/>
      <c r="E201" s="83"/>
      <c r="F201" s="83"/>
      <c r="G201" s="83"/>
      <c r="H201" s="83"/>
    </row>
    <row r="202" spans="4:8" x14ac:dyDescent="0.3">
      <c r="D202" s="64"/>
      <c r="E202" s="83"/>
      <c r="F202" s="83"/>
      <c r="G202" s="83"/>
      <c r="H202" s="83"/>
    </row>
    <row r="203" spans="4:8" x14ac:dyDescent="0.3">
      <c r="D203" s="64"/>
      <c r="E203" s="83"/>
      <c r="F203" s="83"/>
      <c r="G203" s="83"/>
      <c r="H203" s="83"/>
    </row>
    <row r="204" spans="4:8" x14ac:dyDescent="0.3">
      <c r="D204" s="64"/>
      <c r="E204" s="83"/>
      <c r="F204" s="83"/>
      <c r="G204" s="83"/>
      <c r="H204" s="83"/>
    </row>
    <row r="205" spans="4:8" x14ac:dyDescent="0.3">
      <c r="D205" s="64"/>
      <c r="E205" s="83"/>
      <c r="F205" s="83"/>
      <c r="G205" s="83"/>
      <c r="H205" s="83"/>
    </row>
    <row r="206" spans="4:8" x14ac:dyDescent="0.3">
      <c r="D206" s="64"/>
      <c r="E206" s="83"/>
      <c r="F206" s="83"/>
      <c r="G206" s="83"/>
      <c r="H206" s="83"/>
    </row>
    <row r="207" spans="4:8" x14ac:dyDescent="0.3">
      <c r="D207" s="64"/>
      <c r="E207" s="83"/>
      <c r="F207" s="83"/>
      <c r="G207" s="83"/>
      <c r="H207" s="83"/>
    </row>
    <row r="208" spans="4:8" x14ac:dyDescent="0.3">
      <c r="D208" s="64"/>
      <c r="E208" s="83"/>
      <c r="F208" s="83"/>
      <c r="G208" s="83"/>
      <c r="H208" s="83"/>
    </row>
    <row r="209" spans="4:8" x14ac:dyDescent="0.3">
      <c r="D209" s="64"/>
      <c r="E209" s="83"/>
      <c r="F209" s="83"/>
      <c r="G209" s="83"/>
      <c r="H209" s="83"/>
    </row>
    <row r="210" spans="4:8" x14ac:dyDescent="0.3">
      <c r="D210" s="64"/>
      <c r="E210" s="83"/>
      <c r="F210" s="83"/>
      <c r="G210" s="83"/>
      <c r="H210" s="83"/>
    </row>
    <row r="211" spans="4:8" x14ac:dyDescent="0.3">
      <c r="D211" s="64"/>
      <c r="E211" s="83"/>
      <c r="F211" s="83"/>
      <c r="G211" s="83"/>
      <c r="H211" s="83"/>
    </row>
    <row r="212" spans="4:8" x14ac:dyDescent="0.3">
      <c r="D212" s="64"/>
      <c r="E212" s="83"/>
      <c r="F212" s="83"/>
      <c r="G212" s="83"/>
      <c r="H212" s="83"/>
    </row>
    <row r="213" spans="4:8" x14ac:dyDescent="0.3">
      <c r="D213" s="64"/>
      <c r="E213" s="83"/>
      <c r="F213" s="83"/>
      <c r="G213" s="83"/>
      <c r="H213" s="83"/>
    </row>
    <row r="214" spans="4:8" x14ac:dyDescent="0.3">
      <c r="D214" s="64"/>
      <c r="E214" s="83"/>
      <c r="F214" s="83"/>
      <c r="G214" s="83"/>
      <c r="H214" s="83"/>
    </row>
    <row r="215" spans="4:8" x14ac:dyDescent="0.3">
      <c r="D215" s="64"/>
      <c r="E215" s="83"/>
      <c r="F215" s="83"/>
      <c r="G215" s="83"/>
      <c r="H215" s="83"/>
    </row>
    <row r="216" spans="4:8" x14ac:dyDescent="0.3">
      <c r="D216" s="64"/>
      <c r="E216" s="83"/>
      <c r="F216" s="83"/>
      <c r="G216" s="83"/>
      <c r="H216" s="83"/>
    </row>
    <row r="217" spans="4:8" x14ac:dyDescent="0.3">
      <c r="D217" s="64"/>
      <c r="E217" s="83"/>
      <c r="F217" s="83"/>
      <c r="G217" s="83"/>
      <c r="H217" s="83"/>
    </row>
    <row r="218" spans="4:8" x14ac:dyDescent="0.3">
      <c r="D218" s="64"/>
      <c r="E218" s="83"/>
      <c r="F218" s="83"/>
      <c r="G218" s="83"/>
      <c r="H218" s="83"/>
    </row>
    <row r="219" spans="4:8" x14ac:dyDescent="0.3">
      <c r="D219" s="64"/>
      <c r="E219" s="83"/>
      <c r="F219" s="83"/>
      <c r="G219" s="83"/>
      <c r="H219" s="83"/>
    </row>
    <row r="220" spans="4:8" x14ac:dyDescent="0.3">
      <c r="D220" s="64"/>
      <c r="E220" s="83"/>
      <c r="F220" s="83"/>
      <c r="G220" s="83"/>
      <c r="H220" s="83"/>
    </row>
    <row r="221" spans="4:8" x14ac:dyDescent="0.3">
      <c r="D221" s="64"/>
      <c r="E221" s="83"/>
      <c r="F221" s="83"/>
      <c r="G221" s="83"/>
      <c r="H221" s="83"/>
    </row>
    <row r="222" spans="4:8" x14ac:dyDescent="0.3">
      <c r="D222" s="64"/>
      <c r="E222" s="83"/>
      <c r="F222" s="83"/>
      <c r="G222" s="83"/>
      <c r="H222" s="83"/>
    </row>
    <row r="223" spans="4:8" x14ac:dyDescent="0.3">
      <c r="D223" s="64"/>
      <c r="E223" s="83"/>
      <c r="F223" s="83"/>
      <c r="G223" s="83"/>
      <c r="H223" s="83"/>
    </row>
    <row r="224" spans="4:8" x14ac:dyDescent="0.3">
      <c r="D224" s="64"/>
      <c r="E224" s="83"/>
      <c r="F224" s="83"/>
      <c r="G224" s="83"/>
      <c r="H224" s="83"/>
    </row>
    <row r="225" spans="4:8" x14ac:dyDescent="0.3">
      <c r="D225" s="64"/>
      <c r="E225" s="83"/>
      <c r="F225" s="83"/>
      <c r="G225" s="83"/>
      <c r="H225" s="83"/>
    </row>
    <row r="226" spans="4:8" x14ac:dyDescent="0.3">
      <c r="D226" s="64"/>
      <c r="E226" s="83"/>
      <c r="F226" s="83"/>
      <c r="G226" s="83"/>
      <c r="H226" s="83"/>
    </row>
    <row r="227" spans="4:8" x14ac:dyDescent="0.3">
      <c r="D227" s="64"/>
      <c r="E227" s="83"/>
      <c r="F227" s="83"/>
      <c r="G227" s="83"/>
      <c r="H227" s="83"/>
    </row>
    <row r="228" spans="4:8" x14ac:dyDescent="0.3">
      <c r="D228" s="64"/>
      <c r="E228" s="83"/>
      <c r="F228" s="83"/>
      <c r="G228" s="83"/>
      <c r="H228" s="83"/>
    </row>
    <row r="229" spans="4:8" x14ac:dyDescent="0.3">
      <c r="D229" s="64"/>
      <c r="E229" s="83"/>
      <c r="F229" s="83"/>
      <c r="G229" s="83"/>
      <c r="H229" s="83"/>
    </row>
    <row r="230" spans="4:8" x14ac:dyDescent="0.3">
      <c r="D230" s="64"/>
      <c r="E230" s="83"/>
      <c r="F230" s="83"/>
      <c r="G230" s="83"/>
      <c r="H230" s="83"/>
    </row>
    <row r="231" spans="4:8" x14ac:dyDescent="0.3">
      <c r="D231" s="64"/>
      <c r="E231" s="83"/>
      <c r="F231" s="83"/>
      <c r="G231" s="83"/>
      <c r="H231" s="83"/>
    </row>
    <row r="232" spans="4:8" x14ac:dyDescent="0.3">
      <c r="D232" s="64"/>
      <c r="E232" s="83"/>
      <c r="F232" s="83"/>
      <c r="G232" s="83"/>
      <c r="H232" s="83"/>
    </row>
    <row r="233" spans="4:8" x14ac:dyDescent="0.3">
      <c r="D233" s="64"/>
      <c r="E233" s="83"/>
      <c r="F233" s="83"/>
      <c r="G233" s="83"/>
      <c r="H233" s="83"/>
    </row>
    <row r="234" spans="4:8" x14ac:dyDescent="0.3">
      <c r="D234" s="64"/>
      <c r="E234" s="83"/>
      <c r="F234" s="83"/>
      <c r="G234" s="83"/>
      <c r="H234" s="83"/>
    </row>
    <row r="235" spans="4:8" x14ac:dyDescent="0.3">
      <c r="D235" s="64"/>
      <c r="E235" s="83"/>
      <c r="F235" s="83"/>
      <c r="G235" s="83"/>
      <c r="H235" s="83"/>
    </row>
    <row r="236" spans="4:8" x14ac:dyDescent="0.3">
      <c r="D236" s="64"/>
      <c r="E236" s="83"/>
      <c r="F236" s="83"/>
      <c r="G236" s="83"/>
      <c r="H236" s="83"/>
    </row>
    <row r="237" spans="4:8" x14ac:dyDescent="0.3">
      <c r="D237" s="64"/>
      <c r="E237" s="83"/>
      <c r="F237" s="83"/>
      <c r="G237" s="83"/>
      <c r="H237" s="83"/>
    </row>
    <row r="238" spans="4:8" x14ac:dyDescent="0.3">
      <c r="D238" s="64"/>
      <c r="E238" s="83"/>
      <c r="F238" s="83"/>
      <c r="G238" s="83"/>
      <c r="H238" s="83"/>
    </row>
    <row r="239" spans="4:8" x14ac:dyDescent="0.3">
      <c r="D239" s="64"/>
      <c r="E239" s="83"/>
      <c r="F239" s="83"/>
      <c r="G239" s="83"/>
      <c r="H239" s="83"/>
    </row>
    <row r="240" spans="4:8" x14ac:dyDescent="0.3">
      <c r="D240" s="64"/>
      <c r="E240" s="83"/>
      <c r="F240" s="83"/>
      <c r="G240" s="83"/>
      <c r="H240" s="83"/>
    </row>
    <row r="241" spans="4:8" x14ac:dyDescent="0.3">
      <c r="D241" s="64"/>
      <c r="E241" s="83"/>
      <c r="F241" s="83"/>
      <c r="G241" s="83"/>
      <c r="H241" s="83"/>
    </row>
    <row r="242" spans="4:8" x14ac:dyDescent="0.3">
      <c r="D242" s="64"/>
      <c r="E242" s="83"/>
      <c r="F242" s="83"/>
      <c r="G242" s="83"/>
      <c r="H242" s="83"/>
    </row>
    <row r="243" spans="4:8" x14ac:dyDescent="0.3">
      <c r="D243" s="64"/>
      <c r="E243" s="83"/>
      <c r="F243" s="83"/>
      <c r="G243" s="83"/>
      <c r="H243" s="83"/>
    </row>
    <row r="244" spans="4:8" x14ac:dyDescent="0.3">
      <c r="D244" s="64"/>
      <c r="E244" s="83"/>
      <c r="F244" s="83"/>
      <c r="G244" s="83"/>
      <c r="H244" s="83"/>
    </row>
    <row r="245" spans="4:8" x14ac:dyDescent="0.3">
      <c r="D245" s="64"/>
      <c r="E245" s="83"/>
      <c r="F245" s="83"/>
      <c r="G245" s="83"/>
      <c r="H245" s="83"/>
    </row>
    <row r="246" spans="4:8" x14ac:dyDescent="0.3">
      <c r="D246" s="64"/>
      <c r="E246" s="83"/>
      <c r="F246" s="83"/>
      <c r="G246" s="83"/>
      <c r="H246" s="83"/>
    </row>
    <row r="247" spans="4:8" x14ac:dyDescent="0.3">
      <c r="D247" s="64"/>
      <c r="E247" s="83"/>
      <c r="F247" s="83"/>
      <c r="G247" s="83"/>
      <c r="H247" s="83"/>
    </row>
    <row r="248" spans="4:8" x14ac:dyDescent="0.3">
      <c r="D248" s="64"/>
      <c r="E248" s="83"/>
      <c r="F248" s="83"/>
      <c r="G248" s="83"/>
      <c r="H248" s="83"/>
    </row>
    <row r="249" spans="4:8" x14ac:dyDescent="0.3">
      <c r="D249" s="64"/>
      <c r="E249" s="83"/>
      <c r="F249" s="83"/>
      <c r="G249" s="83"/>
      <c r="H249" s="83"/>
    </row>
    <row r="250" spans="4:8" x14ac:dyDescent="0.3">
      <c r="D250" s="64"/>
      <c r="E250" s="83"/>
      <c r="F250" s="83"/>
      <c r="G250" s="83"/>
      <c r="H250" s="83"/>
    </row>
    <row r="251" spans="4:8" x14ac:dyDescent="0.3">
      <c r="D251" s="64"/>
      <c r="E251" s="83"/>
      <c r="F251" s="83"/>
      <c r="G251" s="83"/>
      <c r="H251" s="83"/>
    </row>
    <row r="252" spans="4:8" x14ac:dyDescent="0.3">
      <c r="D252" s="64"/>
      <c r="E252" s="83"/>
      <c r="F252" s="83"/>
      <c r="G252" s="83"/>
      <c r="H252" s="83"/>
    </row>
    <row r="253" spans="4:8" x14ac:dyDescent="0.3">
      <c r="D253" s="64"/>
      <c r="E253" s="83"/>
      <c r="F253" s="83"/>
      <c r="G253" s="83"/>
      <c r="H253" s="83"/>
    </row>
    <row r="254" spans="4:8" x14ac:dyDescent="0.3">
      <c r="D254" s="64"/>
      <c r="E254" s="83"/>
      <c r="F254" s="83"/>
      <c r="G254" s="83"/>
      <c r="H254" s="83"/>
    </row>
    <row r="255" spans="4:8" x14ac:dyDescent="0.3">
      <c r="D255" s="64"/>
      <c r="E255" s="83"/>
      <c r="F255" s="83"/>
      <c r="G255" s="83"/>
      <c r="H255" s="83"/>
    </row>
    <row r="256" spans="4:8" x14ac:dyDescent="0.3">
      <c r="D256" s="64"/>
      <c r="E256" s="83"/>
      <c r="F256" s="83"/>
      <c r="G256" s="83"/>
      <c r="H256" s="83"/>
    </row>
    <row r="257" spans="4:8" x14ac:dyDescent="0.3">
      <c r="D257" s="64"/>
      <c r="E257" s="83"/>
      <c r="F257" s="83"/>
      <c r="G257" s="83"/>
      <c r="H257" s="83"/>
    </row>
    <row r="258" spans="4:8" x14ac:dyDescent="0.3">
      <c r="D258" s="64"/>
      <c r="E258" s="83"/>
      <c r="F258" s="83"/>
      <c r="G258" s="83"/>
      <c r="H258" s="83"/>
    </row>
    <row r="259" spans="4:8" x14ac:dyDescent="0.3">
      <c r="D259" s="64"/>
      <c r="E259" s="83"/>
      <c r="F259" s="83"/>
      <c r="G259" s="83"/>
      <c r="H259" s="83"/>
    </row>
    <row r="260" spans="4:8" x14ac:dyDescent="0.3">
      <c r="D260" s="64"/>
      <c r="E260" s="83"/>
      <c r="F260" s="83"/>
      <c r="G260" s="83"/>
      <c r="H260" s="83"/>
    </row>
    <row r="261" spans="4:8" x14ac:dyDescent="0.3">
      <c r="D261" s="64"/>
      <c r="E261" s="83"/>
      <c r="F261" s="83"/>
      <c r="G261" s="83"/>
      <c r="H261" s="83"/>
    </row>
    <row r="262" spans="4:8" x14ac:dyDescent="0.3">
      <c r="D262" s="64"/>
      <c r="E262" s="83"/>
      <c r="F262" s="83"/>
      <c r="G262" s="83"/>
      <c r="H262" s="83"/>
    </row>
    <row r="263" spans="4:8" x14ac:dyDescent="0.3">
      <c r="D263" s="64"/>
      <c r="E263" s="83"/>
      <c r="F263" s="83"/>
      <c r="G263" s="83"/>
      <c r="H263" s="83"/>
    </row>
    <row r="264" spans="4:8" x14ac:dyDescent="0.3">
      <c r="D264" s="64"/>
      <c r="E264" s="83"/>
      <c r="F264" s="83"/>
      <c r="G264" s="83"/>
      <c r="H264" s="83"/>
    </row>
    <row r="265" spans="4:8" x14ac:dyDescent="0.3">
      <c r="D265" s="64"/>
      <c r="E265" s="83"/>
      <c r="F265" s="83"/>
      <c r="G265" s="83"/>
      <c r="H265" s="83"/>
    </row>
    <row r="266" spans="4:8" x14ac:dyDescent="0.3">
      <c r="D266" s="64"/>
      <c r="E266" s="83"/>
      <c r="F266" s="83"/>
      <c r="G266" s="83"/>
      <c r="H266" s="83"/>
    </row>
    <row r="267" spans="4:8" x14ac:dyDescent="0.3">
      <c r="D267" s="64"/>
      <c r="E267" s="83"/>
      <c r="F267" s="83"/>
      <c r="G267" s="83"/>
      <c r="H267" s="83"/>
    </row>
    <row r="268" spans="4:8" x14ac:dyDescent="0.3">
      <c r="D268" s="64"/>
      <c r="E268" s="83"/>
      <c r="F268" s="83"/>
      <c r="G268" s="83"/>
      <c r="H268" s="83"/>
    </row>
    <row r="269" spans="4:8" x14ac:dyDescent="0.3">
      <c r="D269" s="64"/>
      <c r="E269" s="83"/>
      <c r="F269" s="83"/>
      <c r="G269" s="83"/>
      <c r="H269" s="83"/>
    </row>
    <row r="270" spans="4:8" x14ac:dyDescent="0.3">
      <c r="D270" s="64"/>
      <c r="E270" s="83"/>
      <c r="F270" s="83"/>
      <c r="G270" s="83"/>
      <c r="H270" s="83"/>
    </row>
    <row r="271" spans="4:8" x14ac:dyDescent="0.3">
      <c r="D271" s="64"/>
      <c r="E271" s="83"/>
      <c r="F271" s="83"/>
      <c r="G271" s="83"/>
      <c r="H271" s="83"/>
    </row>
    <row r="272" spans="4:8" x14ac:dyDescent="0.3">
      <c r="D272" s="64"/>
      <c r="E272" s="83"/>
      <c r="F272" s="83"/>
      <c r="G272" s="83"/>
      <c r="H272" s="83"/>
    </row>
    <row r="273" spans="4:8" x14ac:dyDescent="0.3">
      <c r="D273" s="64"/>
      <c r="E273" s="83"/>
      <c r="F273" s="83"/>
      <c r="G273" s="83"/>
      <c r="H273" s="83"/>
    </row>
    <row r="274" spans="4:8" x14ac:dyDescent="0.3">
      <c r="D274" s="64"/>
      <c r="E274" s="83"/>
      <c r="F274" s="83"/>
      <c r="G274" s="83"/>
      <c r="H274" s="83"/>
    </row>
    <row r="275" spans="4:8" x14ac:dyDescent="0.3">
      <c r="D275" s="64"/>
      <c r="E275" s="83"/>
      <c r="F275" s="83"/>
      <c r="G275" s="83"/>
      <c r="H275" s="83"/>
    </row>
    <row r="276" spans="4:8" x14ac:dyDescent="0.3">
      <c r="D276" s="64"/>
      <c r="E276" s="83"/>
      <c r="F276" s="83"/>
      <c r="G276" s="83"/>
      <c r="H276" s="83"/>
    </row>
    <row r="277" spans="4:8" x14ac:dyDescent="0.3">
      <c r="D277" s="64"/>
      <c r="E277" s="83"/>
      <c r="F277" s="83"/>
      <c r="G277" s="83"/>
      <c r="H277" s="83"/>
    </row>
    <row r="278" spans="4:8" x14ac:dyDescent="0.3">
      <c r="D278" s="64"/>
      <c r="E278" s="83"/>
      <c r="F278" s="83"/>
      <c r="G278" s="83"/>
      <c r="H278" s="83"/>
    </row>
    <row r="279" spans="4:8" x14ac:dyDescent="0.3">
      <c r="D279" s="64"/>
      <c r="E279" s="83"/>
      <c r="F279" s="83"/>
      <c r="G279" s="83"/>
      <c r="H279" s="83"/>
    </row>
    <row r="280" spans="4:8" x14ac:dyDescent="0.3">
      <c r="D280" s="64"/>
      <c r="E280" s="83"/>
      <c r="F280" s="83"/>
      <c r="G280" s="83"/>
      <c r="H280" s="83"/>
    </row>
    <row r="281" spans="4:8" x14ac:dyDescent="0.3">
      <c r="D281" s="64"/>
      <c r="E281" s="83"/>
      <c r="F281" s="83"/>
      <c r="G281" s="83"/>
      <c r="H281" s="83"/>
    </row>
    <row r="282" spans="4:8" x14ac:dyDescent="0.3">
      <c r="D282" s="64"/>
      <c r="E282" s="83"/>
      <c r="F282" s="83"/>
      <c r="G282" s="83"/>
      <c r="H282" s="83"/>
    </row>
    <row r="283" spans="4:8" x14ac:dyDescent="0.3">
      <c r="D283" s="64"/>
      <c r="E283" s="83"/>
      <c r="F283" s="83"/>
      <c r="G283" s="83"/>
      <c r="H283" s="83"/>
    </row>
    <row r="284" spans="4:8" x14ac:dyDescent="0.3">
      <c r="D284" s="64"/>
      <c r="E284" s="83"/>
      <c r="F284" s="83"/>
      <c r="G284" s="83"/>
      <c r="H284" s="83"/>
    </row>
    <row r="285" spans="4:8" x14ac:dyDescent="0.3">
      <c r="D285" s="64"/>
      <c r="E285" s="83"/>
      <c r="F285" s="83"/>
      <c r="G285" s="83"/>
      <c r="H285" s="83"/>
    </row>
    <row r="286" spans="4:8" x14ac:dyDescent="0.3">
      <c r="D286" s="64"/>
      <c r="E286" s="83"/>
      <c r="F286" s="83"/>
      <c r="G286" s="83"/>
      <c r="H286" s="83"/>
    </row>
    <row r="287" spans="4:8" x14ac:dyDescent="0.3">
      <c r="D287" s="64"/>
      <c r="E287" s="83"/>
      <c r="F287" s="83"/>
      <c r="G287" s="83"/>
      <c r="H287" s="83"/>
    </row>
    <row r="288" spans="4:8" x14ac:dyDescent="0.3">
      <c r="D288" s="64"/>
      <c r="E288" s="83"/>
      <c r="F288" s="83"/>
      <c r="G288" s="83"/>
      <c r="H288" s="83"/>
    </row>
    <row r="289" spans="4:8" x14ac:dyDescent="0.3">
      <c r="D289" s="64"/>
      <c r="E289" s="83"/>
      <c r="F289" s="83"/>
      <c r="G289" s="83"/>
      <c r="H289" s="83"/>
    </row>
    <row r="290" spans="4:8" x14ac:dyDescent="0.3">
      <c r="D290" s="64"/>
      <c r="E290" s="83"/>
      <c r="F290" s="83"/>
      <c r="G290" s="83"/>
      <c r="H290" s="83"/>
    </row>
    <row r="291" spans="4:8" x14ac:dyDescent="0.3">
      <c r="D291" s="64"/>
      <c r="E291" s="83"/>
      <c r="F291" s="83"/>
      <c r="G291" s="83"/>
      <c r="H291" s="83"/>
    </row>
    <row r="292" spans="4:8" x14ac:dyDescent="0.3">
      <c r="D292" s="64"/>
      <c r="E292" s="83"/>
      <c r="F292" s="83"/>
      <c r="G292" s="83"/>
      <c r="H292" s="83"/>
    </row>
    <row r="293" spans="4:8" x14ac:dyDescent="0.3">
      <c r="D293" s="64"/>
      <c r="E293" s="83"/>
      <c r="F293" s="83"/>
      <c r="G293" s="83"/>
      <c r="H293" s="83"/>
    </row>
    <row r="294" spans="4:8" x14ac:dyDescent="0.3">
      <c r="D294" s="64"/>
      <c r="E294" s="83"/>
      <c r="F294" s="83"/>
      <c r="G294" s="83"/>
      <c r="H294" s="83"/>
    </row>
    <row r="295" spans="4:8" x14ac:dyDescent="0.3">
      <c r="D295" s="64"/>
      <c r="E295" s="83"/>
      <c r="F295" s="83"/>
      <c r="G295" s="83"/>
      <c r="H295" s="83"/>
    </row>
    <row r="296" spans="4:8" x14ac:dyDescent="0.3">
      <c r="D296" s="64"/>
      <c r="E296" s="83"/>
      <c r="F296" s="83"/>
      <c r="G296" s="83"/>
      <c r="H296" s="83"/>
    </row>
    <row r="297" spans="4:8" x14ac:dyDescent="0.3">
      <c r="D297" s="64"/>
      <c r="E297" s="83"/>
      <c r="F297" s="83"/>
      <c r="G297" s="83"/>
      <c r="H297" s="83"/>
    </row>
    <row r="298" spans="4:8" x14ac:dyDescent="0.3">
      <c r="D298" s="64"/>
      <c r="E298" s="83"/>
      <c r="F298" s="83"/>
      <c r="G298" s="83"/>
      <c r="H298" s="83"/>
    </row>
    <row r="299" spans="4:8" x14ac:dyDescent="0.3">
      <c r="D299" s="64"/>
      <c r="E299" s="83"/>
      <c r="F299" s="83"/>
      <c r="G299" s="83"/>
      <c r="H299" s="83"/>
    </row>
    <row r="300" spans="4:8" x14ac:dyDescent="0.3">
      <c r="D300" s="64"/>
      <c r="E300" s="83"/>
      <c r="F300" s="83"/>
      <c r="G300" s="83"/>
      <c r="H300" s="83"/>
    </row>
    <row r="301" spans="4:8" x14ac:dyDescent="0.3">
      <c r="D301" s="64"/>
      <c r="E301" s="83"/>
      <c r="F301" s="83"/>
      <c r="G301" s="83"/>
      <c r="H301" s="83"/>
    </row>
    <row r="302" spans="4:8" x14ac:dyDescent="0.3">
      <c r="D302" s="64"/>
      <c r="E302" s="83"/>
      <c r="F302" s="83"/>
      <c r="G302" s="83"/>
      <c r="H302" s="83"/>
    </row>
    <row r="303" spans="4:8" x14ac:dyDescent="0.3">
      <c r="D303" s="64"/>
      <c r="E303" s="83"/>
      <c r="F303" s="83"/>
      <c r="G303" s="83"/>
      <c r="H303" s="83"/>
    </row>
    <row r="304" spans="4:8" x14ac:dyDescent="0.3">
      <c r="D304" s="64"/>
      <c r="E304" s="83"/>
      <c r="F304" s="83"/>
      <c r="G304" s="83"/>
      <c r="H304" s="83"/>
    </row>
    <row r="305" spans="4:8" x14ac:dyDescent="0.3">
      <c r="D305" s="64"/>
      <c r="E305" s="83"/>
      <c r="F305" s="83"/>
      <c r="G305" s="83"/>
      <c r="H305" s="83"/>
    </row>
    <row r="306" spans="4:8" x14ac:dyDescent="0.3">
      <c r="D306" s="64"/>
      <c r="E306" s="83"/>
      <c r="F306" s="83"/>
      <c r="G306" s="83"/>
      <c r="H306" s="83"/>
    </row>
    <row r="307" spans="4:8" x14ac:dyDescent="0.3">
      <c r="D307" s="64"/>
      <c r="E307" s="83"/>
      <c r="F307" s="83"/>
      <c r="G307" s="83"/>
      <c r="H307" s="83"/>
    </row>
    <row r="308" spans="4:8" x14ac:dyDescent="0.3">
      <c r="D308" s="64"/>
      <c r="E308" s="83"/>
      <c r="F308" s="83"/>
      <c r="G308" s="83"/>
      <c r="H308" s="83"/>
    </row>
    <row r="309" spans="4:8" x14ac:dyDescent="0.3">
      <c r="D309" s="64"/>
      <c r="E309" s="83"/>
      <c r="F309" s="83"/>
      <c r="G309" s="83"/>
      <c r="H309" s="83"/>
    </row>
    <row r="310" spans="4:8" x14ac:dyDescent="0.3">
      <c r="D310" s="64"/>
      <c r="E310" s="83"/>
      <c r="F310" s="83"/>
      <c r="G310" s="83"/>
      <c r="H310" s="83"/>
    </row>
    <row r="311" spans="4:8" x14ac:dyDescent="0.3">
      <c r="D311" s="64"/>
      <c r="E311" s="83"/>
      <c r="F311" s="83"/>
      <c r="G311" s="83"/>
      <c r="H311" s="83"/>
    </row>
    <row r="312" spans="4:8" x14ac:dyDescent="0.3">
      <c r="D312" s="64"/>
      <c r="E312" s="83"/>
      <c r="F312" s="83"/>
      <c r="G312" s="83"/>
      <c r="H312" s="83"/>
    </row>
    <row r="313" spans="4:8" x14ac:dyDescent="0.3">
      <c r="D313" s="64"/>
      <c r="E313" s="83"/>
      <c r="F313" s="83"/>
      <c r="G313" s="83"/>
      <c r="H313" s="83"/>
    </row>
    <row r="314" spans="4:8" x14ac:dyDescent="0.3">
      <c r="D314" s="64"/>
      <c r="E314" s="83"/>
      <c r="F314" s="83"/>
      <c r="G314" s="83"/>
      <c r="H314" s="83"/>
    </row>
    <row r="315" spans="4:8" x14ac:dyDescent="0.3">
      <c r="D315" s="64"/>
      <c r="E315" s="83"/>
      <c r="F315" s="83"/>
      <c r="G315" s="83"/>
      <c r="H315" s="83"/>
    </row>
    <row r="316" spans="4:8" x14ac:dyDescent="0.3">
      <c r="D316" s="64"/>
      <c r="E316" s="83"/>
      <c r="F316" s="83"/>
      <c r="G316" s="83"/>
      <c r="H316" s="83"/>
    </row>
    <row r="317" spans="4:8" x14ac:dyDescent="0.3">
      <c r="D317" s="64"/>
      <c r="E317" s="83"/>
      <c r="F317" s="83"/>
      <c r="G317" s="83"/>
      <c r="H317" s="83"/>
    </row>
    <row r="318" spans="4:8" x14ac:dyDescent="0.3">
      <c r="D318" s="64"/>
      <c r="E318" s="83"/>
      <c r="F318" s="83"/>
      <c r="G318" s="83"/>
      <c r="H318" s="83"/>
    </row>
    <row r="319" spans="4:8" x14ac:dyDescent="0.3">
      <c r="D319" s="64"/>
      <c r="E319" s="83"/>
      <c r="F319" s="83"/>
      <c r="G319" s="83"/>
      <c r="H319" s="83"/>
    </row>
    <row r="320" spans="4:8" x14ac:dyDescent="0.3">
      <c r="D320" s="64"/>
      <c r="E320" s="83"/>
      <c r="F320" s="83"/>
      <c r="G320" s="83"/>
      <c r="H320" s="83"/>
    </row>
    <row r="321" spans="4:8" x14ac:dyDescent="0.3">
      <c r="D321" s="64"/>
      <c r="E321" s="83"/>
      <c r="F321" s="83"/>
      <c r="G321" s="83"/>
      <c r="H321" s="83"/>
    </row>
    <row r="322" spans="4:8" x14ac:dyDescent="0.3">
      <c r="D322" s="64"/>
      <c r="E322" s="83"/>
      <c r="F322" s="83"/>
      <c r="G322" s="83"/>
      <c r="H322" s="83"/>
    </row>
    <row r="323" spans="4:8" x14ac:dyDescent="0.3">
      <c r="D323" s="64"/>
      <c r="E323" s="83"/>
      <c r="F323" s="83"/>
      <c r="G323" s="83"/>
      <c r="H323" s="83"/>
    </row>
    <row r="324" spans="4:8" x14ac:dyDescent="0.3">
      <c r="D324" s="64"/>
      <c r="E324" s="83"/>
      <c r="F324" s="83"/>
      <c r="G324" s="83"/>
      <c r="H324" s="83"/>
    </row>
    <row r="325" spans="4:8" x14ac:dyDescent="0.3">
      <c r="D325" s="64"/>
      <c r="E325" s="83"/>
      <c r="F325" s="83"/>
      <c r="G325" s="83"/>
      <c r="H325" s="83"/>
    </row>
    <row r="326" spans="4:8" x14ac:dyDescent="0.3">
      <c r="D326" s="64"/>
      <c r="E326" s="83"/>
      <c r="F326" s="83"/>
      <c r="G326" s="83"/>
      <c r="H326" s="83"/>
    </row>
    <row r="327" spans="4:8" x14ac:dyDescent="0.3">
      <c r="D327" s="64"/>
      <c r="E327" s="83"/>
      <c r="F327" s="83"/>
      <c r="G327" s="83"/>
      <c r="H327" s="83"/>
    </row>
    <row r="328" spans="4:8" x14ac:dyDescent="0.3">
      <c r="D328" s="64"/>
      <c r="E328" s="83"/>
      <c r="F328" s="83"/>
      <c r="G328" s="83"/>
      <c r="H328" s="83"/>
    </row>
    <row r="329" spans="4:8" x14ac:dyDescent="0.3">
      <c r="D329" s="64"/>
      <c r="E329" s="83"/>
      <c r="F329" s="83"/>
      <c r="G329" s="83"/>
      <c r="H329" s="83"/>
    </row>
    <row r="330" spans="4:8" x14ac:dyDescent="0.3">
      <c r="D330" s="64"/>
      <c r="E330" s="83"/>
      <c r="F330" s="83"/>
      <c r="G330" s="83"/>
      <c r="H330" s="83"/>
    </row>
    <row r="331" spans="4:8" x14ac:dyDescent="0.3">
      <c r="D331" s="64"/>
      <c r="E331" s="83"/>
      <c r="F331" s="83"/>
      <c r="G331" s="83"/>
      <c r="H331" s="83"/>
    </row>
    <row r="332" spans="4:8" x14ac:dyDescent="0.3">
      <c r="D332" s="64"/>
      <c r="E332" s="83"/>
      <c r="F332" s="83"/>
      <c r="G332" s="83"/>
      <c r="H332" s="83"/>
    </row>
    <row r="333" spans="4:8" x14ac:dyDescent="0.3">
      <c r="D333" s="64"/>
      <c r="E333" s="83"/>
      <c r="F333" s="83"/>
      <c r="G333" s="83"/>
      <c r="H333" s="83"/>
    </row>
    <row r="334" spans="4:8" x14ac:dyDescent="0.3">
      <c r="D334" s="64"/>
      <c r="E334" s="83"/>
      <c r="F334" s="83"/>
      <c r="G334" s="83"/>
      <c r="H334" s="83"/>
    </row>
    <row r="335" spans="4:8" x14ac:dyDescent="0.3">
      <c r="D335" s="64"/>
      <c r="E335" s="83"/>
      <c r="F335" s="83"/>
      <c r="G335" s="83"/>
      <c r="H335" s="83"/>
    </row>
    <row r="336" spans="4:8" x14ac:dyDescent="0.3">
      <c r="D336" s="64"/>
      <c r="E336" s="83"/>
      <c r="F336" s="83"/>
      <c r="G336" s="83"/>
      <c r="H336" s="83"/>
    </row>
    <row r="337" spans="4:8" x14ac:dyDescent="0.3">
      <c r="D337" s="64"/>
      <c r="E337" s="83"/>
      <c r="F337" s="83"/>
      <c r="G337" s="83"/>
      <c r="H337" s="83"/>
    </row>
    <row r="338" spans="4:8" x14ac:dyDescent="0.3">
      <c r="D338" s="64"/>
      <c r="E338" s="83"/>
      <c r="F338" s="83"/>
      <c r="G338" s="83"/>
      <c r="H338" s="83"/>
    </row>
    <row r="339" spans="4:8" x14ac:dyDescent="0.3">
      <c r="D339" s="64"/>
      <c r="E339" s="83"/>
      <c r="F339" s="83"/>
      <c r="G339" s="83"/>
      <c r="H339" s="83"/>
    </row>
    <row r="340" spans="4:8" x14ac:dyDescent="0.3">
      <c r="D340" s="64"/>
      <c r="E340" s="83"/>
      <c r="F340" s="83"/>
      <c r="G340" s="83"/>
      <c r="H340" s="83"/>
    </row>
    <row r="341" spans="4:8" x14ac:dyDescent="0.3">
      <c r="D341" s="64"/>
      <c r="E341" s="83"/>
      <c r="F341" s="83"/>
      <c r="G341" s="83"/>
      <c r="H341" s="83"/>
    </row>
    <row r="342" spans="4:8" x14ac:dyDescent="0.3">
      <c r="D342" s="64"/>
      <c r="E342" s="83"/>
      <c r="F342" s="83"/>
      <c r="G342" s="83"/>
      <c r="H342" s="83"/>
    </row>
    <row r="343" spans="4:8" x14ac:dyDescent="0.3">
      <c r="D343" s="64"/>
      <c r="E343" s="83"/>
      <c r="F343" s="83"/>
      <c r="G343" s="83"/>
      <c r="H343" s="83"/>
    </row>
    <row r="344" spans="4:8" x14ac:dyDescent="0.3">
      <c r="D344" s="64"/>
      <c r="E344" s="83"/>
      <c r="F344" s="83"/>
      <c r="G344" s="83"/>
      <c r="H344" s="83"/>
    </row>
    <row r="345" spans="4:8" x14ac:dyDescent="0.3">
      <c r="D345" s="64"/>
      <c r="E345" s="83"/>
      <c r="F345" s="83"/>
      <c r="G345" s="83"/>
      <c r="H345" s="83"/>
    </row>
    <row r="346" spans="4:8" x14ac:dyDescent="0.3">
      <c r="D346" s="64"/>
      <c r="E346" s="83"/>
      <c r="F346" s="83"/>
      <c r="G346" s="83"/>
      <c r="H346" s="83"/>
    </row>
    <row r="347" spans="4:8" x14ac:dyDescent="0.3">
      <c r="D347" s="64"/>
      <c r="E347" s="83"/>
      <c r="F347" s="83"/>
      <c r="G347" s="83"/>
      <c r="H347" s="83"/>
    </row>
    <row r="348" spans="4:8" x14ac:dyDescent="0.3">
      <c r="D348" s="64"/>
      <c r="E348" s="83"/>
      <c r="F348" s="83"/>
      <c r="G348" s="83"/>
      <c r="H348" s="83"/>
    </row>
    <row r="349" spans="4:8" x14ac:dyDescent="0.3">
      <c r="D349" s="64"/>
      <c r="E349" s="83"/>
      <c r="F349" s="83"/>
      <c r="G349" s="83"/>
      <c r="H349" s="83"/>
    </row>
    <row r="350" spans="4:8" x14ac:dyDescent="0.3">
      <c r="D350" s="64"/>
      <c r="E350" s="83"/>
      <c r="F350" s="83"/>
      <c r="G350" s="83"/>
      <c r="H350" s="83"/>
    </row>
    <row r="351" spans="4:8" x14ac:dyDescent="0.3">
      <c r="D351" s="64"/>
      <c r="E351" s="83"/>
      <c r="F351" s="83"/>
      <c r="G351" s="83"/>
      <c r="H351" s="83"/>
    </row>
    <row r="352" spans="4:8" x14ac:dyDescent="0.3">
      <c r="D352" s="64"/>
      <c r="E352" s="83"/>
      <c r="F352" s="83"/>
      <c r="G352" s="83"/>
      <c r="H352" s="83"/>
    </row>
    <row r="353" spans="4:8" x14ac:dyDescent="0.3">
      <c r="D353" s="64"/>
      <c r="E353" s="83"/>
      <c r="F353" s="83"/>
      <c r="G353" s="83"/>
      <c r="H353" s="83"/>
    </row>
    <row r="354" spans="4:8" x14ac:dyDescent="0.3">
      <c r="D354" s="64"/>
      <c r="E354" s="83"/>
      <c r="F354" s="83"/>
      <c r="G354" s="83"/>
      <c r="H354" s="83"/>
    </row>
    <row r="355" spans="4:8" x14ac:dyDescent="0.3">
      <c r="D355" s="64"/>
      <c r="E355" s="83"/>
      <c r="F355" s="83"/>
      <c r="G355" s="83"/>
      <c r="H355" s="83"/>
    </row>
    <row r="356" spans="4:8" x14ac:dyDescent="0.3">
      <c r="D356" s="64"/>
      <c r="E356" s="83"/>
      <c r="F356" s="83"/>
      <c r="G356" s="83"/>
      <c r="H356" s="83"/>
    </row>
    <row r="357" spans="4:8" x14ac:dyDescent="0.3">
      <c r="D357" s="64"/>
      <c r="E357" s="83"/>
      <c r="F357" s="83"/>
      <c r="G357" s="83"/>
      <c r="H357" s="83"/>
    </row>
    <row r="358" spans="4:8" x14ac:dyDescent="0.3">
      <c r="D358" s="64"/>
      <c r="E358" s="83"/>
      <c r="F358" s="83"/>
      <c r="G358" s="83"/>
      <c r="H358" s="83"/>
    </row>
    <row r="359" spans="4:8" x14ac:dyDescent="0.3">
      <c r="D359" s="64"/>
      <c r="E359" s="83"/>
      <c r="F359" s="83"/>
      <c r="G359" s="83"/>
      <c r="H359" s="83"/>
    </row>
    <row r="360" spans="4:8" x14ac:dyDescent="0.3">
      <c r="D360" s="64"/>
      <c r="E360" s="83"/>
      <c r="F360" s="83"/>
      <c r="G360" s="83"/>
      <c r="H360" s="83"/>
    </row>
    <row r="361" spans="4:8" x14ac:dyDescent="0.3">
      <c r="D361" s="64"/>
      <c r="E361" s="83"/>
      <c r="F361" s="83"/>
      <c r="G361" s="83"/>
      <c r="H361" s="83"/>
    </row>
    <row r="362" spans="4:8" x14ac:dyDescent="0.3">
      <c r="D362" s="64"/>
      <c r="E362" s="83"/>
      <c r="F362" s="83"/>
      <c r="G362" s="83"/>
      <c r="H362" s="83"/>
    </row>
    <row r="363" spans="4:8" x14ac:dyDescent="0.3">
      <c r="D363" s="64"/>
      <c r="E363" s="83"/>
      <c r="F363" s="83"/>
      <c r="G363" s="83"/>
      <c r="H363" s="83"/>
    </row>
    <row r="364" spans="4:8" x14ac:dyDescent="0.3">
      <c r="D364" s="64"/>
      <c r="E364" s="83"/>
      <c r="F364" s="83"/>
      <c r="G364" s="83"/>
      <c r="H364" s="83"/>
    </row>
    <row r="365" spans="4:8" x14ac:dyDescent="0.3">
      <c r="D365" s="64"/>
      <c r="E365" s="83"/>
      <c r="F365" s="83"/>
      <c r="G365" s="83"/>
      <c r="H365" s="83"/>
    </row>
    <row r="366" spans="4:8" x14ac:dyDescent="0.3">
      <c r="D366" s="64"/>
      <c r="E366" s="83"/>
      <c r="F366" s="83"/>
      <c r="G366" s="83"/>
      <c r="H366" s="83"/>
    </row>
    <row r="367" spans="4:8" x14ac:dyDescent="0.3">
      <c r="D367" s="64"/>
      <c r="E367" s="83"/>
      <c r="F367" s="83"/>
      <c r="G367" s="83"/>
      <c r="H367" s="83"/>
    </row>
    <row r="368" spans="4:8" x14ac:dyDescent="0.3">
      <c r="D368" s="64"/>
      <c r="E368" s="83"/>
      <c r="F368" s="83"/>
      <c r="G368" s="83"/>
      <c r="H368" s="83"/>
    </row>
    <row r="369" spans="4:8" x14ac:dyDescent="0.3">
      <c r="D369" s="64"/>
      <c r="E369" s="83"/>
      <c r="F369" s="83"/>
      <c r="G369" s="83"/>
      <c r="H369" s="83"/>
    </row>
    <row r="370" spans="4:8" x14ac:dyDescent="0.3">
      <c r="D370" s="64"/>
      <c r="E370" s="83"/>
      <c r="F370" s="83"/>
      <c r="G370" s="83"/>
      <c r="H370" s="83"/>
    </row>
    <row r="371" spans="4:8" x14ac:dyDescent="0.3">
      <c r="D371" s="64"/>
      <c r="E371" s="83"/>
      <c r="F371" s="83"/>
      <c r="G371" s="83"/>
      <c r="H371" s="83"/>
    </row>
    <row r="372" spans="4:8" x14ac:dyDescent="0.3">
      <c r="D372" s="64"/>
      <c r="E372" s="83"/>
      <c r="F372" s="83"/>
      <c r="G372" s="83"/>
      <c r="H372" s="83"/>
    </row>
    <row r="373" spans="4:8" x14ac:dyDescent="0.3">
      <c r="D373" s="64"/>
      <c r="E373" s="83"/>
      <c r="F373" s="83"/>
      <c r="G373" s="83"/>
      <c r="H373" s="83"/>
    </row>
    <row r="374" spans="4:8" x14ac:dyDescent="0.3">
      <c r="D374" s="64"/>
      <c r="E374" s="83"/>
      <c r="F374" s="83"/>
      <c r="G374" s="83"/>
      <c r="H374" s="83"/>
    </row>
    <row r="375" spans="4:8" x14ac:dyDescent="0.3">
      <c r="D375" s="64"/>
      <c r="E375" s="83"/>
      <c r="F375" s="83"/>
      <c r="G375" s="83"/>
      <c r="H375" s="83"/>
    </row>
    <row r="376" spans="4:8" x14ac:dyDescent="0.3">
      <c r="D376" s="64"/>
      <c r="E376" s="83"/>
      <c r="F376" s="83"/>
      <c r="G376" s="83"/>
      <c r="H376" s="83"/>
    </row>
    <row r="377" spans="4:8" x14ac:dyDescent="0.3">
      <c r="D377" s="64"/>
      <c r="E377" s="83"/>
      <c r="F377" s="83"/>
      <c r="G377" s="83"/>
      <c r="H377" s="83"/>
    </row>
    <row r="378" spans="4:8" x14ac:dyDescent="0.3">
      <c r="D378" s="64"/>
      <c r="E378" s="83"/>
      <c r="F378" s="83"/>
      <c r="G378" s="83"/>
      <c r="H378" s="83"/>
    </row>
    <row r="379" spans="4:8" x14ac:dyDescent="0.3">
      <c r="D379" s="64"/>
      <c r="E379" s="83"/>
      <c r="F379" s="83"/>
      <c r="G379" s="83"/>
      <c r="H379" s="83"/>
    </row>
    <row r="380" spans="4:8" x14ac:dyDescent="0.3">
      <c r="D380" s="64"/>
      <c r="E380" s="83"/>
      <c r="F380" s="83"/>
      <c r="G380" s="83"/>
      <c r="H380" s="83"/>
    </row>
    <row r="381" spans="4:8" x14ac:dyDescent="0.3">
      <c r="D381" s="64"/>
      <c r="E381" s="83"/>
      <c r="F381" s="83"/>
      <c r="G381" s="83"/>
      <c r="H381" s="83"/>
    </row>
    <row r="382" spans="4:8" x14ac:dyDescent="0.3">
      <c r="D382" s="64"/>
      <c r="E382" s="83"/>
      <c r="F382" s="83"/>
      <c r="G382" s="83"/>
      <c r="H382" s="83"/>
    </row>
    <row r="383" spans="4:8" x14ac:dyDescent="0.3">
      <c r="D383" s="64"/>
      <c r="E383" s="83"/>
      <c r="F383" s="83"/>
      <c r="G383" s="83"/>
      <c r="H383" s="83"/>
    </row>
    <row r="384" spans="4:8" x14ac:dyDescent="0.3">
      <c r="D384" s="64"/>
      <c r="E384" s="83"/>
      <c r="F384" s="83"/>
      <c r="G384" s="83"/>
      <c r="H384" s="83"/>
    </row>
    <row r="385" spans="4:8" x14ac:dyDescent="0.3">
      <c r="D385" s="64"/>
      <c r="E385" s="83"/>
      <c r="F385" s="83"/>
      <c r="G385" s="83"/>
      <c r="H385" s="83"/>
    </row>
    <row r="386" spans="4:8" x14ac:dyDescent="0.3">
      <c r="D386" s="64"/>
      <c r="E386" s="83"/>
      <c r="F386" s="83"/>
      <c r="G386" s="83"/>
      <c r="H386" s="83"/>
    </row>
    <row r="387" spans="4:8" x14ac:dyDescent="0.3">
      <c r="D387" s="64"/>
      <c r="E387" s="83"/>
      <c r="F387" s="83"/>
      <c r="G387" s="83"/>
      <c r="H387" s="83"/>
    </row>
    <row r="388" spans="4:8" x14ac:dyDescent="0.3">
      <c r="D388" s="64"/>
      <c r="E388" s="83"/>
      <c r="F388" s="83"/>
      <c r="G388" s="83"/>
      <c r="H388" s="83"/>
    </row>
    <row r="389" spans="4:8" x14ac:dyDescent="0.3">
      <c r="D389" s="64"/>
      <c r="E389" s="83"/>
      <c r="F389" s="83"/>
      <c r="G389" s="83"/>
      <c r="H389" s="83"/>
    </row>
    <row r="390" spans="4:8" x14ac:dyDescent="0.3">
      <c r="D390" s="64"/>
      <c r="E390" s="83"/>
      <c r="F390" s="83"/>
      <c r="G390" s="83"/>
      <c r="H390" s="83"/>
    </row>
    <row r="391" spans="4:8" x14ac:dyDescent="0.3">
      <c r="D391" s="64"/>
      <c r="E391" s="83"/>
      <c r="F391" s="83"/>
      <c r="G391" s="83"/>
      <c r="H391" s="83"/>
    </row>
    <row r="392" spans="4:8" x14ac:dyDescent="0.3">
      <c r="D392" s="64"/>
      <c r="E392" s="83"/>
      <c r="F392" s="83"/>
      <c r="G392" s="83"/>
      <c r="H392" s="83"/>
    </row>
    <row r="393" spans="4:8" x14ac:dyDescent="0.3">
      <c r="D393" s="64"/>
      <c r="E393" s="83"/>
      <c r="F393" s="83"/>
      <c r="G393" s="83"/>
      <c r="H393" s="83"/>
    </row>
    <row r="394" spans="4:8" x14ac:dyDescent="0.3">
      <c r="D394" s="64"/>
      <c r="E394" s="83"/>
      <c r="F394" s="83"/>
      <c r="G394" s="83"/>
      <c r="H394" s="83"/>
    </row>
    <row r="395" spans="4:8" x14ac:dyDescent="0.3">
      <c r="D395" s="64"/>
      <c r="E395" s="83"/>
      <c r="F395" s="83"/>
      <c r="G395" s="83"/>
      <c r="H395" s="83"/>
    </row>
    <row r="396" spans="4:8" x14ac:dyDescent="0.3">
      <c r="D396" s="64"/>
      <c r="E396" s="83"/>
      <c r="F396" s="83"/>
      <c r="G396" s="83"/>
      <c r="H396" s="83"/>
    </row>
    <row r="397" spans="4:8" x14ac:dyDescent="0.3">
      <c r="D397" s="64"/>
      <c r="E397" s="83"/>
      <c r="F397" s="83"/>
      <c r="G397" s="83"/>
      <c r="H397" s="83"/>
    </row>
    <row r="398" spans="4:8" x14ac:dyDescent="0.3">
      <c r="D398" s="64"/>
      <c r="E398" s="83"/>
      <c r="F398" s="83"/>
      <c r="G398" s="83"/>
      <c r="H398" s="83"/>
    </row>
    <row r="399" spans="4:8" x14ac:dyDescent="0.3">
      <c r="D399" s="64"/>
      <c r="E399" s="83"/>
      <c r="F399" s="83"/>
      <c r="G399" s="83"/>
      <c r="H399" s="83"/>
    </row>
    <row r="400" spans="4:8" x14ac:dyDescent="0.3">
      <c r="D400" s="64"/>
      <c r="E400" s="83"/>
      <c r="F400" s="83"/>
      <c r="G400" s="83"/>
      <c r="H400" s="83"/>
    </row>
    <row r="401" spans="4:8" x14ac:dyDescent="0.3">
      <c r="D401" s="64"/>
      <c r="E401" s="83"/>
      <c r="F401" s="83"/>
      <c r="G401" s="83"/>
      <c r="H401" s="83"/>
    </row>
    <row r="402" spans="4:8" x14ac:dyDescent="0.3">
      <c r="D402" s="64"/>
      <c r="E402" s="83"/>
      <c r="F402" s="83"/>
      <c r="G402" s="83"/>
      <c r="H402" s="83"/>
    </row>
    <row r="403" spans="4:8" x14ac:dyDescent="0.3">
      <c r="D403" s="64"/>
      <c r="E403" s="83"/>
      <c r="F403" s="83"/>
      <c r="G403" s="83"/>
      <c r="H403" s="83"/>
    </row>
    <row r="404" spans="4:8" x14ac:dyDescent="0.3">
      <c r="D404" s="64"/>
      <c r="E404" s="83"/>
      <c r="F404" s="83"/>
      <c r="G404" s="83"/>
      <c r="H404" s="83"/>
    </row>
    <row r="405" spans="4:8" x14ac:dyDescent="0.3">
      <c r="D405" s="64"/>
      <c r="E405" s="83"/>
      <c r="F405" s="83"/>
      <c r="G405" s="83"/>
      <c r="H405" s="83"/>
    </row>
    <row r="406" spans="4:8" x14ac:dyDescent="0.3">
      <c r="D406" s="64"/>
      <c r="E406" s="83"/>
      <c r="F406" s="83"/>
      <c r="G406" s="83"/>
      <c r="H406" s="83"/>
    </row>
    <row r="407" spans="4:8" x14ac:dyDescent="0.3">
      <c r="D407" s="64"/>
      <c r="E407" s="83"/>
      <c r="F407" s="83"/>
      <c r="G407" s="83"/>
      <c r="H407" s="83"/>
    </row>
    <row r="408" spans="4:8" x14ac:dyDescent="0.3">
      <c r="D408" s="64"/>
      <c r="E408" s="83"/>
      <c r="F408" s="83"/>
      <c r="G408" s="83"/>
      <c r="H408" s="83"/>
    </row>
    <row r="409" spans="4:8" x14ac:dyDescent="0.3">
      <c r="D409" s="64"/>
      <c r="E409" s="83"/>
      <c r="F409" s="83"/>
      <c r="G409" s="83"/>
      <c r="H409" s="83"/>
    </row>
    <row r="410" spans="4:8" x14ac:dyDescent="0.3">
      <c r="D410" s="64"/>
      <c r="E410" s="83"/>
      <c r="F410" s="83"/>
      <c r="G410" s="83"/>
      <c r="H410" s="83"/>
    </row>
    <row r="411" spans="4:8" x14ac:dyDescent="0.3">
      <c r="D411" s="64"/>
      <c r="E411" s="83"/>
      <c r="F411" s="83"/>
      <c r="G411" s="83"/>
      <c r="H411" s="83"/>
    </row>
    <row r="412" spans="4:8" x14ac:dyDescent="0.3">
      <c r="D412" s="64"/>
      <c r="E412" s="83"/>
      <c r="F412" s="83"/>
      <c r="G412" s="83"/>
      <c r="H412" s="83"/>
    </row>
    <row r="413" spans="4:8" x14ac:dyDescent="0.3">
      <c r="D413" s="64"/>
      <c r="E413" s="83"/>
      <c r="F413" s="83"/>
      <c r="G413" s="83"/>
      <c r="H413" s="83"/>
    </row>
    <row r="414" spans="4:8" x14ac:dyDescent="0.3">
      <c r="D414" s="64"/>
      <c r="E414" s="83"/>
      <c r="F414" s="83"/>
      <c r="G414" s="83"/>
      <c r="H414" s="83"/>
    </row>
    <row r="415" spans="4:8" x14ac:dyDescent="0.3">
      <c r="D415" s="64"/>
      <c r="E415" s="83"/>
      <c r="F415" s="83"/>
      <c r="G415" s="83"/>
      <c r="H415" s="83"/>
    </row>
    <row r="416" spans="4:8" x14ac:dyDescent="0.3">
      <c r="D416" s="64"/>
      <c r="E416" s="83"/>
      <c r="F416" s="83"/>
      <c r="G416" s="83"/>
      <c r="H416" s="83"/>
    </row>
    <row r="417" spans="4:8" x14ac:dyDescent="0.3">
      <c r="D417" s="64"/>
      <c r="E417" s="83"/>
      <c r="F417" s="83"/>
      <c r="G417" s="83"/>
      <c r="H417" s="83"/>
    </row>
    <row r="418" spans="4:8" x14ac:dyDescent="0.3">
      <c r="D418" s="64"/>
      <c r="E418" s="83"/>
      <c r="F418" s="83"/>
      <c r="G418" s="83"/>
      <c r="H418" s="83"/>
    </row>
    <row r="419" spans="4:8" x14ac:dyDescent="0.3">
      <c r="D419" s="64"/>
      <c r="E419" s="83"/>
      <c r="F419" s="83"/>
      <c r="G419" s="83"/>
      <c r="H419" s="83"/>
    </row>
    <row r="420" spans="4:8" x14ac:dyDescent="0.3">
      <c r="D420" s="64"/>
      <c r="E420" s="83"/>
      <c r="F420" s="83"/>
      <c r="G420" s="83"/>
      <c r="H420" s="83"/>
    </row>
    <row r="421" spans="4:8" x14ac:dyDescent="0.3">
      <c r="D421" s="64"/>
      <c r="E421" s="83"/>
      <c r="F421" s="83"/>
      <c r="G421" s="83"/>
      <c r="H421" s="83"/>
    </row>
    <row r="422" spans="4:8" x14ac:dyDescent="0.3">
      <c r="D422" s="64"/>
      <c r="E422" s="83"/>
      <c r="F422" s="83"/>
      <c r="G422" s="83"/>
      <c r="H422" s="83"/>
    </row>
    <row r="423" spans="4:8" x14ac:dyDescent="0.3">
      <c r="D423" s="64"/>
      <c r="E423" s="83"/>
      <c r="F423" s="83"/>
      <c r="G423" s="83"/>
      <c r="H423" s="83"/>
    </row>
    <row r="424" spans="4:8" x14ac:dyDescent="0.3">
      <c r="D424" s="64"/>
      <c r="E424" s="83"/>
      <c r="F424" s="83"/>
      <c r="G424" s="83"/>
      <c r="H424" s="83"/>
    </row>
    <row r="425" spans="4:8" x14ac:dyDescent="0.3">
      <c r="D425" s="64"/>
      <c r="E425" s="83"/>
      <c r="F425" s="83"/>
      <c r="G425" s="83"/>
      <c r="H425" s="83"/>
    </row>
    <row r="426" spans="4:8" x14ac:dyDescent="0.3">
      <c r="D426" s="64"/>
      <c r="E426" s="83"/>
      <c r="F426" s="83"/>
      <c r="G426" s="83"/>
      <c r="H426" s="83"/>
    </row>
    <row r="427" spans="4:8" x14ac:dyDescent="0.3">
      <c r="D427" s="64"/>
      <c r="E427" s="83"/>
      <c r="F427" s="83"/>
      <c r="G427" s="83"/>
      <c r="H427" s="83"/>
    </row>
    <row r="428" spans="4:8" x14ac:dyDescent="0.3">
      <c r="D428" s="64"/>
      <c r="E428" s="83"/>
      <c r="F428" s="83"/>
      <c r="G428" s="83"/>
      <c r="H428" s="83"/>
    </row>
    <row r="429" spans="4:8" x14ac:dyDescent="0.3">
      <c r="D429" s="64"/>
      <c r="E429" s="83"/>
      <c r="F429" s="83"/>
      <c r="G429" s="83"/>
      <c r="H429" s="83"/>
    </row>
    <row r="430" spans="4:8" x14ac:dyDescent="0.3">
      <c r="D430" s="64"/>
      <c r="E430" s="83"/>
      <c r="F430" s="83"/>
      <c r="G430" s="83"/>
      <c r="H430" s="83"/>
    </row>
    <row r="431" spans="4:8" x14ac:dyDescent="0.3">
      <c r="D431" s="64"/>
      <c r="E431" s="83"/>
      <c r="F431" s="83"/>
      <c r="G431" s="83"/>
      <c r="H431" s="83"/>
    </row>
    <row r="432" spans="4:8" x14ac:dyDescent="0.3">
      <c r="D432" s="64"/>
      <c r="E432" s="83"/>
      <c r="F432" s="83"/>
      <c r="G432" s="83"/>
      <c r="H432" s="83"/>
    </row>
    <row r="433" spans="4:8" x14ac:dyDescent="0.3">
      <c r="D433" s="64"/>
      <c r="E433" s="83"/>
      <c r="F433" s="83"/>
      <c r="G433" s="83"/>
      <c r="H433" s="83"/>
    </row>
    <row r="434" spans="4:8" x14ac:dyDescent="0.3">
      <c r="D434" s="64"/>
      <c r="E434" s="83"/>
      <c r="F434" s="83"/>
      <c r="G434" s="83"/>
      <c r="H434" s="83"/>
    </row>
    <row r="435" spans="4:8" x14ac:dyDescent="0.3">
      <c r="D435" s="64"/>
      <c r="E435" s="83"/>
      <c r="F435" s="83"/>
      <c r="G435" s="83"/>
      <c r="H435" s="83"/>
    </row>
    <row r="436" spans="4:8" x14ac:dyDescent="0.3">
      <c r="D436" s="64"/>
      <c r="E436" s="83"/>
      <c r="F436" s="83"/>
      <c r="G436" s="83"/>
      <c r="H436" s="83"/>
    </row>
    <row r="437" spans="4:8" x14ac:dyDescent="0.3">
      <c r="D437" s="64"/>
      <c r="E437" s="83"/>
      <c r="F437" s="83"/>
      <c r="G437" s="83"/>
      <c r="H437" s="83"/>
    </row>
    <row r="438" spans="4:8" x14ac:dyDescent="0.3">
      <c r="D438" s="64"/>
      <c r="E438" s="83"/>
      <c r="F438" s="83"/>
      <c r="G438" s="83"/>
      <c r="H438" s="83"/>
    </row>
    <row r="439" spans="4:8" x14ac:dyDescent="0.3">
      <c r="D439" s="64"/>
      <c r="E439" s="83"/>
      <c r="F439" s="83"/>
      <c r="G439" s="83"/>
      <c r="H439" s="83"/>
    </row>
    <row r="440" spans="4:8" x14ac:dyDescent="0.3">
      <c r="D440" s="64"/>
      <c r="E440" s="83"/>
      <c r="F440" s="83"/>
      <c r="G440" s="83"/>
      <c r="H440" s="83"/>
    </row>
    <row r="441" spans="4:8" x14ac:dyDescent="0.3">
      <c r="D441" s="64"/>
      <c r="E441" s="83"/>
      <c r="F441" s="83"/>
      <c r="G441" s="83"/>
      <c r="H441" s="83"/>
    </row>
    <row r="442" spans="4:8" x14ac:dyDescent="0.3">
      <c r="D442" s="64"/>
      <c r="E442" s="83"/>
      <c r="F442" s="83"/>
      <c r="G442" s="83"/>
      <c r="H442" s="83"/>
    </row>
    <row r="443" spans="4:8" x14ac:dyDescent="0.3">
      <c r="D443" s="64"/>
      <c r="E443" s="83"/>
      <c r="F443" s="83"/>
      <c r="G443" s="83"/>
      <c r="H443" s="83"/>
    </row>
    <row r="444" spans="4:8" x14ac:dyDescent="0.3">
      <c r="D444" s="64"/>
      <c r="E444" s="83"/>
      <c r="F444" s="83"/>
      <c r="G444" s="83"/>
      <c r="H444" s="83"/>
    </row>
    <row r="445" spans="4:8" x14ac:dyDescent="0.3">
      <c r="D445" s="64"/>
      <c r="E445" s="83"/>
      <c r="F445" s="83"/>
      <c r="G445" s="83"/>
      <c r="H445" s="83"/>
    </row>
    <row r="446" spans="4:8" x14ac:dyDescent="0.3">
      <c r="D446" s="64"/>
      <c r="E446" s="83"/>
      <c r="F446" s="83"/>
      <c r="G446" s="83"/>
      <c r="H446" s="83"/>
    </row>
    <row r="447" spans="4:8" x14ac:dyDescent="0.3">
      <c r="D447" s="64"/>
      <c r="E447" s="83"/>
      <c r="F447" s="83"/>
      <c r="G447" s="83"/>
      <c r="H447" s="83"/>
    </row>
    <row r="448" spans="4:8" x14ac:dyDescent="0.3">
      <c r="D448" s="64"/>
      <c r="E448" s="83"/>
      <c r="F448" s="83"/>
      <c r="G448" s="83"/>
      <c r="H448" s="83"/>
    </row>
    <row r="449" spans="4:8" x14ac:dyDescent="0.3">
      <c r="D449" s="64"/>
      <c r="E449" s="83"/>
      <c r="F449" s="83"/>
      <c r="G449" s="83"/>
      <c r="H449" s="83"/>
    </row>
    <row r="450" spans="4:8" x14ac:dyDescent="0.3">
      <c r="D450" s="64"/>
      <c r="E450" s="83"/>
      <c r="F450" s="83"/>
      <c r="G450" s="83"/>
      <c r="H450" s="83"/>
    </row>
    <row r="451" spans="4:8" x14ac:dyDescent="0.3">
      <c r="D451" s="64"/>
      <c r="E451" s="83"/>
      <c r="F451" s="83"/>
      <c r="G451" s="83"/>
      <c r="H451" s="83"/>
    </row>
    <row r="452" spans="4:8" x14ac:dyDescent="0.3">
      <c r="D452" s="64"/>
      <c r="E452" s="83"/>
      <c r="F452" s="83"/>
      <c r="G452" s="83"/>
      <c r="H452" s="83"/>
    </row>
    <row r="453" spans="4:8" x14ac:dyDescent="0.3">
      <c r="D453" s="64"/>
      <c r="E453" s="83"/>
      <c r="F453" s="83"/>
      <c r="G453" s="83"/>
      <c r="H453" s="83"/>
    </row>
    <row r="454" spans="4:8" x14ac:dyDescent="0.3">
      <c r="D454" s="64"/>
      <c r="E454" s="83"/>
      <c r="F454" s="83"/>
      <c r="G454" s="83"/>
      <c r="H454" s="83"/>
    </row>
    <row r="455" spans="4:8" x14ac:dyDescent="0.3">
      <c r="D455" s="64"/>
      <c r="E455" s="83"/>
      <c r="F455" s="83"/>
      <c r="G455" s="83"/>
      <c r="H455" s="83"/>
    </row>
    <row r="456" spans="4:8" x14ac:dyDescent="0.3">
      <c r="D456" s="64"/>
      <c r="E456" s="83"/>
      <c r="F456" s="83"/>
      <c r="G456" s="83"/>
      <c r="H456" s="83"/>
    </row>
    <row r="457" spans="4:8" x14ac:dyDescent="0.3">
      <c r="D457" s="64"/>
      <c r="E457" s="83"/>
      <c r="F457" s="83"/>
      <c r="G457" s="83"/>
      <c r="H457" s="83"/>
    </row>
    <row r="458" spans="4:8" x14ac:dyDescent="0.3">
      <c r="D458" s="64"/>
      <c r="E458" s="83"/>
      <c r="F458" s="83"/>
      <c r="G458" s="83"/>
      <c r="H458" s="83"/>
    </row>
    <row r="459" spans="4:8" x14ac:dyDescent="0.3">
      <c r="D459" s="64"/>
      <c r="E459" s="83"/>
      <c r="F459" s="83"/>
      <c r="G459" s="83"/>
      <c r="H459" s="83"/>
    </row>
    <row r="460" spans="4:8" x14ac:dyDescent="0.3">
      <c r="D460" s="64"/>
      <c r="E460" s="83"/>
      <c r="F460" s="83"/>
      <c r="G460" s="83"/>
      <c r="H460" s="83"/>
    </row>
    <row r="461" spans="4:8" x14ac:dyDescent="0.3">
      <c r="D461" s="64"/>
      <c r="E461" s="83"/>
      <c r="F461" s="83"/>
      <c r="G461" s="83"/>
      <c r="H461" s="83"/>
    </row>
    <row r="462" spans="4:8" x14ac:dyDescent="0.3">
      <c r="D462" s="64"/>
      <c r="E462" s="83"/>
      <c r="F462" s="83"/>
      <c r="G462" s="83"/>
      <c r="H462" s="83"/>
    </row>
    <row r="463" spans="4:8" x14ac:dyDescent="0.3">
      <c r="D463" s="64"/>
      <c r="E463" s="83"/>
      <c r="F463" s="83"/>
      <c r="G463" s="83"/>
      <c r="H463" s="83"/>
    </row>
    <row r="464" spans="4:8" x14ac:dyDescent="0.3">
      <c r="D464" s="64"/>
      <c r="E464" s="83"/>
      <c r="F464" s="83"/>
      <c r="G464" s="83"/>
      <c r="H464" s="83"/>
    </row>
    <row r="465" spans="4:8" x14ac:dyDescent="0.3">
      <c r="D465" s="64"/>
      <c r="E465" s="83"/>
      <c r="F465" s="83"/>
      <c r="G465" s="83"/>
      <c r="H465" s="83"/>
    </row>
    <row r="466" spans="4:8" x14ac:dyDescent="0.3">
      <c r="D466" s="64"/>
      <c r="E466" s="83"/>
      <c r="F466" s="83"/>
      <c r="G466" s="83"/>
      <c r="H466" s="83"/>
    </row>
    <row r="467" spans="4:8" x14ac:dyDescent="0.3">
      <c r="D467" s="64"/>
      <c r="E467" s="83"/>
      <c r="F467" s="83"/>
      <c r="G467" s="83"/>
      <c r="H467" s="83"/>
    </row>
    <row r="468" spans="4:8" x14ac:dyDescent="0.3">
      <c r="D468" s="64"/>
      <c r="E468" s="83"/>
      <c r="F468" s="83"/>
      <c r="G468" s="83"/>
      <c r="H468" s="83"/>
    </row>
    <row r="469" spans="4:8" x14ac:dyDescent="0.3">
      <c r="D469" s="64"/>
      <c r="E469" s="83"/>
      <c r="F469" s="83"/>
      <c r="G469" s="83"/>
      <c r="H469" s="83"/>
    </row>
    <row r="470" spans="4:8" x14ac:dyDescent="0.3">
      <c r="D470" s="64"/>
      <c r="E470" s="83"/>
      <c r="F470" s="83"/>
      <c r="G470" s="83"/>
      <c r="H470" s="83"/>
    </row>
    <row r="471" spans="4:8" x14ac:dyDescent="0.3">
      <c r="D471" s="64"/>
      <c r="E471" s="83"/>
      <c r="F471" s="83"/>
      <c r="G471" s="83"/>
      <c r="H471" s="83"/>
    </row>
    <row r="472" spans="4:8" x14ac:dyDescent="0.3">
      <c r="D472" s="64"/>
      <c r="E472" s="83"/>
      <c r="F472" s="83"/>
      <c r="G472" s="83"/>
      <c r="H472" s="83"/>
    </row>
    <row r="473" spans="4:8" x14ac:dyDescent="0.3">
      <c r="D473" s="64"/>
      <c r="E473" s="83"/>
      <c r="F473" s="83"/>
      <c r="G473" s="83"/>
      <c r="H473" s="83"/>
    </row>
    <row r="474" spans="4:8" x14ac:dyDescent="0.3">
      <c r="D474" s="64"/>
      <c r="E474" s="83"/>
      <c r="F474" s="83"/>
      <c r="G474" s="83"/>
      <c r="H474" s="83"/>
    </row>
    <row r="475" spans="4:8" x14ac:dyDescent="0.3">
      <c r="D475" s="64"/>
      <c r="E475" s="83"/>
      <c r="F475" s="83"/>
      <c r="G475" s="83"/>
      <c r="H475" s="83"/>
    </row>
    <row r="476" spans="4:8" x14ac:dyDescent="0.3">
      <c r="D476" s="64"/>
      <c r="E476" s="83"/>
      <c r="F476" s="83"/>
      <c r="G476" s="83"/>
      <c r="H476" s="83"/>
    </row>
    <row r="477" spans="4:8" x14ac:dyDescent="0.3">
      <c r="D477" s="64"/>
      <c r="E477" s="83"/>
      <c r="F477" s="83"/>
      <c r="G477" s="83"/>
      <c r="H477" s="83"/>
    </row>
    <row r="478" spans="4:8" x14ac:dyDescent="0.3">
      <c r="D478" s="64"/>
      <c r="E478" s="83"/>
      <c r="F478" s="83"/>
      <c r="G478" s="83"/>
      <c r="H478" s="83"/>
    </row>
    <row r="479" spans="4:8" x14ac:dyDescent="0.3">
      <c r="D479" s="64"/>
      <c r="E479" s="83"/>
      <c r="F479" s="83"/>
      <c r="G479" s="83"/>
      <c r="H479" s="83"/>
    </row>
    <row r="480" spans="4:8" x14ac:dyDescent="0.3">
      <c r="D480" s="64"/>
      <c r="E480" s="83"/>
      <c r="F480" s="83"/>
      <c r="G480" s="83"/>
      <c r="H480" s="83"/>
    </row>
    <row r="481" spans="4:8" x14ac:dyDescent="0.3">
      <c r="D481" s="64"/>
      <c r="E481" s="83"/>
      <c r="F481" s="83"/>
      <c r="G481" s="83"/>
      <c r="H481" s="83"/>
    </row>
    <row r="482" spans="4:8" x14ac:dyDescent="0.3">
      <c r="D482" s="64"/>
      <c r="E482" s="83"/>
      <c r="F482" s="83"/>
      <c r="G482" s="83"/>
      <c r="H482" s="83"/>
    </row>
    <row r="483" spans="4:8" x14ac:dyDescent="0.3">
      <c r="D483" s="64"/>
      <c r="E483" s="83"/>
      <c r="F483" s="83"/>
      <c r="G483" s="83"/>
      <c r="H483" s="83"/>
    </row>
    <row r="484" spans="4:8" x14ac:dyDescent="0.3">
      <c r="D484" s="64"/>
      <c r="E484" s="83"/>
      <c r="F484" s="83"/>
      <c r="G484" s="83"/>
      <c r="H484" s="83"/>
    </row>
    <row r="485" spans="4:8" x14ac:dyDescent="0.3">
      <c r="D485" s="64"/>
      <c r="E485" s="83"/>
      <c r="F485" s="83"/>
      <c r="G485" s="83"/>
      <c r="H485" s="83"/>
    </row>
    <row r="486" spans="4:8" x14ac:dyDescent="0.3">
      <c r="D486" s="64"/>
      <c r="E486" s="83"/>
      <c r="F486" s="83"/>
      <c r="G486" s="83"/>
      <c r="H486" s="83"/>
    </row>
    <row r="487" spans="4:8" x14ac:dyDescent="0.3">
      <c r="D487" s="64"/>
      <c r="E487" s="83"/>
      <c r="F487" s="83"/>
      <c r="G487" s="83"/>
      <c r="H487" s="83"/>
    </row>
    <row r="488" spans="4:8" x14ac:dyDescent="0.3">
      <c r="D488" s="64"/>
      <c r="E488" s="83"/>
      <c r="F488" s="83"/>
      <c r="G488" s="83"/>
      <c r="H488" s="83"/>
    </row>
    <row r="489" spans="4:8" x14ac:dyDescent="0.3">
      <c r="D489" s="64"/>
      <c r="E489" s="83"/>
      <c r="F489" s="83"/>
      <c r="G489" s="83"/>
      <c r="H489" s="83"/>
    </row>
    <row r="490" spans="4:8" x14ac:dyDescent="0.3">
      <c r="D490" s="64"/>
      <c r="E490" s="83"/>
      <c r="F490" s="83"/>
      <c r="G490" s="83"/>
      <c r="H490" s="83"/>
    </row>
    <row r="491" spans="4:8" x14ac:dyDescent="0.3">
      <c r="D491" s="64"/>
      <c r="E491" s="83"/>
      <c r="F491" s="83"/>
      <c r="G491" s="83"/>
      <c r="H491" s="83"/>
    </row>
    <row r="492" spans="4:8" x14ac:dyDescent="0.3">
      <c r="D492" s="64"/>
      <c r="E492" s="83"/>
      <c r="F492" s="83"/>
      <c r="G492" s="83"/>
      <c r="H492" s="83"/>
    </row>
    <row r="493" spans="4:8" x14ac:dyDescent="0.3">
      <c r="D493" s="64"/>
      <c r="E493" s="83"/>
      <c r="F493" s="83"/>
      <c r="G493" s="83"/>
      <c r="H493" s="83"/>
    </row>
    <row r="494" spans="4:8" x14ac:dyDescent="0.3">
      <c r="D494" s="64"/>
      <c r="E494" s="83"/>
      <c r="F494" s="83"/>
      <c r="G494" s="83"/>
      <c r="H494" s="83"/>
    </row>
    <row r="495" spans="4:8" x14ac:dyDescent="0.3">
      <c r="D495" s="64"/>
      <c r="E495" s="83"/>
      <c r="F495" s="83"/>
      <c r="G495" s="83"/>
      <c r="H495" s="83"/>
    </row>
    <row r="496" spans="4:8" x14ac:dyDescent="0.3">
      <c r="D496" s="64"/>
      <c r="E496" s="83"/>
      <c r="F496" s="83"/>
      <c r="G496" s="83"/>
      <c r="H496" s="83"/>
    </row>
    <row r="497" spans="4:8" x14ac:dyDescent="0.3">
      <c r="D497" s="64"/>
      <c r="E497" s="83"/>
      <c r="F497" s="83"/>
      <c r="G497" s="83"/>
      <c r="H497" s="83"/>
    </row>
    <row r="498" spans="4:8" x14ac:dyDescent="0.3">
      <c r="D498" s="64"/>
      <c r="E498" s="83"/>
      <c r="F498" s="83"/>
      <c r="G498" s="83"/>
      <c r="H498" s="83"/>
    </row>
    <row r="499" spans="4:8" x14ac:dyDescent="0.3">
      <c r="D499" s="64"/>
      <c r="E499" s="83"/>
      <c r="F499" s="83"/>
      <c r="G499" s="83"/>
      <c r="H499" s="83"/>
    </row>
    <row r="500" spans="4:8" x14ac:dyDescent="0.3">
      <c r="D500" s="64"/>
      <c r="E500" s="83"/>
      <c r="F500" s="83"/>
      <c r="G500" s="83"/>
      <c r="H500" s="83"/>
    </row>
    <row r="501" spans="4:8" x14ac:dyDescent="0.3">
      <c r="D501" s="64"/>
      <c r="E501" s="83"/>
      <c r="F501" s="83"/>
      <c r="G501" s="83"/>
      <c r="H501" s="83"/>
    </row>
    <row r="502" spans="4:8" x14ac:dyDescent="0.3">
      <c r="D502" s="64"/>
      <c r="E502" s="83"/>
      <c r="F502" s="83"/>
      <c r="G502" s="83"/>
      <c r="H502" s="83"/>
    </row>
    <row r="503" spans="4:8" x14ac:dyDescent="0.3">
      <c r="D503" s="64"/>
      <c r="E503" s="83"/>
      <c r="F503" s="83"/>
      <c r="G503" s="83"/>
      <c r="H503" s="83"/>
    </row>
    <row r="504" spans="4:8" x14ac:dyDescent="0.3">
      <c r="D504" s="64"/>
      <c r="E504" s="83"/>
      <c r="F504" s="83"/>
      <c r="G504" s="83"/>
      <c r="H504" s="83"/>
    </row>
    <row r="505" spans="4:8" x14ac:dyDescent="0.3">
      <c r="D505" s="64"/>
      <c r="E505" s="83"/>
      <c r="F505" s="83"/>
      <c r="G505" s="83"/>
      <c r="H505" s="83"/>
    </row>
    <row r="506" spans="4:8" x14ac:dyDescent="0.3">
      <c r="D506" s="64"/>
      <c r="E506" s="83"/>
      <c r="F506" s="83"/>
      <c r="G506" s="83"/>
      <c r="H506" s="83"/>
    </row>
    <row r="507" spans="4:8" x14ac:dyDescent="0.3">
      <c r="D507" s="64"/>
      <c r="E507" s="83"/>
      <c r="F507" s="83"/>
      <c r="G507" s="83"/>
      <c r="H507" s="83"/>
    </row>
    <row r="508" spans="4:8" x14ac:dyDescent="0.3">
      <c r="D508" s="64"/>
      <c r="E508" s="83"/>
      <c r="F508" s="83"/>
      <c r="G508" s="83"/>
      <c r="H508" s="83"/>
    </row>
    <row r="509" spans="4:8" x14ac:dyDescent="0.3">
      <c r="D509" s="64"/>
      <c r="E509" s="83"/>
      <c r="F509" s="83"/>
      <c r="G509" s="83"/>
      <c r="H509" s="83"/>
    </row>
    <row r="510" spans="4:8" x14ac:dyDescent="0.3">
      <c r="D510" s="64"/>
      <c r="E510" s="83"/>
      <c r="F510" s="83"/>
      <c r="G510" s="83"/>
      <c r="H510" s="83"/>
    </row>
    <row r="511" spans="4:8" x14ac:dyDescent="0.3">
      <c r="D511" s="64"/>
      <c r="E511" s="83"/>
      <c r="F511" s="83"/>
      <c r="G511" s="83"/>
      <c r="H511" s="83"/>
    </row>
    <row r="512" spans="4:8" x14ac:dyDescent="0.3">
      <c r="D512" s="64"/>
      <c r="E512" s="83"/>
      <c r="F512" s="83"/>
      <c r="G512" s="83"/>
      <c r="H512" s="83"/>
    </row>
    <row r="513" spans="4:8" x14ac:dyDescent="0.3">
      <c r="D513" s="64"/>
      <c r="E513" s="83"/>
      <c r="F513" s="83"/>
      <c r="G513" s="83"/>
      <c r="H513" s="83"/>
    </row>
    <row r="514" spans="4:8" x14ac:dyDescent="0.3">
      <c r="D514" s="64"/>
      <c r="E514" s="83"/>
      <c r="F514" s="83"/>
      <c r="G514" s="83"/>
      <c r="H514" s="83"/>
    </row>
    <row r="515" spans="4:8" x14ac:dyDescent="0.3">
      <c r="D515" s="64"/>
      <c r="E515" s="83"/>
      <c r="F515" s="83"/>
      <c r="G515" s="83"/>
      <c r="H515" s="83"/>
    </row>
    <row r="516" spans="4:8" x14ac:dyDescent="0.3">
      <c r="D516" s="64"/>
      <c r="E516" s="83"/>
      <c r="F516" s="83"/>
      <c r="G516" s="83"/>
      <c r="H516" s="83"/>
    </row>
    <row r="517" spans="4:8" x14ac:dyDescent="0.3">
      <c r="D517" s="64"/>
      <c r="E517" s="83"/>
      <c r="F517" s="83"/>
      <c r="G517" s="83"/>
      <c r="H517" s="83"/>
    </row>
    <row r="518" spans="4:8" x14ac:dyDescent="0.3">
      <c r="D518" s="64"/>
      <c r="E518" s="83"/>
      <c r="F518" s="83"/>
      <c r="G518" s="83"/>
      <c r="H518" s="83"/>
    </row>
    <row r="519" spans="4:8" x14ac:dyDescent="0.3">
      <c r="D519" s="64"/>
      <c r="E519" s="83"/>
      <c r="F519" s="83"/>
      <c r="G519" s="83"/>
      <c r="H519" s="83"/>
    </row>
    <row r="520" spans="4:8" x14ac:dyDescent="0.3">
      <c r="D520" s="64"/>
      <c r="E520" s="83"/>
      <c r="F520" s="83"/>
      <c r="G520" s="83"/>
      <c r="H520" s="83"/>
    </row>
    <row r="521" spans="4:8" x14ac:dyDescent="0.3">
      <c r="D521" s="64"/>
      <c r="E521" s="83"/>
      <c r="F521" s="83"/>
      <c r="G521" s="83"/>
      <c r="H521" s="83"/>
    </row>
    <row r="522" spans="4:8" x14ac:dyDescent="0.3">
      <c r="D522" s="64"/>
      <c r="E522" s="83"/>
      <c r="F522" s="83"/>
      <c r="G522" s="83"/>
      <c r="H522" s="83"/>
    </row>
    <row r="523" spans="4:8" x14ac:dyDescent="0.3">
      <c r="D523" s="64"/>
      <c r="E523" s="83"/>
      <c r="F523" s="83"/>
      <c r="G523" s="83"/>
      <c r="H523" s="83"/>
    </row>
    <row r="524" spans="4:8" x14ac:dyDescent="0.3">
      <c r="D524" s="64"/>
      <c r="E524" s="83"/>
      <c r="F524" s="83"/>
      <c r="G524" s="83"/>
      <c r="H524" s="83"/>
    </row>
    <row r="525" spans="4:8" x14ac:dyDescent="0.3">
      <c r="D525" s="64"/>
      <c r="E525" s="83"/>
      <c r="F525" s="83"/>
      <c r="G525" s="83"/>
      <c r="H525" s="83"/>
    </row>
    <row r="526" spans="4:8" x14ac:dyDescent="0.3">
      <c r="D526" s="64"/>
      <c r="E526" s="83"/>
      <c r="F526" s="83"/>
      <c r="G526" s="83"/>
      <c r="H526" s="83"/>
    </row>
    <row r="527" spans="4:8" x14ac:dyDescent="0.3">
      <c r="D527" s="64"/>
      <c r="E527" s="83"/>
      <c r="F527" s="83"/>
      <c r="G527" s="83"/>
      <c r="H527" s="83"/>
    </row>
    <row r="528" spans="4:8" x14ac:dyDescent="0.3">
      <c r="D528" s="64"/>
      <c r="E528" s="83"/>
      <c r="F528" s="83"/>
      <c r="G528" s="83"/>
      <c r="H528" s="83"/>
    </row>
    <row r="529" spans="4:8" x14ac:dyDescent="0.3">
      <c r="D529" s="64"/>
      <c r="E529" s="83"/>
      <c r="F529" s="83"/>
      <c r="G529" s="83"/>
      <c r="H529" s="83"/>
    </row>
    <row r="530" spans="4:8" x14ac:dyDescent="0.3">
      <c r="D530" s="64"/>
      <c r="E530" s="83"/>
      <c r="F530" s="83"/>
      <c r="G530" s="83"/>
      <c r="H530" s="83"/>
    </row>
    <row r="531" spans="4:8" x14ac:dyDescent="0.3">
      <c r="D531" s="64"/>
      <c r="E531" s="83"/>
      <c r="F531" s="83"/>
      <c r="G531" s="83"/>
      <c r="H531" s="83"/>
    </row>
    <row r="532" spans="4:8" x14ac:dyDescent="0.3">
      <c r="D532" s="64"/>
      <c r="E532" s="83"/>
      <c r="F532" s="83"/>
      <c r="G532" s="83"/>
      <c r="H532" s="83"/>
    </row>
    <row r="533" spans="4:8" x14ac:dyDescent="0.3">
      <c r="D533" s="64"/>
      <c r="E533" s="83"/>
      <c r="F533" s="83"/>
      <c r="G533" s="83"/>
      <c r="H533" s="83"/>
    </row>
    <row r="534" spans="4:8" x14ac:dyDescent="0.3">
      <c r="D534" s="64"/>
      <c r="E534" s="83"/>
      <c r="F534" s="83"/>
      <c r="G534" s="83"/>
      <c r="H534" s="83"/>
    </row>
    <row r="535" spans="4:8" x14ac:dyDescent="0.3">
      <c r="D535" s="64"/>
      <c r="E535" s="83"/>
      <c r="F535" s="83"/>
      <c r="G535" s="83"/>
      <c r="H535" s="83"/>
    </row>
    <row r="536" spans="4:8" x14ac:dyDescent="0.3">
      <c r="D536" s="64"/>
      <c r="E536" s="83"/>
      <c r="F536" s="83"/>
      <c r="G536" s="83"/>
      <c r="H536" s="83"/>
    </row>
    <row r="537" spans="4:8" x14ac:dyDescent="0.3">
      <c r="D537" s="64"/>
      <c r="E537" s="83"/>
      <c r="F537" s="83"/>
      <c r="G537" s="83"/>
      <c r="H537" s="83"/>
    </row>
    <row r="538" spans="4:8" x14ac:dyDescent="0.3">
      <c r="D538" s="64"/>
      <c r="E538" s="83"/>
      <c r="F538" s="83"/>
      <c r="G538" s="83"/>
      <c r="H538" s="83"/>
    </row>
    <row r="539" spans="4:8" x14ac:dyDescent="0.3">
      <c r="D539" s="64"/>
      <c r="E539" s="83"/>
      <c r="F539" s="83"/>
      <c r="G539" s="83"/>
      <c r="H539" s="83"/>
    </row>
    <row r="540" spans="4:8" x14ac:dyDescent="0.3">
      <c r="D540" s="64"/>
      <c r="E540" s="83"/>
      <c r="F540" s="83"/>
      <c r="G540" s="83"/>
      <c r="H540" s="83"/>
    </row>
    <row r="541" spans="4:8" x14ac:dyDescent="0.3">
      <c r="D541" s="64"/>
      <c r="E541" s="83"/>
      <c r="F541" s="83"/>
      <c r="G541" s="83"/>
      <c r="H541" s="83"/>
    </row>
    <row r="542" spans="4:8" x14ac:dyDescent="0.3">
      <c r="D542" s="64"/>
      <c r="E542" s="83"/>
      <c r="F542" s="83"/>
      <c r="G542" s="83"/>
      <c r="H542" s="83"/>
    </row>
    <row r="543" spans="4:8" x14ac:dyDescent="0.3">
      <c r="D543" s="64"/>
      <c r="E543" s="83"/>
      <c r="F543" s="83"/>
      <c r="G543" s="83"/>
      <c r="H543" s="83"/>
    </row>
    <row r="544" spans="4:8" x14ac:dyDescent="0.3">
      <c r="D544" s="64"/>
      <c r="E544" s="83"/>
      <c r="F544" s="83"/>
      <c r="G544" s="83"/>
      <c r="H544" s="83"/>
    </row>
    <row r="545" spans="4:8" x14ac:dyDescent="0.3">
      <c r="D545" s="64"/>
      <c r="E545" s="83"/>
      <c r="F545" s="83"/>
      <c r="G545" s="83"/>
      <c r="H545" s="83"/>
    </row>
    <row r="546" spans="4:8" x14ac:dyDescent="0.3">
      <c r="D546" s="64"/>
      <c r="E546" s="83"/>
      <c r="F546" s="83"/>
      <c r="G546" s="83"/>
      <c r="H546" s="83"/>
    </row>
    <row r="547" spans="4:8" x14ac:dyDescent="0.3">
      <c r="D547" s="64"/>
      <c r="E547" s="83"/>
      <c r="F547" s="83"/>
      <c r="G547" s="83"/>
      <c r="H547" s="83"/>
    </row>
    <row r="548" spans="4:8" x14ac:dyDescent="0.3">
      <c r="D548" s="64"/>
      <c r="E548" s="83"/>
      <c r="F548" s="83"/>
      <c r="G548" s="83"/>
      <c r="H548" s="83"/>
    </row>
    <row r="549" spans="4:8" x14ac:dyDescent="0.3">
      <c r="D549" s="64"/>
      <c r="E549" s="83"/>
      <c r="F549" s="83"/>
      <c r="G549" s="83"/>
      <c r="H549" s="83"/>
    </row>
    <row r="550" spans="4:8" x14ac:dyDescent="0.3">
      <c r="D550" s="64"/>
      <c r="E550" s="83"/>
      <c r="F550" s="83"/>
      <c r="G550" s="83"/>
      <c r="H550" s="83"/>
    </row>
    <row r="551" spans="4:8" x14ac:dyDescent="0.3">
      <c r="D551" s="64"/>
      <c r="E551" s="83"/>
      <c r="F551" s="83"/>
      <c r="G551" s="83"/>
      <c r="H551" s="83"/>
    </row>
    <row r="552" spans="4:8" x14ac:dyDescent="0.3">
      <c r="D552" s="64"/>
      <c r="E552" s="83"/>
      <c r="F552" s="83"/>
      <c r="G552" s="83"/>
      <c r="H552" s="83"/>
    </row>
    <row r="553" spans="4:8" x14ac:dyDescent="0.3">
      <c r="D553" s="64"/>
      <c r="E553" s="83"/>
      <c r="F553" s="83"/>
      <c r="G553" s="83"/>
      <c r="H553" s="83"/>
    </row>
    <row r="554" spans="4:8" x14ac:dyDescent="0.3">
      <c r="D554" s="64"/>
      <c r="E554" s="83"/>
      <c r="F554" s="83"/>
      <c r="G554" s="83"/>
      <c r="H554" s="83"/>
    </row>
    <row r="555" spans="4:8" x14ac:dyDescent="0.3">
      <c r="D555" s="64"/>
      <c r="E555" s="83"/>
      <c r="F555" s="83"/>
      <c r="G555" s="83"/>
      <c r="H555" s="83"/>
    </row>
    <row r="556" spans="4:8" x14ac:dyDescent="0.3">
      <c r="D556" s="64"/>
      <c r="E556" s="83"/>
      <c r="F556" s="83"/>
      <c r="G556" s="83"/>
      <c r="H556" s="83"/>
    </row>
    <row r="557" spans="4:8" x14ac:dyDescent="0.3">
      <c r="D557" s="64"/>
      <c r="E557" s="83"/>
      <c r="F557" s="83"/>
      <c r="G557" s="83"/>
      <c r="H557" s="83"/>
    </row>
    <row r="558" spans="4:8" x14ac:dyDescent="0.3">
      <c r="D558" s="64"/>
      <c r="E558" s="83"/>
      <c r="F558" s="83"/>
      <c r="G558" s="83"/>
      <c r="H558" s="83"/>
    </row>
    <row r="559" spans="4:8" x14ac:dyDescent="0.3">
      <c r="D559" s="64"/>
      <c r="E559" s="83"/>
      <c r="F559" s="83"/>
      <c r="G559" s="83"/>
      <c r="H559" s="83"/>
    </row>
    <row r="560" spans="4:8" x14ac:dyDescent="0.3">
      <c r="D560" s="64"/>
      <c r="E560" s="83"/>
      <c r="F560" s="83"/>
      <c r="G560" s="83"/>
      <c r="H560" s="83"/>
    </row>
    <row r="561" spans="4:8" x14ac:dyDescent="0.3">
      <c r="D561" s="64"/>
      <c r="E561" s="83"/>
      <c r="F561" s="83"/>
      <c r="G561" s="83"/>
      <c r="H561" s="83"/>
    </row>
    <row r="562" spans="4:8" x14ac:dyDescent="0.3">
      <c r="D562" s="64"/>
      <c r="E562" s="83"/>
      <c r="F562" s="83"/>
      <c r="G562" s="83"/>
      <c r="H562" s="83"/>
    </row>
    <row r="563" spans="4:8" x14ac:dyDescent="0.3">
      <c r="D563" s="64"/>
      <c r="E563" s="83"/>
      <c r="F563" s="83"/>
      <c r="G563" s="83"/>
      <c r="H563" s="83"/>
    </row>
    <row r="564" spans="4:8" x14ac:dyDescent="0.3">
      <c r="D564" s="64"/>
      <c r="E564" s="83"/>
      <c r="F564" s="83"/>
      <c r="G564" s="83"/>
      <c r="H564" s="83"/>
    </row>
    <row r="565" spans="4:8" x14ac:dyDescent="0.3">
      <c r="D565" s="64"/>
      <c r="E565" s="83"/>
      <c r="F565" s="83"/>
      <c r="G565" s="83"/>
      <c r="H565" s="83"/>
    </row>
    <row r="566" spans="4:8" x14ac:dyDescent="0.3">
      <c r="D566" s="64"/>
      <c r="E566" s="83"/>
      <c r="F566" s="83"/>
      <c r="G566" s="83"/>
      <c r="H566" s="83"/>
    </row>
    <row r="567" spans="4:8" x14ac:dyDescent="0.3">
      <c r="D567" s="64"/>
      <c r="E567" s="83"/>
      <c r="F567" s="83"/>
      <c r="G567" s="83"/>
      <c r="H567" s="83"/>
    </row>
    <row r="568" spans="4:8" x14ac:dyDescent="0.3">
      <c r="D568" s="64"/>
      <c r="E568" s="83"/>
      <c r="F568" s="83"/>
      <c r="G568" s="83"/>
      <c r="H568" s="83"/>
    </row>
    <row r="569" spans="4:8" x14ac:dyDescent="0.3">
      <c r="D569" s="64"/>
      <c r="E569" s="83"/>
      <c r="F569" s="83"/>
      <c r="G569" s="83"/>
      <c r="H569" s="83"/>
    </row>
    <row r="570" spans="4:8" x14ac:dyDescent="0.3">
      <c r="D570" s="64"/>
      <c r="E570" s="83"/>
      <c r="F570" s="83"/>
      <c r="G570" s="83"/>
      <c r="H570" s="83"/>
    </row>
    <row r="571" spans="4:8" x14ac:dyDescent="0.3">
      <c r="D571" s="64"/>
      <c r="E571" s="83"/>
      <c r="F571" s="83"/>
      <c r="G571" s="83"/>
      <c r="H571" s="83"/>
    </row>
    <row r="572" spans="4:8" x14ac:dyDescent="0.3">
      <c r="D572" s="64"/>
      <c r="E572" s="83"/>
      <c r="F572" s="83"/>
      <c r="G572" s="83"/>
      <c r="H572" s="83"/>
    </row>
    <row r="573" spans="4:8" x14ac:dyDescent="0.3">
      <c r="D573" s="64"/>
      <c r="E573" s="83"/>
      <c r="F573" s="83"/>
      <c r="G573" s="83"/>
      <c r="H573" s="83"/>
    </row>
    <row r="574" spans="4:8" x14ac:dyDescent="0.3">
      <c r="D574" s="64"/>
      <c r="E574" s="83"/>
      <c r="F574" s="83"/>
      <c r="G574" s="83"/>
      <c r="H574" s="83"/>
    </row>
    <row r="575" spans="4:8" x14ac:dyDescent="0.3">
      <c r="D575" s="64"/>
      <c r="E575" s="83"/>
      <c r="F575" s="83"/>
      <c r="G575" s="83"/>
      <c r="H575" s="83"/>
    </row>
    <row r="576" spans="4:8" x14ac:dyDescent="0.3">
      <c r="D576" s="64"/>
      <c r="E576" s="83"/>
      <c r="F576" s="83"/>
      <c r="G576" s="83"/>
      <c r="H576" s="83"/>
    </row>
    <row r="577" spans="4:8" x14ac:dyDescent="0.3">
      <c r="D577" s="64"/>
      <c r="E577" s="83"/>
      <c r="F577" s="83"/>
      <c r="G577" s="83"/>
      <c r="H577" s="83"/>
    </row>
    <row r="578" spans="4:8" x14ac:dyDescent="0.3">
      <c r="D578" s="64"/>
      <c r="E578" s="83"/>
      <c r="F578" s="83"/>
      <c r="G578" s="83"/>
      <c r="H578" s="83"/>
    </row>
    <row r="579" spans="4:8" x14ac:dyDescent="0.3">
      <c r="D579" s="64"/>
      <c r="E579" s="83"/>
      <c r="F579" s="83"/>
      <c r="G579" s="83"/>
      <c r="H579" s="83"/>
    </row>
    <row r="580" spans="4:8" x14ac:dyDescent="0.3">
      <c r="D580" s="64"/>
      <c r="E580" s="83"/>
      <c r="F580" s="83"/>
      <c r="G580" s="83"/>
      <c r="H580" s="83"/>
    </row>
    <row r="581" spans="4:8" x14ac:dyDescent="0.3">
      <c r="D581" s="64"/>
      <c r="E581" s="83"/>
      <c r="F581" s="83"/>
      <c r="G581" s="83"/>
      <c r="H581" s="83"/>
    </row>
    <row r="582" spans="4:8" x14ac:dyDescent="0.3">
      <c r="D582" s="64"/>
      <c r="E582" s="83"/>
      <c r="F582" s="83"/>
      <c r="G582" s="83"/>
      <c r="H582" s="83"/>
    </row>
    <row r="583" spans="4:8" x14ac:dyDescent="0.3">
      <c r="D583" s="64"/>
      <c r="E583" s="83"/>
      <c r="F583" s="83"/>
      <c r="G583" s="83"/>
      <c r="H583" s="83"/>
    </row>
    <row r="584" spans="4:8" x14ac:dyDescent="0.3">
      <c r="D584" s="64"/>
      <c r="E584" s="83"/>
      <c r="F584" s="83"/>
      <c r="G584" s="83"/>
      <c r="H584" s="83"/>
    </row>
    <row r="585" spans="4:8" x14ac:dyDescent="0.3">
      <c r="D585" s="64"/>
      <c r="E585" s="83"/>
      <c r="F585" s="83"/>
      <c r="G585" s="83"/>
      <c r="H585" s="83"/>
    </row>
    <row r="586" spans="4:8" x14ac:dyDescent="0.3">
      <c r="D586" s="64"/>
      <c r="E586" s="83"/>
      <c r="F586" s="83"/>
      <c r="G586" s="83"/>
      <c r="H586" s="83"/>
    </row>
    <row r="587" spans="4:8" x14ac:dyDescent="0.3">
      <c r="D587" s="64"/>
      <c r="E587" s="83"/>
      <c r="F587" s="83"/>
      <c r="G587" s="83"/>
      <c r="H587" s="83"/>
    </row>
    <row r="588" spans="4:8" x14ac:dyDescent="0.3">
      <c r="D588" s="64"/>
      <c r="E588" s="83"/>
      <c r="F588" s="83"/>
      <c r="G588" s="83"/>
      <c r="H588" s="83"/>
    </row>
    <row r="589" spans="4:8" x14ac:dyDescent="0.3">
      <c r="D589" s="64"/>
      <c r="E589" s="83"/>
      <c r="F589" s="83"/>
      <c r="G589" s="83"/>
      <c r="H589" s="83"/>
    </row>
    <row r="590" spans="4:8" x14ac:dyDescent="0.3">
      <c r="D590" s="64"/>
      <c r="E590" s="83"/>
      <c r="F590" s="83"/>
      <c r="G590" s="83"/>
      <c r="H590" s="83"/>
    </row>
    <row r="591" spans="4:8" x14ac:dyDescent="0.3">
      <c r="D591" s="64"/>
      <c r="E591" s="83"/>
      <c r="F591" s="83"/>
      <c r="G591" s="83"/>
      <c r="H591" s="83"/>
    </row>
    <row r="592" spans="4:8" x14ac:dyDescent="0.3">
      <c r="D592" s="64"/>
      <c r="E592" s="83"/>
      <c r="F592" s="83"/>
      <c r="G592" s="83"/>
      <c r="H592" s="83"/>
    </row>
    <row r="593" spans="4:8" x14ac:dyDescent="0.3">
      <c r="D593" s="64"/>
      <c r="E593" s="83"/>
      <c r="F593" s="83"/>
      <c r="G593" s="83"/>
      <c r="H593" s="83"/>
    </row>
    <row r="594" spans="4:8" x14ac:dyDescent="0.3">
      <c r="D594" s="64"/>
      <c r="E594" s="83"/>
      <c r="F594" s="83"/>
      <c r="G594" s="83"/>
      <c r="H594" s="83"/>
    </row>
    <row r="595" spans="4:8" x14ac:dyDescent="0.3">
      <c r="D595" s="64"/>
      <c r="E595" s="83"/>
      <c r="F595" s="83"/>
      <c r="G595" s="83"/>
      <c r="H595" s="83"/>
    </row>
    <row r="596" spans="4:8" x14ac:dyDescent="0.3">
      <c r="D596" s="64"/>
      <c r="E596" s="83"/>
      <c r="F596" s="83"/>
      <c r="G596" s="83"/>
      <c r="H596" s="83"/>
    </row>
    <row r="597" spans="4:8" x14ac:dyDescent="0.3">
      <c r="D597" s="64"/>
      <c r="E597" s="83"/>
      <c r="F597" s="83"/>
      <c r="G597" s="83"/>
      <c r="H597" s="83"/>
    </row>
    <row r="598" spans="4:8" x14ac:dyDescent="0.3">
      <c r="D598" s="64"/>
      <c r="E598" s="83"/>
      <c r="F598" s="83"/>
      <c r="G598" s="83"/>
      <c r="H598" s="83"/>
    </row>
    <row r="599" spans="4:8" x14ac:dyDescent="0.3">
      <c r="D599" s="64"/>
      <c r="E599" s="83"/>
      <c r="F599" s="83"/>
      <c r="G599" s="83"/>
      <c r="H599" s="83"/>
    </row>
    <row r="600" spans="4:8" x14ac:dyDescent="0.3">
      <c r="D600" s="64"/>
      <c r="E600" s="83"/>
      <c r="F600" s="83"/>
      <c r="G600" s="83"/>
      <c r="H600" s="83"/>
    </row>
    <row r="601" spans="4:8" x14ac:dyDescent="0.3">
      <c r="D601" s="64"/>
      <c r="E601" s="83"/>
      <c r="F601" s="83"/>
      <c r="G601" s="83"/>
      <c r="H601" s="83"/>
    </row>
    <row r="602" spans="4:8" x14ac:dyDescent="0.3">
      <c r="D602" s="64"/>
      <c r="E602" s="83"/>
      <c r="F602" s="83"/>
      <c r="G602" s="83"/>
      <c r="H602" s="83"/>
    </row>
    <row r="603" spans="4:8" x14ac:dyDescent="0.3">
      <c r="D603" s="64"/>
      <c r="E603" s="83"/>
      <c r="F603" s="83"/>
      <c r="G603" s="83"/>
      <c r="H603" s="83"/>
    </row>
    <row r="604" spans="4:8" x14ac:dyDescent="0.3">
      <c r="D604" s="64"/>
      <c r="E604" s="83"/>
      <c r="F604" s="83"/>
      <c r="G604" s="83"/>
      <c r="H604" s="83"/>
    </row>
    <row r="605" spans="4:8" x14ac:dyDescent="0.3">
      <c r="D605" s="64"/>
      <c r="E605" s="83"/>
      <c r="F605" s="83"/>
      <c r="G605" s="83"/>
      <c r="H605" s="83"/>
    </row>
    <row r="606" spans="4:8" x14ac:dyDescent="0.3">
      <c r="D606" s="64"/>
      <c r="E606" s="83"/>
      <c r="F606" s="83"/>
      <c r="G606" s="83"/>
      <c r="H606" s="83"/>
    </row>
    <row r="607" spans="4:8" x14ac:dyDescent="0.3">
      <c r="D607" s="64"/>
      <c r="E607" s="83"/>
      <c r="F607" s="83"/>
      <c r="G607" s="83"/>
      <c r="H607" s="83"/>
    </row>
    <row r="608" spans="4:8" x14ac:dyDescent="0.3">
      <c r="D608" s="64"/>
      <c r="E608" s="83"/>
      <c r="F608" s="83"/>
      <c r="G608" s="83"/>
      <c r="H608" s="83"/>
    </row>
    <row r="609" spans="4:8" x14ac:dyDescent="0.3">
      <c r="D609" s="64"/>
      <c r="E609" s="83"/>
      <c r="F609" s="83"/>
      <c r="G609" s="83"/>
      <c r="H609" s="83"/>
    </row>
    <row r="610" spans="4:8" x14ac:dyDescent="0.3">
      <c r="D610" s="64"/>
      <c r="E610" s="83"/>
      <c r="F610" s="83"/>
      <c r="G610" s="83"/>
      <c r="H610" s="83"/>
    </row>
    <row r="611" spans="4:8" x14ac:dyDescent="0.3">
      <c r="D611" s="64"/>
      <c r="E611" s="83"/>
      <c r="F611" s="83"/>
      <c r="G611" s="83"/>
      <c r="H611" s="83"/>
    </row>
    <row r="612" spans="4:8" x14ac:dyDescent="0.3">
      <c r="D612" s="64"/>
      <c r="E612" s="83"/>
      <c r="F612" s="83"/>
      <c r="G612" s="83"/>
      <c r="H612" s="83"/>
    </row>
    <row r="613" spans="4:8" x14ac:dyDescent="0.3">
      <c r="D613" s="64"/>
      <c r="E613" s="83"/>
      <c r="F613" s="83"/>
      <c r="G613" s="83"/>
      <c r="H613" s="83"/>
    </row>
    <row r="614" spans="4:8" x14ac:dyDescent="0.3">
      <c r="D614" s="64"/>
      <c r="E614" s="83"/>
      <c r="F614" s="83"/>
      <c r="G614" s="83"/>
      <c r="H614" s="83"/>
    </row>
    <row r="615" spans="4:8" x14ac:dyDescent="0.3">
      <c r="D615" s="64"/>
      <c r="E615" s="83"/>
      <c r="F615" s="83"/>
      <c r="G615" s="83"/>
      <c r="H615" s="83"/>
    </row>
    <row r="616" spans="4:8" x14ac:dyDescent="0.3">
      <c r="D616" s="64"/>
      <c r="E616" s="83"/>
      <c r="F616" s="83"/>
      <c r="G616" s="83"/>
      <c r="H616" s="83"/>
    </row>
    <row r="617" spans="4:8" x14ac:dyDescent="0.3">
      <c r="D617" s="64"/>
      <c r="E617" s="83"/>
      <c r="F617" s="83"/>
      <c r="G617" s="83"/>
      <c r="H617" s="83"/>
    </row>
    <row r="618" spans="4:8" x14ac:dyDescent="0.3">
      <c r="D618" s="64"/>
      <c r="E618" s="83"/>
      <c r="F618" s="83"/>
      <c r="G618" s="83"/>
      <c r="H618" s="83"/>
    </row>
    <row r="619" spans="4:8" x14ac:dyDescent="0.3">
      <c r="D619" s="64"/>
      <c r="E619" s="83"/>
      <c r="F619" s="83"/>
      <c r="G619" s="83"/>
      <c r="H619" s="83"/>
    </row>
    <row r="620" spans="4:8" x14ac:dyDescent="0.3">
      <c r="D620" s="64"/>
      <c r="E620" s="83"/>
      <c r="F620" s="83"/>
      <c r="G620" s="83"/>
      <c r="H620" s="83"/>
    </row>
    <row r="621" spans="4:8" x14ac:dyDescent="0.3">
      <c r="D621" s="64"/>
      <c r="E621" s="83"/>
      <c r="F621" s="83"/>
      <c r="G621" s="83"/>
      <c r="H621" s="83"/>
    </row>
    <row r="622" spans="4:8" x14ac:dyDescent="0.3">
      <c r="D622" s="64"/>
      <c r="E622" s="83"/>
      <c r="F622" s="83"/>
      <c r="G622" s="83"/>
      <c r="H622" s="83"/>
    </row>
    <row r="623" spans="4:8" x14ac:dyDescent="0.3">
      <c r="D623" s="64"/>
      <c r="E623" s="83"/>
      <c r="F623" s="83"/>
      <c r="G623" s="83"/>
      <c r="H623" s="83"/>
    </row>
    <row r="624" spans="4:8" x14ac:dyDescent="0.3">
      <c r="D624" s="64"/>
      <c r="E624" s="83"/>
      <c r="F624" s="83"/>
      <c r="G624" s="83"/>
      <c r="H624" s="83"/>
    </row>
    <row r="625" spans="4:8" x14ac:dyDescent="0.3">
      <c r="D625" s="64"/>
      <c r="E625" s="83"/>
      <c r="F625" s="83"/>
      <c r="G625" s="83"/>
      <c r="H625" s="83"/>
    </row>
    <row r="626" spans="4:8" x14ac:dyDescent="0.3">
      <c r="D626" s="64"/>
      <c r="E626" s="83"/>
      <c r="F626" s="83"/>
      <c r="G626" s="83"/>
      <c r="H626" s="83"/>
    </row>
    <row r="627" spans="4:8" x14ac:dyDescent="0.3">
      <c r="D627" s="64"/>
      <c r="E627" s="83"/>
      <c r="F627" s="83"/>
      <c r="G627" s="83"/>
      <c r="H627" s="83"/>
    </row>
    <row r="628" spans="4:8" x14ac:dyDescent="0.3">
      <c r="D628" s="64"/>
      <c r="E628" s="83"/>
      <c r="F628" s="83"/>
      <c r="G628" s="83"/>
      <c r="H628" s="83"/>
    </row>
    <row r="629" spans="4:8" x14ac:dyDescent="0.3">
      <c r="D629" s="64"/>
      <c r="E629" s="83"/>
      <c r="F629" s="83"/>
      <c r="G629" s="83"/>
      <c r="H629" s="83"/>
    </row>
    <row r="630" spans="4:8" x14ac:dyDescent="0.3">
      <c r="D630" s="64"/>
      <c r="E630" s="83"/>
      <c r="F630" s="83"/>
      <c r="G630" s="83"/>
      <c r="H630" s="83"/>
    </row>
    <row r="631" spans="4:8" x14ac:dyDescent="0.3">
      <c r="D631" s="64"/>
      <c r="E631" s="83"/>
      <c r="F631" s="83"/>
      <c r="G631" s="83"/>
      <c r="H631" s="83"/>
    </row>
    <row r="632" spans="4:8" x14ac:dyDescent="0.3">
      <c r="D632" s="64"/>
      <c r="E632" s="83"/>
      <c r="F632" s="83"/>
      <c r="G632" s="83"/>
      <c r="H632" s="83"/>
    </row>
    <row r="633" spans="4:8" x14ac:dyDescent="0.3">
      <c r="D633" s="64"/>
      <c r="E633" s="83"/>
      <c r="F633" s="83"/>
      <c r="G633" s="83"/>
      <c r="H633" s="83"/>
    </row>
    <row r="634" spans="4:8" x14ac:dyDescent="0.3">
      <c r="D634" s="64"/>
      <c r="E634" s="83"/>
      <c r="F634" s="83"/>
      <c r="G634" s="83"/>
      <c r="H634" s="83"/>
    </row>
    <row r="635" spans="4:8" x14ac:dyDescent="0.3">
      <c r="D635" s="64"/>
      <c r="E635" s="83"/>
      <c r="F635" s="83"/>
      <c r="G635" s="83"/>
      <c r="H635" s="83"/>
    </row>
    <row r="636" spans="4:8" x14ac:dyDescent="0.3">
      <c r="D636" s="64"/>
      <c r="E636" s="83"/>
      <c r="F636" s="83"/>
      <c r="G636" s="83"/>
      <c r="H636" s="83"/>
    </row>
    <row r="637" spans="4:8" x14ac:dyDescent="0.3">
      <c r="D637" s="64"/>
      <c r="E637" s="83"/>
      <c r="F637" s="83"/>
      <c r="G637" s="83"/>
      <c r="H637" s="83"/>
    </row>
    <row r="638" spans="4:8" x14ac:dyDescent="0.3">
      <c r="D638" s="64"/>
      <c r="E638" s="83"/>
      <c r="F638" s="83"/>
      <c r="G638" s="83"/>
      <c r="H638" s="83"/>
    </row>
    <row r="639" spans="4:8" x14ac:dyDescent="0.3">
      <c r="D639" s="64"/>
      <c r="E639" s="83"/>
      <c r="F639" s="83"/>
      <c r="G639" s="83"/>
      <c r="H639" s="83"/>
    </row>
    <row r="640" spans="4:8" x14ac:dyDescent="0.3">
      <c r="D640" s="64"/>
      <c r="E640" s="83"/>
      <c r="F640" s="83"/>
      <c r="G640" s="83"/>
      <c r="H640" s="83"/>
    </row>
    <row r="641" spans="4:8" x14ac:dyDescent="0.3">
      <c r="D641" s="64"/>
      <c r="E641" s="83"/>
      <c r="F641" s="83"/>
      <c r="G641" s="83"/>
      <c r="H641" s="83"/>
    </row>
    <row r="642" spans="4:8" x14ac:dyDescent="0.3">
      <c r="D642" s="64"/>
      <c r="E642" s="83"/>
      <c r="F642" s="83"/>
      <c r="G642" s="83"/>
      <c r="H642" s="83"/>
    </row>
    <row r="643" spans="4:8" x14ac:dyDescent="0.3">
      <c r="D643" s="64"/>
      <c r="E643" s="83"/>
      <c r="F643" s="83"/>
      <c r="G643" s="83"/>
      <c r="H643" s="83"/>
    </row>
    <row r="644" spans="4:8" x14ac:dyDescent="0.3">
      <c r="D644" s="64"/>
      <c r="E644" s="83"/>
      <c r="F644" s="83"/>
      <c r="G644" s="83"/>
      <c r="H644" s="83"/>
    </row>
    <row r="645" spans="4:8" x14ac:dyDescent="0.3">
      <c r="D645" s="64"/>
      <c r="E645" s="83"/>
      <c r="F645" s="83"/>
      <c r="G645" s="83"/>
      <c r="H645" s="83"/>
    </row>
    <row r="646" spans="4:8" x14ac:dyDescent="0.3">
      <c r="D646" s="64"/>
      <c r="E646" s="83"/>
      <c r="F646" s="83"/>
      <c r="G646" s="83"/>
      <c r="H646" s="83"/>
    </row>
    <row r="647" spans="4:8" x14ac:dyDescent="0.3">
      <c r="D647" s="64"/>
      <c r="E647" s="83"/>
      <c r="F647" s="83"/>
      <c r="G647" s="83"/>
      <c r="H647" s="83"/>
    </row>
    <row r="648" spans="4:8" x14ac:dyDescent="0.3">
      <c r="D648" s="64"/>
      <c r="E648" s="83"/>
      <c r="F648" s="83"/>
      <c r="G648" s="83"/>
      <c r="H648" s="83"/>
    </row>
    <row r="649" spans="4:8" x14ac:dyDescent="0.3">
      <c r="D649" s="64"/>
      <c r="E649" s="83"/>
      <c r="F649" s="83"/>
      <c r="G649" s="83"/>
      <c r="H649" s="83"/>
    </row>
    <row r="650" spans="4:8" x14ac:dyDescent="0.3">
      <c r="D650" s="64"/>
      <c r="E650" s="83"/>
      <c r="F650" s="83"/>
      <c r="G650" s="83"/>
      <c r="H650" s="83"/>
    </row>
    <row r="651" spans="4:8" x14ac:dyDescent="0.3">
      <c r="D651" s="64"/>
      <c r="E651" s="83"/>
      <c r="F651" s="83"/>
      <c r="G651" s="83"/>
      <c r="H651" s="83"/>
    </row>
    <row r="652" spans="4:8" x14ac:dyDescent="0.3">
      <c r="D652" s="64"/>
      <c r="E652" s="83"/>
      <c r="F652" s="83"/>
      <c r="G652" s="83"/>
      <c r="H652" s="83"/>
    </row>
    <row r="653" spans="4:8" x14ac:dyDescent="0.3">
      <c r="D653" s="64"/>
      <c r="E653" s="83"/>
      <c r="F653" s="83"/>
      <c r="G653" s="83"/>
      <c r="H653" s="83"/>
    </row>
    <row r="654" spans="4:8" x14ac:dyDescent="0.3">
      <c r="D654" s="64"/>
      <c r="E654" s="83"/>
      <c r="F654" s="83"/>
      <c r="G654" s="83"/>
      <c r="H654" s="83"/>
    </row>
    <row r="655" spans="4:8" x14ac:dyDescent="0.3">
      <c r="D655" s="64"/>
      <c r="E655" s="83"/>
      <c r="F655" s="83"/>
      <c r="G655" s="83"/>
      <c r="H655" s="83"/>
    </row>
    <row r="656" spans="4:8" x14ac:dyDescent="0.3">
      <c r="D656" s="64"/>
      <c r="E656" s="83"/>
      <c r="F656" s="83"/>
      <c r="G656" s="83"/>
      <c r="H656" s="83"/>
    </row>
    <row r="657" spans="4:8" x14ac:dyDescent="0.3">
      <c r="D657" s="64"/>
      <c r="E657" s="83"/>
      <c r="F657" s="83"/>
      <c r="G657" s="83"/>
      <c r="H657" s="83"/>
    </row>
    <row r="658" spans="4:8" x14ac:dyDescent="0.3">
      <c r="D658" s="64"/>
      <c r="E658" s="83"/>
      <c r="F658" s="83"/>
      <c r="G658" s="83"/>
      <c r="H658" s="83"/>
    </row>
    <row r="659" spans="4:8" x14ac:dyDescent="0.3">
      <c r="D659" s="64"/>
      <c r="E659" s="83"/>
      <c r="F659" s="83"/>
      <c r="G659" s="83"/>
      <c r="H659" s="83"/>
    </row>
    <row r="660" spans="4:8" x14ac:dyDescent="0.3">
      <c r="D660" s="64"/>
      <c r="E660" s="83"/>
      <c r="F660" s="83"/>
      <c r="G660" s="83"/>
      <c r="H660" s="83"/>
    </row>
    <row r="661" spans="4:8" x14ac:dyDescent="0.3">
      <c r="D661" s="64"/>
      <c r="E661" s="83"/>
      <c r="F661" s="83"/>
      <c r="G661" s="83"/>
      <c r="H661" s="83"/>
    </row>
    <row r="662" spans="4:8" x14ac:dyDescent="0.3">
      <c r="D662" s="64"/>
      <c r="E662" s="83"/>
      <c r="F662" s="83"/>
      <c r="G662" s="83"/>
      <c r="H662" s="83"/>
    </row>
    <row r="663" spans="4:8" x14ac:dyDescent="0.3">
      <c r="D663" s="64"/>
      <c r="E663" s="83"/>
      <c r="F663" s="83"/>
      <c r="G663" s="83"/>
      <c r="H663" s="83"/>
    </row>
    <row r="664" spans="4:8" x14ac:dyDescent="0.3">
      <c r="D664" s="64"/>
      <c r="E664" s="83"/>
      <c r="F664" s="83"/>
      <c r="G664" s="83"/>
      <c r="H664" s="83"/>
    </row>
    <row r="665" spans="4:8" x14ac:dyDescent="0.3">
      <c r="D665" s="64"/>
      <c r="E665" s="83"/>
      <c r="F665" s="83"/>
      <c r="G665" s="83"/>
      <c r="H665" s="83"/>
    </row>
    <row r="666" spans="4:8" x14ac:dyDescent="0.3">
      <c r="D666" s="64"/>
      <c r="E666" s="83"/>
      <c r="F666" s="83"/>
      <c r="G666" s="83"/>
      <c r="H666" s="83"/>
    </row>
    <row r="667" spans="4:8" x14ac:dyDescent="0.3">
      <c r="D667" s="64"/>
      <c r="E667" s="83"/>
      <c r="F667" s="83"/>
      <c r="G667" s="83"/>
      <c r="H667" s="83"/>
    </row>
    <row r="668" spans="4:8" x14ac:dyDescent="0.3">
      <c r="D668" s="64"/>
      <c r="E668" s="83"/>
      <c r="F668" s="83"/>
      <c r="G668" s="83"/>
      <c r="H668" s="83"/>
    </row>
    <row r="669" spans="4:8" x14ac:dyDescent="0.3">
      <c r="D669" s="64"/>
      <c r="E669" s="83"/>
      <c r="F669" s="83"/>
      <c r="G669" s="83"/>
      <c r="H669" s="83"/>
    </row>
    <row r="670" spans="4:8" x14ac:dyDescent="0.3">
      <c r="D670" s="64"/>
      <c r="E670" s="83"/>
      <c r="F670" s="83"/>
      <c r="G670" s="83"/>
      <c r="H670" s="83"/>
    </row>
    <row r="671" spans="4:8" x14ac:dyDescent="0.3">
      <c r="D671" s="64"/>
      <c r="E671" s="83"/>
      <c r="F671" s="83"/>
      <c r="G671" s="83"/>
      <c r="H671" s="83"/>
    </row>
    <row r="672" spans="4:8" x14ac:dyDescent="0.3">
      <c r="D672" s="64"/>
      <c r="E672" s="83"/>
      <c r="F672" s="83"/>
      <c r="G672" s="83"/>
      <c r="H672" s="83"/>
    </row>
    <row r="673" spans="4:8" x14ac:dyDescent="0.3">
      <c r="D673" s="64"/>
      <c r="E673" s="83"/>
      <c r="F673" s="83"/>
      <c r="G673" s="83"/>
      <c r="H673" s="83"/>
    </row>
    <row r="674" spans="4:8" x14ac:dyDescent="0.3">
      <c r="D674" s="64"/>
      <c r="E674" s="83"/>
      <c r="F674" s="83"/>
      <c r="G674" s="83"/>
      <c r="H674" s="83"/>
    </row>
    <row r="675" spans="4:8" x14ac:dyDescent="0.3">
      <c r="D675" s="64"/>
      <c r="E675" s="83"/>
      <c r="F675" s="83"/>
      <c r="G675" s="83"/>
      <c r="H675" s="83"/>
    </row>
    <row r="676" spans="4:8" x14ac:dyDescent="0.3">
      <c r="D676" s="64"/>
      <c r="E676" s="83"/>
      <c r="F676" s="83"/>
      <c r="G676" s="83"/>
      <c r="H676" s="83"/>
    </row>
    <row r="677" spans="4:8" x14ac:dyDescent="0.3">
      <c r="D677" s="64"/>
      <c r="E677" s="83"/>
      <c r="F677" s="83"/>
      <c r="G677" s="83"/>
      <c r="H677" s="83"/>
    </row>
    <row r="678" spans="4:8" x14ac:dyDescent="0.3">
      <c r="D678" s="64"/>
      <c r="E678" s="83"/>
      <c r="F678" s="83"/>
      <c r="G678" s="83"/>
      <c r="H678" s="83"/>
    </row>
    <row r="679" spans="4:8" x14ac:dyDescent="0.3">
      <c r="D679" s="64"/>
      <c r="E679" s="83"/>
      <c r="F679" s="83"/>
      <c r="G679" s="83"/>
      <c r="H679" s="83"/>
    </row>
    <row r="680" spans="4:8" x14ac:dyDescent="0.3">
      <c r="D680" s="64"/>
      <c r="E680" s="83"/>
      <c r="F680" s="83"/>
      <c r="G680" s="83"/>
      <c r="H680" s="83"/>
    </row>
    <row r="681" spans="4:8" x14ac:dyDescent="0.3">
      <c r="D681" s="64"/>
      <c r="E681" s="83"/>
      <c r="F681" s="83"/>
      <c r="G681" s="83"/>
      <c r="H681" s="83"/>
    </row>
    <row r="682" spans="4:8" x14ac:dyDescent="0.3">
      <c r="D682" s="64"/>
      <c r="E682" s="83"/>
      <c r="F682" s="83"/>
      <c r="G682" s="83"/>
      <c r="H682" s="83"/>
    </row>
    <row r="683" spans="4:8" x14ac:dyDescent="0.3">
      <c r="D683" s="64"/>
      <c r="E683" s="83"/>
      <c r="F683" s="83"/>
      <c r="G683" s="83"/>
      <c r="H683" s="83"/>
    </row>
    <row r="684" spans="4:8" x14ac:dyDescent="0.3">
      <c r="D684" s="64"/>
      <c r="E684" s="83"/>
      <c r="F684" s="83"/>
      <c r="G684" s="83"/>
      <c r="H684" s="83"/>
    </row>
    <row r="685" spans="4:8" x14ac:dyDescent="0.3">
      <c r="D685" s="64"/>
      <c r="E685" s="83"/>
      <c r="F685" s="83"/>
      <c r="G685" s="83"/>
      <c r="H685" s="83"/>
    </row>
    <row r="686" spans="4:8" x14ac:dyDescent="0.3">
      <c r="D686" s="64"/>
      <c r="E686" s="83"/>
      <c r="F686" s="83"/>
      <c r="G686" s="83"/>
      <c r="H686" s="83"/>
    </row>
    <row r="687" spans="4:8" x14ac:dyDescent="0.3">
      <c r="D687" s="64"/>
      <c r="E687" s="83"/>
      <c r="F687" s="83"/>
      <c r="G687" s="83"/>
      <c r="H687" s="83"/>
    </row>
    <row r="688" spans="4:8" x14ac:dyDescent="0.3">
      <c r="D688" s="64"/>
      <c r="E688" s="83"/>
      <c r="F688" s="83"/>
      <c r="G688" s="83"/>
      <c r="H688" s="83"/>
    </row>
    <row r="689" spans="4:8" x14ac:dyDescent="0.3">
      <c r="D689" s="64"/>
      <c r="E689" s="83"/>
      <c r="F689" s="83"/>
      <c r="G689" s="83"/>
      <c r="H689" s="83"/>
    </row>
    <row r="690" spans="4:8" x14ac:dyDescent="0.3">
      <c r="D690" s="64"/>
      <c r="E690" s="83"/>
      <c r="F690" s="83"/>
      <c r="G690" s="83"/>
      <c r="H690" s="83"/>
    </row>
    <row r="691" spans="4:8" x14ac:dyDescent="0.3">
      <c r="D691" s="64"/>
      <c r="E691" s="83"/>
      <c r="F691" s="83"/>
      <c r="G691" s="83"/>
      <c r="H691" s="83"/>
    </row>
    <row r="692" spans="4:8" x14ac:dyDescent="0.3">
      <c r="D692" s="64"/>
      <c r="E692" s="83"/>
      <c r="F692" s="83"/>
      <c r="G692" s="83"/>
      <c r="H692" s="83"/>
    </row>
    <row r="693" spans="4:8" x14ac:dyDescent="0.3">
      <c r="D693" s="64"/>
      <c r="E693" s="83"/>
      <c r="F693" s="83"/>
      <c r="G693" s="83"/>
      <c r="H693" s="83"/>
    </row>
    <row r="694" spans="4:8" x14ac:dyDescent="0.3">
      <c r="D694" s="64"/>
      <c r="E694" s="83"/>
      <c r="F694" s="83"/>
      <c r="G694" s="83"/>
      <c r="H694" s="83"/>
    </row>
    <row r="695" spans="4:8" x14ac:dyDescent="0.3">
      <c r="D695" s="64"/>
      <c r="E695" s="83"/>
      <c r="F695" s="83"/>
      <c r="G695" s="83"/>
      <c r="H695" s="83"/>
    </row>
    <row r="696" spans="4:8" x14ac:dyDescent="0.3">
      <c r="D696" s="64"/>
      <c r="E696" s="83"/>
      <c r="F696" s="83"/>
      <c r="G696" s="83"/>
      <c r="H696" s="83"/>
    </row>
    <row r="697" spans="4:8" x14ac:dyDescent="0.3">
      <c r="D697" s="64"/>
      <c r="E697" s="83"/>
      <c r="F697" s="83"/>
      <c r="G697" s="83"/>
      <c r="H697" s="83"/>
    </row>
    <row r="698" spans="4:8" x14ac:dyDescent="0.3">
      <c r="D698" s="64"/>
      <c r="E698" s="83"/>
      <c r="F698" s="83"/>
      <c r="G698" s="83"/>
      <c r="H698" s="83"/>
    </row>
    <row r="699" spans="4:8" x14ac:dyDescent="0.3">
      <c r="D699" s="64"/>
      <c r="E699" s="83"/>
      <c r="F699" s="83"/>
      <c r="G699" s="83"/>
      <c r="H699" s="83"/>
    </row>
    <row r="700" spans="4:8" x14ac:dyDescent="0.3">
      <c r="D700" s="64"/>
      <c r="E700" s="83"/>
      <c r="F700" s="83"/>
      <c r="G700" s="83"/>
      <c r="H700" s="83"/>
    </row>
    <row r="701" spans="4:8" x14ac:dyDescent="0.3">
      <c r="D701" s="64"/>
      <c r="E701" s="83"/>
      <c r="F701" s="83"/>
      <c r="G701" s="83"/>
      <c r="H701" s="83"/>
    </row>
    <row r="702" spans="4:8" x14ac:dyDescent="0.3">
      <c r="D702" s="64"/>
      <c r="E702" s="83"/>
      <c r="F702" s="83"/>
      <c r="G702" s="83"/>
      <c r="H702" s="83"/>
    </row>
    <row r="703" spans="4:8" x14ac:dyDescent="0.3">
      <c r="D703" s="64"/>
      <c r="E703" s="83"/>
      <c r="F703" s="83"/>
      <c r="G703" s="83"/>
      <c r="H703" s="83"/>
    </row>
    <row r="704" spans="4:8" x14ac:dyDescent="0.3">
      <c r="D704" s="64"/>
      <c r="E704" s="83"/>
      <c r="F704" s="83"/>
      <c r="G704" s="83"/>
      <c r="H704" s="83"/>
    </row>
    <row r="705" spans="4:8" x14ac:dyDescent="0.3">
      <c r="D705" s="64"/>
      <c r="E705" s="83"/>
      <c r="F705" s="83"/>
      <c r="G705" s="83"/>
      <c r="H705" s="83"/>
    </row>
    <row r="706" spans="4:8" x14ac:dyDescent="0.3">
      <c r="D706" s="64"/>
      <c r="E706" s="83"/>
      <c r="F706" s="83"/>
      <c r="G706" s="83"/>
      <c r="H706" s="83"/>
    </row>
    <row r="707" spans="4:8" x14ac:dyDescent="0.3">
      <c r="D707" s="64"/>
      <c r="E707" s="83"/>
      <c r="F707" s="83"/>
      <c r="G707" s="83"/>
      <c r="H707" s="83"/>
    </row>
    <row r="708" spans="4:8" x14ac:dyDescent="0.3">
      <c r="D708" s="64"/>
      <c r="E708" s="83"/>
      <c r="F708" s="83"/>
      <c r="G708" s="83"/>
      <c r="H708" s="83"/>
    </row>
    <row r="709" spans="4:8" x14ac:dyDescent="0.3">
      <c r="D709" s="64"/>
      <c r="E709" s="83"/>
      <c r="F709" s="83"/>
      <c r="G709" s="83"/>
      <c r="H709" s="83"/>
    </row>
    <row r="710" spans="4:8" x14ac:dyDescent="0.3">
      <c r="D710" s="64"/>
      <c r="E710" s="83"/>
      <c r="F710" s="83"/>
      <c r="G710" s="83"/>
      <c r="H710" s="83"/>
    </row>
    <row r="711" spans="4:8" x14ac:dyDescent="0.3">
      <c r="D711" s="64"/>
      <c r="E711" s="83"/>
      <c r="F711" s="83"/>
      <c r="G711" s="83"/>
      <c r="H711" s="83"/>
    </row>
    <row r="712" spans="4:8" x14ac:dyDescent="0.3">
      <c r="D712" s="64"/>
      <c r="E712" s="83"/>
      <c r="F712" s="83"/>
      <c r="G712" s="83"/>
      <c r="H712" s="83"/>
    </row>
    <row r="713" spans="4:8" x14ac:dyDescent="0.3">
      <c r="D713" s="64"/>
      <c r="E713" s="83"/>
      <c r="F713" s="83"/>
      <c r="G713" s="83"/>
      <c r="H713" s="83"/>
    </row>
    <row r="714" spans="4:8" x14ac:dyDescent="0.3">
      <c r="D714" s="64"/>
      <c r="E714" s="83"/>
      <c r="F714" s="83"/>
      <c r="G714" s="83"/>
      <c r="H714" s="83"/>
    </row>
    <row r="715" spans="4:8" x14ac:dyDescent="0.3">
      <c r="D715" s="64"/>
      <c r="E715" s="83"/>
      <c r="F715" s="83"/>
      <c r="G715" s="83"/>
      <c r="H715" s="83"/>
    </row>
    <row r="716" spans="4:8" x14ac:dyDescent="0.3">
      <c r="D716" s="64"/>
      <c r="E716" s="83"/>
      <c r="F716" s="83"/>
      <c r="G716" s="83"/>
      <c r="H716" s="83"/>
    </row>
    <row r="717" spans="4:8" x14ac:dyDescent="0.3">
      <c r="D717" s="64"/>
      <c r="E717" s="83"/>
      <c r="F717" s="83"/>
      <c r="G717" s="83"/>
      <c r="H717" s="83"/>
    </row>
    <row r="718" spans="4:8" x14ac:dyDescent="0.3">
      <c r="D718" s="64"/>
      <c r="E718" s="83"/>
      <c r="F718" s="83"/>
      <c r="G718" s="83"/>
      <c r="H718" s="83"/>
    </row>
    <row r="719" spans="4:8" x14ac:dyDescent="0.3">
      <c r="D719" s="64"/>
      <c r="E719" s="83"/>
      <c r="F719" s="83"/>
      <c r="G719" s="83"/>
      <c r="H719" s="83"/>
    </row>
    <row r="720" spans="4:8" x14ac:dyDescent="0.3">
      <c r="D720" s="64"/>
      <c r="E720" s="83"/>
      <c r="F720" s="83"/>
      <c r="G720" s="83"/>
      <c r="H720" s="83"/>
    </row>
    <row r="721" spans="4:8" x14ac:dyDescent="0.3">
      <c r="D721" s="64"/>
      <c r="E721" s="83"/>
      <c r="F721" s="83"/>
      <c r="G721" s="83"/>
      <c r="H721" s="83"/>
    </row>
    <row r="722" spans="4:8" x14ac:dyDescent="0.3">
      <c r="D722" s="64"/>
      <c r="E722" s="83"/>
      <c r="F722" s="83"/>
      <c r="G722" s="83"/>
      <c r="H722" s="83"/>
    </row>
    <row r="723" spans="4:8" x14ac:dyDescent="0.3">
      <c r="D723" s="64"/>
      <c r="E723" s="83"/>
      <c r="F723" s="83"/>
      <c r="G723" s="83"/>
      <c r="H723" s="83"/>
    </row>
    <row r="724" spans="4:8" x14ac:dyDescent="0.3">
      <c r="D724" s="64"/>
      <c r="E724" s="83"/>
      <c r="F724" s="83"/>
      <c r="G724" s="83"/>
      <c r="H724" s="83"/>
    </row>
    <row r="725" spans="4:8" x14ac:dyDescent="0.3">
      <c r="D725" s="64"/>
      <c r="E725" s="83"/>
      <c r="F725" s="83"/>
      <c r="G725" s="83"/>
      <c r="H725" s="83"/>
    </row>
    <row r="726" spans="4:8" x14ac:dyDescent="0.3">
      <c r="D726" s="64"/>
      <c r="E726" s="83"/>
      <c r="F726" s="83"/>
      <c r="G726" s="83"/>
      <c r="H726" s="83"/>
    </row>
    <row r="727" spans="4:8" x14ac:dyDescent="0.3">
      <c r="D727" s="64"/>
      <c r="E727" s="83"/>
      <c r="F727" s="83"/>
      <c r="G727" s="83"/>
      <c r="H727" s="83"/>
    </row>
    <row r="728" spans="4:8" x14ac:dyDescent="0.3">
      <c r="D728" s="64"/>
      <c r="E728" s="83"/>
      <c r="F728" s="83"/>
      <c r="G728" s="83"/>
      <c r="H728" s="83"/>
    </row>
    <row r="729" spans="4:8" x14ac:dyDescent="0.3">
      <c r="D729" s="64"/>
      <c r="E729" s="83"/>
      <c r="F729" s="83"/>
      <c r="G729" s="83"/>
      <c r="H729" s="83"/>
    </row>
    <row r="730" spans="4:8" x14ac:dyDescent="0.3">
      <c r="D730" s="64"/>
      <c r="E730" s="83"/>
      <c r="F730" s="83"/>
      <c r="G730" s="83"/>
      <c r="H730" s="83"/>
    </row>
    <row r="731" spans="4:8" x14ac:dyDescent="0.3">
      <c r="D731" s="64"/>
      <c r="E731" s="83"/>
      <c r="F731" s="83"/>
      <c r="G731" s="83"/>
      <c r="H731" s="83"/>
    </row>
    <row r="732" spans="4:8" x14ac:dyDescent="0.3">
      <c r="D732" s="64"/>
      <c r="E732" s="83"/>
      <c r="F732" s="83"/>
      <c r="G732" s="83"/>
      <c r="H732" s="83"/>
    </row>
    <row r="733" spans="4:8" x14ac:dyDescent="0.3">
      <c r="D733" s="64"/>
      <c r="E733" s="83"/>
      <c r="F733" s="83"/>
      <c r="G733" s="83"/>
      <c r="H733" s="83"/>
    </row>
    <row r="734" spans="4:8" x14ac:dyDescent="0.3">
      <c r="D734" s="64"/>
      <c r="E734" s="83"/>
      <c r="F734" s="83"/>
      <c r="G734" s="83"/>
      <c r="H734" s="83"/>
    </row>
    <row r="735" spans="4:8" x14ac:dyDescent="0.3">
      <c r="D735" s="64"/>
      <c r="E735" s="83"/>
      <c r="F735" s="83"/>
      <c r="G735" s="83"/>
      <c r="H735" s="83"/>
    </row>
    <row r="736" spans="4:8" x14ac:dyDescent="0.3">
      <c r="D736" s="64"/>
      <c r="E736" s="83"/>
      <c r="F736" s="83"/>
      <c r="G736" s="83"/>
      <c r="H736" s="83"/>
    </row>
    <row r="737" spans="4:8" x14ac:dyDescent="0.3">
      <c r="D737" s="64"/>
      <c r="E737" s="83"/>
      <c r="F737" s="83"/>
      <c r="G737" s="83"/>
      <c r="H737" s="83"/>
    </row>
    <row r="738" spans="4:8" x14ac:dyDescent="0.3">
      <c r="D738" s="64"/>
      <c r="E738" s="83"/>
      <c r="F738" s="83"/>
      <c r="G738" s="83"/>
      <c r="H738" s="83"/>
    </row>
    <row r="739" spans="4:8" x14ac:dyDescent="0.3">
      <c r="D739" s="64"/>
      <c r="E739" s="83"/>
      <c r="F739" s="83"/>
      <c r="G739" s="83"/>
      <c r="H739" s="83"/>
    </row>
    <row r="740" spans="4:8" x14ac:dyDescent="0.3">
      <c r="D740" s="64"/>
      <c r="E740" s="83"/>
      <c r="F740" s="83"/>
      <c r="G740" s="83"/>
      <c r="H740" s="83"/>
    </row>
    <row r="741" spans="4:8" x14ac:dyDescent="0.3">
      <c r="D741" s="64"/>
      <c r="E741" s="83"/>
      <c r="F741" s="83"/>
      <c r="G741" s="83"/>
      <c r="H741" s="83"/>
    </row>
    <row r="742" spans="4:8" x14ac:dyDescent="0.3">
      <c r="D742" s="64"/>
      <c r="E742" s="83"/>
      <c r="F742" s="83"/>
      <c r="G742" s="83"/>
      <c r="H742" s="83"/>
    </row>
    <row r="743" spans="4:8" x14ac:dyDescent="0.3">
      <c r="D743" s="64"/>
      <c r="E743" s="83"/>
      <c r="F743" s="83"/>
      <c r="G743" s="83"/>
      <c r="H743" s="83"/>
    </row>
    <row r="744" spans="4:8" x14ac:dyDescent="0.3">
      <c r="D744" s="64"/>
      <c r="E744" s="83"/>
      <c r="F744" s="83"/>
      <c r="G744" s="83"/>
      <c r="H744" s="83"/>
    </row>
    <row r="745" spans="4:8" x14ac:dyDescent="0.3">
      <c r="D745" s="64"/>
      <c r="E745" s="83"/>
      <c r="F745" s="83"/>
      <c r="G745" s="83"/>
      <c r="H745" s="83"/>
    </row>
    <row r="746" spans="4:8" x14ac:dyDescent="0.3">
      <c r="D746" s="64"/>
      <c r="E746" s="83"/>
      <c r="F746" s="83"/>
      <c r="G746" s="83"/>
      <c r="H746" s="83"/>
    </row>
    <row r="747" spans="4:8" x14ac:dyDescent="0.3">
      <c r="D747" s="64"/>
      <c r="E747" s="83"/>
      <c r="F747" s="83"/>
      <c r="G747" s="83"/>
      <c r="H747" s="83"/>
    </row>
    <row r="748" spans="4:8" x14ac:dyDescent="0.3">
      <c r="D748" s="64"/>
      <c r="E748" s="83"/>
      <c r="F748" s="83"/>
      <c r="G748" s="83"/>
      <c r="H748" s="83"/>
    </row>
    <row r="749" spans="4:8" x14ac:dyDescent="0.3">
      <c r="D749" s="64"/>
      <c r="E749" s="83"/>
      <c r="F749" s="83"/>
      <c r="G749" s="83"/>
      <c r="H749" s="83"/>
    </row>
    <row r="750" spans="4:8" x14ac:dyDescent="0.3">
      <c r="D750" s="64"/>
      <c r="E750" s="83"/>
      <c r="F750" s="83"/>
      <c r="G750" s="83"/>
      <c r="H750" s="83"/>
    </row>
    <row r="751" spans="4:8" x14ac:dyDescent="0.3">
      <c r="D751" s="64"/>
      <c r="E751" s="83"/>
      <c r="F751" s="83"/>
      <c r="G751" s="83"/>
      <c r="H751" s="83"/>
    </row>
    <row r="752" spans="4:8" x14ac:dyDescent="0.3">
      <c r="D752" s="64"/>
      <c r="E752" s="83"/>
      <c r="F752" s="83"/>
      <c r="G752" s="83"/>
      <c r="H752" s="83"/>
    </row>
    <row r="753" spans="4:8" x14ac:dyDescent="0.3">
      <c r="D753" s="64"/>
      <c r="E753" s="83"/>
      <c r="F753" s="83"/>
      <c r="G753" s="83"/>
      <c r="H753" s="83"/>
    </row>
    <row r="754" spans="4:8" x14ac:dyDescent="0.3">
      <c r="D754" s="64"/>
      <c r="E754" s="83"/>
      <c r="F754" s="83"/>
      <c r="G754" s="83"/>
      <c r="H754" s="83"/>
    </row>
    <row r="755" spans="4:8" x14ac:dyDescent="0.3">
      <c r="D755" s="64"/>
      <c r="E755" s="83"/>
      <c r="F755" s="83"/>
      <c r="G755" s="83"/>
      <c r="H755" s="83"/>
    </row>
    <row r="756" spans="4:8" x14ac:dyDescent="0.3">
      <c r="D756" s="64"/>
      <c r="E756" s="83"/>
      <c r="F756" s="83"/>
      <c r="G756" s="83"/>
      <c r="H756" s="83"/>
    </row>
    <row r="757" spans="4:8" x14ac:dyDescent="0.3">
      <c r="D757" s="64"/>
      <c r="E757" s="83"/>
      <c r="F757" s="83"/>
      <c r="G757" s="83"/>
      <c r="H757" s="83"/>
    </row>
    <row r="758" spans="4:8" x14ac:dyDescent="0.3">
      <c r="D758" s="64"/>
      <c r="E758" s="83"/>
      <c r="F758" s="83"/>
      <c r="G758" s="83"/>
      <c r="H758" s="83"/>
    </row>
    <row r="759" spans="4:8" x14ac:dyDescent="0.3">
      <c r="D759" s="64"/>
      <c r="E759" s="83"/>
      <c r="F759" s="83"/>
      <c r="G759" s="83"/>
      <c r="H759" s="83"/>
    </row>
    <row r="760" spans="4:8" x14ac:dyDescent="0.3">
      <c r="D760" s="64"/>
      <c r="E760" s="83"/>
      <c r="F760" s="83"/>
      <c r="G760" s="83"/>
      <c r="H760" s="83"/>
    </row>
    <row r="761" spans="4:8" x14ac:dyDescent="0.3">
      <c r="D761" s="64"/>
      <c r="E761" s="83"/>
      <c r="F761" s="83"/>
      <c r="G761" s="83"/>
      <c r="H761" s="83"/>
    </row>
    <row r="762" spans="4:8" x14ac:dyDescent="0.3">
      <c r="D762" s="64"/>
      <c r="E762" s="83"/>
      <c r="F762" s="83"/>
      <c r="G762" s="83"/>
      <c r="H762" s="83"/>
    </row>
    <row r="763" spans="4:8" x14ac:dyDescent="0.3">
      <c r="D763" s="64"/>
      <c r="E763" s="83"/>
      <c r="F763" s="83"/>
      <c r="G763" s="83"/>
      <c r="H763" s="83"/>
    </row>
    <row r="764" spans="4:8" x14ac:dyDescent="0.3">
      <c r="D764" s="64"/>
      <c r="E764" s="83"/>
      <c r="F764" s="83"/>
      <c r="G764" s="83"/>
      <c r="H764" s="83"/>
    </row>
    <row r="765" spans="4:8" x14ac:dyDescent="0.3">
      <c r="D765" s="64"/>
      <c r="E765" s="83"/>
      <c r="F765" s="83"/>
      <c r="G765" s="83"/>
      <c r="H765" s="83"/>
    </row>
    <row r="766" spans="4:8" x14ac:dyDescent="0.3">
      <c r="D766" s="64"/>
      <c r="E766" s="83"/>
      <c r="F766" s="83"/>
      <c r="G766" s="83"/>
      <c r="H766" s="83"/>
    </row>
    <row r="767" spans="4:8" x14ac:dyDescent="0.3">
      <c r="D767" s="64"/>
      <c r="E767" s="83"/>
      <c r="F767" s="83"/>
      <c r="G767" s="83"/>
      <c r="H767" s="83"/>
    </row>
    <row r="768" spans="4:8" x14ac:dyDescent="0.3">
      <c r="D768" s="64"/>
      <c r="E768" s="83"/>
      <c r="F768" s="83"/>
      <c r="G768" s="83"/>
      <c r="H768" s="83"/>
    </row>
    <row r="769" spans="4:8" x14ac:dyDescent="0.3">
      <c r="D769" s="64"/>
      <c r="E769" s="83"/>
      <c r="F769" s="83"/>
      <c r="G769" s="83"/>
      <c r="H769" s="83"/>
    </row>
    <row r="770" spans="4:8" x14ac:dyDescent="0.3">
      <c r="D770" s="64"/>
      <c r="E770" s="83"/>
      <c r="F770" s="83"/>
      <c r="G770" s="83"/>
      <c r="H770" s="83"/>
    </row>
    <row r="771" spans="4:8" x14ac:dyDescent="0.3">
      <c r="D771" s="64"/>
      <c r="E771" s="83"/>
      <c r="F771" s="83"/>
      <c r="G771" s="83"/>
      <c r="H771" s="83"/>
    </row>
    <row r="772" spans="4:8" x14ac:dyDescent="0.3">
      <c r="D772" s="64"/>
      <c r="E772" s="83"/>
      <c r="F772" s="83"/>
      <c r="G772" s="83"/>
      <c r="H772" s="83"/>
    </row>
    <row r="773" spans="4:8" x14ac:dyDescent="0.3">
      <c r="D773" s="64"/>
      <c r="E773" s="83"/>
      <c r="F773" s="83"/>
      <c r="G773" s="83"/>
      <c r="H773" s="83"/>
    </row>
    <row r="774" spans="4:8" x14ac:dyDescent="0.3">
      <c r="D774" s="64"/>
      <c r="E774" s="83"/>
      <c r="F774" s="83"/>
      <c r="G774" s="83"/>
      <c r="H774" s="83"/>
    </row>
    <row r="775" spans="4:8" x14ac:dyDescent="0.3">
      <c r="D775" s="64"/>
      <c r="E775" s="83"/>
      <c r="F775" s="83"/>
      <c r="G775" s="83"/>
      <c r="H775" s="83"/>
    </row>
    <row r="776" spans="4:8" x14ac:dyDescent="0.3">
      <c r="D776" s="64"/>
      <c r="E776" s="83"/>
      <c r="F776" s="83"/>
      <c r="G776" s="83"/>
      <c r="H776" s="83"/>
    </row>
    <row r="777" spans="4:8" x14ac:dyDescent="0.3">
      <c r="D777" s="64"/>
      <c r="E777" s="83"/>
      <c r="F777" s="83"/>
      <c r="G777" s="83"/>
      <c r="H777" s="83"/>
    </row>
    <row r="778" spans="4:8" x14ac:dyDescent="0.3">
      <c r="D778" s="64"/>
      <c r="E778" s="83"/>
      <c r="F778" s="83"/>
      <c r="G778" s="83"/>
      <c r="H778" s="83"/>
    </row>
    <row r="779" spans="4:8" x14ac:dyDescent="0.3">
      <c r="D779" s="64"/>
      <c r="E779" s="83"/>
      <c r="F779" s="83"/>
      <c r="G779" s="83"/>
      <c r="H779" s="83"/>
    </row>
    <row r="780" spans="4:8" x14ac:dyDescent="0.3">
      <c r="D780" s="64"/>
      <c r="E780" s="83"/>
      <c r="F780" s="83"/>
      <c r="G780" s="83"/>
      <c r="H780" s="83"/>
    </row>
    <row r="781" spans="4:8" x14ac:dyDescent="0.3">
      <c r="D781" s="64"/>
      <c r="E781" s="83"/>
      <c r="F781" s="83"/>
      <c r="G781" s="83"/>
      <c r="H781" s="83"/>
    </row>
    <row r="782" spans="4:8" x14ac:dyDescent="0.3">
      <c r="D782" s="64"/>
      <c r="E782" s="83"/>
      <c r="F782" s="83"/>
      <c r="G782" s="83"/>
      <c r="H782" s="83"/>
    </row>
    <row r="783" spans="4:8" x14ac:dyDescent="0.3">
      <c r="D783" s="64"/>
      <c r="E783" s="83"/>
      <c r="F783" s="83"/>
      <c r="G783" s="83"/>
      <c r="H783" s="83"/>
    </row>
    <row r="784" spans="4:8" x14ac:dyDescent="0.3">
      <c r="D784" s="64"/>
      <c r="E784" s="83"/>
      <c r="F784" s="83"/>
      <c r="G784" s="83"/>
      <c r="H784" s="83"/>
    </row>
    <row r="785" spans="4:8" x14ac:dyDescent="0.3">
      <c r="D785" s="64"/>
      <c r="E785" s="83"/>
      <c r="F785" s="83"/>
      <c r="G785" s="83"/>
      <c r="H785" s="83"/>
    </row>
    <row r="786" spans="4:8" x14ac:dyDescent="0.3">
      <c r="D786" s="64"/>
      <c r="E786" s="83"/>
      <c r="F786" s="83"/>
      <c r="G786" s="83"/>
      <c r="H786" s="83"/>
    </row>
    <row r="787" spans="4:8" x14ac:dyDescent="0.3">
      <c r="D787" s="64"/>
      <c r="E787" s="83"/>
      <c r="F787" s="83"/>
      <c r="G787" s="83"/>
      <c r="H787" s="83"/>
    </row>
    <row r="788" spans="4:8" x14ac:dyDescent="0.3">
      <c r="D788" s="64"/>
      <c r="E788" s="83"/>
      <c r="F788" s="83"/>
      <c r="G788" s="83"/>
      <c r="H788" s="83"/>
    </row>
    <row r="789" spans="4:8" x14ac:dyDescent="0.3">
      <c r="D789" s="64"/>
      <c r="E789" s="83"/>
      <c r="F789" s="83"/>
      <c r="G789" s="83"/>
      <c r="H789" s="83"/>
    </row>
    <row r="790" spans="4:8" x14ac:dyDescent="0.3">
      <c r="D790" s="64"/>
      <c r="E790" s="83"/>
      <c r="F790" s="83"/>
      <c r="G790" s="83"/>
      <c r="H790" s="83"/>
    </row>
    <row r="791" spans="4:8" x14ac:dyDescent="0.3">
      <c r="D791" s="64"/>
      <c r="E791" s="83"/>
      <c r="F791" s="83"/>
      <c r="G791" s="83"/>
      <c r="H791" s="83"/>
    </row>
    <row r="792" spans="4:8" x14ac:dyDescent="0.3">
      <c r="D792" s="64"/>
      <c r="E792" s="83"/>
      <c r="F792" s="83"/>
      <c r="G792" s="83"/>
      <c r="H792" s="83"/>
    </row>
    <row r="793" spans="4:8" x14ac:dyDescent="0.3">
      <c r="D793" s="64"/>
      <c r="E793" s="83"/>
      <c r="F793" s="83"/>
      <c r="G793" s="83"/>
      <c r="H793" s="83"/>
    </row>
    <row r="794" spans="4:8" x14ac:dyDescent="0.3">
      <c r="D794" s="64"/>
      <c r="E794" s="83"/>
      <c r="F794" s="83"/>
      <c r="G794" s="83"/>
      <c r="H794" s="83"/>
    </row>
    <row r="795" spans="4:8" x14ac:dyDescent="0.3">
      <c r="D795" s="64"/>
      <c r="E795" s="83"/>
      <c r="F795" s="83"/>
      <c r="G795" s="83"/>
      <c r="H795" s="83"/>
    </row>
    <row r="796" spans="4:8" x14ac:dyDescent="0.3">
      <c r="D796" s="64"/>
      <c r="E796" s="83"/>
      <c r="F796" s="83"/>
      <c r="G796" s="83"/>
      <c r="H796" s="83"/>
    </row>
    <row r="797" spans="4:8" x14ac:dyDescent="0.3">
      <c r="D797" s="64"/>
      <c r="E797" s="83"/>
      <c r="F797" s="83"/>
      <c r="G797" s="83"/>
      <c r="H797" s="83"/>
    </row>
    <row r="798" spans="4:8" x14ac:dyDescent="0.3">
      <c r="D798" s="64"/>
      <c r="E798" s="83"/>
      <c r="F798" s="83"/>
      <c r="G798" s="83"/>
      <c r="H798" s="83"/>
    </row>
    <row r="799" spans="4:8" x14ac:dyDescent="0.3">
      <c r="D799" s="64"/>
      <c r="E799" s="83"/>
      <c r="F799" s="83"/>
      <c r="G799" s="83"/>
      <c r="H799" s="83"/>
    </row>
    <row r="800" spans="4:8" x14ac:dyDescent="0.3">
      <c r="D800" s="64"/>
      <c r="E800" s="83"/>
      <c r="F800" s="83"/>
      <c r="G800" s="83"/>
      <c r="H800" s="83"/>
    </row>
    <row r="801" spans="4:8" x14ac:dyDescent="0.3">
      <c r="D801" s="64"/>
      <c r="E801" s="83"/>
      <c r="F801" s="83"/>
      <c r="G801" s="83"/>
      <c r="H801" s="83"/>
    </row>
    <row r="802" spans="4:8" x14ac:dyDescent="0.3">
      <c r="D802" s="64"/>
      <c r="E802" s="83"/>
      <c r="F802" s="83"/>
      <c r="G802" s="83"/>
      <c r="H802" s="83"/>
    </row>
    <row r="803" spans="4:8" x14ac:dyDescent="0.3">
      <c r="D803" s="64"/>
      <c r="E803" s="83"/>
      <c r="F803" s="83"/>
      <c r="G803" s="83"/>
      <c r="H803" s="83"/>
    </row>
    <row r="804" spans="4:8" x14ac:dyDescent="0.3">
      <c r="D804" s="64"/>
      <c r="E804" s="83"/>
      <c r="F804" s="83"/>
      <c r="G804" s="83"/>
      <c r="H804" s="83"/>
    </row>
    <row r="805" spans="4:8" x14ac:dyDescent="0.3">
      <c r="D805" s="64"/>
      <c r="E805" s="83"/>
      <c r="F805" s="83"/>
      <c r="G805" s="83"/>
      <c r="H805" s="83"/>
    </row>
    <row r="806" spans="4:8" x14ac:dyDescent="0.3">
      <c r="D806" s="64"/>
      <c r="E806" s="83"/>
      <c r="F806" s="83"/>
      <c r="G806" s="83"/>
      <c r="H806" s="83"/>
    </row>
    <row r="807" spans="4:8" x14ac:dyDescent="0.3">
      <c r="D807" s="64"/>
      <c r="E807" s="83"/>
      <c r="F807" s="83"/>
      <c r="G807" s="83"/>
      <c r="H807" s="83"/>
    </row>
    <row r="808" spans="4:8" x14ac:dyDescent="0.3">
      <c r="D808" s="64"/>
      <c r="E808" s="83"/>
      <c r="F808" s="83"/>
      <c r="G808" s="83"/>
      <c r="H808" s="83"/>
    </row>
    <row r="809" spans="4:8" x14ac:dyDescent="0.3">
      <c r="D809" s="64"/>
      <c r="E809" s="83"/>
      <c r="F809" s="83"/>
      <c r="G809" s="83"/>
      <c r="H809" s="83"/>
    </row>
    <row r="810" spans="4:8" x14ac:dyDescent="0.3">
      <c r="D810" s="64"/>
      <c r="E810" s="83"/>
      <c r="F810" s="83"/>
      <c r="G810" s="83"/>
      <c r="H810" s="83"/>
    </row>
    <row r="811" spans="4:8" x14ac:dyDescent="0.3">
      <c r="D811" s="64"/>
      <c r="E811" s="83"/>
      <c r="F811" s="83"/>
      <c r="G811" s="83"/>
      <c r="H811" s="83"/>
    </row>
    <row r="812" spans="4:8" x14ac:dyDescent="0.3">
      <c r="D812" s="64"/>
      <c r="E812" s="83"/>
      <c r="F812" s="83"/>
      <c r="G812" s="83"/>
      <c r="H812" s="83"/>
    </row>
    <row r="813" spans="4:8" x14ac:dyDescent="0.3">
      <c r="D813" s="64"/>
      <c r="E813" s="83"/>
      <c r="F813" s="83"/>
      <c r="G813" s="83"/>
      <c r="H813" s="83"/>
    </row>
    <row r="814" spans="4:8" x14ac:dyDescent="0.3">
      <c r="D814" s="64"/>
      <c r="E814" s="83"/>
      <c r="F814" s="83"/>
      <c r="G814" s="83"/>
      <c r="H814" s="83"/>
    </row>
    <row r="815" spans="4:8" x14ac:dyDescent="0.3">
      <c r="D815" s="64"/>
      <c r="E815" s="83"/>
      <c r="F815" s="83"/>
      <c r="G815" s="83"/>
      <c r="H815" s="83"/>
    </row>
    <row r="816" spans="4:8" x14ac:dyDescent="0.3">
      <c r="D816" s="64"/>
      <c r="E816" s="83"/>
      <c r="F816" s="83"/>
      <c r="G816" s="83"/>
      <c r="H816" s="83"/>
    </row>
    <row r="817" spans="4:8" x14ac:dyDescent="0.3">
      <c r="D817" s="64"/>
      <c r="E817" s="83"/>
      <c r="F817" s="83"/>
      <c r="G817" s="83"/>
      <c r="H817" s="83"/>
    </row>
    <row r="818" spans="4:8" x14ac:dyDescent="0.3">
      <c r="D818" s="64"/>
      <c r="E818" s="83"/>
      <c r="F818" s="83"/>
      <c r="G818" s="83"/>
      <c r="H818" s="83"/>
    </row>
    <row r="819" spans="4:8" x14ac:dyDescent="0.3">
      <c r="D819" s="64"/>
      <c r="E819" s="83"/>
      <c r="F819" s="83"/>
      <c r="G819" s="83"/>
      <c r="H819" s="83"/>
    </row>
    <row r="820" spans="4:8" x14ac:dyDescent="0.3">
      <c r="D820" s="64"/>
      <c r="E820" s="83"/>
      <c r="F820" s="83"/>
      <c r="G820" s="83"/>
      <c r="H820" s="83"/>
    </row>
    <row r="821" spans="4:8" x14ac:dyDescent="0.3">
      <c r="D821" s="64"/>
      <c r="E821" s="83"/>
      <c r="F821" s="83"/>
      <c r="G821" s="83"/>
      <c r="H821" s="83"/>
    </row>
    <row r="822" spans="4:8" x14ac:dyDescent="0.3">
      <c r="D822" s="64"/>
      <c r="E822" s="83"/>
      <c r="F822" s="83"/>
      <c r="G822" s="83"/>
      <c r="H822" s="83"/>
    </row>
    <row r="823" spans="4:8" x14ac:dyDescent="0.3">
      <c r="D823" s="64"/>
      <c r="E823" s="83"/>
      <c r="F823" s="83"/>
      <c r="G823" s="83"/>
      <c r="H823" s="83"/>
    </row>
    <row r="824" spans="4:8" x14ac:dyDescent="0.3">
      <c r="D824" s="64"/>
      <c r="E824" s="83"/>
      <c r="F824" s="83"/>
      <c r="G824" s="83"/>
      <c r="H824" s="83"/>
    </row>
    <row r="825" spans="4:8" x14ac:dyDescent="0.3">
      <c r="D825" s="64"/>
      <c r="E825" s="83"/>
      <c r="F825" s="83"/>
      <c r="G825" s="83"/>
      <c r="H825" s="83"/>
    </row>
    <row r="826" spans="4:8" x14ac:dyDescent="0.3">
      <c r="D826" s="64"/>
      <c r="E826" s="83"/>
      <c r="F826" s="83"/>
      <c r="G826" s="83"/>
      <c r="H826" s="83"/>
    </row>
    <row r="827" spans="4:8" x14ac:dyDescent="0.3">
      <c r="D827" s="64"/>
      <c r="E827" s="83"/>
      <c r="F827" s="83"/>
      <c r="G827" s="83"/>
      <c r="H827" s="83"/>
    </row>
    <row r="828" spans="4:8" x14ac:dyDescent="0.3">
      <c r="D828" s="64"/>
      <c r="E828" s="83"/>
      <c r="F828" s="83"/>
      <c r="G828" s="83"/>
      <c r="H828" s="83"/>
    </row>
    <row r="829" spans="4:8" x14ac:dyDescent="0.3">
      <c r="D829" s="64"/>
      <c r="E829" s="83"/>
      <c r="F829" s="83"/>
      <c r="G829" s="83"/>
      <c r="H829" s="83"/>
    </row>
    <row r="830" spans="4:8" x14ac:dyDescent="0.3">
      <c r="D830" s="64"/>
      <c r="E830" s="83"/>
      <c r="F830" s="83"/>
      <c r="G830" s="83"/>
      <c r="H830" s="83"/>
    </row>
    <row r="831" spans="4:8" x14ac:dyDescent="0.3">
      <c r="D831" s="64"/>
      <c r="E831" s="83"/>
      <c r="F831" s="83"/>
      <c r="G831" s="83"/>
      <c r="H831" s="83"/>
    </row>
    <row r="832" spans="4:8" x14ac:dyDescent="0.3">
      <c r="D832" s="64"/>
      <c r="E832" s="83"/>
      <c r="F832" s="83"/>
      <c r="G832" s="83"/>
      <c r="H832" s="83"/>
    </row>
    <row r="833" spans="4:8" x14ac:dyDescent="0.3">
      <c r="D833" s="64"/>
      <c r="E833" s="83"/>
      <c r="F833" s="83"/>
      <c r="G833" s="83"/>
      <c r="H833" s="83"/>
    </row>
    <row r="834" spans="4:8" x14ac:dyDescent="0.3">
      <c r="D834" s="64"/>
      <c r="E834" s="83"/>
      <c r="F834" s="83"/>
      <c r="G834" s="83"/>
      <c r="H834" s="83"/>
    </row>
    <row r="835" spans="4:8" x14ac:dyDescent="0.3">
      <c r="D835" s="64"/>
      <c r="E835" s="83"/>
      <c r="F835" s="83"/>
      <c r="G835" s="83"/>
      <c r="H835" s="83"/>
    </row>
    <row r="836" spans="4:8" x14ac:dyDescent="0.3">
      <c r="D836" s="64"/>
      <c r="E836" s="83"/>
      <c r="F836" s="83"/>
      <c r="G836" s="83"/>
      <c r="H836" s="83"/>
    </row>
    <row r="837" spans="4:8" x14ac:dyDescent="0.3">
      <c r="D837" s="64"/>
      <c r="E837" s="83"/>
      <c r="F837" s="83"/>
      <c r="G837" s="83"/>
      <c r="H837" s="83"/>
    </row>
    <row r="838" spans="4:8" x14ac:dyDescent="0.3">
      <c r="D838" s="64"/>
      <c r="E838" s="83"/>
      <c r="F838" s="83"/>
      <c r="G838" s="83"/>
      <c r="H838" s="83"/>
    </row>
    <row r="839" spans="4:8" x14ac:dyDescent="0.3">
      <c r="D839" s="64"/>
      <c r="E839" s="83"/>
      <c r="F839" s="83"/>
      <c r="G839" s="83"/>
      <c r="H839" s="83"/>
    </row>
    <row r="840" spans="4:8" x14ac:dyDescent="0.3">
      <c r="D840" s="64"/>
      <c r="E840" s="83"/>
      <c r="F840" s="83"/>
      <c r="G840" s="83"/>
      <c r="H840" s="83"/>
    </row>
    <row r="841" spans="4:8" x14ac:dyDescent="0.3">
      <c r="D841" s="64"/>
      <c r="E841" s="83"/>
      <c r="F841" s="83"/>
      <c r="G841" s="83"/>
      <c r="H841" s="83"/>
    </row>
    <row r="842" spans="4:8" x14ac:dyDescent="0.3">
      <c r="D842" s="64"/>
      <c r="E842" s="83"/>
      <c r="F842" s="83"/>
      <c r="G842" s="83"/>
      <c r="H842" s="83"/>
    </row>
    <row r="843" spans="4:8" x14ac:dyDescent="0.3">
      <c r="D843" s="64"/>
      <c r="E843" s="83"/>
      <c r="F843" s="83"/>
      <c r="G843" s="83"/>
      <c r="H843" s="83"/>
    </row>
    <row r="844" spans="4:8" x14ac:dyDescent="0.3">
      <c r="D844" s="64"/>
      <c r="E844" s="83"/>
      <c r="F844" s="83"/>
      <c r="G844" s="83"/>
      <c r="H844" s="83"/>
    </row>
    <row r="845" spans="4:8" x14ac:dyDescent="0.3">
      <c r="D845" s="64"/>
      <c r="E845" s="83"/>
      <c r="F845" s="83"/>
      <c r="G845" s="83"/>
      <c r="H845" s="83"/>
    </row>
    <row r="846" spans="4:8" x14ac:dyDescent="0.3">
      <c r="D846" s="64"/>
      <c r="E846" s="83"/>
      <c r="F846" s="83"/>
      <c r="G846" s="83"/>
      <c r="H846" s="83"/>
    </row>
    <row r="847" spans="4:8" x14ac:dyDescent="0.3">
      <c r="D847" s="64"/>
      <c r="E847" s="83"/>
      <c r="F847" s="83"/>
      <c r="G847" s="83"/>
      <c r="H847" s="83"/>
    </row>
    <row r="848" spans="4:8" x14ac:dyDescent="0.3">
      <c r="D848" s="64"/>
      <c r="E848" s="83"/>
      <c r="F848" s="83"/>
      <c r="G848" s="83"/>
      <c r="H848" s="83"/>
    </row>
    <row r="849" spans="4:8" x14ac:dyDescent="0.3">
      <c r="D849" s="64"/>
      <c r="E849" s="83"/>
      <c r="F849" s="83"/>
      <c r="G849" s="83"/>
      <c r="H849" s="83"/>
    </row>
    <row r="850" spans="4:8" x14ac:dyDescent="0.3">
      <c r="D850" s="64"/>
      <c r="E850" s="83"/>
      <c r="F850" s="83"/>
      <c r="G850" s="83"/>
      <c r="H850" s="83"/>
    </row>
    <row r="851" spans="4:8" x14ac:dyDescent="0.3">
      <c r="D851" s="64"/>
      <c r="E851" s="83"/>
      <c r="F851" s="83"/>
      <c r="G851" s="83"/>
      <c r="H851" s="83"/>
    </row>
    <row r="852" spans="4:8" x14ac:dyDescent="0.3">
      <c r="D852" s="64"/>
      <c r="E852" s="83"/>
      <c r="F852" s="83"/>
      <c r="G852" s="83"/>
      <c r="H852" s="83"/>
    </row>
    <row r="853" spans="4:8" x14ac:dyDescent="0.3">
      <c r="D853" s="64"/>
      <c r="E853" s="83"/>
      <c r="F853" s="83"/>
      <c r="G853" s="83"/>
      <c r="H853" s="83"/>
    </row>
    <row r="854" spans="4:8" x14ac:dyDescent="0.3">
      <c r="D854" s="64"/>
      <c r="E854" s="83"/>
      <c r="F854" s="83"/>
      <c r="G854" s="83"/>
      <c r="H854" s="83"/>
    </row>
    <row r="855" spans="4:8" x14ac:dyDescent="0.3">
      <c r="D855" s="64"/>
      <c r="E855" s="83"/>
      <c r="F855" s="83"/>
      <c r="G855" s="83"/>
      <c r="H855" s="83"/>
    </row>
    <row r="856" spans="4:8" x14ac:dyDescent="0.3">
      <c r="D856" s="64"/>
      <c r="E856" s="83"/>
      <c r="F856" s="83"/>
      <c r="G856" s="83"/>
      <c r="H856" s="83"/>
    </row>
    <row r="857" spans="4:8" x14ac:dyDescent="0.3">
      <c r="D857" s="64"/>
      <c r="E857" s="83"/>
      <c r="F857" s="83"/>
      <c r="G857" s="83"/>
      <c r="H857" s="83"/>
    </row>
    <row r="858" spans="4:8" x14ac:dyDescent="0.3">
      <c r="D858" s="64"/>
      <c r="E858" s="83"/>
      <c r="F858" s="83"/>
      <c r="G858" s="83"/>
      <c r="H858" s="83"/>
    </row>
    <row r="859" spans="4:8" x14ac:dyDescent="0.3">
      <c r="D859" s="64"/>
      <c r="E859" s="83"/>
      <c r="F859" s="83"/>
      <c r="G859" s="83"/>
      <c r="H859" s="83"/>
    </row>
    <row r="860" spans="4:8" x14ac:dyDescent="0.3">
      <c r="D860" s="64"/>
      <c r="E860" s="83"/>
      <c r="F860" s="83"/>
      <c r="G860" s="83"/>
      <c r="H860" s="83"/>
    </row>
    <row r="861" spans="4:8" x14ac:dyDescent="0.3">
      <c r="D861" s="64"/>
      <c r="E861" s="83"/>
      <c r="F861" s="83"/>
      <c r="G861" s="83"/>
      <c r="H861" s="83"/>
    </row>
    <row r="862" spans="4:8" x14ac:dyDescent="0.3">
      <c r="D862" s="64"/>
      <c r="E862" s="83"/>
      <c r="F862" s="83"/>
      <c r="G862" s="83"/>
      <c r="H862" s="83"/>
    </row>
    <row r="863" spans="4:8" x14ac:dyDescent="0.3">
      <c r="D863" s="64"/>
      <c r="E863" s="83"/>
      <c r="F863" s="83"/>
      <c r="G863" s="83"/>
      <c r="H863" s="83"/>
    </row>
    <row r="864" spans="4:8" x14ac:dyDescent="0.3">
      <c r="D864" s="64"/>
      <c r="E864" s="83"/>
      <c r="F864" s="83"/>
      <c r="G864" s="83"/>
      <c r="H864" s="83"/>
    </row>
    <row r="865" spans="4:8" x14ac:dyDescent="0.3">
      <c r="D865" s="64"/>
      <c r="E865" s="83"/>
      <c r="F865" s="83"/>
      <c r="G865" s="83"/>
      <c r="H865" s="83"/>
    </row>
    <row r="866" spans="4:8" x14ac:dyDescent="0.3">
      <c r="D866" s="64"/>
      <c r="E866" s="83"/>
      <c r="F866" s="83"/>
      <c r="G866" s="83"/>
      <c r="H866" s="83"/>
    </row>
    <row r="867" spans="4:8" x14ac:dyDescent="0.3">
      <c r="D867" s="64"/>
      <c r="E867" s="83"/>
      <c r="F867" s="83"/>
      <c r="G867" s="83"/>
      <c r="H867" s="83"/>
    </row>
    <row r="868" spans="4:8" x14ac:dyDescent="0.3">
      <c r="D868" s="64"/>
      <c r="E868" s="83"/>
      <c r="F868" s="83"/>
      <c r="G868" s="83"/>
      <c r="H868" s="83"/>
    </row>
    <row r="869" spans="4:8" x14ac:dyDescent="0.3">
      <c r="D869" s="64"/>
      <c r="E869" s="83"/>
      <c r="F869" s="83"/>
      <c r="G869" s="83"/>
      <c r="H869" s="83"/>
    </row>
    <row r="870" spans="4:8" x14ac:dyDescent="0.3">
      <c r="D870" s="64"/>
      <c r="E870" s="83"/>
      <c r="F870" s="83"/>
      <c r="G870" s="83"/>
      <c r="H870" s="83"/>
    </row>
    <row r="871" spans="4:8" x14ac:dyDescent="0.3">
      <c r="D871" s="64"/>
      <c r="E871" s="83"/>
      <c r="F871" s="83"/>
      <c r="G871" s="83"/>
      <c r="H871" s="83"/>
    </row>
    <row r="872" spans="4:8" x14ac:dyDescent="0.3">
      <c r="D872" s="64"/>
      <c r="E872" s="83"/>
      <c r="F872" s="83"/>
      <c r="G872" s="83"/>
      <c r="H872" s="83"/>
    </row>
    <row r="873" spans="4:8" x14ac:dyDescent="0.3">
      <c r="D873" s="64"/>
      <c r="E873" s="83"/>
      <c r="F873" s="83"/>
      <c r="G873" s="83"/>
      <c r="H873" s="83"/>
    </row>
    <row r="874" spans="4:8" x14ac:dyDescent="0.3">
      <c r="D874" s="64"/>
      <c r="E874" s="83"/>
      <c r="F874" s="83"/>
      <c r="G874" s="83"/>
      <c r="H874" s="83"/>
    </row>
    <row r="875" spans="4:8" x14ac:dyDescent="0.3">
      <c r="D875" s="64"/>
      <c r="E875" s="83"/>
      <c r="F875" s="83"/>
      <c r="G875" s="83"/>
      <c r="H875" s="83"/>
    </row>
    <row r="876" spans="4:8" x14ac:dyDescent="0.3">
      <c r="D876" s="64"/>
      <c r="E876" s="83"/>
      <c r="F876" s="83"/>
      <c r="G876" s="83"/>
      <c r="H876" s="83"/>
    </row>
    <row r="877" spans="4:8" x14ac:dyDescent="0.3">
      <c r="D877" s="64"/>
      <c r="E877" s="83"/>
      <c r="F877" s="83"/>
      <c r="G877" s="83"/>
      <c r="H877" s="83"/>
    </row>
    <row r="878" spans="4:8" x14ac:dyDescent="0.3">
      <c r="D878" s="64"/>
      <c r="E878" s="83"/>
      <c r="F878" s="83"/>
      <c r="G878" s="83"/>
      <c r="H878" s="83"/>
    </row>
    <row r="879" spans="4:8" x14ac:dyDescent="0.3">
      <c r="D879" s="64"/>
      <c r="E879" s="83"/>
      <c r="F879" s="83"/>
      <c r="G879" s="83"/>
      <c r="H879" s="83"/>
    </row>
    <row r="880" spans="4:8" x14ac:dyDescent="0.3">
      <c r="D880" s="64"/>
      <c r="E880" s="83"/>
      <c r="F880" s="83"/>
      <c r="G880" s="83"/>
      <c r="H880" s="83"/>
    </row>
    <row r="881" spans="4:8" x14ac:dyDescent="0.3">
      <c r="D881" s="64"/>
      <c r="E881" s="83"/>
      <c r="F881" s="83"/>
      <c r="G881" s="83"/>
      <c r="H881" s="83"/>
    </row>
    <row r="882" spans="4:8" x14ac:dyDescent="0.3">
      <c r="D882" s="64"/>
      <c r="E882" s="83"/>
      <c r="F882" s="83"/>
      <c r="G882" s="83"/>
      <c r="H882" s="83"/>
    </row>
    <row r="883" spans="4:8" x14ac:dyDescent="0.3">
      <c r="D883" s="64"/>
      <c r="E883" s="83"/>
      <c r="F883" s="83"/>
      <c r="G883" s="83"/>
      <c r="H883" s="83"/>
    </row>
    <row r="884" spans="4:8" x14ac:dyDescent="0.3">
      <c r="D884" s="64"/>
      <c r="E884" s="83"/>
      <c r="F884" s="83"/>
      <c r="G884" s="83"/>
      <c r="H884" s="83"/>
    </row>
    <row r="885" spans="4:8" x14ac:dyDescent="0.3">
      <c r="D885" s="64"/>
      <c r="E885" s="83"/>
      <c r="F885" s="83"/>
      <c r="G885" s="83"/>
      <c r="H885" s="83"/>
    </row>
    <row r="886" spans="4:8" x14ac:dyDescent="0.3">
      <c r="D886" s="64"/>
      <c r="E886" s="83"/>
      <c r="F886" s="83"/>
      <c r="G886" s="83"/>
      <c r="H886" s="83"/>
    </row>
    <row r="887" spans="4:8" x14ac:dyDescent="0.3">
      <c r="D887" s="64"/>
      <c r="E887" s="83"/>
      <c r="F887" s="83"/>
      <c r="G887" s="83"/>
      <c r="H887" s="83"/>
    </row>
    <row r="888" spans="4:8" x14ac:dyDescent="0.3">
      <c r="D888" s="64"/>
      <c r="E888" s="83"/>
      <c r="F888" s="83"/>
      <c r="G888" s="83"/>
      <c r="H888" s="83"/>
    </row>
    <row r="889" spans="4:8" x14ac:dyDescent="0.3">
      <c r="D889" s="64"/>
      <c r="E889" s="83"/>
      <c r="F889" s="83"/>
      <c r="G889" s="83"/>
      <c r="H889" s="83"/>
    </row>
    <row r="890" spans="4:8" x14ac:dyDescent="0.3">
      <c r="D890" s="64"/>
      <c r="E890" s="83"/>
      <c r="F890" s="83"/>
      <c r="G890" s="83"/>
      <c r="H890" s="83"/>
    </row>
    <row r="891" spans="4:8" x14ac:dyDescent="0.3">
      <c r="D891" s="64"/>
      <c r="E891" s="83"/>
      <c r="F891" s="83"/>
      <c r="G891" s="83"/>
      <c r="H891" s="83"/>
    </row>
    <row r="892" spans="4:8" x14ac:dyDescent="0.3">
      <c r="D892" s="64"/>
      <c r="E892" s="83"/>
      <c r="F892" s="83"/>
      <c r="G892" s="83"/>
      <c r="H892" s="83"/>
    </row>
    <row r="893" spans="4:8" x14ac:dyDescent="0.3">
      <c r="D893" s="64"/>
      <c r="E893" s="83"/>
      <c r="F893" s="83"/>
      <c r="G893" s="83"/>
      <c r="H893" s="83"/>
    </row>
    <row r="894" spans="4:8" x14ac:dyDescent="0.3">
      <c r="D894" s="64"/>
      <c r="E894" s="83"/>
      <c r="F894" s="83"/>
      <c r="G894" s="83"/>
      <c r="H894" s="83"/>
    </row>
    <row r="895" spans="4:8" x14ac:dyDescent="0.3">
      <c r="D895" s="64"/>
      <c r="E895" s="83"/>
      <c r="F895" s="83"/>
      <c r="G895" s="83"/>
      <c r="H895" s="83"/>
    </row>
    <row r="896" spans="4:8" x14ac:dyDescent="0.3">
      <c r="D896" s="64"/>
      <c r="E896" s="83"/>
      <c r="F896" s="83"/>
      <c r="G896" s="83"/>
      <c r="H896" s="83"/>
    </row>
    <row r="897" spans="4:8" x14ac:dyDescent="0.3">
      <c r="D897" s="64"/>
      <c r="E897" s="83"/>
      <c r="F897" s="83"/>
      <c r="G897" s="83"/>
      <c r="H897" s="83"/>
    </row>
    <row r="898" spans="4:8" x14ac:dyDescent="0.3">
      <c r="D898" s="64"/>
      <c r="E898" s="83"/>
      <c r="F898" s="83"/>
      <c r="G898" s="83"/>
      <c r="H898" s="83"/>
    </row>
    <row r="899" spans="4:8" x14ac:dyDescent="0.3">
      <c r="D899" s="64"/>
      <c r="E899" s="83"/>
      <c r="F899" s="83"/>
      <c r="G899" s="83"/>
      <c r="H899" s="83"/>
    </row>
    <row r="900" spans="4:8" x14ac:dyDescent="0.3">
      <c r="D900" s="64"/>
      <c r="E900" s="83"/>
      <c r="F900" s="83"/>
      <c r="G900" s="83"/>
      <c r="H900" s="83"/>
    </row>
    <row r="901" spans="4:8" x14ac:dyDescent="0.3">
      <c r="D901" s="64"/>
      <c r="E901" s="83"/>
      <c r="F901" s="83"/>
      <c r="G901" s="83"/>
      <c r="H901" s="83"/>
    </row>
    <row r="902" spans="4:8" x14ac:dyDescent="0.3">
      <c r="D902" s="64"/>
      <c r="E902" s="83"/>
      <c r="F902" s="83"/>
      <c r="G902" s="83"/>
      <c r="H902" s="83"/>
    </row>
    <row r="903" spans="4:8" x14ac:dyDescent="0.3">
      <c r="D903" s="64"/>
      <c r="E903" s="83"/>
      <c r="F903" s="83"/>
      <c r="G903" s="83"/>
      <c r="H903" s="83"/>
    </row>
    <row r="904" spans="4:8" x14ac:dyDescent="0.3">
      <c r="D904" s="64"/>
      <c r="E904" s="83"/>
      <c r="F904" s="83"/>
      <c r="G904" s="83"/>
      <c r="H904" s="83"/>
    </row>
    <row r="905" spans="4:8" x14ac:dyDescent="0.3">
      <c r="D905" s="64"/>
      <c r="E905" s="83"/>
      <c r="F905" s="83"/>
      <c r="G905" s="83"/>
      <c r="H905" s="83"/>
    </row>
    <row r="906" spans="4:8" x14ac:dyDescent="0.3">
      <c r="D906" s="64"/>
      <c r="E906" s="83"/>
      <c r="F906" s="83"/>
      <c r="G906" s="83"/>
      <c r="H906" s="83"/>
    </row>
    <row r="907" spans="4:8" x14ac:dyDescent="0.3">
      <c r="D907" s="64"/>
      <c r="E907" s="83"/>
      <c r="F907" s="83"/>
      <c r="G907" s="83"/>
      <c r="H907" s="83"/>
    </row>
    <row r="908" spans="4:8" x14ac:dyDescent="0.3">
      <c r="D908" s="64"/>
      <c r="E908" s="83"/>
      <c r="F908" s="83"/>
      <c r="G908" s="83"/>
      <c r="H908" s="83"/>
    </row>
    <row r="909" spans="4:8" x14ac:dyDescent="0.3">
      <c r="D909" s="64"/>
      <c r="E909" s="83"/>
      <c r="F909" s="83"/>
      <c r="G909" s="83"/>
      <c r="H909" s="83"/>
    </row>
    <row r="910" spans="4:8" x14ac:dyDescent="0.3">
      <c r="D910" s="64"/>
      <c r="E910" s="83"/>
      <c r="F910" s="83"/>
      <c r="G910" s="83"/>
      <c r="H910" s="83"/>
    </row>
    <row r="911" spans="4:8" x14ac:dyDescent="0.3">
      <c r="D911" s="64"/>
      <c r="E911" s="83"/>
      <c r="F911" s="83"/>
      <c r="G911" s="83"/>
      <c r="H911" s="83"/>
    </row>
    <row r="912" spans="4:8" x14ac:dyDescent="0.3">
      <c r="D912" s="64"/>
      <c r="E912" s="83"/>
      <c r="F912" s="83"/>
      <c r="G912" s="83"/>
      <c r="H912" s="83"/>
    </row>
    <row r="913" spans="4:8" x14ac:dyDescent="0.3">
      <c r="D913" s="64"/>
      <c r="E913" s="83"/>
      <c r="F913" s="83"/>
      <c r="G913" s="83"/>
      <c r="H913" s="83"/>
    </row>
    <row r="914" spans="4:8" x14ac:dyDescent="0.3">
      <c r="D914" s="64"/>
      <c r="E914" s="83"/>
      <c r="F914" s="83"/>
      <c r="G914" s="83"/>
      <c r="H914" s="83"/>
    </row>
    <row r="915" spans="4:8" x14ac:dyDescent="0.3">
      <c r="D915" s="64"/>
      <c r="E915" s="83"/>
      <c r="F915" s="83"/>
      <c r="G915" s="83"/>
      <c r="H915" s="83"/>
    </row>
    <row r="916" spans="4:8" x14ac:dyDescent="0.3">
      <c r="D916" s="64"/>
      <c r="E916" s="83"/>
      <c r="F916" s="83"/>
      <c r="G916" s="83"/>
      <c r="H916" s="83"/>
    </row>
    <row r="917" spans="4:8" x14ac:dyDescent="0.3">
      <c r="D917" s="64"/>
      <c r="E917" s="83"/>
      <c r="F917" s="83"/>
      <c r="G917" s="83"/>
      <c r="H917" s="83"/>
    </row>
    <row r="918" spans="4:8" x14ac:dyDescent="0.3">
      <c r="D918" s="64"/>
      <c r="E918" s="83"/>
      <c r="F918" s="83"/>
      <c r="G918" s="83"/>
      <c r="H918" s="83"/>
    </row>
    <row r="919" spans="4:8" x14ac:dyDescent="0.3">
      <c r="D919" s="64"/>
      <c r="E919" s="83"/>
      <c r="F919" s="83"/>
      <c r="G919" s="83"/>
      <c r="H919" s="83"/>
    </row>
    <row r="920" spans="4:8" x14ac:dyDescent="0.3">
      <c r="D920" s="64"/>
      <c r="E920" s="83"/>
      <c r="F920" s="83"/>
      <c r="G920" s="83"/>
      <c r="H920" s="83"/>
    </row>
    <row r="921" spans="4:8" x14ac:dyDescent="0.3">
      <c r="D921" s="64"/>
      <c r="E921" s="83"/>
      <c r="F921" s="83"/>
      <c r="G921" s="83"/>
      <c r="H921" s="83"/>
    </row>
    <row r="922" spans="4:8" x14ac:dyDescent="0.3">
      <c r="D922" s="64"/>
      <c r="E922" s="83"/>
      <c r="F922" s="83"/>
      <c r="G922" s="83"/>
      <c r="H922" s="83"/>
    </row>
    <row r="923" spans="4:8" x14ac:dyDescent="0.3">
      <c r="D923" s="64"/>
      <c r="E923" s="83"/>
      <c r="F923" s="83"/>
      <c r="G923" s="83"/>
      <c r="H923" s="83"/>
    </row>
    <row r="924" spans="4:8" x14ac:dyDescent="0.3">
      <c r="D924" s="64"/>
      <c r="E924" s="83"/>
      <c r="F924" s="83"/>
      <c r="G924" s="83"/>
      <c r="H924" s="83"/>
    </row>
    <row r="925" spans="4:8" x14ac:dyDescent="0.3">
      <c r="D925" s="64"/>
      <c r="E925" s="83"/>
      <c r="F925" s="83"/>
      <c r="G925" s="83"/>
      <c r="H925" s="83"/>
    </row>
    <row r="926" spans="4:8" x14ac:dyDescent="0.3">
      <c r="D926" s="64"/>
      <c r="E926" s="83"/>
      <c r="F926" s="83"/>
      <c r="G926" s="83"/>
      <c r="H926" s="83"/>
    </row>
    <row r="927" spans="4:8" x14ac:dyDescent="0.3">
      <c r="D927" s="64"/>
      <c r="E927" s="83"/>
      <c r="F927" s="83"/>
      <c r="G927" s="83"/>
      <c r="H927" s="83"/>
    </row>
    <row r="928" spans="4:8" x14ac:dyDescent="0.3">
      <c r="D928" s="64"/>
      <c r="E928" s="83"/>
      <c r="F928" s="83"/>
      <c r="G928" s="83"/>
      <c r="H928" s="83"/>
    </row>
    <row r="929" spans="4:8" x14ac:dyDescent="0.3">
      <c r="D929" s="64"/>
      <c r="E929" s="83"/>
      <c r="F929" s="83"/>
      <c r="G929" s="83"/>
      <c r="H929" s="83"/>
    </row>
    <row r="930" spans="4:8" x14ac:dyDescent="0.3">
      <c r="D930" s="64"/>
      <c r="E930" s="83"/>
      <c r="F930" s="83"/>
      <c r="G930" s="83"/>
      <c r="H930" s="83"/>
    </row>
    <row r="931" spans="4:8" x14ac:dyDescent="0.3">
      <c r="D931" s="64"/>
      <c r="E931" s="83"/>
      <c r="F931" s="83"/>
      <c r="G931" s="83"/>
      <c r="H931" s="83"/>
    </row>
    <row r="932" spans="4:8" x14ac:dyDescent="0.3">
      <c r="D932" s="64"/>
      <c r="E932" s="83"/>
      <c r="F932" s="83"/>
      <c r="G932" s="83"/>
      <c r="H932" s="83"/>
    </row>
    <row r="933" spans="4:8" x14ac:dyDescent="0.3">
      <c r="D933" s="64"/>
      <c r="E933" s="83"/>
      <c r="F933" s="83"/>
      <c r="G933" s="83"/>
      <c r="H933" s="83"/>
    </row>
    <row r="934" spans="4:8" x14ac:dyDescent="0.3">
      <c r="D934" s="64"/>
      <c r="E934" s="83"/>
      <c r="F934" s="83"/>
      <c r="G934" s="83"/>
      <c r="H934" s="83"/>
    </row>
    <row r="935" spans="4:8" x14ac:dyDescent="0.3">
      <c r="D935" s="64"/>
      <c r="E935" s="83"/>
      <c r="F935" s="83"/>
      <c r="G935" s="83"/>
      <c r="H935" s="83"/>
    </row>
    <row r="936" spans="4:8" x14ac:dyDescent="0.3">
      <c r="D936" s="64"/>
      <c r="E936" s="83"/>
      <c r="F936" s="83"/>
      <c r="G936" s="83"/>
      <c r="H936" s="83"/>
    </row>
    <row r="937" spans="4:8" x14ac:dyDescent="0.3">
      <c r="D937" s="64"/>
      <c r="E937" s="83"/>
      <c r="F937" s="83"/>
      <c r="G937" s="83"/>
      <c r="H937" s="83"/>
    </row>
    <row r="938" spans="4:8" x14ac:dyDescent="0.3">
      <c r="D938" s="64"/>
      <c r="E938" s="83"/>
      <c r="F938" s="83"/>
      <c r="G938" s="83"/>
      <c r="H938" s="83"/>
    </row>
    <row r="939" spans="4:8" x14ac:dyDescent="0.3">
      <c r="D939" s="64"/>
      <c r="E939" s="83"/>
      <c r="F939" s="83"/>
      <c r="G939" s="83"/>
      <c r="H939" s="83"/>
    </row>
    <row r="940" spans="4:8" x14ac:dyDescent="0.3">
      <c r="D940" s="64"/>
      <c r="E940" s="83"/>
      <c r="F940" s="83"/>
      <c r="G940" s="83"/>
      <c r="H940" s="83"/>
    </row>
    <row r="941" spans="4:8" x14ac:dyDescent="0.3">
      <c r="D941" s="64"/>
      <c r="E941" s="83"/>
      <c r="F941" s="83"/>
      <c r="G941" s="83"/>
      <c r="H941" s="83"/>
    </row>
    <row r="942" spans="4:8" x14ac:dyDescent="0.3">
      <c r="D942" s="64"/>
      <c r="E942" s="83"/>
      <c r="F942" s="83"/>
      <c r="G942" s="83"/>
      <c r="H942" s="83"/>
    </row>
    <row r="943" spans="4:8" x14ac:dyDescent="0.3">
      <c r="D943" s="64"/>
      <c r="E943" s="83"/>
      <c r="F943" s="83"/>
      <c r="G943" s="83"/>
      <c r="H943" s="83"/>
    </row>
    <row r="944" spans="4:8" x14ac:dyDescent="0.3">
      <c r="D944" s="64"/>
      <c r="E944" s="83"/>
      <c r="F944" s="83"/>
      <c r="G944" s="83"/>
      <c r="H944" s="83"/>
    </row>
    <row r="945" spans="4:8" x14ac:dyDescent="0.3">
      <c r="D945" s="64"/>
      <c r="E945" s="83"/>
      <c r="F945" s="83"/>
      <c r="G945" s="83"/>
      <c r="H945" s="83"/>
    </row>
    <row r="946" spans="4:8" x14ac:dyDescent="0.3">
      <c r="D946" s="64"/>
      <c r="E946" s="83"/>
      <c r="F946" s="83"/>
      <c r="G946" s="83"/>
      <c r="H946" s="83"/>
    </row>
    <row r="947" spans="4:8" x14ac:dyDescent="0.3">
      <c r="D947" s="64"/>
      <c r="E947" s="83"/>
      <c r="F947" s="83"/>
      <c r="G947" s="83"/>
      <c r="H947" s="83"/>
    </row>
    <row r="948" spans="4:8" x14ac:dyDescent="0.3">
      <c r="D948" s="64"/>
      <c r="E948" s="83"/>
      <c r="F948" s="83"/>
      <c r="G948" s="83"/>
      <c r="H948" s="83"/>
    </row>
    <row r="949" spans="4:8" x14ac:dyDescent="0.3">
      <c r="D949" s="64"/>
      <c r="E949" s="83"/>
      <c r="F949" s="83"/>
      <c r="G949" s="83"/>
      <c r="H949" s="83"/>
    </row>
    <row r="950" spans="4:8" x14ac:dyDescent="0.3">
      <c r="D950" s="64"/>
      <c r="E950" s="83"/>
      <c r="F950" s="83"/>
      <c r="G950" s="83"/>
      <c r="H950" s="83"/>
    </row>
    <row r="951" spans="4:8" x14ac:dyDescent="0.3">
      <c r="D951" s="64"/>
      <c r="E951" s="83"/>
      <c r="F951" s="83"/>
      <c r="G951" s="83"/>
      <c r="H951" s="83"/>
    </row>
    <row r="952" spans="4:8" x14ac:dyDescent="0.3">
      <c r="D952" s="64"/>
      <c r="E952" s="83"/>
      <c r="F952" s="83"/>
      <c r="G952" s="83"/>
      <c r="H952" s="83"/>
    </row>
    <row r="953" spans="4:8" x14ac:dyDescent="0.3">
      <c r="D953" s="64"/>
      <c r="E953" s="83"/>
      <c r="F953" s="83"/>
      <c r="G953" s="83"/>
      <c r="H953" s="83"/>
    </row>
    <row r="954" spans="4:8" x14ac:dyDescent="0.3">
      <c r="D954" s="64"/>
      <c r="E954" s="83"/>
      <c r="F954" s="83"/>
      <c r="G954" s="83"/>
      <c r="H954" s="83"/>
    </row>
    <row r="955" spans="4:8" x14ac:dyDescent="0.3">
      <c r="D955" s="64"/>
      <c r="E955" s="83"/>
      <c r="F955" s="83"/>
      <c r="G955" s="83"/>
      <c r="H955" s="83"/>
    </row>
    <row r="956" spans="4:8" x14ac:dyDescent="0.3">
      <c r="D956" s="64"/>
      <c r="E956" s="83"/>
      <c r="F956" s="83"/>
      <c r="G956" s="83"/>
      <c r="H956" s="83"/>
    </row>
    <row r="957" spans="4:8" x14ac:dyDescent="0.3">
      <c r="D957" s="64"/>
      <c r="E957" s="83"/>
      <c r="F957" s="83"/>
      <c r="G957" s="83"/>
      <c r="H957" s="83"/>
    </row>
    <row r="958" spans="4:8" x14ac:dyDescent="0.3">
      <c r="D958" s="64"/>
      <c r="E958" s="83"/>
      <c r="F958" s="83"/>
      <c r="G958" s="83"/>
      <c r="H958" s="83"/>
    </row>
    <row r="959" spans="4:8" x14ac:dyDescent="0.3">
      <c r="D959" s="64"/>
      <c r="E959" s="83"/>
      <c r="F959" s="83"/>
      <c r="G959" s="83"/>
      <c r="H959" s="83"/>
    </row>
    <row r="960" spans="4:8" x14ac:dyDescent="0.3">
      <c r="D960" s="64"/>
      <c r="E960" s="83"/>
      <c r="F960" s="83"/>
      <c r="G960" s="83"/>
      <c r="H960" s="83"/>
    </row>
    <row r="961" spans="4:8" x14ac:dyDescent="0.3">
      <c r="D961" s="64"/>
      <c r="E961" s="83"/>
      <c r="F961" s="83"/>
      <c r="G961" s="83"/>
      <c r="H961" s="83"/>
    </row>
    <row r="962" spans="4:8" x14ac:dyDescent="0.3">
      <c r="D962" s="64"/>
      <c r="E962" s="83"/>
      <c r="F962" s="83"/>
      <c r="G962" s="83"/>
      <c r="H962" s="83"/>
    </row>
    <row r="963" spans="4:8" x14ac:dyDescent="0.3">
      <c r="D963" s="64"/>
      <c r="E963" s="83"/>
      <c r="F963" s="83"/>
      <c r="G963" s="83"/>
      <c r="H963" s="83"/>
    </row>
    <row r="964" spans="4:8" x14ac:dyDescent="0.3">
      <c r="D964" s="64"/>
      <c r="E964" s="83"/>
      <c r="F964" s="83"/>
      <c r="G964" s="83"/>
      <c r="H964" s="83"/>
    </row>
    <row r="965" spans="4:8" x14ac:dyDescent="0.3">
      <c r="D965" s="64"/>
      <c r="E965" s="83"/>
      <c r="F965" s="83"/>
      <c r="G965" s="83"/>
      <c r="H965" s="83"/>
    </row>
    <row r="966" spans="4:8" x14ac:dyDescent="0.3">
      <c r="D966" s="64"/>
      <c r="E966" s="83"/>
      <c r="F966" s="83"/>
      <c r="G966" s="83"/>
      <c r="H966" s="83"/>
    </row>
    <row r="967" spans="4:8" x14ac:dyDescent="0.3">
      <c r="D967" s="64"/>
      <c r="E967" s="83"/>
      <c r="F967" s="83"/>
      <c r="G967" s="83"/>
      <c r="H967" s="83"/>
    </row>
    <row r="968" spans="4:8" x14ac:dyDescent="0.3">
      <c r="D968" s="64"/>
      <c r="E968" s="83"/>
      <c r="F968" s="83"/>
      <c r="G968" s="83"/>
      <c r="H968" s="83"/>
    </row>
    <row r="969" spans="4:8" x14ac:dyDescent="0.3">
      <c r="D969" s="64"/>
      <c r="E969" s="83"/>
      <c r="F969" s="83"/>
      <c r="G969" s="83"/>
      <c r="H969" s="83"/>
    </row>
    <row r="970" spans="4:8" x14ac:dyDescent="0.3">
      <c r="D970" s="64"/>
      <c r="E970" s="83"/>
      <c r="F970" s="83"/>
      <c r="G970" s="83"/>
      <c r="H970" s="83"/>
    </row>
    <row r="971" spans="4:8" x14ac:dyDescent="0.3">
      <c r="D971" s="64"/>
      <c r="E971" s="83"/>
      <c r="F971" s="83"/>
      <c r="G971" s="83"/>
      <c r="H971" s="83"/>
    </row>
    <row r="972" spans="4:8" x14ac:dyDescent="0.3">
      <c r="D972" s="64"/>
      <c r="E972" s="83"/>
      <c r="F972" s="83"/>
      <c r="G972" s="83"/>
      <c r="H972" s="83"/>
    </row>
    <row r="973" spans="4:8" x14ac:dyDescent="0.3">
      <c r="D973" s="64"/>
      <c r="E973" s="83"/>
      <c r="F973" s="83"/>
      <c r="G973" s="83"/>
      <c r="H973" s="83"/>
    </row>
    <row r="974" spans="4:8" x14ac:dyDescent="0.3">
      <c r="D974" s="64"/>
      <c r="E974" s="83"/>
      <c r="F974" s="83"/>
      <c r="G974" s="83"/>
      <c r="H974" s="83"/>
    </row>
    <row r="975" spans="4:8" x14ac:dyDescent="0.3">
      <c r="D975" s="64"/>
      <c r="E975" s="83"/>
      <c r="F975" s="83"/>
      <c r="G975" s="83"/>
      <c r="H975" s="83"/>
    </row>
    <row r="976" spans="4:8" x14ac:dyDescent="0.3">
      <c r="D976" s="64"/>
      <c r="E976" s="83"/>
      <c r="F976" s="83"/>
      <c r="G976" s="83"/>
      <c r="H976" s="83"/>
    </row>
    <row r="977" spans="4:8" x14ac:dyDescent="0.3">
      <c r="D977" s="64"/>
      <c r="E977" s="83"/>
      <c r="F977" s="83"/>
      <c r="G977" s="83"/>
      <c r="H977" s="83"/>
    </row>
    <row r="978" spans="4:8" x14ac:dyDescent="0.3">
      <c r="D978" s="64"/>
      <c r="E978" s="83"/>
      <c r="F978" s="83"/>
      <c r="G978" s="83"/>
      <c r="H978" s="83"/>
    </row>
    <row r="979" spans="4:8" x14ac:dyDescent="0.3">
      <c r="D979" s="64"/>
      <c r="E979" s="83"/>
      <c r="F979" s="83"/>
      <c r="G979" s="83"/>
      <c r="H979" s="83"/>
    </row>
    <row r="980" spans="4:8" x14ac:dyDescent="0.3">
      <c r="D980" s="64"/>
      <c r="E980" s="83"/>
      <c r="F980" s="83"/>
      <c r="G980" s="83"/>
      <c r="H980" s="83"/>
    </row>
    <row r="981" spans="4:8" x14ac:dyDescent="0.3">
      <c r="D981" s="64"/>
      <c r="E981" s="83"/>
      <c r="F981" s="83"/>
      <c r="G981" s="83"/>
      <c r="H981" s="83"/>
    </row>
    <row r="982" spans="4:8" x14ac:dyDescent="0.3">
      <c r="D982" s="64"/>
      <c r="E982" s="83"/>
      <c r="F982" s="83"/>
      <c r="G982" s="83"/>
      <c r="H982" s="83"/>
    </row>
    <row r="983" spans="4:8" x14ac:dyDescent="0.3">
      <c r="D983" s="64"/>
      <c r="E983" s="83"/>
      <c r="F983" s="83"/>
      <c r="G983" s="83"/>
      <c r="H983" s="83"/>
    </row>
    <row r="984" spans="4:8" x14ac:dyDescent="0.3">
      <c r="D984" s="64"/>
      <c r="E984" s="83"/>
      <c r="F984" s="83"/>
      <c r="G984" s="83"/>
      <c r="H984" s="83"/>
    </row>
    <row r="985" spans="4:8" x14ac:dyDescent="0.3">
      <c r="D985" s="64"/>
      <c r="E985" s="83"/>
      <c r="F985" s="83"/>
      <c r="G985" s="83"/>
      <c r="H985" s="83"/>
    </row>
    <row r="986" spans="4:8" x14ac:dyDescent="0.3">
      <c r="D986" s="64"/>
      <c r="E986" s="83"/>
      <c r="F986" s="83"/>
      <c r="G986" s="83"/>
      <c r="H986" s="83"/>
    </row>
    <row r="987" spans="4:8" x14ac:dyDescent="0.3">
      <c r="D987" s="64"/>
      <c r="E987" s="83"/>
      <c r="F987" s="83"/>
      <c r="G987" s="83"/>
      <c r="H987" s="83"/>
    </row>
    <row r="988" spans="4:8" x14ac:dyDescent="0.3">
      <c r="D988" s="64"/>
      <c r="E988" s="83"/>
      <c r="F988" s="83"/>
      <c r="G988" s="83"/>
      <c r="H988" s="83"/>
    </row>
    <row r="989" spans="4:8" x14ac:dyDescent="0.3">
      <c r="D989" s="64"/>
      <c r="E989" s="83"/>
      <c r="F989" s="83"/>
      <c r="G989" s="83"/>
      <c r="H989" s="83"/>
    </row>
    <row r="990" spans="4:8" x14ac:dyDescent="0.3">
      <c r="D990" s="64"/>
      <c r="E990" s="83"/>
      <c r="F990" s="83"/>
      <c r="G990" s="83"/>
      <c r="H990" s="83"/>
    </row>
    <row r="991" spans="4:8" x14ac:dyDescent="0.3">
      <c r="D991" s="64"/>
      <c r="E991" s="83"/>
      <c r="F991" s="83"/>
      <c r="G991" s="83"/>
      <c r="H991" s="83"/>
    </row>
    <row r="992" spans="4:8" x14ac:dyDescent="0.3">
      <c r="F992" s="83"/>
    </row>
    <row r="993" spans="6:6" x14ac:dyDescent="0.3">
      <c r="F993" s="83"/>
    </row>
    <row r="994" spans="6:6" x14ac:dyDescent="0.3">
      <c r="F994" s="83"/>
    </row>
    <row r="995" spans="6:6" x14ac:dyDescent="0.3">
      <c r="F995" s="83"/>
    </row>
    <row r="996" spans="6:6" x14ac:dyDescent="0.3">
      <c r="F996" s="83"/>
    </row>
    <row r="997" spans="6:6" x14ac:dyDescent="0.3">
      <c r="F997" s="83"/>
    </row>
    <row r="998" spans="6:6" x14ac:dyDescent="0.3">
      <c r="F998" s="83"/>
    </row>
    <row r="999" spans="6:6" x14ac:dyDescent="0.3">
      <c r="F999" s="83"/>
    </row>
    <row r="1000" spans="6:6" x14ac:dyDescent="0.3">
      <c r="F1000" s="83"/>
    </row>
    <row r="1001" spans="6:6" x14ac:dyDescent="0.3">
      <c r="F1001" s="83"/>
    </row>
    <row r="1002" spans="6:6" x14ac:dyDescent="0.3">
      <c r="F1002" s="83"/>
    </row>
    <row r="1003" spans="6:6" x14ac:dyDescent="0.3">
      <c r="F1003" s="83"/>
    </row>
    <row r="1004" spans="6:6" x14ac:dyDescent="0.3">
      <c r="F1004" s="83"/>
    </row>
    <row r="1005" spans="6:6" x14ac:dyDescent="0.3">
      <c r="F1005" s="83"/>
    </row>
    <row r="1006" spans="6:6" x14ac:dyDescent="0.3">
      <c r="F1006" s="83"/>
    </row>
    <row r="1007" spans="6:6" x14ac:dyDescent="0.3">
      <c r="F1007" s="83"/>
    </row>
    <row r="1008" spans="6:6" x14ac:dyDescent="0.3">
      <c r="F1008" s="83"/>
    </row>
  </sheetData>
  <mergeCells count="118">
    <mergeCell ref="H184:K186"/>
    <mergeCell ref="C160:D160"/>
    <mergeCell ref="C161:D161"/>
    <mergeCell ref="C162:D162"/>
    <mergeCell ref="C157:N157"/>
    <mergeCell ref="C154:D154"/>
    <mergeCell ref="C147:N147"/>
    <mergeCell ref="C158:D158"/>
    <mergeCell ref="C159:D159"/>
    <mergeCell ref="C149:D149"/>
    <mergeCell ref="C150:D150"/>
    <mergeCell ref="C151:D151"/>
    <mergeCell ref="C152:D152"/>
    <mergeCell ref="C153:D153"/>
    <mergeCell ref="C165:N165"/>
    <mergeCell ref="H179:K179"/>
    <mergeCell ref="C175:N175"/>
    <mergeCell ref="C176:D176"/>
    <mergeCell ref="C166:D166"/>
    <mergeCell ref="C167:D167"/>
    <mergeCell ref="C168:D168"/>
    <mergeCell ref="C169:D169"/>
    <mergeCell ref="C177:D177"/>
    <mergeCell ref="C80:D80"/>
    <mergeCell ref="C144:D144"/>
    <mergeCell ref="C138:I138"/>
    <mergeCell ref="C135:D135"/>
    <mergeCell ref="C129:I129"/>
    <mergeCell ref="C139:D139"/>
    <mergeCell ref="C140:D140"/>
    <mergeCell ref="C130:D130"/>
    <mergeCell ref="C131:D131"/>
    <mergeCell ref="C132:D132"/>
    <mergeCell ref="C133:D133"/>
    <mergeCell ref="C134:D134"/>
    <mergeCell ref="C115:D115"/>
    <mergeCell ref="C116:D116"/>
    <mergeCell ref="C141:D141"/>
    <mergeCell ref="C142:D142"/>
    <mergeCell ref="C143:D143"/>
    <mergeCell ref="C122:D122"/>
    <mergeCell ref="C120:I120"/>
    <mergeCell ref="C88:D88"/>
    <mergeCell ref="C89:D89"/>
    <mergeCell ref="C90:D90"/>
    <mergeCell ref="C92:D92"/>
    <mergeCell ref="C93:D93"/>
    <mergeCell ref="C94:D94"/>
    <mergeCell ref="E96:J96"/>
    <mergeCell ref="C81:D81"/>
    <mergeCell ref="A5:A8"/>
    <mergeCell ref="A16:A18"/>
    <mergeCell ref="A27:A33"/>
    <mergeCell ref="C27:D27"/>
    <mergeCell ref="C28:D28"/>
    <mergeCell ref="C29:D29"/>
    <mergeCell ref="C30:D30"/>
    <mergeCell ref="C31:D31"/>
    <mergeCell ref="C32:D32"/>
    <mergeCell ref="C33:D33"/>
    <mergeCell ref="A65:A71"/>
    <mergeCell ref="C86:D86"/>
    <mergeCell ref="C65:D65"/>
    <mergeCell ref="C66:D66"/>
    <mergeCell ref="C71:D71"/>
    <mergeCell ref="A75:A81"/>
    <mergeCell ref="C75:D75"/>
    <mergeCell ref="C76:D76"/>
    <mergeCell ref="C77:D77"/>
    <mergeCell ref="C78:D78"/>
    <mergeCell ref="C79:D79"/>
    <mergeCell ref="C87:D87"/>
    <mergeCell ref="C91:D91"/>
    <mergeCell ref="C171:D171"/>
    <mergeCell ref="A54:A60"/>
    <mergeCell ref="C54:D54"/>
    <mergeCell ref="C55:D55"/>
    <mergeCell ref="C56:D56"/>
    <mergeCell ref="C57:D57"/>
    <mergeCell ref="C58:D58"/>
    <mergeCell ref="C59:D59"/>
    <mergeCell ref="C60:D60"/>
    <mergeCell ref="C123:D123"/>
    <mergeCell ref="C124:D124"/>
    <mergeCell ref="C125:D125"/>
    <mergeCell ref="C126:D126"/>
    <mergeCell ref="C127:D127"/>
    <mergeCell ref="C117:D117"/>
    <mergeCell ref="C118:D118"/>
    <mergeCell ref="C111:I111"/>
    <mergeCell ref="C121:D121"/>
    <mergeCell ref="C67:D67"/>
    <mergeCell ref="C68:D68"/>
    <mergeCell ref="C69:D69"/>
    <mergeCell ref="C70:D70"/>
    <mergeCell ref="C178:D178"/>
    <mergeCell ref="C112:D112"/>
    <mergeCell ref="C113:D113"/>
    <mergeCell ref="C114:D114"/>
    <mergeCell ref="C42:D42"/>
    <mergeCell ref="A45:A51"/>
    <mergeCell ref="C45:D45"/>
    <mergeCell ref="C46:D46"/>
    <mergeCell ref="C47:D47"/>
    <mergeCell ref="C170:D170"/>
    <mergeCell ref="C50:D50"/>
    <mergeCell ref="C51:D51"/>
    <mergeCell ref="A36:A42"/>
    <mergeCell ref="C36:D36"/>
    <mergeCell ref="C37:D37"/>
    <mergeCell ref="C38:D38"/>
    <mergeCell ref="C39:D39"/>
    <mergeCell ref="C40:D40"/>
    <mergeCell ref="C41:D41"/>
    <mergeCell ref="C48:D48"/>
    <mergeCell ref="C49:D49"/>
    <mergeCell ref="C98:D98"/>
    <mergeCell ref="A86:A93"/>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728D2-B730-484D-8915-E3D50A00601E}">
  <sheetPr>
    <tabColor rgb="FF92D050"/>
  </sheetPr>
  <dimension ref="A1:BA292"/>
  <sheetViews>
    <sheetView topLeftCell="A65" zoomScale="90" zoomScaleNormal="90" workbookViewId="0">
      <selection activeCell="A20" sqref="A20"/>
    </sheetView>
  </sheetViews>
  <sheetFormatPr defaultColWidth="8.69921875" defaultRowHeight="13.8" x14ac:dyDescent="0.25"/>
  <cols>
    <col min="1" max="1" width="22.3984375" style="257" customWidth="1"/>
    <col min="2" max="2" width="59" customWidth="1"/>
  </cols>
  <sheetData>
    <row r="1" spans="1:6" x14ac:dyDescent="0.25">
      <c r="B1" t="s">
        <v>259</v>
      </c>
    </row>
    <row r="3" spans="1:6" ht="14.4" x14ac:dyDescent="0.3">
      <c r="A3" s="618"/>
      <c r="B3" s="521" t="s">
        <v>260</v>
      </c>
      <c r="C3" s="521"/>
      <c r="D3" s="522" t="s">
        <v>95</v>
      </c>
      <c r="E3" s="522" t="s">
        <v>95</v>
      </c>
      <c r="F3" s="522"/>
    </row>
    <row r="4" spans="1:6" x14ac:dyDescent="0.25">
      <c r="A4" s="619" t="s">
        <v>261</v>
      </c>
      <c r="B4" s="535"/>
      <c r="C4" s="535"/>
      <c r="D4" s="535"/>
      <c r="E4" s="535"/>
      <c r="F4" s="526"/>
    </row>
    <row r="5" spans="1:6" ht="15" customHeight="1" x14ac:dyDescent="0.3">
      <c r="A5" s="619"/>
      <c r="B5" s="527" t="s">
        <v>262</v>
      </c>
      <c r="C5" s="536" t="s">
        <v>263</v>
      </c>
      <c r="D5" s="528" t="s">
        <v>95</v>
      </c>
      <c r="E5" s="529" t="s">
        <v>264</v>
      </c>
      <c r="F5" s="535"/>
    </row>
    <row r="6" spans="1:6" ht="14.4" x14ac:dyDescent="0.3">
      <c r="A6" s="857" t="s">
        <v>265</v>
      </c>
      <c r="B6" s="540" t="s">
        <v>266</v>
      </c>
      <c r="C6" s="539" t="s">
        <v>267</v>
      </c>
      <c r="D6" s="523" t="s">
        <v>95</v>
      </c>
      <c r="E6" s="531">
        <v>383.16289999999998</v>
      </c>
      <c r="F6" s="535"/>
    </row>
    <row r="7" spans="1:6" ht="14.4" x14ac:dyDescent="0.3">
      <c r="A7" s="857"/>
      <c r="B7" s="540" t="s">
        <v>268</v>
      </c>
      <c r="C7" s="539" t="s">
        <v>267</v>
      </c>
      <c r="D7" s="523" t="s">
        <v>95</v>
      </c>
      <c r="E7" s="531">
        <v>469.8005</v>
      </c>
      <c r="F7" s="535"/>
    </row>
    <row r="8" spans="1:6" ht="14.4" x14ac:dyDescent="0.3">
      <c r="A8" s="857"/>
      <c r="B8" s="540" t="s">
        <v>269</v>
      </c>
      <c r="C8" s="539" t="s">
        <v>267</v>
      </c>
      <c r="D8" s="523" t="s">
        <v>95</v>
      </c>
      <c r="E8" s="531">
        <v>601.89530000000002</v>
      </c>
      <c r="F8" s="535"/>
    </row>
    <row r="9" spans="1:6" ht="14.4" x14ac:dyDescent="0.3">
      <c r="A9" s="857"/>
      <c r="B9" s="540" t="s">
        <v>270</v>
      </c>
      <c r="C9" s="539" t="s">
        <v>267</v>
      </c>
      <c r="D9" s="523" t="s">
        <v>95</v>
      </c>
      <c r="E9" s="531">
        <v>0</v>
      </c>
      <c r="F9" s="535"/>
    </row>
    <row r="10" spans="1:6" ht="14.4" x14ac:dyDescent="0.3">
      <c r="A10" s="857"/>
      <c r="B10" s="540" t="s">
        <v>271</v>
      </c>
      <c r="C10" s="539" t="s">
        <v>267</v>
      </c>
      <c r="D10" s="523" t="s">
        <v>95</v>
      </c>
      <c r="E10" s="531">
        <v>30.85</v>
      </c>
      <c r="F10" s="535"/>
    </row>
    <row r="11" spans="1:6" ht="12.75" customHeight="1" x14ac:dyDescent="0.3">
      <c r="A11" s="656" t="s">
        <v>272</v>
      </c>
      <c r="B11" s="540" t="s">
        <v>273</v>
      </c>
      <c r="C11" s="539" t="s">
        <v>267</v>
      </c>
      <c r="D11" s="523"/>
      <c r="E11" s="617">
        <v>8.1766148999999996E-2</v>
      </c>
      <c r="F11" s="535"/>
    </row>
    <row r="12" spans="1:6" ht="14.4" x14ac:dyDescent="0.3">
      <c r="A12" s="656"/>
      <c r="B12" s="532" t="s">
        <v>274</v>
      </c>
      <c r="C12" s="541" t="s">
        <v>267</v>
      </c>
      <c r="D12" s="533" t="s">
        <v>95</v>
      </c>
      <c r="E12" s="534">
        <f>SUM(D6:E11)</f>
        <v>1485.7904661489999</v>
      </c>
      <c r="F12" s="535"/>
    </row>
    <row r="13" spans="1:6" x14ac:dyDescent="0.25">
      <c r="A13" s="619"/>
      <c r="B13" s="535"/>
      <c r="C13" s="535"/>
      <c r="D13" s="535"/>
      <c r="E13" s="535"/>
      <c r="F13" s="526"/>
    </row>
    <row r="14" spans="1:6" ht="14.4" x14ac:dyDescent="0.3">
      <c r="A14" s="620"/>
      <c r="B14" s="527" t="s">
        <v>275</v>
      </c>
      <c r="C14" s="536" t="s">
        <v>263</v>
      </c>
      <c r="D14" s="528" t="s">
        <v>95</v>
      </c>
      <c r="E14" s="529" t="s">
        <v>264</v>
      </c>
      <c r="F14" s="535"/>
    </row>
    <row r="15" spans="1:6" ht="15" customHeight="1" x14ac:dyDescent="0.3">
      <c r="A15" s="857" t="s">
        <v>265</v>
      </c>
      <c r="B15" s="540" t="s">
        <v>266</v>
      </c>
      <c r="C15" s="539" t="s">
        <v>267</v>
      </c>
      <c r="D15" s="523" t="s">
        <v>95</v>
      </c>
      <c r="E15" s="531">
        <v>70.632580000000004</v>
      </c>
      <c r="F15" s="535"/>
    </row>
    <row r="16" spans="1:6" ht="14.4" x14ac:dyDescent="0.3">
      <c r="A16" s="857"/>
      <c r="B16" s="540" t="s">
        <v>268</v>
      </c>
      <c r="C16" s="539" t="s">
        <v>267</v>
      </c>
      <c r="D16" s="523" t="s">
        <v>95</v>
      </c>
      <c r="E16" s="531">
        <v>88.72681</v>
      </c>
      <c r="F16" s="535"/>
    </row>
    <row r="17" spans="1:6" ht="14.4" x14ac:dyDescent="0.3">
      <c r="A17" s="857"/>
      <c r="B17" s="540" t="s">
        <v>269</v>
      </c>
      <c r="C17" s="539" t="s">
        <v>267</v>
      </c>
      <c r="D17" s="523" t="s">
        <v>95</v>
      </c>
      <c r="E17" s="531">
        <v>93.965090000000004</v>
      </c>
      <c r="F17" s="535"/>
    </row>
    <row r="18" spans="1:6" ht="14.4" x14ac:dyDescent="0.3">
      <c r="A18" s="857"/>
      <c r="B18" s="540" t="s">
        <v>270</v>
      </c>
      <c r="C18" s="539" t="s">
        <v>267</v>
      </c>
      <c r="D18" s="523" t="s">
        <v>95</v>
      </c>
      <c r="E18" s="531">
        <v>77.930170000000004</v>
      </c>
      <c r="F18" s="535"/>
    </row>
    <row r="19" spans="1:6" ht="14.4" x14ac:dyDescent="0.3">
      <c r="A19" s="857"/>
      <c r="B19" s="540" t="s">
        <v>271</v>
      </c>
      <c r="C19" s="539" t="s">
        <v>267</v>
      </c>
      <c r="D19" s="523" t="s">
        <v>95</v>
      </c>
      <c r="E19" s="531">
        <v>30.85</v>
      </c>
      <c r="F19" s="535"/>
    </row>
    <row r="20" spans="1:6" ht="27" customHeight="1" x14ac:dyDescent="0.3">
      <c r="A20" s="656" t="s">
        <v>272</v>
      </c>
      <c r="B20" s="540" t="s">
        <v>273</v>
      </c>
      <c r="C20" s="539" t="s">
        <v>267</v>
      </c>
      <c r="D20" s="523"/>
      <c r="E20" s="617">
        <v>8.1766148999999996E-2</v>
      </c>
      <c r="F20" s="535"/>
    </row>
    <row r="21" spans="1:6" ht="14.4" x14ac:dyDescent="0.3">
      <c r="A21" s="656"/>
      <c r="B21" s="532" t="s">
        <v>274</v>
      </c>
      <c r="C21" s="538" t="s">
        <v>267</v>
      </c>
      <c r="D21" s="533" t="s">
        <v>95</v>
      </c>
      <c r="E21" s="534">
        <f>SUM(D15:E20)</f>
        <v>362.18641614900002</v>
      </c>
      <c r="F21" s="535"/>
    </row>
    <row r="22" spans="1:6" x14ac:dyDescent="0.25">
      <c r="A22" s="656"/>
      <c r="B22" s="535"/>
      <c r="C22" s="535"/>
      <c r="D22" s="535"/>
      <c r="E22" s="535"/>
      <c r="F22" s="526"/>
    </row>
    <row r="23" spans="1:6" ht="15" customHeight="1" x14ac:dyDescent="0.3">
      <c r="A23" s="656"/>
      <c r="B23" s="527" t="s">
        <v>276</v>
      </c>
      <c r="C23" s="536" t="s">
        <v>263</v>
      </c>
      <c r="D23" s="528" t="s">
        <v>95</v>
      </c>
      <c r="E23" s="529" t="s">
        <v>264</v>
      </c>
      <c r="F23" s="535"/>
    </row>
    <row r="24" spans="1:6" ht="14.4" x14ac:dyDescent="0.3">
      <c r="A24" s="857" t="s">
        <v>265</v>
      </c>
      <c r="B24" s="540" t="s">
        <v>266</v>
      </c>
      <c r="C24" s="539" t="s">
        <v>267</v>
      </c>
      <c r="D24" s="523" t="s">
        <v>95</v>
      </c>
      <c r="E24" s="531">
        <v>35.316290000000002</v>
      </c>
      <c r="F24" s="535"/>
    </row>
    <row r="25" spans="1:6" ht="14.4" x14ac:dyDescent="0.3">
      <c r="A25" s="857"/>
      <c r="B25" s="540" t="s">
        <v>268</v>
      </c>
      <c r="C25" s="539" t="s">
        <v>267</v>
      </c>
      <c r="D25" s="523" t="s">
        <v>95</v>
      </c>
      <c r="E25" s="531">
        <v>44.363399999999999</v>
      </c>
      <c r="F25" s="535"/>
    </row>
    <row r="26" spans="1:6" ht="14.4" x14ac:dyDescent="0.3">
      <c r="A26" s="857"/>
      <c r="B26" s="540" t="s">
        <v>269</v>
      </c>
      <c r="C26" s="539" t="s">
        <v>267</v>
      </c>
      <c r="D26" s="523" t="s">
        <v>95</v>
      </c>
      <c r="E26" s="531">
        <v>0</v>
      </c>
      <c r="F26" s="535"/>
    </row>
    <row r="27" spans="1:6" ht="14.4" x14ac:dyDescent="0.3">
      <c r="A27" s="857"/>
      <c r="B27" s="540" t="s">
        <v>270</v>
      </c>
      <c r="C27" s="539" t="s">
        <v>267</v>
      </c>
      <c r="D27" s="523" t="s">
        <v>95</v>
      </c>
      <c r="E27" s="531">
        <v>77.930170000000004</v>
      </c>
      <c r="F27" s="535"/>
    </row>
    <row r="28" spans="1:6" ht="14.4" x14ac:dyDescent="0.3">
      <c r="A28" s="857"/>
      <c r="B28" s="540" t="s">
        <v>271</v>
      </c>
      <c r="C28" s="539" t="s">
        <v>267</v>
      </c>
      <c r="D28" s="523" t="s">
        <v>95</v>
      </c>
      <c r="E28" s="531">
        <v>30.85</v>
      </c>
      <c r="F28" s="535"/>
    </row>
    <row r="29" spans="1:6" ht="17.25" customHeight="1" x14ac:dyDescent="0.3">
      <c r="A29" s="656" t="s">
        <v>272</v>
      </c>
      <c r="B29" s="540" t="s">
        <v>273</v>
      </c>
      <c r="C29" s="539" t="s">
        <v>267</v>
      </c>
      <c r="D29" s="523"/>
      <c r="E29" s="617">
        <v>8.1766148999999996E-2</v>
      </c>
      <c r="F29" s="535"/>
    </row>
    <row r="30" spans="1:6" ht="14.4" x14ac:dyDescent="0.3">
      <c r="A30" s="656"/>
      <c r="B30" s="532" t="s">
        <v>274</v>
      </c>
      <c r="C30" s="538" t="s">
        <v>267</v>
      </c>
      <c r="D30" s="533" t="s">
        <v>95</v>
      </c>
      <c r="E30" s="534">
        <f>SUM(D24:E29)</f>
        <v>188.541626149</v>
      </c>
      <c r="F30" s="535"/>
    </row>
    <row r="31" spans="1:6" x14ac:dyDescent="0.25">
      <c r="A31" s="619"/>
      <c r="B31" s="535"/>
      <c r="C31" s="535"/>
      <c r="D31" s="535"/>
      <c r="E31" s="535"/>
      <c r="F31" s="526"/>
    </row>
    <row r="32" spans="1:6" ht="15" customHeight="1" x14ac:dyDescent="0.3">
      <c r="B32" s="527" t="s">
        <v>277</v>
      </c>
      <c r="C32" s="536" t="s">
        <v>263</v>
      </c>
      <c r="D32" s="528" t="s">
        <v>95</v>
      </c>
      <c r="E32" s="529" t="s">
        <v>264</v>
      </c>
      <c r="F32" s="535"/>
    </row>
    <row r="33" spans="1:6" ht="14.4" x14ac:dyDescent="0.3">
      <c r="A33" s="857" t="s">
        <v>265</v>
      </c>
      <c r="B33" s="540" t="s">
        <v>266</v>
      </c>
      <c r="C33" s="539" t="s">
        <v>267</v>
      </c>
      <c r="D33" s="523" t="s">
        <v>95</v>
      </c>
      <c r="E33" s="531">
        <v>17.658149999999999</v>
      </c>
      <c r="F33" s="535"/>
    </row>
    <row r="34" spans="1:6" ht="14.4" x14ac:dyDescent="0.3">
      <c r="A34" s="857"/>
      <c r="B34" s="540" t="s">
        <v>268</v>
      </c>
      <c r="C34" s="539" t="s">
        <v>267</v>
      </c>
      <c r="D34" s="523" t="s">
        <v>95</v>
      </c>
      <c r="E34" s="531">
        <v>22.181699999999999</v>
      </c>
      <c r="F34" s="535"/>
    </row>
    <row r="35" spans="1:6" ht="14.4" x14ac:dyDescent="0.3">
      <c r="A35" s="857"/>
      <c r="B35" s="540" t="s">
        <v>269</v>
      </c>
      <c r="C35" s="539" t="s">
        <v>267</v>
      </c>
      <c r="D35" s="523" t="s">
        <v>95</v>
      </c>
      <c r="E35" s="531">
        <v>0</v>
      </c>
      <c r="F35" s="535"/>
    </row>
    <row r="36" spans="1:6" ht="14.4" x14ac:dyDescent="0.3">
      <c r="A36" s="857"/>
      <c r="B36" s="540" t="s">
        <v>270</v>
      </c>
      <c r="C36" s="539" t="s">
        <v>267</v>
      </c>
      <c r="D36" s="523" t="s">
        <v>95</v>
      </c>
      <c r="E36" s="531">
        <v>77.930170000000004</v>
      </c>
      <c r="F36" s="535"/>
    </row>
    <row r="37" spans="1:6" ht="14.4" x14ac:dyDescent="0.3">
      <c r="A37" s="857"/>
      <c r="B37" s="540" t="s">
        <v>271</v>
      </c>
      <c r="C37" s="539" t="s">
        <v>267</v>
      </c>
      <c r="D37" s="523" t="s">
        <v>95</v>
      </c>
      <c r="E37" s="531">
        <v>30.85</v>
      </c>
      <c r="F37" s="535"/>
    </row>
    <row r="38" spans="1:6" ht="28.5" customHeight="1" x14ac:dyDescent="0.3">
      <c r="A38" s="656" t="s">
        <v>272</v>
      </c>
      <c r="B38" s="540" t="s">
        <v>273</v>
      </c>
      <c r="C38" s="539" t="s">
        <v>267</v>
      </c>
      <c r="D38" s="523"/>
      <c r="E38" s="617">
        <v>8.1766148999999996E-2</v>
      </c>
      <c r="F38" s="535"/>
    </row>
    <row r="39" spans="1:6" ht="14.4" x14ac:dyDescent="0.3">
      <c r="A39" s="656"/>
      <c r="B39" s="532" t="s">
        <v>274</v>
      </c>
      <c r="C39" s="538" t="s">
        <v>267</v>
      </c>
      <c r="D39" s="533" t="s">
        <v>95</v>
      </c>
      <c r="E39" s="534">
        <f>SUM(D33:E38)</f>
        <v>148.70178614900001</v>
      </c>
      <c r="F39" s="535"/>
    </row>
    <row r="40" spans="1:6" x14ac:dyDescent="0.25">
      <c r="A40" s="619"/>
      <c r="B40" s="535"/>
      <c r="C40" s="535"/>
      <c r="D40" s="535"/>
      <c r="E40" s="535"/>
      <c r="F40" s="526"/>
    </row>
    <row r="41" spans="1:6" ht="15" customHeight="1" x14ac:dyDescent="0.3">
      <c r="A41" s="619"/>
      <c r="B41" s="527" t="s">
        <v>278</v>
      </c>
      <c r="C41" s="536" t="s">
        <v>263</v>
      </c>
      <c r="D41" s="528" t="s">
        <v>95</v>
      </c>
      <c r="E41" s="529" t="s">
        <v>264</v>
      </c>
      <c r="F41" s="535"/>
    </row>
    <row r="42" spans="1:6" ht="16.5" customHeight="1" x14ac:dyDescent="0.3">
      <c r="A42" s="857" t="s">
        <v>265</v>
      </c>
      <c r="B42" s="540" t="s">
        <v>266</v>
      </c>
      <c r="C42" s="539" t="s">
        <v>267</v>
      </c>
      <c r="D42" s="523" t="s">
        <v>95</v>
      </c>
      <c r="E42" s="531">
        <v>8.8290729999999993</v>
      </c>
      <c r="F42" s="535"/>
    </row>
    <row r="43" spans="1:6" ht="14.4" x14ac:dyDescent="0.3">
      <c r="A43" s="857"/>
      <c r="B43" s="540" t="s">
        <v>268</v>
      </c>
      <c r="C43" s="539" t="s">
        <v>267</v>
      </c>
      <c r="D43" s="523" t="s">
        <v>95</v>
      </c>
      <c r="E43" s="531">
        <v>11.09085</v>
      </c>
      <c r="F43" s="535"/>
    </row>
    <row r="44" spans="1:6" ht="14.4" x14ac:dyDescent="0.3">
      <c r="A44" s="857"/>
      <c r="B44" s="540" t="s">
        <v>269</v>
      </c>
      <c r="C44" s="539" t="s">
        <v>267</v>
      </c>
      <c r="D44" s="523" t="s">
        <v>95</v>
      </c>
      <c r="E44" s="531">
        <v>0</v>
      </c>
      <c r="F44" s="535"/>
    </row>
    <row r="45" spans="1:6" ht="14.4" x14ac:dyDescent="0.3">
      <c r="A45" s="857"/>
      <c r="B45" s="540" t="s">
        <v>270</v>
      </c>
      <c r="C45" s="539" t="s">
        <v>267</v>
      </c>
      <c r="D45" s="523" t="s">
        <v>95</v>
      </c>
      <c r="E45" s="531">
        <v>77.930170000000004</v>
      </c>
      <c r="F45" s="535"/>
    </row>
    <row r="46" spans="1:6" ht="14.4" x14ac:dyDescent="0.3">
      <c r="A46" s="857"/>
      <c r="B46" s="540" t="s">
        <v>271</v>
      </c>
      <c r="C46" s="539" t="s">
        <v>267</v>
      </c>
      <c r="D46" s="523" t="s">
        <v>95</v>
      </c>
      <c r="E46" s="531">
        <v>30.85</v>
      </c>
      <c r="F46" s="535"/>
    </row>
    <row r="47" spans="1:6" ht="30.75" customHeight="1" x14ac:dyDescent="0.3">
      <c r="A47" s="656" t="s">
        <v>272</v>
      </c>
      <c r="B47" s="540" t="s">
        <v>273</v>
      </c>
      <c r="C47" s="539" t="s">
        <v>267</v>
      </c>
      <c r="D47" s="523"/>
      <c r="E47" s="617">
        <v>8.1766148999999996E-2</v>
      </c>
      <c r="F47" s="535"/>
    </row>
    <row r="48" spans="1:6" ht="30.75" customHeight="1" x14ac:dyDescent="0.3">
      <c r="A48" s="656"/>
      <c r="B48" s="532" t="s">
        <v>274</v>
      </c>
      <c r="C48" s="538" t="s">
        <v>267</v>
      </c>
      <c r="D48" s="533" t="s">
        <v>95</v>
      </c>
      <c r="E48" s="534">
        <f>SUM(D42:E47)</f>
        <v>128.78185914900001</v>
      </c>
      <c r="F48" s="535"/>
    </row>
    <row r="49" spans="1:6" x14ac:dyDescent="0.25">
      <c r="A49" s="619"/>
      <c r="B49" s="535"/>
      <c r="C49" s="535"/>
      <c r="D49" s="535"/>
      <c r="E49" s="535"/>
      <c r="F49" s="526"/>
    </row>
    <row r="50" spans="1:6" ht="15" customHeight="1" x14ac:dyDescent="0.3">
      <c r="A50" s="857" t="s">
        <v>265</v>
      </c>
      <c r="B50" s="527" t="s">
        <v>279</v>
      </c>
      <c r="C50" s="536" t="s">
        <v>263</v>
      </c>
      <c r="D50" s="528" t="s">
        <v>95</v>
      </c>
      <c r="E50" s="529" t="s">
        <v>264</v>
      </c>
      <c r="F50" s="535"/>
    </row>
    <row r="51" spans="1:6" ht="14.4" x14ac:dyDescent="0.3">
      <c r="A51" s="857"/>
      <c r="B51" s="540" t="s">
        <v>266</v>
      </c>
      <c r="C51" s="539" t="s">
        <v>267</v>
      </c>
      <c r="D51" s="523" t="s">
        <v>95</v>
      </c>
      <c r="E51" s="531">
        <v>4.414536</v>
      </c>
      <c r="F51" s="535"/>
    </row>
    <row r="52" spans="1:6" ht="14.4" x14ac:dyDescent="0.3">
      <c r="A52" s="857"/>
      <c r="B52" s="540" t="s">
        <v>268</v>
      </c>
      <c r="C52" s="539" t="s">
        <v>267</v>
      </c>
      <c r="D52" s="523" t="s">
        <v>95</v>
      </c>
      <c r="E52" s="531">
        <v>5.5454249999999998</v>
      </c>
      <c r="F52" s="535"/>
    </row>
    <row r="53" spans="1:6" ht="14.4" x14ac:dyDescent="0.3">
      <c r="A53" s="857"/>
      <c r="B53" s="540" t="s">
        <v>269</v>
      </c>
      <c r="C53" s="539" t="s">
        <v>267</v>
      </c>
      <c r="D53" s="523" t="s">
        <v>95</v>
      </c>
      <c r="E53" s="531">
        <v>0</v>
      </c>
      <c r="F53" s="535"/>
    </row>
    <row r="54" spans="1:6" ht="14.4" x14ac:dyDescent="0.3">
      <c r="A54" s="857"/>
      <c r="B54" s="540" t="s">
        <v>270</v>
      </c>
      <c r="C54" s="539" t="s">
        <v>267</v>
      </c>
      <c r="D54" s="523" t="s">
        <v>95</v>
      </c>
      <c r="E54" s="531">
        <v>77.930170000000004</v>
      </c>
      <c r="F54" s="535"/>
    </row>
    <row r="55" spans="1:6" ht="14.4" x14ac:dyDescent="0.3">
      <c r="A55" s="857"/>
      <c r="B55" s="540" t="s">
        <v>271</v>
      </c>
      <c r="C55" s="539" t="s">
        <v>267</v>
      </c>
      <c r="D55" s="523" t="s">
        <v>95</v>
      </c>
      <c r="E55" s="531">
        <v>30.85</v>
      </c>
      <c r="F55" s="535"/>
    </row>
    <row r="56" spans="1:6" ht="21.6" x14ac:dyDescent="0.3">
      <c r="A56" s="656" t="s">
        <v>272</v>
      </c>
      <c r="B56" s="540" t="s">
        <v>273</v>
      </c>
      <c r="C56" s="539" t="s">
        <v>267</v>
      </c>
      <c r="D56" s="523"/>
      <c r="E56" s="617">
        <v>8.1766148999999996E-2</v>
      </c>
      <c r="F56" s="535"/>
    </row>
    <row r="57" spans="1:6" ht="14.4" x14ac:dyDescent="0.3">
      <c r="A57" s="656"/>
      <c r="B57" s="532" t="s">
        <v>274</v>
      </c>
      <c r="C57" s="538" t="s">
        <v>267</v>
      </c>
      <c r="D57" s="533" t="s">
        <v>95</v>
      </c>
      <c r="E57" s="534">
        <f>SUM(D51:E56)</f>
        <v>118.82189714899999</v>
      </c>
      <c r="F57" s="535"/>
    </row>
    <row r="58" spans="1:6" x14ac:dyDescent="0.25">
      <c r="A58" s="619"/>
      <c r="B58" s="535"/>
      <c r="C58" s="535"/>
      <c r="D58" s="535"/>
      <c r="E58" s="535"/>
      <c r="F58" s="526"/>
    </row>
    <row r="59" spans="1:6" ht="15" customHeight="1" x14ac:dyDescent="0.3">
      <c r="A59" s="619"/>
      <c r="B59" s="527" t="s">
        <v>280</v>
      </c>
      <c r="C59" s="536" t="s">
        <v>263</v>
      </c>
      <c r="D59" s="528" t="s">
        <v>95</v>
      </c>
      <c r="E59" s="529" t="s">
        <v>264</v>
      </c>
      <c r="F59" s="535"/>
    </row>
    <row r="60" spans="1:6" ht="15" customHeight="1" x14ac:dyDescent="0.3">
      <c r="A60" s="857" t="s">
        <v>265</v>
      </c>
      <c r="B60" s="540" t="s">
        <v>266</v>
      </c>
      <c r="C60" s="539" t="s">
        <v>267</v>
      </c>
      <c r="D60" s="523" t="s">
        <v>95</v>
      </c>
      <c r="E60" s="531">
        <v>2.207268</v>
      </c>
      <c r="F60" s="535"/>
    </row>
    <row r="61" spans="1:6" ht="14.4" x14ac:dyDescent="0.3">
      <c r="A61" s="857"/>
      <c r="B61" s="540" t="s">
        <v>268</v>
      </c>
      <c r="C61" s="539" t="s">
        <v>267</v>
      </c>
      <c r="D61" s="523" t="s">
        <v>95</v>
      </c>
      <c r="E61" s="531">
        <v>2.772713</v>
      </c>
      <c r="F61" s="535"/>
    </row>
    <row r="62" spans="1:6" ht="14.4" x14ac:dyDescent="0.3">
      <c r="A62" s="857"/>
      <c r="B62" s="540" t="s">
        <v>269</v>
      </c>
      <c r="C62" s="539" t="s">
        <v>267</v>
      </c>
      <c r="D62" s="523" t="s">
        <v>95</v>
      </c>
      <c r="E62" s="531">
        <v>0</v>
      </c>
      <c r="F62" s="535"/>
    </row>
    <row r="63" spans="1:6" ht="14.4" x14ac:dyDescent="0.3">
      <c r="A63" s="857"/>
      <c r="B63" s="540" t="s">
        <v>270</v>
      </c>
      <c r="C63" s="539" t="s">
        <v>267</v>
      </c>
      <c r="D63" s="523" t="s">
        <v>95</v>
      </c>
      <c r="E63" s="531">
        <v>77.930170000000004</v>
      </c>
      <c r="F63" s="535"/>
    </row>
    <row r="64" spans="1:6" ht="14.4" x14ac:dyDescent="0.3">
      <c r="A64" s="857"/>
      <c r="B64" s="540" t="s">
        <v>271</v>
      </c>
      <c r="C64" s="539" t="s">
        <v>267</v>
      </c>
      <c r="D64" s="523" t="s">
        <v>95</v>
      </c>
      <c r="E64" s="531">
        <v>30.85</v>
      </c>
      <c r="F64" s="535"/>
    </row>
    <row r="65" spans="1:53" ht="21.6" x14ac:dyDescent="0.3">
      <c r="A65" s="656" t="s">
        <v>272</v>
      </c>
      <c r="B65" s="540" t="s">
        <v>273</v>
      </c>
      <c r="C65" s="539" t="s">
        <v>267</v>
      </c>
      <c r="D65" s="523"/>
      <c r="E65" s="617">
        <v>8.1766148999999996E-2</v>
      </c>
      <c r="F65" s="535"/>
    </row>
    <row r="66" spans="1:53" ht="14.4" x14ac:dyDescent="0.3">
      <c r="A66" s="656"/>
      <c r="B66" s="532" t="s">
        <v>274</v>
      </c>
      <c r="C66" s="538" t="s">
        <v>267</v>
      </c>
      <c r="D66" s="533" t="s">
        <v>95</v>
      </c>
      <c r="E66" s="534">
        <f>SUM(E60:E65)</f>
        <v>113.84191714900001</v>
      </c>
      <c r="F66" s="535"/>
    </row>
    <row r="67" spans="1:53" x14ac:dyDescent="0.25">
      <c r="A67" s="619"/>
      <c r="B67" s="535"/>
      <c r="C67" s="535"/>
      <c r="D67" s="535"/>
      <c r="E67" s="535"/>
      <c r="F67" s="526"/>
    </row>
    <row r="68" spans="1:53" ht="14.4" x14ac:dyDescent="0.3">
      <c r="A68" s="618"/>
      <c r="B68" s="521" t="s">
        <v>281</v>
      </c>
      <c r="C68" s="521"/>
      <c r="D68" s="521"/>
      <c r="E68" s="521"/>
      <c r="F68" s="521"/>
    </row>
    <row r="69" spans="1:53" x14ac:dyDescent="0.25">
      <c r="A69" s="619"/>
      <c r="B69" s="535"/>
      <c r="C69" s="535"/>
      <c r="D69" s="535"/>
      <c r="E69" s="535"/>
      <c r="F69" s="535"/>
      <c r="G69" s="548"/>
      <c r="H69" s="548"/>
      <c r="I69" s="548"/>
      <c r="J69" s="548"/>
      <c r="K69" s="548"/>
      <c r="L69" s="548"/>
      <c r="M69" s="548"/>
      <c r="N69" s="548"/>
      <c r="O69" s="548"/>
      <c r="P69" s="548"/>
      <c r="Q69" s="548"/>
      <c r="R69" s="548"/>
      <c r="S69" s="548"/>
      <c r="T69" s="548"/>
      <c r="U69" s="548"/>
      <c r="V69" s="548"/>
      <c r="W69" s="548"/>
      <c r="X69" s="548"/>
      <c r="Y69" s="548"/>
      <c r="Z69" s="548"/>
      <c r="AA69" s="548"/>
      <c r="AB69" s="548"/>
      <c r="AC69" s="548"/>
      <c r="AD69" s="548"/>
      <c r="AE69" s="548"/>
      <c r="AF69" s="548"/>
      <c r="AG69" s="548"/>
      <c r="AH69" s="548"/>
      <c r="AI69" s="548"/>
      <c r="AJ69" s="548"/>
      <c r="AK69" s="548"/>
      <c r="AL69" s="548"/>
      <c r="AM69" s="548"/>
      <c r="AN69" s="548"/>
      <c r="AO69" s="548"/>
      <c r="AP69" s="548"/>
      <c r="AQ69" s="548"/>
      <c r="AR69" s="548"/>
      <c r="AS69" s="548"/>
      <c r="AT69" s="548"/>
      <c r="AU69" s="548"/>
      <c r="AV69" s="548"/>
      <c r="AW69" s="548"/>
      <c r="AX69" s="548"/>
      <c r="AY69" s="548"/>
      <c r="AZ69" s="548"/>
    </row>
    <row r="70" spans="1:53" ht="15" customHeight="1" x14ac:dyDescent="0.3">
      <c r="A70" s="857" t="s">
        <v>282</v>
      </c>
      <c r="B70" s="527" t="s">
        <v>283</v>
      </c>
      <c r="C70" s="527" t="s">
        <v>263</v>
      </c>
      <c r="D70" s="912" t="s">
        <v>95</v>
      </c>
      <c r="E70" s="913">
        <v>2023</v>
      </c>
      <c r="F70" s="913">
        <v>2024</v>
      </c>
      <c r="G70" s="913">
        <v>2025</v>
      </c>
      <c r="H70" s="913">
        <v>2026</v>
      </c>
      <c r="I70" s="913">
        <v>2027</v>
      </c>
      <c r="J70" s="913">
        <v>2028</v>
      </c>
      <c r="K70" s="913">
        <v>2029</v>
      </c>
      <c r="L70" s="913">
        <v>2030</v>
      </c>
      <c r="M70" s="913">
        <v>2031</v>
      </c>
      <c r="N70" s="913">
        <v>2032</v>
      </c>
      <c r="O70" s="913">
        <v>2033</v>
      </c>
      <c r="P70" s="913">
        <v>2034</v>
      </c>
      <c r="Q70" s="913">
        <v>2035</v>
      </c>
      <c r="R70" s="913">
        <v>2036</v>
      </c>
      <c r="S70" s="913">
        <v>2037</v>
      </c>
      <c r="T70" s="913">
        <v>2038</v>
      </c>
      <c r="U70" s="913">
        <v>2039</v>
      </c>
      <c r="V70" s="913">
        <v>2040</v>
      </c>
      <c r="W70" s="913">
        <v>2041</v>
      </c>
      <c r="X70" s="913">
        <v>2042</v>
      </c>
      <c r="Y70" s="913">
        <v>2043</v>
      </c>
      <c r="Z70" s="913">
        <v>2044</v>
      </c>
      <c r="AA70" s="913">
        <v>2045</v>
      </c>
      <c r="AB70" s="913">
        <v>2046</v>
      </c>
      <c r="AC70" s="913">
        <v>2047</v>
      </c>
      <c r="AD70" s="913">
        <v>2048</v>
      </c>
      <c r="AE70" s="913">
        <v>2049</v>
      </c>
      <c r="AF70" s="913">
        <v>2050</v>
      </c>
      <c r="AG70" s="913">
        <v>2051</v>
      </c>
      <c r="AH70" s="913">
        <v>2052</v>
      </c>
      <c r="AI70" s="913">
        <v>2053</v>
      </c>
      <c r="AJ70" s="913">
        <v>2054</v>
      </c>
      <c r="AK70" s="913">
        <v>2055</v>
      </c>
      <c r="AL70" s="913">
        <v>2056</v>
      </c>
      <c r="AM70" s="913">
        <v>2057</v>
      </c>
      <c r="AN70" s="913">
        <v>2058</v>
      </c>
      <c r="AO70" s="913">
        <v>2059</v>
      </c>
      <c r="AP70" s="913">
        <v>2060</v>
      </c>
      <c r="AQ70" s="913">
        <v>2061</v>
      </c>
      <c r="AR70" s="913">
        <v>2062</v>
      </c>
      <c r="AS70" s="913">
        <v>2063</v>
      </c>
      <c r="AT70" s="913">
        <v>2064</v>
      </c>
      <c r="AU70" s="913">
        <v>2065</v>
      </c>
      <c r="AV70" s="913">
        <v>2066</v>
      </c>
      <c r="AW70" s="913">
        <v>2067</v>
      </c>
      <c r="AX70" s="913">
        <v>2068</v>
      </c>
      <c r="AY70" s="913">
        <v>2069</v>
      </c>
      <c r="AZ70" s="914">
        <v>2070</v>
      </c>
      <c r="BA70" s="548"/>
    </row>
    <row r="71" spans="1:53" ht="14.4" x14ac:dyDescent="0.3">
      <c r="A71" s="857"/>
      <c r="B71" s="540" t="s">
        <v>284</v>
      </c>
      <c r="C71" s="540" t="s">
        <v>267</v>
      </c>
      <c r="D71" s="915" t="s">
        <v>95</v>
      </c>
      <c r="E71" s="523">
        <v>13.45</v>
      </c>
      <c r="F71" s="523">
        <f>(F70*10.057)-20333</f>
        <v>22.368000000002212</v>
      </c>
      <c r="G71" s="523">
        <f t="shared" ref="G71:AF71" si="0">(G70*10.057)-20333</f>
        <v>32.424999999999272</v>
      </c>
      <c r="H71" s="523">
        <f t="shared" si="0"/>
        <v>42.481999999999971</v>
      </c>
      <c r="I71" s="523">
        <f t="shared" si="0"/>
        <v>52.539000000000669</v>
      </c>
      <c r="J71" s="523">
        <f t="shared" si="0"/>
        <v>62.596000000001368</v>
      </c>
      <c r="K71" s="523">
        <f t="shared" si="0"/>
        <v>72.653000000002066</v>
      </c>
      <c r="L71" s="523">
        <f t="shared" si="0"/>
        <v>82.709999999999127</v>
      </c>
      <c r="M71" s="523">
        <f t="shared" si="0"/>
        <v>92.766999999999825</v>
      </c>
      <c r="N71" s="523">
        <f t="shared" si="0"/>
        <v>102.82400000000052</v>
      </c>
      <c r="O71" s="523">
        <f t="shared" si="0"/>
        <v>112.88100000000122</v>
      </c>
      <c r="P71" s="523">
        <f t="shared" si="0"/>
        <v>122.93800000000192</v>
      </c>
      <c r="Q71" s="523">
        <f t="shared" si="0"/>
        <v>132.99499999999898</v>
      </c>
      <c r="R71" s="523">
        <f t="shared" si="0"/>
        <v>143.05199999999968</v>
      </c>
      <c r="S71" s="523">
        <f t="shared" si="0"/>
        <v>153.10900000000038</v>
      </c>
      <c r="T71" s="523">
        <f t="shared" si="0"/>
        <v>163.16600000000108</v>
      </c>
      <c r="U71" s="523">
        <f t="shared" si="0"/>
        <v>173.22300000000178</v>
      </c>
      <c r="V71" s="523">
        <f t="shared" si="0"/>
        <v>183.28000000000247</v>
      </c>
      <c r="W71" s="523">
        <f t="shared" si="0"/>
        <v>193.33699999999953</v>
      </c>
      <c r="X71" s="523">
        <f t="shared" si="0"/>
        <v>203.39400000000023</v>
      </c>
      <c r="Y71" s="523">
        <f t="shared" si="0"/>
        <v>213.45100000000093</v>
      </c>
      <c r="Z71" s="523">
        <f t="shared" si="0"/>
        <v>223.50800000000163</v>
      </c>
      <c r="AA71" s="523">
        <f t="shared" si="0"/>
        <v>233.56500000000233</v>
      </c>
      <c r="AB71" s="523">
        <f t="shared" si="0"/>
        <v>243.62199999999939</v>
      </c>
      <c r="AC71" s="523">
        <f t="shared" si="0"/>
        <v>253.67900000000009</v>
      </c>
      <c r="AD71" s="523">
        <f t="shared" si="0"/>
        <v>263.73600000000079</v>
      </c>
      <c r="AE71" s="523">
        <f t="shared" si="0"/>
        <v>273.79300000000148</v>
      </c>
      <c r="AF71" s="523">
        <f t="shared" si="0"/>
        <v>283.85000000000218</v>
      </c>
      <c r="AG71" s="523">
        <v>285</v>
      </c>
      <c r="AH71" s="523">
        <v>285</v>
      </c>
      <c r="AI71" s="523">
        <v>285</v>
      </c>
      <c r="AJ71" s="523">
        <v>285</v>
      </c>
      <c r="AK71" s="523">
        <v>285</v>
      </c>
      <c r="AL71" s="523">
        <v>285</v>
      </c>
      <c r="AM71" s="523">
        <v>285</v>
      </c>
      <c r="AN71" s="523">
        <v>285</v>
      </c>
      <c r="AO71" s="523">
        <v>285</v>
      </c>
      <c r="AP71" s="523">
        <v>285</v>
      </c>
      <c r="AQ71" s="523">
        <v>285</v>
      </c>
      <c r="AR71" s="523">
        <v>285</v>
      </c>
      <c r="AS71" s="523">
        <v>285</v>
      </c>
      <c r="AT71" s="523">
        <v>285</v>
      </c>
      <c r="AU71" s="523">
        <v>285</v>
      </c>
      <c r="AV71" s="523">
        <v>285</v>
      </c>
      <c r="AW71" s="523">
        <v>285</v>
      </c>
      <c r="AX71" s="523">
        <v>285</v>
      </c>
      <c r="AY71" s="523">
        <v>285</v>
      </c>
      <c r="AZ71" s="916">
        <v>285</v>
      </c>
      <c r="BA71" s="548"/>
    </row>
    <row r="72" spans="1:53" ht="14.4" x14ac:dyDescent="0.3">
      <c r="A72" s="656" t="s">
        <v>285</v>
      </c>
      <c r="B72" s="540" t="s">
        <v>271</v>
      </c>
      <c r="C72" s="540" t="s">
        <v>267</v>
      </c>
      <c r="D72" s="915"/>
      <c r="E72" s="523">
        <f>0.02*E71</f>
        <v>0.26900000000000002</v>
      </c>
      <c r="F72" s="523">
        <f t="shared" ref="F72:AZ72" si="1">0.02*F71</f>
        <v>0.44736000000004422</v>
      </c>
      <c r="G72" s="523">
        <f t="shared" si="1"/>
        <v>0.64849999999998542</v>
      </c>
      <c r="H72" s="523">
        <f t="shared" si="1"/>
        <v>0.8496399999999994</v>
      </c>
      <c r="I72" s="523">
        <f t="shared" si="1"/>
        <v>1.0507800000000134</v>
      </c>
      <c r="J72" s="523">
        <f t="shared" si="1"/>
        <v>1.2519200000000275</v>
      </c>
      <c r="K72" s="523">
        <f t="shared" si="1"/>
        <v>1.4530600000000413</v>
      </c>
      <c r="L72" s="523">
        <f t="shared" si="1"/>
        <v>1.6541999999999826</v>
      </c>
      <c r="M72" s="523">
        <f t="shared" si="1"/>
        <v>1.8553399999999964</v>
      </c>
      <c r="N72" s="523">
        <f t="shared" si="1"/>
        <v>2.0564800000000103</v>
      </c>
      <c r="O72" s="523">
        <f t="shared" si="1"/>
        <v>2.2576200000000246</v>
      </c>
      <c r="P72" s="523">
        <f t="shared" si="1"/>
        <v>2.4587600000000385</v>
      </c>
      <c r="Q72" s="523">
        <f t="shared" si="1"/>
        <v>2.6598999999999795</v>
      </c>
      <c r="R72" s="523">
        <f t="shared" si="1"/>
        <v>2.8610399999999938</v>
      </c>
      <c r="S72" s="523">
        <f t="shared" si="1"/>
        <v>3.0621800000000077</v>
      </c>
      <c r="T72" s="523">
        <f t="shared" si="1"/>
        <v>3.2633200000000215</v>
      </c>
      <c r="U72" s="523">
        <f t="shared" si="1"/>
        <v>3.4644600000000354</v>
      </c>
      <c r="V72" s="523">
        <f t="shared" si="1"/>
        <v>3.6656000000000497</v>
      </c>
      <c r="W72" s="523">
        <f t="shared" si="1"/>
        <v>3.8667399999999907</v>
      </c>
      <c r="X72" s="523">
        <f t="shared" si="1"/>
        <v>4.067880000000005</v>
      </c>
      <c r="Y72" s="523">
        <f t="shared" si="1"/>
        <v>4.2690200000000189</v>
      </c>
      <c r="Z72" s="523">
        <f t="shared" si="1"/>
        <v>4.4701600000000328</v>
      </c>
      <c r="AA72" s="523">
        <f t="shared" si="1"/>
        <v>4.6713000000000466</v>
      </c>
      <c r="AB72" s="523">
        <f t="shared" si="1"/>
        <v>4.8724399999999877</v>
      </c>
      <c r="AC72" s="523">
        <f t="shared" si="1"/>
        <v>5.0735800000000015</v>
      </c>
      <c r="AD72" s="523">
        <f t="shared" si="1"/>
        <v>5.2747200000000154</v>
      </c>
      <c r="AE72" s="523">
        <f t="shared" si="1"/>
        <v>5.4758600000000301</v>
      </c>
      <c r="AF72" s="523">
        <f t="shared" si="1"/>
        <v>5.677000000000044</v>
      </c>
      <c r="AG72" s="523">
        <f t="shared" si="1"/>
        <v>5.7</v>
      </c>
      <c r="AH72" s="523">
        <f t="shared" si="1"/>
        <v>5.7</v>
      </c>
      <c r="AI72" s="523">
        <f t="shared" si="1"/>
        <v>5.7</v>
      </c>
      <c r="AJ72" s="523">
        <f t="shared" si="1"/>
        <v>5.7</v>
      </c>
      <c r="AK72" s="523">
        <f t="shared" si="1"/>
        <v>5.7</v>
      </c>
      <c r="AL72" s="523">
        <f t="shared" si="1"/>
        <v>5.7</v>
      </c>
      <c r="AM72" s="523">
        <f t="shared" si="1"/>
        <v>5.7</v>
      </c>
      <c r="AN72" s="523">
        <f t="shared" si="1"/>
        <v>5.7</v>
      </c>
      <c r="AO72" s="523">
        <f t="shared" si="1"/>
        <v>5.7</v>
      </c>
      <c r="AP72" s="523">
        <f t="shared" si="1"/>
        <v>5.7</v>
      </c>
      <c r="AQ72" s="523">
        <f t="shared" si="1"/>
        <v>5.7</v>
      </c>
      <c r="AR72" s="523">
        <f t="shared" si="1"/>
        <v>5.7</v>
      </c>
      <c r="AS72" s="523">
        <f t="shared" si="1"/>
        <v>5.7</v>
      </c>
      <c r="AT72" s="523">
        <f t="shared" si="1"/>
        <v>5.7</v>
      </c>
      <c r="AU72" s="523">
        <f t="shared" si="1"/>
        <v>5.7</v>
      </c>
      <c r="AV72" s="523">
        <f t="shared" si="1"/>
        <v>5.7</v>
      </c>
      <c r="AW72" s="523">
        <f t="shared" si="1"/>
        <v>5.7</v>
      </c>
      <c r="AX72" s="523">
        <f t="shared" si="1"/>
        <v>5.7</v>
      </c>
      <c r="AY72" s="523">
        <f t="shared" si="1"/>
        <v>5.7</v>
      </c>
      <c r="AZ72" s="916">
        <f t="shared" si="1"/>
        <v>5.7</v>
      </c>
      <c r="BA72" s="548"/>
    </row>
    <row r="73" spans="1:53" ht="14.4" x14ac:dyDescent="0.3">
      <c r="A73" s="616"/>
      <c r="B73" s="532" t="s">
        <v>274</v>
      </c>
      <c r="C73" s="532" t="s">
        <v>267</v>
      </c>
      <c r="D73" s="917" t="s">
        <v>95</v>
      </c>
      <c r="E73" s="918">
        <f>SUM(E71:E72)</f>
        <v>13.718999999999999</v>
      </c>
      <c r="F73" s="918">
        <f t="shared" ref="F73:AZ73" si="2">SUM(F71:F72)</f>
        <v>22.815360000002258</v>
      </c>
      <c r="G73" s="918">
        <f t="shared" si="2"/>
        <v>33.073499999999257</v>
      </c>
      <c r="H73" s="918">
        <f t="shared" si="2"/>
        <v>43.331639999999972</v>
      </c>
      <c r="I73" s="918">
        <f t="shared" si="2"/>
        <v>53.58978000000068</v>
      </c>
      <c r="J73" s="918">
        <f t="shared" si="2"/>
        <v>63.847920000001395</v>
      </c>
      <c r="K73" s="918">
        <f t="shared" si="2"/>
        <v>74.106060000002103</v>
      </c>
      <c r="L73" s="918">
        <f t="shared" si="2"/>
        <v>84.364199999999116</v>
      </c>
      <c r="M73" s="918">
        <f t="shared" si="2"/>
        <v>94.622339999999824</v>
      </c>
      <c r="N73" s="918">
        <f t="shared" si="2"/>
        <v>104.88048000000053</v>
      </c>
      <c r="O73" s="918">
        <f t="shared" si="2"/>
        <v>115.13862000000125</v>
      </c>
      <c r="P73" s="918">
        <f t="shared" si="2"/>
        <v>125.39676000000196</v>
      </c>
      <c r="Q73" s="918">
        <f t="shared" si="2"/>
        <v>135.65489999999897</v>
      </c>
      <c r="R73" s="918">
        <f t="shared" si="2"/>
        <v>145.91303999999968</v>
      </c>
      <c r="S73" s="918">
        <f t="shared" si="2"/>
        <v>156.17118000000039</v>
      </c>
      <c r="T73" s="918">
        <f t="shared" si="2"/>
        <v>166.4293200000011</v>
      </c>
      <c r="U73" s="918">
        <f t="shared" si="2"/>
        <v>176.68746000000181</v>
      </c>
      <c r="V73" s="918">
        <f t="shared" si="2"/>
        <v>186.94560000000251</v>
      </c>
      <c r="W73" s="918">
        <f t="shared" si="2"/>
        <v>197.20373999999953</v>
      </c>
      <c r="X73" s="918">
        <f t="shared" si="2"/>
        <v>207.46188000000024</v>
      </c>
      <c r="Y73" s="918">
        <f t="shared" si="2"/>
        <v>217.72002000000094</v>
      </c>
      <c r="Z73" s="918">
        <f t="shared" si="2"/>
        <v>227.97816000000165</v>
      </c>
      <c r="AA73" s="918">
        <f t="shared" si="2"/>
        <v>238.23630000000239</v>
      </c>
      <c r="AB73" s="918">
        <f t="shared" si="2"/>
        <v>248.49443999999937</v>
      </c>
      <c r="AC73" s="918">
        <f t="shared" si="2"/>
        <v>258.75258000000008</v>
      </c>
      <c r="AD73" s="918">
        <f t="shared" si="2"/>
        <v>269.01072000000079</v>
      </c>
      <c r="AE73" s="918">
        <f t="shared" si="2"/>
        <v>279.2688600000015</v>
      </c>
      <c r="AF73" s="918">
        <f t="shared" si="2"/>
        <v>289.5270000000022</v>
      </c>
      <c r="AG73" s="918">
        <f t="shared" si="2"/>
        <v>290.7</v>
      </c>
      <c r="AH73" s="918">
        <f t="shared" si="2"/>
        <v>290.7</v>
      </c>
      <c r="AI73" s="918">
        <f t="shared" si="2"/>
        <v>290.7</v>
      </c>
      <c r="AJ73" s="918">
        <f t="shared" si="2"/>
        <v>290.7</v>
      </c>
      <c r="AK73" s="918">
        <f t="shared" si="2"/>
        <v>290.7</v>
      </c>
      <c r="AL73" s="918">
        <f t="shared" si="2"/>
        <v>290.7</v>
      </c>
      <c r="AM73" s="918">
        <f t="shared" si="2"/>
        <v>290.7</v>
      </c>
      <c r="AN73" s="918">
        <f t="shared" si="2"/>
        <v>290.7</v>
      </c>
      <c r="AO73" s="918">
        <f t="shared" si="2"/>
        <v>290.7</v>
      </c>
      <c r="AP73" s="918">
        <f t="shared" si="2"/>
        <v>290.7</v>
      </c>
      <c r="AQ73" s="918">
        <f t="shared" si="2"/>
        <v>290.7</v>
      </c>
      <c r="AR73" s="918">
        <f t="shared" si="2"/>
        <v>290.7</v>
      </c>
      <c r="AS73" s="918">
        <f t="shared" si="2"/>
        <v>290.7</v>
      </c>
      <c r="AT73" s="918">
        <f t="shared" si="2"/>
        <v>290.7</v>
      </c>
      <c r="AU73" s="918">
        <f t="shared" si="2"/>
        <v>290.7</v>
      </c>
      <c r="AV73" s="918">
        <f t="shared" si="2"/>
        <v>290.7</v>
      </c>
      <c r="AW73" s="918">
        <f t="shared" si="2"/>
        <v>290.7</v>
      </c>
      <c r="AX73" s="918">
        <f t="shared" si="2"/>
        <v>290.7</v>
      </c>
      <c r="AY73" s="918">
        <f t="shared" si="2"/>
        <v>290.7</v>
      </c>
      <c r="AZ73" s="919">
        <f t="shared" si="2"/>
        <v>290.7</v>
      </c>
      <c r="BA73" s="548"/>
    </row>
    <row r="74" spans="1:53" ht="14.4" x14ac:dyDescent="0.3">
      <c r="A74" s="621"/>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22"/>
      <c r="AZ74" s="622"/>
      <c r="BA74" s="548"/>
    </row>
    <row r="75" spans="1:53" ht="14.4" x14ac:dyDescent="0.3">
      <c r="A75" s="621"/>
      <c r="B75" s="527" t="s">
        <v>286</v>
      </c>
      <c r="C75" s="527" t="s">
        <v>263</v>
      </c>
      <c r="D75" s="912" t="s">
        <v>95</v>
      </c>
      <c r="E75" s="913">
        <v>2023</v>
      </c>
      <c r="F75" s="913">
        <v>2024</v>
      </c>
      <c r="G75" s="913">
        <v>2025</v>
      </c>
      <c r="H75" s="913">
        <v>2026</v>
      </c>
      <c r="I75" s="913">
        <v>2027</v>
      </c>
      <c r="J75" s="913">
        <v>2028</v>
      </c>
      <c r="K75" s="913">
        <v>2029</v>
      </c>
      <c r="L75" s="913">
        <v>2030</v>
      </c>
      <c r="M75" s="913">
        <v>2031</v>
      </c>
      <c r="N75" s="913">
        <v>2032</v>
      </c>
      <c r="O75" s="913">
        <v>2033</v>
      </c>
      <c r="P75" s="913">
        <v>2034</v>
      </c>
      <c r="Q75" s="913">
        <v>2035</v>
      </c>
      <c r="R75" s="913">
        <v>2036</v>
      </c>
      <c r="S75" s="913">
        <v>2037</v>
      </c>
      <c r="T75" s="913">
        <v>2038</v>
      </c>
      <c r="U75" s="913">
        <v>2039</v>
      </c>
      <c r="V75" s="913">
        <v>2040</v>
      </c>
      <c r="W75" s="913">
        <v>2041</v>
      </c>
      <c r="X75" s="913">
        <v>2042</v>
      </c>
      <c r="Y75" s="913">
        <v>2043</v>
      </c>
      <c r="Z75" s="913">
        <v>2044</v>
      </c>
      <c r="AA75" s="913">
        <v>2045</v>
      </c>
      <c r="AB75" s="913">
        <v>2046</v>
      </c>
      <c r="AC75" s="913">
        <v>2047</v>
      </c>
      <c r="AD75" s="913">
        <v>2048</v>
      </c>
      <c r="AE75" s="913">
        <v>2049</v>
      </c>
      <c r="AF75" s="913">
        <v>2050</v>
      </c>
      <c r="AG75" s="913">
        <v>2051</v>
      </c>
      <c r="AH75" s="913">
        <v>2052</v>
      </c>
      <c r="AI75" s="913">
        <v>2053</v>
      </c>
      <c r="AJ75" s="913">
        <v>2054</v>
      </c>
      <c r="AK75" s="913">
        <v>2055</v>
      </c>
      <c r="AL75" s="913">
        <v>2056</v>
      </c>
      <c r="AM75" s="913">
        <v>2057</v>
      </c>
      <c r="AN75" s="913">
        <v>2058</v>
      </c>
      <c r="AO75" s="913">
        <v>2059</v>
      </c>
      <c r="AP75" s="913">
        <v>2060</v>
      </c>
      <c r="AQ75" s="913">
        <v>2061</v>
      </c>
      <c r="AR75" s="913">
        <v>2062</v>
      </c>
      <c r="AS75" s="913">
        <v>2063</v>
      </c>
      <c r="AT75" s="913">
        <v>2064</v>
      </c>
      <c r="AU75" s="913">
        <v>2065</v>
      </c>
      <c r="AV75" s="913">
        <v>2066</v>
      </c>
      <c r="AW75" s="913">
        <v>2067</v>
      </c>
      <c r="AX75" s="913">
        <v>2068</v>
      </c>
      <c r="AY75" s="913">
        <v>2069</v>
      </c>
      <c r="AZ75" s="914">
        <v>2070</v>
      </c>
      <c r="BA75" s="548"/>
    </row>
    <row r="76" spans="1:53" ht="14.4" x14ac:dyDescent="0.3">
      <c r="A76" s="621"/>
      <c r="B76" s="540" t="s">
        <v>284</v>
      </c>
      <c r="C76" s="540" t="s">
        <v>267</v>
      </c>
      <c r="D76" s="915" t="s">
        <v>95</v>
      </c>
      <c r="E76" s="523">
        <v>13.45</v>
      </c>
      <c r="F76" s="523">
        <f t="shared" ref="F76:AY76" si="3">(F75*5.7777 )+(-11675)</f>
        <v>19.064800000000105</v>
      </c>
      <c r="G76" s="523">
        <f t="shared" si="3"/>
        <v>24.842500000000655</v>
      </c>
      <c r="H76" s="523">
        <f t="shared" si="3"/>
        <v>30.620200000001205</v>
      </c>
      <c r="I76" s="523">
        <f t="shared" si="3"/>
        <v>36.397899999999936</v>
      </c>
      <c r="J76" s="523">
        <f t="shared" si="3"/>
        <v>42.175600000000486</v>
      </c>
      <c r="K76" s="523">
        <f t="shared" si="3"/>
        <v>47.953300000001036</v>
      </c>
      <c r="L76" s="523">
        <f t="shared" si="3"/>
        <v>53.730999999999767</v>
      </c>
      <c r="M76" s="523">
        <f t="shared" si="3"/>
        <v>59.508700000000317</v>
      </c>
      <c r="N76" s="523">
        <f t="shared" si="3"/>
        <v>65.286400000000867</v>
      </c>
      <c r="O76" s="523">
        <f t="shared" si="3"/>
        <v>71.064100000001417</v>
      </c>
      <c r="P76" s="523">
        <f t="shared" si="3"/>
        <v>76.841800000000148</v>
      </c>
      <c r="Q76" s="523">
        <f t="shared" si="3"/>
        <v>82.619500000000698</v>
      </c>
      <c r="R76" s="523">
        <f t="shared" si="3"/>
        <v>88.397200000001249</v>
      </c>
      <c r="S76" s="523">
        <f t="shared" si="3"/>
        <v>94.17489999999998</v>
      </c>
      <c r="T76" s="523">
        <f t="shared" si="3"/>
        <v>99.95260000000053</v>
      </c>
      <c r="U76" s="523">
        <f t="shared" si="3"/>
        <v>105.73030000000108</v>
      </c>
      <c r="V76" s="523">
        <f t="shared" si="3"/>
        <v>111.50799999999981</v>
      </c>
      <c r="W76" s="523">
        <f t="shared" si="3"/>
        <v>117.28570000000036</v>
      </c>
      <c r="X76" s="523">
        <f t="shared" si="3"/>
        <v>123.06340000000091</v>
      </c>
      <c r="Y76" s="523">
        <f t="shared" si="3"/>
        <v>128.84110000000146</v>
      </c>
      <c r="Z76" s="523">
        <f t="shared" si="3"/>
        <v>134.61880000000019</v>
      </c>
      <c r="AA76" s="523">
        <f t="shared" si="3"/>
        <v>140.39650000000074</v>
      </c>
      <c r="AB76" s="523">
        <f t="shared" si="3"/>
        <v>146.17420000000129</v>
      </c>
      <c r="AC76" s="523">
        <f t="shared" si="3"/>
        <v>151.95190000000002</v>
      </c>
      <c r="AD76" s="523">
        <f t="shared" si="3"/>
        <v>157.72960000000057</v>
      </c>
      <c r="AE76" s="523">
        <f t="shared" si="3"/>
        <v>163.50730000000112</v>
      </c>
      <c r="AF76" s="523">
        <f t="shared" si="3"/>
        <v>169.28499999999985</v>
      </c>
      <c r="AG76" s="523">
        <f t="shared" si="3"/>
        <v>175.0627000000004</v>
      </c>
      <c r="AH76" s="523">
        <f t="shared" si="3"/>
        <v>180.84040000000095</v>
      </c>
      <c r="AI76" s="523">
        <f t="shared" si="3"/>
        <v>186.61809999999969</v>
      </c>
      <c r="AJ76" s="523">
        <f t="shared" si="3"/>
        <v>192.39580000000024</v>
      </c>
      <c r="AK76" s="523">
        <f t="shared" si="3"/>
        <v>198.17350000000079</v>
      </c>
      <c r="AL76" s="523">
        <f t="shared" si="3"/>
        <v>203.95120000000134</v>
      </c>
      <c r="AM76" s="523">
        <f t="shared" si="3"/>
        <v>209.72890000000007</v>
      </c>
      <c r="AN76" s="523">
        <f t="shared" si="3"/>
        <v>215.50660000000062</v>
      </c>
      <c r="AO76" s="523">
        <f t="shared" si="3"/>
        <v>221.28430000000117</v>
      </c>
      <c r="AP76" s="523">
        <f t="shared" si="3"/>
        <v>227.0619999999999</v>
      </c>
      <c r="AQ76" s="523">
        <f t="shared" si="3"/>
        <v>232.83970000000045</v>
      </c>
      <c r="AR76" s="523">
        <f t="shared" si="3"/>
        <v>238.617400000001</v>
      </c>
      <c r="AS76" s="523">
        <f t="shared" si="3"/>
        <v>244.39509999999973</v>
      </c>
      <c r="AT76" s="523">
        <f t="shared" si="3"/>
        <v>250.17280000000028</v>
      </c>
      <c r="AU76" s="523">
        <f t="shared" si="3"/>
        <v>255.95050000000083</v>
      </c>
      <c r="AV76" s="523">
        <f t="shared" si="3"/>
        <v>261.72820000000138</v>
      </c>
      <c r="AW76" s="523">
        <f t="shared" si="3"/>
        <v>267.50590000000011</v>
      </c>
      <c r="AX76" s="523">
        <f t="shared" si="3"/>
        <v>273.28360000000066</v>
      </c>
      <c r="AY76" s="523">
        <f t="shared" si="3"/>
        <v>279.06130000000121</v>
      </c>
      <c r="AZ76" s="916">
        <f>(AZ75*5.7777 )+(-11675)</f>
        <v>284.83899999999994</v>
      </c>
      <c r="BA76" s="548"/>
    </row>
    <row r="77" spans="1:53" ht="14.4" x14ac:dyDescent="0.3">
      <c r="A77" s="621"/>
      <c r="B77" s="540" t="s">
        <v>271</v>
      </c>
      <c r="C77" s="540" t="s">
        <v>267</v>
      </c>
      <c r="D77" s="915"/>
      <c r="E77" s="523">
        <f>0.02*E76</f>
        <v>0.26900000000000002</v>
      </c>
      <c r="F77" s="523">
        <f t="shared" ref="F77:AZ77" si="4">0.02*F76</f>
        <v>0.38129600000000208</v>
      </c>
      <c r="G77" s="523">
        <f t="shared" si="4"/>
        <v>0.49685000000001311</v>
      </c>
      <c r="H77" s="523">
        <f t="shared" si="4"/>
        <v>0.61240400000002415</v>
      </c>
      <c r="I77" s="523">
        <f t="shared" si="4"/>
        <v>0.72795799999999877</v>
      </c>
      <c r="J77" s="523">
        <f t="shared" si="4"/>
        <v>0.8435120000000097</v>
      </c>
      <c r="K77" s="523">
        <f t="shared" si="4"/>
        <v>0.95906600000002074</v>
      </c>
      <c r="L77" s="523">
        <f t="shared" si="4"/>
        <v>1.0746199999999955</v>
      </c>
      <c r="M77" s="523">
        <f t="shared" si="4"/>
        <v>1.1901740000000063</v>
      </c>
      <c r="N77" s="523">
        <f t="shared" si="4"/>
        <v>1.3057280000000173</v>
      </c>
      <c r="O77" s="523">
        <f t="shared" si="4"/>
        <v>1.4212820000000284</v>
      </c>
      <c r="P77" s="523">
        <f t="shared" si="4"/>
        <v>1.536836000000003</v>
      </c>
      <c r="Q77" s="523">
        <f t="shared" si="4"/>
        <v>1.652390000000014</v>
      </c>
      <c r="R77" s="523">
        <f t="shared" si="4"/>
        <v>1.7679440000000251</v>
      </c>
      <c r="S77" s="523">
        <f t="shared" si="4"/>
        <v>1.8834979999999997</v>
      </c>
      <c r="T77" s="523">
        <f t="shared" si="4"/>
        <v>1.9990520000000107</v>
      </c>
      <c r="U77" s="523">
        <f t="shared" si="4"/>
        <v>2.1146060000000215</v>
      </c>
      <c r="V77" s="523">
        <f t="shared" si="4"/>
        <v>2.2301599999999961</v>
      </c>
      <c r="W77" s="523">
        <f t="shared" si="4"/>
        <v>2.3457140000000072</v>
      </c>
      <c r="X77" s="523">
        <f t="shared" si="4"/>
        <v>2.4612680000000182</v>
      </c>
      <c r="Y77" s="523">
        <f t="shared" si="4"/>
        <v>2.5768220000000293</v>
      </c>
      <c r="Z77" s="523">
        <f t="shared" si="4"/>
        <v>2.6923760000000039</v>
      </c>
      <c r="AA77" s="523">
        <f t="shared" si="4"/>
        <v>2.8079300000000149</v>
      </c>
      <c r="AB77" s="523">
        <f t="shared" si="4"/>
        <v>2.923484000000026</v>
      </c>
      <c r="AC77" s="523">
        <f t="shared" si="4"/>
        <v>3.0390380000000006</v>
      </c>
      <c r="AD77" s="523">
        <f t="shared" si="4"/>
        <v>3.1545920000000116</v>
      </c>
      <c r="AE77" s="523">
        <f t="shared" si="4"/>
        <v>3.2701460000000226</v>
      </c>
      <c r="AF77" s="523">
        <f t="shared" si="4"/>
        <v>3.3856999999999973</v>
      </c>
      <c r="AG77" s="523">
        <f t="shared" si="4"/>
        <v>3.5012540000000083</v>
      </c>
      <c r="AH77" s="523">
        <f t="shared" si="4"/>
        <v>3.6168080000000193</v>
      </c>
      <c r="AI77" s="523">
        <f t="shared" si="4"/>
        <v>3.732361999999994</v>
      </c>
      <c r="AJ77" s="523">
        <f t="shared" si="4"/>
        <v>3.847916000000005</v>
      </c>
      <c r="AK77" s="523">
        <f t="shared" si="4"/>
        <v>3.9634700000000156</v>
      </c>
      <c r="AL77" s="523">
        <f t="shared" si="4"/>
        <v>4.0790240000000271</v>
      </c>
      <c r="AM77" s="523">
        <f t="shared" si="4"/>
        <v>4.1945780000000017</v>
      </c>
      <c r="AN77" s="523">
        <f t="shared" si="4"/>
        <v>4.3101320000000127</v>
      </c>
      <c r="AO77" s="523">
        <f t="shared" si="4"/>
        <v>4.4256860000000238</v>
      </c>
      <c r="AP77" s="523">
        <f t="shared" si="4"/>
        <v>4.5412399999999984</v>
      </c>
      <c r="AQ77" s="523">
        <f t="shared" si="4"/>
        <v>4.6567940000000094</v>
      </c>
      <c r="AR77" s="523">
        <f t="shared" si="4"/>
        <v>4.7723480000000205</v>
      </c>
      <c r="AS77" s="523">
        <f t="shared" si="4"/>
        <v>4.8879019999999951</v>
      </c>
      <c r="AT77" s="523">
        <f t="shared" si="4"/>
        <v>5.0034560000000061</v>
      </c>
      <c r="AU77" s="523">
        <f t="shared" si="4"/>
        <v>5.1190100000000163</v>
      </c>
      <c r="AV77" s="523">
        <f t="shared" si="4"/>
        <v>5.2345640000000273</v>
      </c>
      <c r="AW77" s="523">
        <f t="shared" si="4"/>
        <v>5.3501180000000019</v>
      </c>
      <c r="AX77" s="523">
        <f t="shared" si="4"/>
        <v>5.465672000000013</v>
      </c>
      <c r="AY77" s="523">
        <f t="shared" si="4"/>
        <v>5.581226000000024</v>
      </c>
      <c r="AZ77" s="916">
        <f t="shared" si="4"/>
        <v>5.6967799999999986</v>
      </c>
      <c r="BA77" s="548"/>
    </row>
    <row r="78" spans="1:53" ht="14.4" x14ac:dyDescent="0.3">
      <c r="A78" s="621"/>
      <c r="B78" s="532" t="s">
        <v>274</v>
      </c>
      <c r="C78" s="532" t="s">
        <v>267</v>
      </c>
      <c r="D78" s="917" t="s">
        <v>95</v>
      </c>
      <c r="E78" s="918">
        <f>SUM(E76:E77)</f>
        <v>13.718999999999999</v>
      </c>
      <c r="F78" s="918">
        <f t="shared" ref="F78:AZ78" si="5">SUM(F76:F77)</f>
        <v>19.446096000000107</v>
      </c>
      <c r="G78" s="918">
        <f t="shared" si="5"/>
        <v>25.339350000000668</v>
      </c>
      <c r="H78" s="918">
        <f t="shared" si="5"/>
        <v>31.232604000001228</v>
      </c>
      <c r="I78" s="918">
        <f t="shared" si="5"/>
        <v>37.125857999999937</v>
      </c>
      <c r="J78" s="918">
        <f t="shared" si="5"/>
        <v>43.019112000000497</v>
      </c>
      <c r="K78" s="918">
        <f t="shared" si="5"/>
        <v>48.912366000001057</v>
      </c>
      <c r="L78" s="918">
        <f t="shared" si="5"/>
        <v>54.805619999999763</v>
      </c>
      <c r="M78" s="918">
        <f t="shared" si="5"/>
        <v>60.698874000000323</v>
      </c>
      <c r="N78" s="918">
        <f t="shared" si="5"/>
        <v>66.592128000000884</v>
      </c>
      <c r="O78" s="918">
        <f t="shared" si="5"/>
        <v>72.485382000001451</v>
      </c>
      <c r="P78" s="918">
        <f t="shared" si="5"/>
        <v>78.378636000000157</v>
      </c>
      <c r="Q78" s="918">
        <f t="shared" si="5"/>
        <v>84.27189000000071</v>
      </c>
      <c r="R78" s="918">
        <f t="shared" si="5"/>
        <v>90.165144000001277</v>
      </c>
      <c r="S78" s="918">
        <f t="shared" si="5"/>
        <v>96.058397999999983</v>
      </c>
      <c r="T78" s="918">
        <f t="shared" si="5"/>
        <v>101.95165200000054</v>
      </c>
      <c r="U78" s="918">
        <f t="shared" si="5"/>
        <v>107.8449060000011</v>
      </c>
      <c r="V78" s="918">
        <f t="shared" si="5"/>
        <v>113.73815999999981</v>
      </c>
      <c r="W78" s="918">
        <f t="shared" si="5"/>
        <v>119.63141400000036</v>
      </c>
      <c r="X78" s="918">
        <f t="shared" si="5"/>
        <v>125.52466800000093</v>
      </c>
      <c r="Y78" s="918">
        <f t="shared" si="5"/>
        <v>131.41792200000148</v>
      </c>
      <c r="Z78" s="918">
        <f t="shared" si="5"/>
        <v>137.31117600000019</v>
      </c>
      <c r="AA78" s="918">
        <f t="shared" si="5"/>
        <v>143.20443000000077</v>
      </c>
      <c r="AB78" s="918">
        <f t="shared" si="5"/>
        <v>149.09768400000132</v>
      </c>
      <c r="AC78" s="918">
        <f t="shared" si="5"/>
        <v>154.99093800000003</v>
      </c>
      <c r="AD78" s="918">
        <f t="shared" si="5"/>
        <v>160.88419200000058</v>
      </c>
      <c r="AE78" s="918">
        <f t="shared" si="5"/>
        <v>166.77744600000113</v>
      </c>
      <c r="AF78" s="918">
        <f t="shared" si="5"/>
        <v>172.67069999999984</v>
      </c>
      <c r="AG78" s="918">
        <f t="shared" si="5"/>
        <v>178.56395400000042</v>
      </c>
      <c r="AH78" s="918">
        <f t="shared" si="5"/>
        <v>184.45720800000097</v>
      </c>
      <c r="AI78" s="918">
        <f t="shared" si="5"/>
        <v>190.35046199999968</v>
      </c>
      <c r="AJ78" s="918">
        <f t="shared" si="5"/>
        <v>196.24371600000023</v>
      </c>
      <c r="AK78" s="918">
        <f t="shared" si="5"/>
        <v>202.13697000000082</v>
      </c>
      <c r="AL78" s="918">
        <f t="shared" si="5"/>
        <v>208.03022400000137</v>
      </c>
      <c r="AM78" s="918">
        <f t="shared" si="5"/>
        <v>213.92347800000007</v>
      </c>
      <c r="AN78" s="918">
        <f t="shared" si="5"/>
        <v>219.81673200000063</v>
      </c>
      <c r="AO78" s="918">
        <f t="shared" si="5"/>
        <v>225.70998600000118</v>
      </c>
      <c r="AP78" s="918">
        <f t="shared" si="5"/>
        <v>231.60323999999989</v>
      </c>
      <c r="AQ78" s="918">
        <f t="shared" si="5"/>
        <v>237.49649400000047</v>
      </c>
      <c r="AR78" s="918">
        <f t="shared" si="5"/>
        <v>243.38974800000102</v>
      </c>
      <c r="AS78" s="918">
        <f t="shared" si="5"/>
        <v>249.28300199999973</v>
      </c>
      <c r="AT78" s="918">
        <f t="shared" si="5"/>
        <v>255.17625600000028</v>
      </c>
      <c r="AU78" s="918">
        <f t="shared" si="5"/>
        <v>261.06951000000083</v>
      </c>
      <c r="AV78" s="918">
        <f t="shared" si="5"/>
        <v>266.96276400000141</v>
      </c>
      <c r="AW78" s="918">
        <f t="shared" si="5"/>
        <v>272.85601800000012</v>
      </c>
      <c r="AX78" s="918">
        <f t="shared" si="5"/>
        <v>278.7492720000007</v>
      </c>
      <c r="AY78" s="918">
        <f t="shared" si="5"/>
        <v>284.64252600000123</v>
      </c>
      <c r="AZ78" s="919">
        <f t="shared" si="5"/>
        <v>290.53577999999993</v>
      </c>
      <c r="BA78" s="548"/>
    </row>
    <row r="79" spans="1:53" ht="14.4" x14ac:dyDescent="0.3">
      <c r="A79" s="621"/>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548"/>
    </row>
    <row r="80" spans="1:53" x14ac:dyDescent="0.25">
      <c r="A80" s="619"/>
      <c r="B80" s="535"/>
      <c r="C80" s="535"/>
      <c r="D80" s="535"/>
      <c r="E80" s="535"/>
      <c r="F80" s="535"/>
      <c r="G80" s="548"/>
      <c r="H80" s="548"/>
      <c r="I80" s="548"/>
      <c r="J80" s="548"/>
      <c r="K80" s="548"/>
      <c r="L80" s="548"/>
      <c r="M80" s="548"/>
      <c r="N80" s="548"/>
      <c r="O80" s="548"/>
      <c r="P80" s="548"/>
      <c r="Q80" s="548"/>
      <c r="R80" s="548"/>
      <c r="S80" s="548"/>
      <c r="T80" s="548"/>
      <c r="U80" s="548"/>
      <c r="V80" s="548"/>
      <c r="W80" s="548"/>
      <c r="X80" s="548"/>
      <c r="Y80" s="548"/>
      <c r="Z80" s="548"/>
      <c r="AA80" s="548"/>
      <c r="AB80" s="548"/>
      <c r="AC80" s="548"/>
      <c r="AD80" s="548"/>
      <c r="AE80" s="548"/>
      <c r="AF80" s="548"/>
      <c r="AG80" s="548"/>
      <c r="AH80" s="548"/>
      <c r="AI80" s="548"/>
      <c r="AJ80" s="548"/>
      <c r="AK80" s="548"/>
      <c r="AL80" s="548"/>
      <c r="AM80" s="548"/>
      <c r="AN80" s="548"/>
      <c r="AO80" s="548"/>
      <c r="AP80" s="548"/>
      <c r="AQ80" s="548"/>
      <c r="AR80" s="548"/>
      <c r="AS80" s="548"/>
      <c r="AT80" s="548"/>
      <c r="AU80" s="548"/>
      <c r="AV80" s="548"/>
      <c r="AW80" s="548"/>
      <c r="AX80" s="548"/>
      <c r="AY80" s="548"/>
      <c r="AZ80" s="548"/>
    </row>
    <row r="81" spans="1:6" ht="14.4" x14ac:dyDescent="0.3">
      <c r="A81" s="618"/>
      <c r="B81" s="521" t="s">
        <v>287</v>
      </c>
      <c r="C81" s="524"/>
      <c r="D81" s="521" t="s">
        <v>95</v>
      </c>
      <c r="E81" s="521" t="s">
        <v>95</v>
      </c>
      <c r="F81" s="521"/>
    </row>
    <row r="82" spans="1:6" x14ac:dyDescent="0.25">
      <c r="A82" s="619"/>
      <c r="B82" s="535"/>
      <c r="C82" s="535"/>
      <c r="D82" s="535"/>
      <c r="E82" s="535"/>
      <c r="F82" s="526"/>
    </row>
    <row r="83" spans="1:6" ht="15" customHeight="1" x14ac:dyDescent="0.3">
      <c r="A83" s="857" t="s">
        <v>288</v>
      </c>
      <c r="B83" s="527" t="s">
        <v>289</v>
      </c>
      <c r="C83" s="536" t="s">
        <v>263</v>
      </c>
      <c r="D83" s="528" t="s">
        <v>95</v>
      </c>
      <c r="E83" s="529" t="s">
        <v>264</v>
      </c>
      <c r="F83" s="535"/>
    </row>
    <row r="84" spans="1:6" ht="43.2" x14ac:dyDescent="0.3">
      <c r="A84" s="857"/>
      <c r="B84" s="530" t="s">
        <v>290</v>
      </c>
      <c r="C84" s="539" t="s">
        <v>267</v>
      </c>
      <c r="D84" s="523" t="s">
        <v>95</v>
      </c>
      <c r="E84" s="531">
        <v>1200</v>
      </c>
      <c r="F84" s="535"/>
    </row>
    <row r="85" spans="1:6" ht="14.4" x14ac:dyDescent="0.3">
      <c r="A85" s="616"/>
      <c r="B85" s="532" t="s">
        <v>274</v>
      </c>
      <c r="C85" s="538" t="s">
        <v>267</v>
      </c>
      <c r="D85" s="533" t="s">
        <v>95</v>
      </c>
      <c r="E85" s="534">
        <f>SUM(E84)</f>
        <v>1200</v>
      </c>
      <c r="F85" s="535"/>
    </row>
    <row r="86" spans="1:6" ht="14.4" x14ac:dyDescent="0.3">
      <c r="A86" s="621"/>
      <c r="B86" s="622"/>
      <c r="C86" s="622"/>
      <c r="D86" s="622"/>
      <c r="E86" s="622"/>
      <c r="F86" s="535"/>
    </row>
    <row r="87" spans="1:6" ht="14.4" x14ac:dyDescent="0.3">
      <c r="A87" s="621"/>
      <c r="B87" s="527" t="s">
        <v>291</v>
      </c>
      <c r="C87" s="536" t="s">
        <v>263</v>
      </c>
      <c r="D87" s="528" t="s">
        <v>95</v>
      </c>
      <c r="E87" s="529" t="s">
        <v>264</v>
      </c>
      <c r="F87" s="535"/>
    </row>
    <row r="88" spans="1:6" ht="21.6" x14ac:dyDescent="0.3">
      <c r="A88" s="621" t="s">
        <v>292</v>
      </c>
      <c r="B88" s="530" t="s">
        <v>293</v>
      </c>
      <c r="C88" s="539" t="s">
        <v>267</v>
      </c>
      <c r="D88" s="523" t="s">
        <v>95</v>
      </c>
      <c r="E88" s="531">
        <v>400</v>
      </c>
      <c r="F88" s="535"/>
    </row>
    <row r="89" spans="1:6" ht="14.4" x14ac:dyDescent="0.3">
      <c r="A89" s="621"/>
      <c r="B89" s="532" t="s">
        <v>274</v>
      </c>
      <c r="C89" s="538" t="s">
        <v>267</v>
      </c>
      <c r="D89" s="533" t="s">
        <v>95</v>
      </c>
      <c r="E89" s="534">
        <f>SUM(E88)</f>
        <v>400</v>
      </c>
      <c r="F89" s="535"/>
    </row>
    <row r="90" spans="1:6" ht="14.4" x14ac:dyDescent="0.3">
      <c r="A90" s="621"/>
      <c r="B90" s="622"/>
      <c r="C90" s="622"/>
      <c r="D90" s="622"/>
      <c r="E90" s="622"/>
      <c r="F90" s="535"/>
    </row>
    <row r="91" spans="1:6" ht="14.4" x14ac:dyDescent="0.3">
      <c r="A91" s="621"/>
      <c r="B91" s="622"/>
      <c r="C91" s="622"/>
      <c r="D91" s="622"/>
      <c r="E91" s="622"/>
      <c r="F91" s="535"/>
    </row>
    <row r="92" spans="1:6" x14ac:dyDescent="0.25">
      <c r="A92" s="619"/>
      <c r="B92" s="535"/>
      <c r="C92" s="535"/>
      <c r="D92" s="535"/>
      <c r="E92" s="535"/>
      <c r="F92" s="526"/>
    </row>
    <row r="94" spans="1:6" x14ac:dyDescent="0.25">
      <c r="B94" t="s">
        <v>294</v>
      </c>
    </row>
    <row r="95" spans="1:6" ht="14.4" x14ac:dyDescent="0.3">
      <c r="B95" s="542" t="s">
        <v>295</v>
      </c>
    </row>
    <row r="96" spans="1:6" ht="14.4" x14ac:dyDescent="0.3">
      <c r="B96" s="542" t="s">
        <v>296</v>
      </c>
    </row>
    <row r="97" spans="2:2" ht="14.4" x14ac:dyDescent="0.3">
      <c r="B97" s="542" t="s">
        <v>297</v>
      </c>
    </row>
    <row r="98" spans="2:2" ht="14.4" x14ac:dyDescent="0.3">
      <c r="B98" s="542" t="s">
        <v>298</v>
      </c>
    </row>
    <row r="110" spans="2:2" hidden="1" x14ac:dyDescent="0.25"/>
    <row r="111" spans="2:2"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sheetData>
  <mergeCells count="9">
    <mergeCell ref="A70:A71"/>
    <mergeCell ref="A83:A84"/>
    <mergeCell ref="A15:A19"/>
    <mergeCell ref="A33:A37"/>
    <mergeCell ref="A6:A10"/>
    <mergeCell ref="A50:A55"/>
    <mergeCell ref="A60:A64"/>
    <mergeCell ref="A42:A46"/>
    <mergeCell ref="A24:A28"/>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BF9F-A04F-4819-BD56-4A1A0BE275B7}">
  <sheetPr>
    <tabColor rgb="FF92D050"/>
  </sheetPr>
  <dimension ref="A1:Q54"/>
  <sheetViews>
    <sheetView tabSelected="1" topLeftCell="A3" workbookViewId="0">
      <selection activeCell="A4" sqref="A4:A6"/>
    </sheetView>
  </sheetViews>
  <sheetFormatPr defaultColWidth="8.69921875" defaultRowHeight="13.8" x14ac:dyDescent="0.25"/>
  <cols>
    <col min="1" max="1" width="24.59765625" customWidth="1"/>
    <col min="2" max="2" width="34.59765625" bestFit="1" customWidth="1"/>
    <col min="3" max="3" width="19.09765625" customWidth="1"/>
    <col min="4" max="4" width="20.19921875" customWidth="1"/>
    <col min="5" max="5" width="20.5" customWidth="1"/>
  </cols>
  <sheetData>
    <row r="1" spans="1:11" x14ac:dyDescent="0.25">
      <c r="B1" s="48" t="s">
        <v>299</v>
      </c>
    </row>
    <row r="2" spans="1:11" ht="14.4" x14ac:dyDescent="0.3">
      <c r="A2" s="521"/>
      <c r="B2" s="521" t="s">
        <v>300</v>
      </c>
      <c r="C2" s="521"/>
      <c r="D2" s="522" t="s">
        <v>95</v>
      </c>
      <c r="E2" s="522"/>
    </row>
    <row r="3" spans="1:11" ht="14.4" thickBot="1" x14ac:dyDescent="0.3">
      <c r="A3" s="526"/>
      <c r="B3" s="535"/>
      <c r="C3" s="535"/>
      <c r="D3" s="535"/>
      <c r="E3" s="526"/>
    </row>
    <row r="4" spans="1:11" ht="18.75" customHeight="1" x14ac:dyDescent="0.3">
      <c r="A4" s="859" t="s">
        <v>301</v>
      </c>
      <c r="B4" s="527" t="s">
        <v>302</v>
      </c>
      <c r="C4" s="527" t="s">
        <v>263</v>
      </c>
      <c r="D4" s="554" t="s">
        <v>303</v>
      </c>
      <c r="E4" s="554" t="s">
        <v>304</v>
      </c>
    </row>
    <row r="5" spans="1:11" ht="35.25" customHeight="1" x14ac:dyDescent="0.3">
      <c r="A5" s="859"/>
      <c r="B5" s="545" t="s">
        <v>305</v>
      </c>
      <c r="C5" s="555" t="s">
        <v>306</v>
      </c>
      <c r="D5" s="559">
        <f>E5*(1/3)</f>
        <v>54.306666666666658</v>
      </c>
      <c r="E5" s="557">
        <v>162.91999999999999</v>
      </c>
      <c r="K5" s="561"/>
    </row>
    <row r="6" spans="1:11" ht="15" thickBot="1" x14ac:dyDescent="0.35">
      <c r="A6" s="859"/>
      <c r="B6" s="532" t="s">
        <v>274</v>
      </c>
      <c r="C6" s="556" t="s">
        <v>306</v>
      </c>
      <c r="D6" s="560">
        <f>SUM(D5)</f>
        <v>54.306666666666658</v>
      </c>
      <c r="E6" s="558">
        <f>SUM(E5)</f>
        <v>162.91999999999999</v>
      </c>
    </row>
    <row r="7" spans="1:11" x14ac:dyDescent="0.25">
      <c r="A7" s="526"/>
      <c r="B7" s="535"/>
      <c r="C7" s="535"/>
      <c r="D7" s="535"/>
      <c r="E7" s="526"/>
    </row>
    <row r="8" spans="1:11" ht="14.4" x14ac:dyDescent="0.3">
      <c r="A8" s="521"/>
      <c r="B8" s="521" t="s">
        <v>307</v>
      </c>
      <c r="C8" s="521"/>
      <c r="D8" s="522" t="s">
        <v>95</v>
      </c>
      <c r="E8" s="522"/>
    </row>
    <row r="9" spans="1:11" ht="14.4" thickBot="1" x14ac:dyDescent="0.3">
      <c r="A9" s="526"/>
      <c r="B9" s="535"/>
      <c r="C9" s="535"/>
      <c r="D9" s="535"/>
      <c r="E9" s="526"/>
    </row>
    <row r="10" spans="1:11" ht="14.4" x14ac:dyDescent="0.3">
      <c r="A10" s="859" t="s">
        <v>308</v>
      </c>
      <c r="B10" s="527" t="s">
        <v>302</v>
      </c>
      <c r="C10" s="536" t="s">
        <v>263</v>
      </c>
      <c r="D10" s="554" t="s">
        <v>303</v>
      </c>
      <c r="E10" s="554" t="s">
        <v>304</v>
      </c>
    </row>
    <row r="11" spans="1:11" ht="42" customHeight="1" x14ac:dyDescent="0.25">
      <c r="A11" s="859"/>
      <c r="B11" s="545" t="s">
        <v>309</v>
      </c>
      <c r="C11" s="543" t="s">
        <v>306</v>
      </c>
      <c r="D11" s="546">
        <v>20.059999999999999</v>
      </c>
      <c r="E11" s="562">
        <v>47.5</v>
      </c>
      <c r="F11" s="561"/>
    </row>
    <row r="12" spans="1:11" ht="15" thickBot="1" x14ac:dyDescent="0.35">
      <c r="A12" s="859"/>
      <c r="B12" s="532" t="s">
        <v>274</v>
      </c>
      <c r="C12" s="544" t="s">
        <v>306</v>
      </c>
      <c r="D12" s="534">
        <f>SUM(D11)</f>
        <v>20.059999999999999</v>
      </c>
      <c r="E12" s="558">
        <f>SUM(E11)</f>
        <v>47.5</v>
      </c>
    </row>
    <row r="13" spans="1:11" x14ac:dyDescent="0.25">
      <c r="A13" s="526"/>
      <c r="B13" s="535"/>
      <c r="C13" s="535"/>
      <c r="D13" s="535"/>
      <c r="E13" s="526"/>
    </row>
    <row r="14" spans="1:11" ht="14.4" x14ac:dyDescent="0.3">
      <c r="A14" s="521"/>
      <c r="B14" s="521" t="s">
        <v>310</v>
      </c>
      <c r="C14" s="521"/>
      <c r="D14" s="522" t="s">
        <v>95</v>
      </c>
      <c r="E14" s="522"/>
    </row>
    <row r="15" spans="1:11" ht="14.4" thickBot="1" x14ac:dyDescent="0.3">
      <c r="A15" s="526"/>
      <c r="B15" s="535"/>
      <c r="C15" s="535"/>
      <c r="D15" s="535"/>
      <c r="E15" s="526"/>
    </row>
    <row r="16" spans="1:11" ht="15" customHeight="1" x14ac:dyDescent="0.3">
      <c r="A16" s="859" t="s">
        <v>311</v>
      </c>
      <c r="B16" s="527" t="s">
        <v>302</v>
      </c>
      <c r="C16" s="536" t="s">
        <v>263</v>
      </c>
      <c r="D16" s="554" t="s">
        <v>303</v>
      </c>
      <c r="E16" s="554" t="s">
        <v>304</v>
      </c>
    </row>
    <row r="17" spans="1:16" ht="14.4" x14ac:dyDescent="0.3">
      <c r="A17" s="859"/>
      <c r="B17" s="545" t="s">
        <v>312</v>
      </c>
      <c r="C17" s="543" t="s">
        <v>306</v>
      </c>
      <c r="D17" s="531">
        <v>16.98</v>
      </c>
      <c r="E17" s="562">
        <v>151.9</v>
      </c>
      <c r="F17" s="561"/>
    </row>
    <row r="18" spans="1:16" ht="14.4" x14ac:dyDescent="0.3">
      <c r="A18" s="859"/>
      <c r="B18" s="532" t="s">
        <v>274</v>
      </c>
      <c r="C18" s="544" t="s">
        <v>306</v>
      </c>
      <c r="D18" s="534">
        <f>SUM(D17)</f>
        <v>16.98</v>
      </c>
      <c r="E18" s="558">
        <f>SUM(E17)</f>
        <v>151.9</v>
      </c>
    </row>
    <row r="19" spans="1:16" x14ac:dyDescent="0.25">
      <c r="A19" s="526"/>
      <c r="B19" s="535"/>
      <c r="C19" s="535"/>
      <c r="D19" s="535"/>
      <c r="E19" s="526"/>
      <c r="H19" s="630" t="s">
        <v>313</v>
      </c>
      <c r="I19" s="548"/>
      <c r="J19" s="548"/>
      <c r="K19" s="548"/>
      <c r="L19" s="548"/>
      <c r="M19" s="548"/>
      <c r="N19" s="548"/>
    </row>
    <row r="20" spans="1:16" ht="24.6" x14ac:dyDescent="0.3">
      <c r="A20" s="521"/>
      <c r="B20" s="521" t="s">
        <v>314</v>
      </c>
      <c r="C20" s="521"/>
      <c r="D20" s="522" t="s">
        <v>95</v>
      </c>
      <c r="E20" s="522"/>
      <c r="G20" s="548"/>
      <c r="H20" s="631" t="s">
        <v>315</v>
      </c>
      <c r="I20" s="631"/>
      <c r="J20" s="631"/>
      <c r="K20" s="631"/>
      <c r="L20" s="631"/>
      <c r="M20" s="631"/>
      <c r="N20" s="631"/>
      <c r="O20" s="548"/>
      <c r="P20" s="629"/>
    </row>
    <row r="21" spans="1:16" ht="15" customHeight="1" x14ac:dyDescent="0.25">
      <c r="A21" s="526"/>
      <c r="B21" s="535"/>
      <c r="C21" s="535"/>
      <c r="D21" s="535"/>
      <c r="E21" s="535"/>
      <c r="G21" s="548"/>
      <c r="H21" s="631"/>
      <c r="I21" s="631"/>
      <c r="J21" s="631"/>
      <c r="K21" s="631"/>
      <c r="L21" s="631"/>
      <c r="M21" s="631"/>
      <c r="N21" s="631"/>
      <c r="O21" s="548"/>
    </row>
    <row r="22" spans="1:16" ht="14.4" x14ac:dyDescent="0.3">
      <c r="A22" s="860" t="s">
        <v>316</v>
      </c>
      <c r="B22" s="527" t="s">
        <v>302</v>
      </c>
      <c r="C22" s="571" t="s">
        <v>317</v>
      </c>
      <c r="D22" s="568" t="s">
        <v>303</v>
      </c>
      <c r="E22" s="565" t="s">
        <v>304</v>
      </c>
      <c r="F22" s="548"/>
      <c r="G22" s="548"/>
      <c r="H22" s="865" t="s">
        <v>318</v>
      </c>
      <c r="I22" s="865"/>
      <c r="J22" s="865"/>
      <c r="K22" s="865"/>
      <c r="L22" s="865"/>
      <c r="M22" s="865"/>
      <c r="N22" s="631"/>
      <c r="O22" s="548"/>
    </row>
    <row r="23" spans="1:16" ht="24.75" customHeight="1" x14ac:dyDescent="0.3">
      <c r="A23" s="860"/>
      <c r="B23" s="863" t="s">
        <v>319</v>
      </c>
      <c r="C23" s="564"/>
      <c r="D23" s="569" t="s">
        <v>320</v>
      </c>
      <c r="E23" s="566" t="s">
        <v>320</v>
      </c>
      <c r="F23" s="596"/>
      <c r="G23" s="548"/>
      <c r="H23" s="865"/>
      <c r="I23" s="865"/>
      <c r="J23" s="865"/>
      <c r="K23" s="865"/>
      <c r="L23" s="865"/>
      <c r="M23" s="865"/>
      <c r="N23" s="631"/>
      <c r="O23" s="548"/>
    </row>
    <row r="24" spans="1:16" ht="14.4" x14ac:dyDescent="0.25">
      <c r="A24" s="860"/>
      <c r="B24" s="863"/>
      <c r="C24" s="564"/>
      <c r="D24" s="570"/>
      <c r="E24" s="567"/>
      <c r="F24" s="596"/>
      <c r="G24" s="548"/>
      <c r="H24" s="865"/>
      <c r="I24" s="865"/>
      <c r="J24" s="865"/>
      <c r="K24" s="865"/>
      <c r="L24" s="865"/>
      <c r="M24" s="865"/>
      <c r="N24" s="631"/>
      <c r="O24" s="548"/>
    </row>
    <row r="25" spans="1:16" ht="14.4" x14ac:dyDescent="0.25">
      <c r="A25" s="860"/>
      <c r="B25" s="863"/>
      <c r="C25" s="564">
        <v>2020</v>
      </c>
      <c r="D25" s="572">
        <v>14</v>
      </c>
      <c r="E25" s="543">
        <v>210.7</v>
      </c>
      <c r="F25" s="548"/>
      <c r="G25" s="548"/>
      <c r="H25" s="865"/>
      <c r="I25" s="865"/>
      <c r="J25" s="865"/>
      <c r="K25" s="865"/>
      <c r="L25" s="865"/>
      <c r="M25" s="865"/>
      <c r="N25" s="631"/>
      <c r="O25" s="548"/>
    </row>
    <row r="26" spans="1:16" ht="14.4" x14ac:dyDescent="0.25">
      <c r="A26" s="860"/>
      <c r="B26" s="863"/>
      <c r="C26" s="564">
        <f>C25+5</f>
        <v>2025</v>
      </c>
      <c r="D26" s="572">
        <v>18</v>
      </c>
      <c r="E26" s="543">
        <v>270.5</v>
      </c>
      <c r="F26" s="548"/>
      <c r="G26" s="548"/>
      <c r="H26" s="865"/>
      <c r="I26" s="865"/>
      <c r="J26" s="865"/>
      <c r="K26" s="865"/>
      <c r="L26" s="865"/>
      <c r="M26" s="865"/>
      <c r="N26" s="631"/>
      <c r="O26" s="548"/>
    </row>
    <row r="27" spans="1:16" ht="14.4" x14ac:dyDescent="0.25">
      <c r="A27" s="860"/>
      <c r="B27" s="863"/>
      <c r="C27" s="564">
        <f t="shared" ref="C27:C31" si="0">C26+5</f>
        <v>2030</v>
      </c>
      <c r="D27" s="572">
        <v>21</v>
      </c>
      <c r="E27" s="543">
        <v>297.39999999999998</v>
      </c>
      <c r="F27" s="548"/>
      <c r="G27" s="548"/>
      <c r="H27" s="865"/>
      <c r="I27" s="865"/>
      <c r="J27" s="865"/>
      <c r="K27" s="865"/>
      <c r="L27" s="865"/>
      <c r="M27" s="865"/>
      <c r="N27" s="631"/>
      <c r="O27" s="548"/>
    </row>
    <row r="28" spans="1:16" ht="14.4" x14ac:dyDescent="0.25">
      <c r="A28" s="860"/>
      <c r="B28" s="863"/>
      <c r="C28" s="564">
        <f t="shared" si="0"/>
        <v>2035</v>
      </c>
      <c r="D28" s="572">
        <v>24</v>
      </c>
      <c r="E28" s="543">
        <v>328.8</v>
      </c>
      <c r="F28" s="548"/>
      <c r="G28" s="548"/>
      <c r="H28" s="865"/>
      <c r="I28" s="865"/>
      <c r="J28" s="865"/>
      <c r="K28" s="865"/>
      <c r="L28" s="865"/>
      <c r="M28" s="865"/>
      <c r="N28" s="631"/>
      <c r="O28" s="548"/>
    </row>
    <row r="29" spans="1:16" ht="14.4" x14ac:dyDescent="0.25">
      <c r="A29" s="860"/>
      <c r="B29" s="863"/>
      <c r="C29" s="564">
        <f t="shared" si="0"/>
        <v>2040</v>
      </c>
      <c r="D29" s="572">
        <v>28</v>
      </c>
      <c r="E29" s="543">
        <v>358.7</v>
      </c>
      <c r="F29" s="548"/>
      <c r="G29" s="548"/>
      <c r="H29" s="865"/>
      <c r="I29" s="865"/>
      <c r="J29" s="865"/>
      <c r="K29" s="865"/>
      <c r="L29" s="865"/>
      <c r="M29" s="865"/>
      <c r="N29" s="631"/>
      <c r="O29" s="548"/>
    </row>
    <row r="30" spans="1:16" ht="14.4" x14ac:dyDescent="0.25">
      <c r="A30" s="860"/>
      <c r="B30" s="863"/>
      <c r="C30" s="564">
        <f t="shared" si="0"/>
        <v>2045</v>
      </c>
      <c r="D30" s="572">
        <v>30</v>
      </c>
      <c r="E30" s="543">
        <v>387.1</v>
      </c>
      <c r="F30" s="548"/>
      <c r="G30" s="548"/>
      <c r="H30" s="865"/>
      <c r="I30" s="865"/>
      <c r="J30" s="865"/>
      <c r="K30" s="865"/>
      <c r="L30" s="865"/>
      <c r="M30" s="865"/>
      <c r="N30" s="631"/>
      <c r="O30" s="548"/>
    </row>
    <row r="31" spans="1:16" ht="14.25" customHeight="1" x14ac:dyDescent="0.25">
      <c r="A31" s="860"/>
      <c r="B31" s="864"/>
      <c r="C31" s="573">
        <f t="shared" si="0"/>
        <v>2050</v>
      </c>
      <c r="D31" s="574">
        <v>34</v>
      </c>
      <c r="E31" s="575">
        <v>417</v>
      </c>
      <c r="F31" s="548"/>
      <c r="G31" s="548"/>
      <c r="H31" s="865"/>
      <c r="I31" s="865"/>
      <c r="J31" s="865"/>
      <c r="K31" s="865"/>
      <c r="L31" s="865"/>
      <c r="M31" s="865"/>
      <c r="N31" s="631"/>
      <c r="O31" s="596"/>
    </row>
    <row r="32" spans="1:16" x14ac:dyDescent="0.25">
      <c r="A32" s="526"/>
      <c r="B32" s="526"/>
      <c r="C32" s="526"/>
      <c r="D32" s="526"/>
      <c r="E32" s="526"/>
      <c r="G32" s="548"/>
      <c r="H32" s="631"/>
      <c r="I32" s="631"/>
      <c r="J32" s="631"/>
      <c r="K32" s="631"/>
      <c r="L32" s="631"/>
      <c r="M32" s="631"/>
      <c r="N32" s="631"/>
      <c r="O32" s="548"/>
    </row>
    <row r="33" spans="1:17" ht="14.4" x14ac:dyDescent="0.3">
      <c r="A33" s="521"/>
      <c r="B33" s="521" t="s">
        <v>321</v>
      </c>
      <c r="C33" s="521"/>
      <c r="D33" s="522" t="s">
        <v>95</v>
      </c>
      <c r="E33" s="522"/>
      <c r="G33" s="548"/>
      <c r="H33" s="631"/>
      <c r="I33" s="631"/>
      <c r="J33" s="631"/>
      <c r="K33" s="631"/>
      <c r="L33" s="631"/>
      <c r="M33" s="631"/>
      <c r="N33" s="631"/>
      <c r="O33" s="548"/>
    </row>
    <row r="34" spans="1:17" x14ac:dyDescent="0.25">
      <c r="A34" s="526"/>
      <c r="B34" s="535"/>
      <c r="C34" s="535"/>
      <c r="D34" s="535"/>
      <c r="E34" s="535"/>
      <c r="G34" s="548"/>
      <c r="H34" s="631"/>
      <c r="I34" s="631"/>
      <c r="J34" s="631"/>
      <c r="K34" s="631"/>
      <c r="L34" s="631"/>
      <c r="M34" s="631"/>
      <c r="N34" s="631"/>
      <c r="O34" s="548"/>
    </row>
    <row r="35" spans="1:17" ht="15" customHeight="1" x14ac:dyDescent="0.3">
      <c r="A35" s="628"/>
      <c r="B35" s="527" t="s">
        <v>302</v>
      </c>
      <c r="C35" s="536" t="s">
        <v>263</v>
      </c>
      <c r="D35" s="623" t="s">
        <v>303</v>
      </c>
      <c r="E35" s="565" t="s">
        <v>304</v>
      </c>
      <c r="F35" s="548"/>
      <c r="G35" s="548"/>
      <c r="H35" s="631"/>
      <c r="I35" s="631"/>
      <c r="J35" s="631"/>
      <c r="K35" s="631"/>
      <c r="L35" s="631"/>
      <c r="M35" s="631"/>
      <c r="N35" s="631"/>
      <c r="O35" s="548"/>
    </row>
    <row r="36" spans="1:17" ht="20.399999999999999" x14ac:dyDescent="0.25">
      <c r="A36" s="628" t="s">
        <v>322</v>
      </c>
      <c r="B36" s="545" t="s">
        <v>323</v>
      </c>
      <c r="C36" s="543" t="s">
        <v>306</v>
      </c>
      <c r="D36" s="562">
        <v>0.1510512</v>
      </c>
      <c r="E36" s="624"/>
      <c r="F36" s="548"/>
      <c r="G36" s="548"/>
      <c r="H36" s="631"/>
      <c r="I36" s="631"/>
      <c r="J36" s="631"/>
      <c r="K36" s="631"/>
      <c r="L36" s="631"/>
      <c r="M36" s="631"/>
      <c r="N36" s="631"/>
      <c r="O36" s="548"/>
    </row>
    <row r="37" spans="1:17" ht="14.4" x14ac:dyDescent="0.25">
      <c r="A37" s="628"/>
      <c r="B37" s="545" t="s">
        <v>324</v>
      </c>
      <c r="C37" s="543" t="s">
        <v>306</v>
      </c>
      <c r="D37" s="562">
        <v>2.8690899999999998E-2</v>
      </c>
      <c r="E37" s="624"/>
      <c r="F37" s="548"/>
      <c r="G37" s="548"/>
      <c r="H37" s="631"/>
      <c r="I37" s="631"/>
      <c r="J37" s="631"/>
      <c r="K37" s="631"/>
      <c r="L37" s="631"/>
      <c r="M37" s="631"/>
      <c r="N37" s="631"/>
      <c r="O37" s="548"/>
    </row>
    <row r="38" spans="1:17" ht="14.4" x14ac:dyDescent="0.25">
      <c r="A38" s="628"/>
      <c r="B38" s="545" t="s">
        <v>325</v>
      </c>
      <c r="C38" s="543" t="s">
        <v>306</v>
      </c>
      <c r="D38" s="562">
        <v>3.3825202000000001</v>
      </c>
      <c r="E38" s="624"/>
      <c r="F38" s="548"/>
      <c r="G38" s="548"/>
      <c r="H38" s="631"/>
      <c r="I38" s="631"/>
      <c r="J38" s="631"/>
      <c r="K38" s="631"/>
      <c r="L38" s="631"/>
      <c r="M38" s="631"/>
      <c r="N38" s="631"/>
      <c r="O38" s="548"/>
    </row>
    <row r="39" spans="1:17" ht="14.4" x14ac:dyDescent="0.25">
      <c r="A39" s="628"/>
      <c r="B39" s="545" t="s">
        <v>326</v>
      </c>
      <c r="C39" s="543" t="s">
        <v>306</v>
      </c>
      <c r="D39" s="562">
        <v>1.0213386</v>
      </c>
      <c r="E39" s="624"/>
      <c r="F39" s="548"/>
      <c r="G39" s="548"/>
      <c r="H39" s="631"/>
      <c r="I39" s="631"/>
      <c r="J39" s="631"/>
      <c r="K39" s="631"/>
      <c r="L39" s="631"/>
      <c r="M39" s="631"/>
      <c r="N39" s="631"/>
      <c r="O39" s="548"/>
    </row>
    <row r="40" spans="1:17" ht="14.4" x14ac:dyDescent="0.25">
      <c r="A40" s="628"/>
      <c r="B40" s="545" t="s">
        <v>327</v>
      </c>
      <c r="C40" s="543" t="s">
        <v>306</v>
      </c>
      <c r="D40" s="562">
        <v>0.1321698</v>
      </c>
      <c r="E40" s="624"/>
      <c r="F40" s="548"/>
      <c r="G40" s="548"/>
      <c r="H40" s="631"/>
      <c r="I40" s="631"/>
      <c r="J40" s="631"/>
      <c r="K40" s="631"/>
      <c r="L40" s="631"/>
      <c r="M40" s="631"/>
      <c r="N40" s="631"/>
      <c r="O40" s="548"/>
    </row>
    <row r="41" spans="1:17" ht="14.4" x14ac:dyDescent="0.3">
      <c r="A41" s="628"/>
      <c r="B41" s="625" t="s">
        <v>328</v>
      </c>
      <c r="C41" s="544" t="s">
        <v>306</v>
      </c>
      <c r="D41" s="626">
        <v>0.17937330000000001</v>
      </c>
      <c r="E41" s="627"/>
      <c r="F41" s="548"/>
      <c r="G41" s="548"/>
      <c r="H41" s="631"/>
      <c r="I41" s="631"/>
      <c r="J41" s="631"/>
      <c r="K41" s="631"/>
      <c r="L41" s="631"/>
      <c r="M41" s="631"/>
      <c r="N41" s="631"/>
      <c r="O41" s="548"/>
    </row>
    <row r="42" spans="1:17" x14ac:dyDescent="0.25">
      <c r="A42" s="526"/>
      <c r="B42" s="526"/>
      <c r="C42" s="526"/>
      <c r="D42" s="526"/>
      <c r="E42" s="526"/>
      <c r="G42" s="548"/>
      <c r="H42" s="631"/>
      <c r="I42" s="631"/>
      <c r="J42" s="631"/>
      <c r="K42" s="631"/>
      <c r="L42" s="631"/>
      <c r="M42" s="631"/>
      <c r="N42" s="631"/>
      <c r="O42" s="548"/>
    </row>
    <row r="43" spans="1:17" ht="14.4" x14ac:dyDescent="0.3">
      <c r="A43" s="521"/>
      <c r="B43" s="521" t="s">
        <v>329</v>
      </c>
      <c r="C43" s="521"/>
      <c r="D43" s="521"/>
      <c r="E43" s="521"/>
      <c r="G43" s="548"/>
      <c r="H43" s="631"/>
      <c r="I43" s="631"/>
      <c r="J43" s="631"/>
      <c r="K43" s="631"/>
      <c r="L43" s="631"/>
      <c r="M43" s="631"/>
      <c r="N43" s="631"/>
      <c r="O43" s="548"/>
    </row>
    <row r="44" spans="1:17" x14ac:dyDescent="0.25">
      <c r="A44" s="526"/>
      <c r="B44" s="535"/>
      <c r="C44" s="535"/>
      <c r="D44" s="535"/>
      <c r="E44" s="526"/>
      <c r="H44" s="548"/>
      <c r="I44" s="548"/>
      <c r="J44" s="548"/>
      <c r="K44" s="548"/>
      <c r="L44" s="548"/>
      <c r="M44" s="548"/>
      <c r="N44" s="548"/>
    </row>
    <row r="45" spans="1:17" ht="14.4" x14ac:dyDescent="0.3">
      <c r="A45" s="861" t="s">
        <v>330</v>
      </c>
      <c r="B45" s="536" t="s">
        <v>331</v>
      </c>
      <c r="C45" s="553" t="s">
        <v>332</v>
      </c>
      <c r="D45" s="529"/>
      <c r="E45" s="535"/>
      <c r="F45" s="548"/>
      <c r="G45" s="548"/>
      <c r="I45" s="548"/>
      <c r="J45" s="858"/>
      <c r="K45" s="858"/>
      <c r="L45" s="858"/>
      <c r="M45" s="548"/>
      <c r="N45" s="548"/>
      <c r="O45" s="548"/>
      <c r="P45" s="596"/>
      <c r="Q45" s="548"/>
    </row>
    <row r="46" spans="1:17" ht="14.4" x14ac:dyDescent="0.3">
      <c r="A46" s="862"/>
      <c r="B46" s="537" t="s">
        <v>333</v>
      </c>
      <c r="C46" s="525">
        <v>10.57</v>
      </c>
      <c r="D46" s="549"/>
      <c r="E46" s="535"/>
      <c r="F46" s="548"/>
      <c r="G46" s="548"/>
      <c r="I46" s="548"/>
      <c r="J46" s="858"/>
      <c r="K46" s="858"/>
      <c r="L46" s="858"/>
      <c r="M46" s="563"/>
      <c r="N46" s="548"/>
      <c r="O46" s="548"/>
      <c r="P46" s="596"/>
      <c r="Q46" s="596"/>
    </row>
    <row r="47" spans="1:17" ht="14.4" x14ac:dyDescent="0.3">
      <c r="A47" s="862"/>
      <c r="B47" s="537" t="s">
        <v>334</v>
      </c>
      <c r="C47" s="525">
        <v>3.88</v>
      </c>
      <c r="D47" s="549"/>
      <c r="E47" s="535"/>
      <c r="F47" s="548"/>
      <c r="G47" s="548"/>
      <c r="I47" s="548"/>
      <c r="J47" s="657"/>
      <c r="K47" s="563"/>
      <c r="L47" s="563"/>
      <c r="M47" s="548"/>
      <c r="N47" s="548"/>
      <c r="O47" s="548"/>
      <c r="P47" s="548"/>
      <c r="Q47" s="548"/>
    </row>
    <row r="48" spans="1:17" ht="14.4" x14ac:dyDescent="0.3">
      <c r="A48" s="862"/>
      <c r="B48" s="537" t="s">
        <v>335</v>
      </c>
      <c r="C48" s="525">
        <v>2.77</v>
      </c>
      <c r="D48" s="597" t="s">
        <v>336</v>
      </c>
      <c r="E48" s="535"/>
      <c r="G48" s="548"/>
      <c r="I48" s="548"/>
      <c r="J48" s="657"/>
      <c r="K48" s="563"/>
      <c r="L48" s="563"/>
      <c r="M48" s="548"/>
      <c r="N48" s="548"/>
      <c r="O48" s="548"/>
      <c r="P48" s="548"/>
      <c r="Q48" s="548"/>
    </row>
    <row r="49" spans="1:17" ht="15" thickBot="1" x14ac:dyDescent="0.35">
      <c r="A49" s="862"/>
      <c r="B49" s="552" t="s">
        <v>337</v>
      </c>
      <c r="C49" s="550">
        <v>1.99</v>
      </c>
      <c r="D49" s="551"/>
      <c r="E49" s="535"/>
      <c r="F49" s="548"/>
      <c r="G49" s="548"/>
      <c r="I49" s="548"/>
      <c r="J49" s="657"/>
      <c r="K49" s="563"/>
      <c r="L49" s="563"/>
      <c r="M49" s="548"/>
      <c r="N49" s="548"/>
      <c r="O49" s="548"/>
      <c r="P49" s="548"/>
      <c r="Q49" s="548"/>
    </row>
    <row r="50" spans="1:17" ht="14.4" x14ac:dyDescent="0.3">
      <c r="A50" s="526"/>
      <c r="B50" s="535"/>
      <c r="C50" s="535"/>
      <c r="D50" s="535"/>
      <c r="E50" s="526"/>
      <c r="G50" s="548"/>
      <c r="I50" s="548"/>
      <c r="J50" s="657"/>
      <c r="K50" s="563"/>
      <c r="L50" s="563"/>
      <c r="M50" s="548"/>
      <c r="N50" s="548"/>
      <c r="O50" s="548"/>
      <c r="P50" s="548"/>
      <c r="Q50" s="548"/>
    </row>
    <row r="51" spans="1:17" ht="14.4" x14ac:dyDescent="0.3">
      <c r="G51" s="548"/>
      <c r="I51" s="548"/>
      <c r="J51" s="657"/>
      <c r="K51" s="563"/>
      <c r="L51" s="563"/>
      <c r="M51" s="548"/>
      <c r="N51" s="548"/>
      <c r="O51" s="548"/>
      <c r="P51" s="548"/>
      <c r="Q51" s="548"/>
    </row>
    <row r="52" spans="1:17" ht="14.4" x14ac:dyDescent="0.3">
      <c r="B52" s="258" t="s">
        <v>338</v>
      </c>
      <c r="G52" s="548"/>
      <c r="I52" s="548"/>
      <c r="J52" s="657"/>
      <c r="K52" s="563"/>
      <c r="L52" s="563"/>
      <c r="M52" s="548"/>
      <c r="N52" s="548"/>
      <c r="O52" s="548"/>
      <c r="P52" s="548"/>
      <c r="Q52" s="548"/>
    </row>
    <row r="53" spans="1:17" ht="14.4" x14ac:dyDescent="0.3">
      <c r="B53" s="547" t="s">
        <v>339</v>
      </c>
      <c r="G53" s="548"/>
      <c r="I53" s="548"/>
      <c r="J53" s="657"/>
      <c r="K53" s="563"/>
      <c r="L53" s="563"/>
      <c r="M53" s="548"/>
      <c r="N53" s="548"/>
      <c r="O53" s="548"/>
      <c r="P53" s="548"/>
      <c r="Q53" s="548"/>
    </row>
    <row r="54" spans="1:17" ht="14.4" x14ac:dyDescent="0.3">
      <c r="B54" s="30" t="s">
        <v>340</v>
      </c>
      <c r="H54" s="548"/>
      <c r="I54" s="548"/>
      <c r="J54" s="548"/>
      <c r="K54" s="548"/>
      <c r="L54" s="548"/>
      <c r="M54" s="548"/>
    </row>
  </sheetData>
  <mergeCells count="10">
    <mergeCell ref="J45:J46"/>
    <mergeCell ref="K45:K46"/>
    <mergeCell ref="L45:L46"/>
    <mergeCell ref="A4:A6"/>
    <mergeCell ref="A10:A12"/>
    <mergeCell ref="A16:A18"/>
    <mergeCell ref="A22:A31"/>
    <mergeCell ref="A45:A49"/>
    <mergeCell ref="B23:B31"/>
    <mergeCell ref="H22:M3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DF4"/>
  </sheetPr>
  <dimension ref="A1:BW563"/>
  <sheetViews>
    <sheetView workbookViewId="0">
      <pane xSplit="2" ySplit="1" topLeftCell="AN95" activePane="bottomRight" state="frozen"/>
      <selection pane="topRight" activeCell="C1" sqref="C1"/>
      <selection pane="bottomLeft" activeCell="A2" sqref="A2"/>
      <selection pane="bottomRight" activeCell="AQ118" sqref="AQ118"/>
    </sheetView>
  </sheetViews>
  <sheetFormatPr defaultColWidth="12.59765625" defaultRowHeight="15" customHeight="1" x14ac:dyDescent="0.25"/>
  <cols>
    <col min="1" max="1" width="12" customWidth="1"/>
    <col min="2" max="2" width="52.19921875" customWidth="1"/>
    <col min="3" max="3" width="11.3984375" hidden="1" customWidth="1"/>
    <col min="4" max="4" width="11.69921875" hidden="1" customWidth="1"/>
    <col min="5" max="7" width="14" hidden="1" customWidth="1"/>
    <col min="8" max="8" width="11.19921875" customWidth="1"/>
    <col min="9" max="14" width="14" customWidth="1"/>
    <col min="15" max="42" width="10.3984375" customWidth="1"/>
    <col min="43" max="43" width="13.09765625" customWidth="1"/>
    <col min="44" max="44" width="3" customWidth="1"/>
    <col min="45" max="45" width="21.19921875" customWidth="1"/>
    <col min="46" max="75" width="13.59765625" customWidth="1"/>
  </cols>
  <sheetData>
    <row r="1" spans="1:75" ht="14.25" customHeight="1" x14ac:dyDescent="0.3">
      <c r="A1" s="65"/>
      <c r="B1" s="5" t="s">
        <v>1</v>
      </c>
      <c r="C1" s="92">
        <v>2010</v>
      </c>
      <c r="D1" s="92">
        <v>2011</v>
      </c>
      <c r="E1" s="93">
        <v>2012</v>
      </c>
      <c r="F1" s="93">
        <v>2013</v>
      </c>
      <c r="G1" s="5">
        <v>2014</v>
      </c>
      <c r="H1" s="3">
        <v>2015</v>
      </c>
      <c r="I1" s="3">
        <v>2016</v>
      </c>
      <c r="J1" s="3">
        <v>2017</v>
      </c>
      <c r="K1" s="3">
        <v>2018</v>
      </c>
      <c r="L1" s="3">
        <v>2019</v>
      </c>
      <c r="M1" s="3">
        <v>2020</v>
      </c>
      <c r="N1" s="3">
        <v>2021</v>
      </c>
      <c r="O1" s="3">
        <v>2022</v>
      </c>
      <c r="P1" s="3">
        <v>2023</v>
      </c>
      <c r="Q1" s="3">
        <v>2024</v>
      </c>
      <c r="R1" s="3">
        <v>2025</v>
      </c>
      <c r="S1" s="3">
        <v>2026</v>
      </c>
      <c r="T1" s="3">
        <v>2027</v>
      </c>
      <c r="U1" s="3">
        <v>2028</v>
      </c>
      <c r="V1" s="3">
        <v>2029</v>
      </c>
      <c r="W1" s="3">
        <v>2030</v>
      </c>
      <c r="X1" s="3">
        <v>2031</v>
      </c>
      <c r="Y1" s="3">
        <v>2032</v>
      </c>
      <c r="Z1" s="3">
        <v>2033</v>
      </c>
      <c r="AA1" s="3">
        <v>2034</v>
      </c>
      <c r="AB1" s="3">
        <v>2035</v>
      </c>
      <c r="AC1" s="3">
        <v>2036</v>
      </c>
      <c r="AD1" s="3">
        <v>2037</v>
      </c>
      <c r="AE1" s="3">
        <v>2038</v>
      </c>
      <c r="AF1" s="3">
        <v>2039</v>
      </c>
      <c r="AG1" s="3">
        <v>2040</v>
      </c>
      <c r="AH1" s="3">
        <v>2041</v>
      </c>
      <c r="AI1" s="3">
        <v>2042</v>
      </c>
      <c r="AJ1" s="3">
        <v>2043</v>
      </c>
      <c r="AK1" s="3">
        <v>2044</v>
      </c>
      <c r="AL1" s="3">
        <v>2045</v>
      </c>
      <c r="AM1" s="3">
        <v>2046</v>
      </c>
      <c r="AN1" s="3">
        <v>2047</v>
      </c>
      <c r="AO1" s="3">
        <v>2048</v>
      </c>
      <c r="AP1" s="3">
        <v>2049</v>
      </c>
      <c r="AQ1" s="3">
        <v>2050</v>
      </c>
      <c r="AR1" s="6"/>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4.25" customHeight="1" x14ac:dyDescent="0.25">
      <c r="A2" s="66"/>
      <c r="B2" s="44"/>
      <c r="C2" s="44"/>
      <c r="D2" s="44"/>
      <c r="E2" s="44"/>
      <c r="F2" s="44"/>
      <c r="G2" s="44"/>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c r="AK2" s="641"/>
      <c r="AL2" s="641"/>
      <c r="AM2" s="641"/>
      <c r="AN2" s="641"/>
      <c r="AO2" s="641"/>
      <c r="AP2" s="641"/>
      <c r="AQ2" s="641"/>
      <c r="AR2" s="44"/>
    </row>
    <row r="3" spans="1:75" ht="25.8" x14ac:dyDescent="0.25">
      <c r="A3" s="67"/>
      <c r="B3" s="43" t="s">
        <v>356</v>
      </c>
      <c r="C3" s="43"/>
      <c r="D3" s="44"/>
      <c r="E3" s="44"/>
      <c r="F3" s="44"/>
      <c r="G3" s="44"/>
      <c r="H3" s="641"/>
      <c r="I3" s="641"/>
      <c r="J3" s="641"/>
      <c r="K3" s="641"/>
      <c r="L3" s="641"/>
      <c r="M3" s="641"/>
      <c r="N3" s="641"/>
      <c r="O3" s="641"/>
      <c r="P3" s="641"/>
      <c r="Q3" s="641"/>
      <c r="R3" s="641"/>
      <c r="S3" s="641"/>
      <c r="T3" s="641"/>
      <c r="U3" s="641"/>
      <c r="V3" s="641"/>
      <c r="W3" s="641"/>
      <c r="X3" s="641"/>
      <c r="Y3" s="641"/>
      <c r="Z3" s="641"/>
      <c r="AA3" s="641"/>
      <c r="AB3" s="641"/>
      <c r="AC3" s="641"/>
      <c r="AD3" s="641"/>
      <c r="AE3" s="641"/>
      <c r="AF3" s="641"/>
      <c r="AG3" s="641"/>
      <c r="AH3" s="641"/>
      <c r="AI3" s="641"/>
      <c r="AJ3" s="641"/>
      <c r="AK3" s="641"/>
      <c r="AL3" s="641"/>
      <c r="AM3" s="641"/>
      <c r="AN3" s="641"/>
      <c r="AO3" s="641"/>
      <c r="AP3" s="641"/>
      <c r="AQ3" s="641"/>
      <c r="AR3" s="44"/>
      <c r="AS3" s="44"/>
      <c r="AT3" s="44"/>
      <c r="AU3" s="44"/>
    </row>
    <row r="4" spans="1:75" ht="14.25" customHeight="1" x14ac:dyDescent="0.25">
      <c r="A4" s="66"/>
      <c r="B4" s="44"/>
      <c r="C4" s="44"/>
      <c r="D4" s="44"/>
      <c r="E4" s="44"/>
      <c r="F4" s="44"/>
      <c r="G4" s="44"/>
      <c r="H4" s="641"/>
      <c r="I4" s="641"/>
      <c r="J4" s="641"/>
      <c r="K4" s="641"/>
      <c r="L4" s="641"/>
      <c r="M4" s="641"/>
      <c r="N4" s="641"/>
      <c r="O4" s="641"/>
      <c r="P4" s="641"/>
      <c r="Q4" s="641"/>
      <c r="R4" s="641"/>
      <c r="S4" s="641"/>
      <c r="T4" s="641"/>
      <c r="U4" s="641"/>
      <c r="V4" s="641"/>
      <c r="W4" s="641"/>
      <c r="X4" s="641"/>
      <c r="Y4" s="641"/>
      <c r="Z4" s="641"/>
      <c r="AA4" s="641"/>
      <c r="AB4" s="641"/>
      <c r="AC4" s="641"/>
      <c r="AD4" s="641"/>
      <c r="AE4" s="641"/>
      <c r="AF4" s="641"/>
      <c r="AG4" s="641"/>
      <c r="AH4" s="641"/>
      <c r="AI4" s="641"/>
      <c r="AJ4" s="641"/>
      <c r="AK4" s="641"/>
      <c r="AL4" s="641"/>
      <c r="AM4" s="641"/>
      <c r="AN4" s="641"/>
      <c r="AO4" s="641"/>
      <c r="AP4" s="641"/>
      <c r="AQ4" s="641"/>
      <c r="AR4" s="44"/>
    </row>
    <row r="5" spans="1:75" ht="14.25" customHeight="1" x14ac:dyDescent="0.25">
      <c r="A5" s="68"/>
      <c r="B5" s="146"/>
      <c r="C5" s="146"/>
      <c r="D5" s="146"/>
      <c r="E5" s="146"/>
      <c r="F5" s="146"/>
      <c r="G5" s="146"/>
      <c r="H5" s="147"/>
      <c r="I5" s="147"/>
      <c r="J5" s="147"/>
      <c r="K5" s="147"/>
      <c r="L5" s="147"/>
      <c r="M5" s="147"/>
      <c r="N5" s="147"/>
      <c r="O5" s="147"/>
      <c r="P5" s="147"/>
      <c r="Q5" s="14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45"/>
    </row>
    <row r="6" spans="1:75" ht="14.25" hidden="1" customHeight="1" x14ac:dyDescent="0.25">
      <c r="A6" s="225"/>
      <c r="B6" s="152" t="s">
        <v>357</v>
      </c>
      <c r="C6" s="148"/>
      <c r="D6" s="148"/>
      <c r="E6" s="148"/>
      <c r="F6" s="148"/>
      <c r="G6" s="148"/>
      <c r="H6" s="149"/>
      <c r="I6" s="150"/>
      <c r="J6" s="150"/>
      <c r="K6" s="150"/>
      <c r="L6" s="150"/>
      <c r="M6" s="150"/>
      <c r="N6" s="150"/>
      <c r="O6" s="150"/>
      <c r="P6" s="150"/>
      <c r="Q6" s="150"/>
      <c r="R6" s="150"/>
      <c r="S6" s="150"/>
      <c r="T6" s="150"/>
      <c r="U6" s="150"/>
      <c r="V6" s="150"/>
      <c r="W6" s="150"/>
      <c r="X6" s="150"/>
      <c r="Y6" s="150"/>
      <c r="Z6" s="150"/>
      <c r="AA6" s="150"/>
      <c r="AB6" s="150"/>
      <c r="AC6" s="150"/>
      <c r="AD6" s="150"/>
      <c r="AE6" s="150"/>
      <c r="AF6" s="150"/>
      <c r="AG6" s="150"/>
      <c r="AH6" s="150"/>
      <c r="AI6" s="150"/>
      <c r="AJ6" s="150"/>
      <c r="AK6" s="150"/>
      <c r="AL6" s="150"/>
      <c r="AM6" s="150"/>
      <c r="AN6" s="150"/>
      <c r="AO6" s="150"/>
      <c r="AP6" s="150"/>
      <c r="AQ6" s="150"/>
      <c r="AR6" s="151"/>
    </row>
    <row r="7" spans="1:75" ht="14.25" hidden="1" customHeight="1" x14ac:dyDescent="0.25">
      <c r="A7" s="225"/>
      <c r="B7" s="153" t="s">
        <v>476</v>
      </c>
      <c r="C7" s="154">
        <v>380754</v>
      </c>
      <c r="D7" s="154">
        <v>336433</v>
      </c>
      <c r="E7" s="154">
        <v>336047</v>
      </c>
      <c r="F7" s="154">
        <v>369316</v>
      </c>
      <c r="G7" s="154">
        <v>331824</v>
      </c>
      <c r="H7" s="155">
        <v>318888</v>
      </c>
      <c r="I7" s="155">
        <v>296332</v>
      </c>
      <c r="J7" s="155">
        <v>294212</v>
      </c>
      <c r="K7" s="155">
        <v>298975</v>
      </c>
      <c r="L7" s="155">
        <v>350644</v>
      </c>
      <c r="M7" s="155">
        <v>310582</v>
      </c>
      <c r="N7" s="155">
        <v>296754</v>
      </c>
      <c r="O7" s="155"/>
      <c r="P7" s="155"/>
      <c r="Q7" s="155"/>
      <c r="R7" s="155"/>
      <c r="S7" s="155"/>
      <c r="T7" s="155"/>
      <c r="U7" s="155"/>
      <c r="V7" s="155"/>
      <c r="W7" s="155"/>
      <c r="X7" s="155"/>
      <c r="Y7" s="155"/>
      <c r="Z7" s="155"/>
      <c r="AA7" s="155"/>
      <c r="AB7" s="155"/>
      <c r="AC7" s="155"/>
      <c r="AD7" s="155"/>
      <c r="AE7" s="155"/>
      <c r="AF7" s="155"/>
      <c r="AG7" s="155"/>
      <c r="AH7" s="155"/>
      <c r="AI7" s="155"/>
      <c r="AJ7" s="155"/>
      <c r="AK7" s="155"/>
      <c r="AL7" s="155"/>
      <c r="AM7" s="155"/>
      <c r="AN7" s="155"/>
      <c r="AO7" s="155"/>
      <c r="AP7" s="155"/>
      <c r="AQ7" s="155"/>
      <c r="AR7" s="151"/>
    </row>
    <row r="8" spans="1:75" ht="14.25" hidden="1" customHeight="1" x14ac:dyDescent="0.25">
      <c r="A8" s="225"/>
      <c r="B8" s="153" t="s">
        <v>358</v>
      </c>
      <c r="C8" s="154">
        <v>470054</v>
      </c>
      <c r="D8" s="154">
        <v>521091</v>
      </c>
      <c r="E8" s="154">
        <v>507721</v>
      </c>
      <c r="F8" s="154">
        <v>508885</v>
      </c>
      <c r="G8" s="154">
        <v>487316</v>
      </c>
      <c r="H8" s="155">
        <v>537410</v>
      </c>
      <c r="I8" s="155">
        <v>559617</v>
      </c>
      <c r="J8" s="155">
        <v>573516</v>
      </c>
      <c r="K8" s="155">
        <v>573833</v>
      </c>
      <c r="L8" s="155">
        <v>601954</v>
      </c>
      <c r="M8" s="155">
        <v>590579</v>
      </c>
      <c r="N8" s="155">
        <v>626962</v>
      </c>
      <c r="O8" s="155"/>
      <c r="P8" s="155"/>
      <c r="Q8" s="155"/>
      <c r="R8" s="155"/>
      <c r="S8" s="155"/>
      <c r="T8" s="155"/>
      <c r="U8" s="155"/>
      <c r="V8" s="155"/>
      <c r="W8" s="155"/>
      <c r="X8" s="155"/>
      <c r="Y8" s="155"/>
      <c r="Z8" s="155"/>
      <c r="AA8" s="155"/>
      <c r="AB8" s="155"/>
      <c r="AC8" s="155"/>
      <c r="AD8" s="155"/>
      <c r="AE8" s="155"/>
      <c r="AF8" s="155"/>
      <c r="AG8" s="155"/>
      <c r="AH8" s="155"/>
      <c r="AI8" s="155"/>
      <c r="AJ8" s="155"/>
      <c r="AK8" s="155"/>
      <c r="AL8" s="155"/>
      <c r="AM8" s="155"/>
      <c r="AN8" s="155"/>
      <c r="AO8" s="155"/>
      <c r="AP8" s="155"/>
      <c r="AQ8" s="155"/>
      <c r="AR8" s="151"/>
    </row>
    <row r="9" spans="1:75" ht="14.25" hidden="1" customHeight="1" x14ac:dyDescent="0.25">
      <c r="A9" s="225"/>
      <c r="B9" s="153" t="s">
        <v>359</v>
      </c>
      <c r="C9" s="154">
        <v>191080</v>
      </c>
      <c r="D9" s="154">
        <v>122856</v>
      </c>
      <c r="E9" s="154">
        <v>113029</v>
      </c>
      <c r="F9" s="154">
        <v>97684</v>
      </c>
      <c r="G9" s="154">
        <v>70269</v>
      </c>
      <c r="H9" s="155">
        <v>79744</v>
      </c>
      <c r="I9" s="155">
        <v>55898</v>
      </c>
      <c r="J9" s="155">
        <v>52714</v>
      </c>
      <c r="K9" s="155">
        <v>45852</v>
      </c>
      <c r="L9" s="155">
        <v>48097</v>
      </c>
      <c r="M9" s="155">
        <v>34789</v>
      </c>
      <c r="N9" s="155">
        <v>34931</v>
      </c>
      <c r="O9" s="155"/>
      <c r="P9" s="155"/>
      <c r="Q9" s="155"/>
      <c r="R9" s="155"/>
      <c r="S9" s="155"/>
      <c r="T9" s="155"/>
      <c r="U9" s="155"/>
      <c r="V9" s="155"/>
      <c r="W9" s="155"/>
      <c r="X9" s="155"/>
      <c r="Y9" s="155"/>
      <c r="Z9" s="155"/>
      <c r="AA9" s="155"/>
      <c r="AB9" s="155"/>
      <c r="AC9" s="155"/>
      <c r="AD9" s="155"/>
      <c r="AE9" s="155"/>
      <c r="AF9" s="155"/>
      <c r="AG9" s="155"/>
      <c r="AH9" s="155"/>
      <c r="AI9" s="155"/>
      <c r="AJ9" s="155"/>
      <c r="AK9" s="155"/>
      <c r="AL9" s="155"/>
      <c r="AM9" s="155"/>
      <c r="AN9" s="155"/>
      <c r="AO9" s="155"/>
      <c r="AP9" s="155"/>
      <c r="AQ9" s="155"/>
      <c r="AR9" s="151"/>
    </row>
    <row r="10" spans="1:75" ht="14.25" hidden="1" customHeight="1" x14ac:dyDescent="0.25">
      <c r="A10" s="225"/>
      <c r="B10" s="153" t="s">
        <v>360</v>
      </c>
      <c r="C10" s="154">
        <v>156530</v>
      </c>
      <c r="D10" s="154">
        <v>137829</v>
      </c>
      <c r="E10" s="154">
        <v>150448</v>
      </c>
      <c r="F10" s="154">
        <v>163476</v>
      </c>
      <c r="G10" s="154">
        <v>139467</v>
      </c>
      <c r="H10" s="155">
        <v>104557.78184174711</v>
      </c>
      <c r="I10" s="155">
        <v>125587</v>
      </c>
      <c r="J10" s="155">
        <v>134950</v>
      </c>
      <c r="K10" s="155">
        <v>132771</v>
      </c>
      <c r="L10" s="155">
        <v>144116</v>
      </c>
      <c r="M10" s="155">
        <v>157986</v>
      </c>
      <c r="N10" s="155">
        <v>151764</v>
      </c>
      <c r="O10" s="155"/>
      <c r="P10" s="155"/>
      <c r="Q10" s="155"/>
      <c r="R10" s="155"/>
      <c r="S10" s="155"/>
      <c r="T10" s="155"/>
      <c r="U10" s="155"/>
      <c r="V10" s="155"/>
      <c r="W10" s="155"/>
      <c r="X10" s="155"/>
      <c r="Y10" s="155"/>
      <c r="Z10" s="155"/>
      <c r="AA10" s="155"/>
      <c r="AB10" s="155"/>
      <c r="AC10" s="155"/>
      <c r="AD10" s="155"/>
      <c r="AE10" s="155"/>
      <c r="AF10" s="155"/>
      <c r="AG10" s="155"/>
      <c r="AH10" s="155"/>
      <c r="AI10" s="155"/>
      <c r="AJ10" s="155"/>
      <c r="AK10" s="155"/>
      <c r="AL10" s="155"/>
      <c r="AM10" s="155"/>
      <c r="AN10" s="155"/>
      <c r="AO10" s="155"/>
      <c r="AP10" s="155"/>
      <c r="AQ10" s="155"/>
      <c r="AR10" s="151"/>
    </row>
    <row r="11" spans="1:75" ht="14.25" hidden="1" customHeight="1" x14ac:dyDescent="0.25">
      <c r="A11" s="225"/>
      <c r="B11" s="153" t="s">
        <v>361</v>
      </c>
      <c r="C11" s="154">
        <v>476148</v>
      </c>
      <c r="D11" s="154">
        <v>650105</v>
      </c>
      <c r="E11" s="154">
        <v>532003</v>
      </c>
      <c r="F11" s="154">
        <v>530612</v>
      </c>
      <c r="G11" s="154">
        <v>518393</v>
      </c>
      <c r="H11" s="155">
        <v>572123</v>
      </c>
      <c r="I11" s="155">
        <v>425737</v>
      </c>
      <c r="J11" s="155">
        <v>482482</v>
      </c>
      <c r="K11" s="155">
        <v>461547</v>
      </c>
      <c r="L11" s="155">
        <v>405259</v>
      </c>
      <c r="M11" s="155">
        <v>444681</v>
      </c>
      <c r="N11" s="155">
        <v>453718</v>
      </c>
      <c r="O11" s="155"/>
      <c r="P11" s="155"/>
      <c r="Q11" s="155"/>
      <c r="R11" s="155"/>
      <c r="S11" s="155"/>
      <c r="T11" s="155"/>
      <c r="U11" s="155"/>
      <c r="V11" s="155"/>
      <c r="W11" s="155"/>
      <c r="X11" s="155"/>
      <c r="Y11" s="155"/>
      <c r="Z11" s="155"/>
      <c r="AA11" s="155"/>
      <c r="AB11" s="155"/>
      <c r="AC11" s="155"/>
      <c r="AD11" s="155"/>
      <c r="AE11" s="155"/>
      <c r="AF11" s="155"/>
      <c r="AG11" s="155"/>
      <c r="AH11" s="155"/>
      <c r="AI11" s="155"/>
      <c r="AJ11" s="155"/>
      <c r="AK11" s="155"/>
      <c r="AL11" s="155"/>
      <c r="AM11" s="155"/>
      <c r="AN11" s="155"/>
      <c r="AO11" s="155"/>
      <c r="AP11" s="155"/>
      <c r="AQ11" s="155"/>
      <c r="AR11" s="151"/>
    </row>
    <row r="12" spans="1:75" ht="13.5" hidden="1" customHeight="1" x14ac:dyDescent="0.25">
      <c r="A12" s="225"/>
      <c r="B12" s="153" t="s">
        <v>362</v>
      </c>
      <c r="C12" s="154">
        <v>248199</v>
      </c>
      <c r="D12" s="154">
        <v>244574</v>
      </c>
      <c r="E12" s="154">
        <v>240333</v>
      </c>
      <c r="F12" s="154">
        <v>288199</v>
      </c>
      <c r="G12" s="154">
        <v>387799</v>
      </c>
      <c r="H12" s="155">
        <v>369406</v>
      </c>
      <c r="I12" s="155">
        <v>319602</v>
      </c>
      <c r="J12" s="155">
        <v>313882</v>
      </c>
      <c r="K12" s="155">
        <v>267760</v>
      </c>
      <c r="L12" s="155">
        <v>246574</v>
      </c>
      <c r="M12" s="155">
        <v>256854</v>
      </c>
      <c r="N12" s="155">
        <v>225575</v>
      </c>
      <c r="O12" s="155"/>
      <c r="P12" s="155"/>
      <c r="Q12" s="155"/>
      <c r="R12" s="155"/>
      <c r="S12" s="155"/>
      <c r="T12" s="155"/>
      <c r="U12" s="155"/>
      <c r="V12" s="155"/>
      <c r="W12" s="155"/>
      <c r="X12" s="155"/>
      <c r="Y12" s="155"/>
      <c r="Z12" s="155"/>
      <c r="AA12" s="155"/>
      <c r="AB12" s="155"/>
      <c r="AC12" s="155"/>
      <c r="AD12" s="155"/>
      <c r="AE12" s="155"/>
      <c r="AF12" s="155"/>
      <c r="AG12" s="155"/>
      <c r="AH12" s="155"/>
      <c r="AI12" s="155"/>
      <c r="AJ12" s="155"/>
      <c r="AK12" s="155"/>
      <c r="AL12" s="155"/>
      <c r="AM12" s="155"/>
      <c r="AN12" s="155"/>
      <c r="AO12" s="155"/>
      <c r="AP12" s="155"/>
      <c r="AQ12" s="155"/>
      <c r="AR12" s="151"/>
    </row>
    <row r="13" spans="1:75" ht="14.25" hidden="1" customHeight="1" x14ac:dyDescent="0.25">
      <c r="A13" s="225"/>
      <c r="B13" s="153" t="s">
        <v>363</v>
      </c>
      <c r="C13" s="156">
        <v>0</v>
      </c>
      <c r="D13" s="156">
        <v>0</v>
      </c>
      <c r="E13" s="156">
        <v>0</v>
      </c>
      <c r="F13" s="156">
        <v>0</v>
      </c>
      <c r="G13" s="154">
        <v>28290.797925940002</v>
      </c>
      <c r="H13" s="155">
        <v>23277.033257341456</v>
      </c>
      <c r="I13" s="155">
        <v>27322.836046693559</v>
      </c>
      <c r="J13" s="155">
        <v>28542.580615903749</v>
      </c>
      <c r="K13" s="155">
        <v>23358.380584547071</v>
      </c>
      <c r="L13" s="155">
        <v>27960.008202566925</v>
      </c>
      <c r="M13" s="155">
        <v>20921.872758601574</v>
      </c>
      <c r="N13" s="155">
        <v>18807.754924945446</v>
      </c>
      <c r="O13" s="155"/>
      <c r="P13" s="155"/>
      <c r="Q13" s="155"/>
      <c r="R13" s="155"/>
      <c r="S13" s="155"/>
      <c r="T13" s="155"/>
      <c r="U13" s="155"/>
      <c r="V13" s="155"/>
      <c r="W13" s="155"/>
      <c r="X13" s="155"/>
      <c r="Y13" s="155"/>
      <c r="Z13" s="155"/>
      <c r="AA13" s="155"/>
      <c r="AB13" s="155"/>
      <c r="AC13" s="155"/>
      <c r="AD13" s="155"/>
      <c r="AE13" s="155"/>
      <c r="AF13" s="155"/>
      <c r="AG13" s="155"/>
      <c r="AH13" s="155"/>
      <c r="AI13" s="155"/>
      <c r="AJ13" s="155"/>
      <c r="AK13" s="155"/>
      <c r="AL13" s="155"/>
      <c r="AM13" s="155"/>
      <c r="AN13" s="155"/>
      <c r="AO13" s="155"/>
      <c r="AP13" s="155"/>
      <c r="AQ13" s="155"/>
      <c r="AR13" s="151"/>
    </row>
    <row r="14" spans="1:75" ht="13.5" hidden="1" customHeight="1" x14ac:dyDescent="0.25">
      <c r="A14" s="225"/>
      <c r="B14" s="153" t="s">
        <v>364</v>
      </c>
      <c r="C14" s="157">
        <v>0</v>
      </c>
      <c r="D14" s="157">
        <v>0</v>
      </c>
      <c r="E14" s="157">
        <v>0</v>
      </c>
      <c r="F14" s="157">
        <v>0</v>
      </c>
      <c r="G14" s="157">
        <v>0</v>
      </c>
      <c r="H14" s="155">
        <v>11011.083479568757</v>
      </c>
      <c r="I14" s="155">
        <v>6858.9586998662153</v>
      </c>
      <c r="J14" s="155">
        <v>7691.3355865896547</v>
      </c>
      <c r="K14" s="155">
        <v>6376.2150614646989</v>
      </c>
      <c r="L14" s="155">
        <v>5242.5295496718272</v>
      </c>
      <c r="M14" s="155">
        <v>7438.9026361996184</v>
      </c>
      <c r="N14" s="155">
        <v>4332.7007360931229</v>
      </c>
      <c r="O14" s="155"/>
      <c r="P14" s="155"/>
      <c r="Q14" s="155"/>
      <c r="R14" s="155"/>
      <c r="S14" s="155"/>
      <c r="T14" s="155"/>
      <c r="U14" s="155"/>
      <c r="V14" s="155"/>
      <c r="W14" s="155"/>
      <c r="X14" s="155"/>
      <c r="Y14" s="155"/>
      <c r="Z14" s="155"/>
      <c r="AA14" s="155"/>
      <c r="AB14" s="155"/>
      <c r="AC14" s="155"/>
      <c r="AD14" s="155"/>
      <c r="AE14" s="155"/>
      <c r="AF14" s="155"/>
      <c r="AG14" s="155"/>
      <c r="AH14" s="155"/>
      <c r="AI14" s="155"/>
      <c r="AJ14" s="155"/>
      <c r="AK14" s="155"/>
      <c r="AL14" s="155"/>
      <c r="AM14" s="155"/>
      <c r="AN14" s="155"/>
      <c r="AO14" s="155"/>
      <c r="AP14" s="155"/>
      <c r="AQ14" s="155"/>
      <c r="AR14" s="151"/>
    </row>
    <row r="15" spans="1:75" ht="14.25" hidden="1" customHeight="1" x14ac:dyDescent="0.25">
      <c r="A15" s="225"/>
      <c r="B15" s="153" t="s">
        <v>365</v>
      </c>
      <c r="C15" s="154">
        <v>118954</v>
      </c>
      <c r="D15" s="154">
        <v>153977</v>
      </c>
      <c r="E15" s="154">
        <v>113577</v>
      </c>
      <c r="F15" s="154">
        <v>94706</v>
      </c>
      <c r="G15" s="154">
        <v>81821</v>
      </c>
      <c r="H15" s="155">
        <v>79090</v>
      </c>
      <c r="I15" s="155">
        <v>62613</v>
      </c>
      <c r="J15" s="155">
        <v>73792</v>
      </c>
      <c r="K15" s="155">
        <v>45638</v>
      </c>
      <c r="L15" s="155">
        <v>47367</v>
      </c>
      <c r="M15" s="155">
        <v>41949</v>
      </c>
      <c r="N15" s="155">
        <v>59410</v>
      </c>
      <c r="O15" s="155"/>
      <c r="P15" s="155"/>
      <c r="Q15" s="155"/>
      <c r="R15" s="155"/>
      <c r="S15" s="155"/>
      <c r="T15" s="155"/>
      <c r="U15" s="155"/>
      <c r="V15" s="155"/>
      <c r="W15" s="155"/>
      <c r="X15" s="155"/>
      <c r="Y15" s="155"/>
      <c r="Z15" s="155"/>
      <c r="AA15" s="155"/>
      <c r="AB15" s="155"/>
      <c r="AC15" s="155"/>
      <c r="AD15" s="155"/>
      <c r="AE15" s="155"/>
      <c r="AF15" s="155"/>
      <c r="AG15" s="155"/>
      <c r="AH15" s="155"/>
      <c r="AI15" s="155"/>
      <c r="AJ15" s="155"/>
      <c r="AK15" s="155"/>
      <c r="AL15" s="155"/>
      <c r="AM15" s="155"/>
      <c r="AN15" s="155"/>
      <c r="AO15" s="155"/>
      <c r="AP15" s="155"/>
      <c r="AQ15" s="155"/>
      <c r="AR15" s="151"/>
    </row>
    <row r="16" spans="1:75" ht="14.25" hidden="1" customHeight="1" x14ac:dyDescent="0.25">
      <c r="A16" s="225"/>
      <c r="B16" s="153" t="s">
        <v>366</v>
      </c>
      <c r="C16" s="154">
        <v>37898</v>
      </c>
      <c r="D16" s="154">
        <v>38441</v>
      </c>
      <c r="E16" s="154">
        <v>30415</v>
      </c>
      <c r="F16" s="154">
        <v>35697</v>
      </c>
      <c r="G16" s="154">
        <v>23299</v>
      </c>
      <c r="H16" s="155">
        <v>22364</v>
      </c>
      <c r="I16" s="155">
        <v>26372</v>
      </c>
      <c r="J16" s="155">
        <v>18065</v>
      </c>
      <c r="K16" s="155">
        <v>15675</v>
      </c>
      <c r="L16" s="155">
        <v>15810</v>
      </c>
      <c r="M16" s="155">
        <v>23879</v>
      </c>
      <c r="N16" s="155">
        <v>19669</v>
      </c>
      <c r="O16" s="155"/>
      <c r="P16" s="155"/>
      <c r="Q16" s="155"/>
      <c r="R16" s="155"/>
      <c r="S16" s="155"/>
      <c r="T16" s="155"/>
      <c r="U16" s="155"/>
      <c r="V16" s="155"/>
      <c r="W16" s="155"/>
      <c r="X16" s="155"/>
      <c r="Y16" s="155"/>
      <c r="Z16" s="155"/>
      <c r="AA16" s="155"/>
      <c r="AB16" s="155"/>
      <c r="AC16" s="155"/>
      <c r="AD16" s="155"/>
      <c r="AE16" s="155"/>
      <c r="AF16" s="155"/>
      <c r="AG16" s="155"/>
      <c r="AH16" s="155"/>
      <c r="AI16" s="155"/>
      <c r="AJ16" s="155"/>
      <c r="AK16" s="155"/>
      <c r="AL16" s="155"/>
      <c r="AM16" s="155"/>
      <c r="AN16" s="155"/>
      <c r="AO16" s="155"/>
      <c r="AP16" s="155"/>
      <c r="AQ16" s="155"/>
      <c r="AR16" s="151"/>
    </row>
    <row r="17" spans="1:44" ht="14.25" hidden="1" customHeight="1" x14ac:dyDescent="0.25">
      <c r="A17" s="225"/>
      <c r="B17" s="153" t="s">
        <v>367</v>
      </c>
      <c r="C17" s="154">
        <v>68726</v>
      </c>
      <c r="D17" s="154">
        <v>68434</v>
      </c>
      <c r="E17" s="154">
        <v>52699</v>
      </c>
      <c r="F17" s="154">
        <v>70423</v>
      </c>
      <c r="G17" s="154">
        <v>54781</v>
      </c>
      <c r="H17" s="155">
        <v>51131</v>
      </c>
      <c r="I17" s="155">
        <v>51262</v>
      </c>
      <c r="J17" s="155">
        <v>49539</v>
      </c>
      <c r="K17" s="155">
        <v>39402</v>
      </c>
      <c r="L17" s="155">
        <v>35995</v>
      </c>
      <c r="M17" s="155">
        <v>36186</v>
      </c>
      <c r="N17" s="155">
        <v>39581</v>
      </c>
      <c r="O17" s="155"/>
      <c r="P17" s="155"/>
      <c r="Q17" s="155"/>
      <c r="R17" s="155"/>
      <c r="S17" s="155"/>
      <c r="T17" s="155"/>
      <c r="U17" s="155"/>
      <c r="V17" s="155"/>
      <c r="W17" s="155"/>
      <c r="X17" s="155"/>
      <c r="Y17" s="155"/>
      <c r="Z17" s="155"/>
      <c r="AA17" s="155"/>
      <c r="AB17" s="155"/>
      <c r="AC17" s="155"/>
      <c r="AD17" s="155"/>
      <c r="AE17" s="155"/>
      <c r="AF17" s="155"/>
      <c r="AG17" s="155"/>
      <c r="AH17" s="155"/>
      <c r="AI17" s="155"/>
      <c r="AJ17" s="155"/>
      <c r="AK17" s="155"/>
      <c r="AL17" s="155"/>
      <c r="AM17" s="155"/>
      <c r="AN17" s="155"/>
      <c r="AO17" s="155"/>
      <c r="AP17" s="155"/>
      <c r="AQ17" s="155"/>
      <c r="AR17" s="151"/>
    </row>
    <row r="18" spans="1:44" ht="14.25" hidden="1" customHeight="1" x14ac:dyDescent="0.25">
      <c r="A18" s="225"/>
      <c r="B18" s="153" t="s">
        <v>368</v>
      </c>
      <c r="C18" s="154">
        <v>51991</v>
      </c>
      <c r="D18" s="154">
        <v>40003</v>
      </c>
      <c r="E18" s="154">
        <v>31389</v>
      </c>
      <c r="F18" s="154">
        <v>28607</v>
      </c>
      <c r="G18" s="154">
        <v>40689</v>
      </c>
      <c r="H18" s="155">
        <v>52012</v>
      </c>
      <c r="I18" s="155">
        <v>39586</v>
      </c>
      <c r="J18" s="155">
        <v>44818</v>
      </c>
      <c r="K18" s="155">
        <v>38236</v>
      </c>
      <c r="L18" s="155">
        <v>35449</v>
      </c>
      <c r="M18" s="155">
        <v>41334</v>
      </c>
      <c r="N18" s="155">
        <v>41982</v>
      </c>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c r="AP18" s="155"/>
      <c r="AQ18" s="155"/>
      <c r="AR18" s="151"/>
    </row>
    <row r="19" spans="1:44" ht="14.25" hidden="1" customHeight="1" x14ac:dyDescent="0.25">
      <c r="A19" s="225"/>
      <c r="B19" s="153" t="s">
        <v>369</v>
      </c>
      <c r="C19" s="154">
        <v>2798</v>
      </c>
      <c r="D19" s="154">
        <v>1668</v>
      </c>
      <c r="E19" s="154">
        <v>3115</v>
      </c>
      <c r="F19" s="154">
        <v>1353</v>
      </c>
      <c r="G19" s="154">
        <v>9844</v>
      </c>
      <c r="H19" s="155">
        <v>10361</v>
      </c>
      <c r="I19" s="155">
        <v>15758</v>
      </c>
      <c r="J19" s="155">
        <v>22174</v>
      </c>
      <c r="K19" s="155">
        <v>22916</v>
      </c>
      <c r="L19" s="155">
        <v>18966</v>
      </c>
      <c r="M19" s="155">
        <v>17248</v>
      </c>
      <c r="N19" s="155">
        <v>13711</v>
      </c>
      <c r="O19" s="155"/>
      <c r="P19" s="155"/>
      <c r="Q19" s="155"/>
      <c r="R19" s="155"/>
      <c r="S19" s="155"/>
      <c r="T19" s="155"/>
      <c r="U19" s="155"/>
      <c r="V19" s="155"/>
      <c r="W19" s="155"/>
      <c r="X19" s="155"/>
      <c r="Y19" s="155"/>
      <c r="Z19" s="155"/>
      <c r="AA19" s="155"/>
      <c r="AB19" s="155"/>
      <c r="AC19" s="155"/>
      <c r="AD19" s="155"/>
      <c r="AE19" s="155"/>
      <c r="AF19" s="155"/>
      <c r="AG19" s="155"/>
      <c r="AH19" s="155"/>
      <c r="AI19" s="155"/>
      <c r="AJ19" s="155"/>
      <c r="AK19" s="155"/>
      <c r="AL19" s="155"/>
      <c r="AM19" s="155"/>
      <c r="AN19" s="155"/>
      <c r="AO19" s="155"/>
      <c r="AP19" s="155"/>
      <c r="AQ19" s="155"/>
      <c r="AR19" s="151"/>
    </row>
    <row r="20" spans="1:44" ht="14.25" hidden="1" customHeight="1" x14ac:dyDescent="0.25">
      <c r="A20" s="225"/>
      <c r="B20" s="153" t="s">
        <v>370</v>
      </c>
      <c r="C20" s="154">
        <v>5961</v>
      </c>
      <c r="D20" s="154">
        <v>6595</v>
      </c>
      <c r="E20" s="154">
        <v>6682</v>
      </c>
      <c r="F20" s="154">
        <v>9327</v>
      </c>
      <c r="G20" s="154">
        <v>6867</v>
      </c>
      <c r="H20" s="155">
        <v>7724</v>
      </c>
      <c r="I20" s="155">
        <v>8454</v>
      </c>
      <c r="J20" s="155">
        <v>9986</v>
      </c>
      <c r="K20" s="155">
        <v>7508</v>
      </c>
      <c r="L20" s="155">
        <v>9316</v>
      </c>
      <c r="M20" s="155">
        <v>5218</v>
      </c>
      <c r="N20" s="155">
        <v>7464</v>
      </c>
      <c r="O20" s="155"/>
      <c r="P20" s="155"/>
      <c r="Q20" s="155"/>
      <c r="R20" s="155"/>
      <c r="S20" s="155"/>
      <c r="T20" s="155"/>
      <c r="U20" s="155"/>
      <c r="V20" s="155"/>
      <c r="W20" s="155"/>
      <c r="X20" s="155"/>
      <c r="Y20" s="155"/>
      <c r="Z20" s="155"/>
      <c r="AA20" s="155"/>
      <c r="AB20" s="155"/>
      <c r="AC20" s="155"/>
      <c r="AD20" s="155"/>
      <c r="AE20" s="155"/>
      <c r="AF20" s="155"/>
      <c r="AG20" s="155"/>
      <c r="AH20" s="155"/>
      <c r="AI20" s="155"/>
      <c r="AJ20" s="155"/>
      <c r="AK20" s="155"/>
      <c r="AL20" s="155"/>
      <c r="AM20" s="155"/>
      <c r="AN20" s="155"/>
      <c r="AO20" s="155"/>
      <c r="AP20" s="155"/>
      <c r="AQ20" s="155"/>
      <c r="AR20" s="151"/>
    </row>
    <row r="21" spans="1:44" ht="14.25" hidden="1" customHeight="1" x14ac:dyDescent="0.25">
      <c r="A21" s="225"/>
      <c r="B21" s="153"/>
      <c r="C21" s="154"/>
      <c r="D21" s="154"/>
      <c r="E21" s="154"/>
      <c r="F21" s="154"/>
      <c r="G21" s="154"/>
      <c r="H21" s="155"/>
      <c r="I21" s="155"/>
      <c r="J21" s="155"/>
      <c r="K21" s="155"/>
      <c r="L21" s="155"/>
      <c r="M21" s="155"/>
      <c r="N21" s="155"/>
      <c r="O21" s="155"/>
      <c r="P21" s="155"/>
      <c r="Q21" s="155"/>
      <c r="R21" s="155"/>
      <c r="S21" s="155"/>
      <c r="T21" s="155"/>
      <c r="U21" s="155"/>
      <c r="V21" s="155"/>
      <c r="W21" s="155"/>
      <c r="X21" s="155"/>
      <c r="Y21" s="155"/>
      <c r="Z21" s="155"/>
      <c r="AA21" s="155"/>
      <c r="AB21" s="155"/>
      <c r="AC21" s="155"/>
      <c r="AD21" s="155"/>
      <c r="AE21" s="155"/>
      <c r="AF21" s="155"/>
      <c r="AG21" s="155"/>
      <c r="AH21" s="155"/>
      <c r="AI21" s="155"/>
      <c r="AJ21" s="155"/>
      <c r="AK21" s="155"/>
      <c r="AL21" s="155"/>
      <c r="AM21" s="155"/>
      <c r="AN21" s="155"/>
      <c r="AO21" s="155"/>
      <c r="AP21" s="155"/>
      <c r="AQ21" s="155"/>
      <c r="AR21" s="151"/>
    </row>
    <row r="22" spans="1:44" ht="12.75" customHeight="1" x14ac:dyDescent="0.25">
      <c r="A22" s="225"/>
      <c r="B22" s="152" t="s">
        <v>371</v>
      </c>
      <c r="C22" s="148"/>
      <c r="D22" s="148"/>
      <c r="E22" s="148"/>
      <c r="F22" s="148"/>
      <c r="G22" s="148"/>
      <c r="H22" s="149"/>
      <c r="I22" s="150"/>
      <c r="J22" s="150"/>
      <c r="K22" s="150"/>
      <c r="L22" s="150"/>
      <c r="M22" s="150"/>
      <c r="N22" s="150"/>
      <c r="O22" s="150"/>
      <c r="P22" s="150"/>
      <c r="Q22" s="150"/>
      <c r="R22" s="150"/>
      <c r="S22" s="150"/>
      <c r="T22" s="150"/>
      <c r="U22" s="150"/>
      <c r="V22" s="150"/>
      <c r="W22" s="150"/>
      <c r="X22" s="150"/>
      <c r="Y22" s="150"/>
      <c r="Z22" s="150"/>
      <c r="AA22" s="150"/>
      <c r="AB22" s="150"/>
      <c r="AC22" s="150"/>
      <c r="AD22" s="150"/>
      <c r="AE22" s="150"/>
      <c r="AF22" s="150"/>
      <c r="AG22" s="150"/>
      <c r="AH22" s="150"/>
      <c r="AI22" s="150"/>
      <c r="AJ22" s="150"/>
      <c r="AK22" s="150"/>
      <c r="AL22" s="150"/>
      <c r="AM22" s="150"/>
      <c r="AN22" s="150"/>
      <c r="AO22" s="150"/>
      <c r="AP22" s="150"/>
      <c r="AQ22" s="150"/>
      <c r="AR22" s="151"/>
    </row>
    <row r="23" spans="1:44" ht="14.25" customHeight="1" x14ac:dyDescent="0.25">
      <c r="A23" s="867" t="s">
        <v>477</v>
      </c>
      <c r="B23" s="153" t="s">
        <v>478</v>
      </c>
      <c r="C23" s="158">
        <f t="shared" ref="C23:N23" si="0">C7/1000000</f>
        <v>0.38075399999999998</v>
      </c>
      <c r="D23" s="158">
        <f t="shared" si="0"/>
        <v>0.33643299999999998</v>
      </c>
      <c r="E23" s="158">
        <f t="shared" si="0"/>
        <v>0.33604699999999998</v>
      </c>
      <c r="F23" s="158">
        <f t="shared" si="0"/>
        <v>0.36931599999999998</v>
      </c>
      <c r="G23" s="158">
        <f t="shared" si="0"/>
        <v>0.33182400000000001</v>
      </c>
      <c r="H23" s="159">
        <f t="shared" si="0"/>
        <v>0.318888</v>
      </c>
      <c r="I23" s="159">
        <f t="shared" si="0"/>
        <v>0.29633199999999998</v>
      </c>
      <c r="J23" s="159">
        <f t="shared" si="0"/>
        <v>0.29421199999999997</v>
      </c>
      <c r="K23" s="159">
        <f t="shared" si="0"/>
        <v>0.29897499999999999</v>
      </c>
      <c r="L23" s="159">
        <f t="shared" si="0"/>
        <v>0.35064400000000001</v>
      </c>
      <c r="M23" s="159">
        <f t="shared" si="0"/>
        <v>0.31058200000000002</v>
      </c>
      <c r="N23" s="159">
        <f t="shared" si="0"/>
        <v>0.29675400000000002</v>
      </c>
      <c r="O23" s="150">
        <v>0.29916407139292056</v>
      </c>
      <c r="P23" s="150">
        <v>0.29768215495463918</v>
      </c>
      <c r="Q23" s="150">
        <v>0.31582134989255906</v>
      </c>
      <c r="R23" s="150">
        <v>0.31636657604970742</v>
      </c>
      <c r="S23" s="150">
        <v>0.33535448111921873</v>
      </c>
      <c r="T23" s="150">
        <v>0.34369266001352394</v>
      </c>
      <c r="U23" s="150">
        <v>0.3524068776927603</v>
      </c>
      <c r="V23" s="150">
        <v>0.36016650648211984</v>
      </c>
      <c r="W23" s="150">
        <v>0.36923963369589752</v>
      </c>
      <c r="X23" s="150">
        <v>0.3777937886025286</v>
      </c>
      <c r="Y23" s="150">
        <v>0.38683603400426847</v>
      </c>
      <c r="Z23" s="150">
        <v>0.39686893160626613</v>
      </c>
      <c r="AA23" s="150">
        <v>0.40680797950218445</v>
      </c>
      <c r="AB23" s="150">
        <v>0.41711222509210955</v>
      </c>
      <c r="AC23" s="150">
        <v>0.42636193604507311</v>
      </c>
      <c r="AD23" s="150">
        <v>0.43561214456586511</v>
      </c>
      <c r="AE23" s="150">
        <v>0.44570765804743911</v>
      </c>
      <c r="AF23" s="150">
        <v>0.45577837686905581</v>
      </c>
      <c r="AG23" s="150">
        <v>0.4668341021313468</v>
      </c>
      <c r="AH23" s="150">
        <v>0.47720882129543957</v>
      </c>
      <c r="AI23" s="150">
        <v>0.48798094842874201</v>
      </c>
      <c r="AJ23" s="150">
        <v>0.49831282420755235</v>
      </c>
      <c r="AK23" s="150">
        <v>0.50880786282445756</v>
      </c>
      <c r="AL23" s="150">
        <v>0.51887465332330263</v>
      </c>
      <c r="AM23" s="150">
        <v>0.52981399144288799</v>
      </c>
      <c r="AN23" s="150">
        <v>0.54028319619746845</v>
      </c>
      <c r="AO23" s="150">
        <v>0.55143821025237494</v>
      </c>
      <c r="AP23" s="150">
        <v>0.56219828796665716</v>
      </c>
      <c r="AQ23" s="150">
        <v>0.57302137981611301</v>
      </c>
      <c r="AR23" s="151"/>
    </row>
    <row r="24" spans="1:44" ht="14.25" customHeight="1" x14ac:dyDescent="0.25">
      <c r="A24" s="693"/>
      <c r="B24" s="153" t="s">
        <v>372</v>
      </c>
      <c r="C24" s="158">
        <f t="shared" ref="C24:N24" si="1">C8/1000000</f>
        <v>0.47005400000000003</v>
      </c>
      <c r="D24" s="158">
        <f t="shared" si="1"/>
        <v>0.52109099999999997</v>
      </c>
      <c r="E24" s="158">
        <f t="shared" si="1"/>
        <v>0.50772099999999998</v>
      </c>
      <c r="F24" s="158">
        <f t="shared" si="1"/>
        <v>0.50888500000000003</v>
      </c>
      <c r="G24" s="158">
        <f t="shared" si="1"/>
        <v>0.48731600000000003</v>
      </c>
      <c r="H24" s="159">
        <f t="shared" si="1"/>
        <v>0.53741000000000005</v>
      </c>
      <c r="I24" s="159">
        <f t="shared" si="1"/>
        <v>0.55961700000000003</v>
      </c>
      <c r="J24" s="159">
        <f t="shared" si="1"/>
        <v>0.57351600000000003</v>
      </c>
      <c r="K24" s="159">
        <f t="shared" si="1"/>
        <v>0.57383300000000004</v>
      </c>
      <c r="L24" s="159">
        <f t="shared" si="1"/>
        <v>0.60195399999999999</v>
      </c>
      <c r="M24" s="159">
        <f t="shared" si="1"/>
        <v>0.59057899999999997</v>
      </c>
      <c r="N24" s="159">
        <f t="shared" si="1"/>
        <v>0.62696200000000002</v>
      </c>
      <c r="O24" s="150">
        <v>0.63205383761852663</v>
      </c>
      <c r="P24" s="150">
        <v>0.62892294369973267</v>
      </c>
      <c r="Q24" s="150">
        <v>0.66724622135283296</v>
      </c>
      <c r="R24" s="150">
        <v>0.66839813870504405</v>
      </c>
      <c r="S24" s="150">
        <v>0.70851451435016066</v>
      </c>
      <c r="T24" s="150">
        <v>0.72613086094003432</v>
      </c>
      <c r="U24" s="150">
        <v>0.74454167711979735</v>
      </c>
      <c r="V24" s="150">
        <v>0.76093570174974146</v>
      </c>
      <c r="W24" s="150">
        <v>0.78010479798502219</v>
      </c>
      <c r="X24" s="150">
        <v>0.79817744424613823</v>
      </c>
      <c r="Y24" s="150">
        <v>0.81728129545476769</v>
      </c>
      <c r="Z24" s="150">
        <v>0.83847813036295316</v>
      </c>
      <c r="AA24" s="150">
        <v>0.85947668589016002</v>
      </c>
      <c r="AB24" s="150">
        <v>0.8812468066755601</v>
      </c>
      <c r="AC24" s="150">
        <v>0.90078897722251805</v>
      </c>
      <c r="AD24" s="150">
        <v>0.9203321989974993</v>
      </c>
      <c r="AE24" s="150">
        <v>0.94166132454739782</v>
      </c>
      <c r="AF24" s="150">
        <v>0.96293806559836403</v>
      </c>
      <c r="AG24" s="150">
        <v>0.98629586236570832</v>
      </c>
      <c r="AH24" s="150">
        <v>1.0082148750043178</v>
      </c>
      <c r="AI24" s="150">
        <v>1.0309735046158801</v>
      </c>
      <c r="AJ24" s="150">
        <v>1.0528020006160503</v>
      </c>
      <c r="AK24" s="150">
        <v>1.0749752161458566</v>
      </c>
      <c r="AL24" s="150">
        <v>1.096243657699254</v>
      </c>
      <c r="AM24" s="150">
        <v>1.1193555594971454</v>
      </c>
      <c r="AN24" s="150">
        <v>1.1414741949707743</v>
      </c>
      <c r="AO24" s="150">
        <v>1.165041762457286</v>
      </c>
      <c r="AP24" s="150">
        <v>1.1877749348623816</v>
      </c>
      <c r="AQ24" s="150">
        <v>1.2106412393169756</v>
      </c>
      <c r="AR24" s="151"/>
    </row>
    <row r="25" spans="1:44" ht="14.25" customHeight="1" x14ac:dyDescent="0.25">
      <c r="A25" s="693"/>
      <c r="B25" s="153" t="s">
        <v>373</v>
      </c>
      <c r="C25" s="158">
        <f t="shared" ref="C25:N25" si="2">C9/1000000</f>
        <v>0.19108</v>
      </c>
      <c r="D25" s="158">
        <f t="shared" si="2"/>
        <v>0.12285600000000001</v>
      </c>
      <c r="E25" s="158">
        <f t="shared" si="2"/>
        <v>0.113029</v>
      </c>
      <c r="F25" s="158">
        <f t="shared" si="2"/>
        <v>9.7683999999999993E-2</v>
      </c>
      <c r="G25" s="158">
        <f t="shared" si="2"/>
        <v>7.0268999999999998E-2</v>
      </c>
      <c r="H25" s="159">
        <f t="shared" si="2"/>
        <v>7.9743999999999995E-2</v>
      </c>
      <c r="I25" s="159">
        <f t="shared" si="2"/>
        <v>5.5898000000000003E-2</v>
      </c>
      <c r="J25" s="159">
        <f t="shared" si="2"/>
        <v>5.2713999999999997E-2</v>
      </c>
      <c r="K25" s="159">
        <f t="shared" si="2"/>
        <v>4.5851999999999997E-2</v>
      </c>
      <c r="L25" s="159">
        <f t="shared" si="2"/>
        <v>4.8097000000000001E-2</v>
      </c>
      <c r="M25" s="159">
        <f t="shared" si="2"/>
        <v>3.4789E-2</v>
      </c>
      <c r="N25" s="159">
        <f t="shared" si="2"/>
        <v>3.4930999999999997E-2</v>
      </c>
      <c r="O25" s="150">
        <v>3.5214690207465128E-2</v>
      </c>
      <c r="P25" s="150">
        <v>3.5040253390756317E-2</v>
      </c>
      <c r="Q25" s="150">
        <v>3.7175423324022523E-2</v>
      </c>
      <c r="R25" s="150">
        <v>3.7239602054200883E-2</v>
      </c>
      <c r="S25" s="150">
        <v>3.9474673904902467E-2</v>
      </c>
      <c r="T25" s="150">
        <v>4.0456163377519429E-2</v>
      </c>
      <c r="U25" s="150">
        <v>4.1481916485323893E-2</v>
      </c>
      <c r="V25" s="150">
        <v>4.23953046561358E-2</v>
      </c>
      <c r="W25" s="150">
        <v>4.3463305110062175E-2</v>
      </c>
      <c r="X25" s="150">
        <v>4.4470217182160716E-2</v>
      </c>
      <c r="Y25" s="150">
        <v>4.553458252897382E-2</v>
      </c>
      <c r="Z25" s="150">
        <v>4.6715557835575856E-2</v>
      </c>
      <c r="AA25" s="150">
        <v>4.7885486065868704E-2</v>
      </c>
      <c r="AB25" s="150">
        <v>4.9098401823370448E-2</v>
      </c>
      <c r="AC25" s="150">
        <v>5.0187188000803511E-2</v>
      </c>
      <c r="AD25" s="150">
        <v>5.1276032747090958E-2</v>
      </c>
      <c r="AE25" s="150">
        <v>5.2464378587163414E-2</v>
      </c>
      <c r="AF25" s="150">
        <v>5.36498058405716E-2</v>
      </c>
      <c r="AG25" s="150">
        <v>5.4951178489759438E-2</v>
      </c>
      <c r="AH25" s="150">
        <v>5.6172389712256611E-2</v>
      </c>
      <c r="AI25" s="150">
        <v>5.7440379942863065E-2</v>
      </c>
      <c r="AJ25" s="150">
        <v>5.8656548057967238E-2</v>
      </c>
      <c r="AK25" s="150">
        <v>5.9891922118391408E-2</v>
      </c>
      <c r="AL25" s="150">
        <v>6.1076886967778972E-2</v>
      </c>
      <c r="AM25" s="150">
        <v>6.2364559652410806E-2</v>
      </c>
      <c r="AN25" s="150">
        <v>6.3596892801356567E-2</v>
      </c>
      <c r="AO25" s="150">
        <v>6.4909952763318124E-2</v>
      </c>
      <c r="AP25" s="150">
        <v>6.6176524653292948E-2</v>
      </c>
      <c r="AQ25" s="150">
        <v>6.745051395552086E-2</v>
      </c>
      <c r="AR25" s="151"/>
    </row>
    <row r="26" spans="1:44" ht="14.25" customHeight="1" x14ac:dyDescent="0.25">
      <c r="A26" s="693"/>
      <c r="B26" s="153" t="s">
        <v>374</v>
      </c>
      <c r="C26" s="158">
        <f t="shared" ref="C26:N26" si="3">C10/1000000</f>
        <v>0.15653</v>
      </c>
      <c r="D26" s="158">
        <f t="shared" si="3"/>
        <v>0.13782900000000001</v>
      </c>
      <c r="E26" s="158">
        <f t="shared" si="3"/>
        <v>0.150448</v>
      </c>
      <c r="F26" s="158">
        <f t="shared" si="3"/>
        <v>0.16347600000000001</v>
      </c>
      <c r="G26" s="158">
        <f t="shared" si="3"/>
        <v>0.13946700000000001</v>
      </c>
      <c r="H26" s="159">
        <f t="shared" si="3"/>
        <v>0.10455778184174712</v>
      </c>
      <c r="I26" s="159">
        <f t="shared" si="3"/>
        <v>0.125587</v>
      </c>
      <c r="J26" s="159">
        <f t="shared" si="3"/>
        <v>0.13494999999999999</v>
      </c>
      <c r="K26" s="159">
        <f t="shared" si="3"/>
        <v>0.132771</v>
      </c>
      <c r="L26" s="159">
        <f t="shared" si="3"/>
        <v>0.14411599999999999</v>
      </c>
      <c r="M26" s="159">
        <f t="shared" si="3"/>
        <v>0.15798599999999999</v>
      </c>
      <c r="N26" s="159">
        <f t="shared" si="3"/>
        <v>0.15176400000000001</v>
      </c>
      <c r="O26" s="150">
        <v>0.15299654303185534</v>
      </c>
      <c r="P26" s="150">
        <v>0.15223867096833021</v>
      </c>
      <c r="Q26" s="150">
        <v>0.16151530002997211</v>
      </c>
      <c r="R26" s="150">
        <v>0.16179413604402235</v>
      </c>
      <c r="S26" s="150">
        <v>0.17150480691945894</v>
      </c>
      <c r="T26" s="150">
        <v>0.17576906412143542</v>
      </c>
      <c r="U26" s="150">
        <v>0.18022563263229502</v>
      </c>
      <c r="V26" s="150">
        <v>0.18419401150364423</v>
      </c>
      <c r="W26" s="150">
        <v>0.18883413119359535</v>
      </c>
      <c r="X26" s="150">
        <v>0.19320884144265671</v>
      </c>
      <c r="Y26" s="150">
        <v>0.19783316775721238</v>
      </c>
      <c r="Z26" s="150">
        <v>0.20296412697484575</v>
      </c>
      <c r="AA26" s="150">
        <v>0.20804709018638173</v>
      </c>
      <c r="AB26" s="150">
        <v>0.21331682042661232</v>
      </c>
      <c r="AC26" s="150">
        <v>0.21804724742360498</v>
      </c>
      <c r="AD26" s="150">
        <v>0.22277792888349929</v>
      </c>
      <c r="AE26" s="150">
        <v>0.22794091070688699</v>
      </c>
      <c r="AF26" s="150">
        <v>0.23309121220659326</v>
      </c>
      <c r="AG26" s="150">
        <v>0.23874525929174234</v>
      </c>
      <c r="AH26" s="150">
        <v>0.24405103066877307</v>
      </c>
      <c r="AI26" s="150">
        <v>0.24956004184388281</v>
      </c>
      <c r="AJ26" s="150">
        <v>0.25484390253555123</v>
      </c>
      <c r="AK26" s="150">
        <v>0.26021120690434152</v>
      </c>
      <c r="AL26" s="150">
        <v>0.26535949940677356</v>
      </c>
      <c r="AM26" s="150">
        <v>0.27095402453661427</v>
      </c>
      <c r="AN26" s="150">
        <v>0.2763081171196094</v>
      </c>
      <c r="AO26" s="150">
        <v>0.28201294183310549</v>
      </c>
      <c r="AP26" s="150">
        <v>0.28751579077273332</v>
      </c>
      <c r="AQ26" s="150">
        <v>0.29305086599140207</v>
      </c>
      <c r="AR26" s="151"/>
    </row>
    <row r="27" spans="1:44" ht="14.25" customHeight="1" x14ac:dyDescent="0.25">
      <c r="A27" s="693"/>
      <c r="B27" s="153" t="s">
        <v>375</v>
      </c>
      <c r="C27" s="158">
        <f t="shared" ref="C27:N27" si="4">C11/1000000</f>
        <v>0.47614800000000002</v>
      </c>
      <c r="D27" s="158">
        <f t="shared" si="4"/>
        <v>0.65010500000000004</v>
      </c>
      <c r="E27" s="158">
        <f t="shared" si="4"/>
        <v>0.532003</v>
      </c>
      <c r="F27" s="158">
        <f t="shared" si="4"/>
        <v>0.53061199999999997</v>
      </c>
      <c r="G27" s="158">
        <f t="shared" si="4"/>
        <v>0.51839299999999999</v>
      </c>
      <c r="H27" s="159">
        <f t="shared" si="4"/>
        <v>0.57212300000000005</v>
      </c>
      <c r="I27" s="159">
        <f t="shared" si="4"/>
        <v>0.42573699999999998</v>
      </c>
      <c r="J27" s="159">
        <f t="shared" si="4"/>
        <v>0.48248200000000002</v>
      </c>
      <c r="K27" s="159">
        <f t="shared" si="4"/>
        <v>0.46154699999999999</v>
      </c>
      <c r="L27" s="159">
        <f t="shared" si="4"/>
        <v>0.40525899999999998</v>
      </c>
      <c r="M27" s="159">
        <f t="shared" si="4"/>
        <v>0.44468099999999999</v>
      </c>
      <c r="N27" s="159">
        <f t="shared" si="4"/>
        <v>0.45371800000000001</v>
      </c>
      <c r="O27" s="150">
        <v>0.45740284594058755</v>
      </c>
      <c r="P27" s="150">
        <v>0.45513708991861596</v>
      </c>
      <c r="Q27" s="150">
        <v>0.48287076578766286</v>
      </c>
      <c r="R27" s="150">
        <v>0.48370438191943876</v>
      </c>
      <c r="S27" s="150">
        <v>0.51273568162332994</v>
      </c>
      <c r="T27" s="150">
        <v>0.52548422705680808</v>
      </c>
      <c r="U27" s="150">
        <v>0.538807711885952</v>
      </c>
      <c r="V27" s="150">
        <v>0.55067169099002689</v>
      </c>
      <c r="W27" s="150">
        <v>0.56454392567997469</v>
      </c>
      <c r="X27" s="150">
        <v>0.57762268470572276</v>
      </c>
      <c r="Y27" s="150">
        <v>0.59144770306836192</v>
      </c>
      <c r="Z27" s="150">
        <v>0.60678736566493408</v>
      </c>
      <c r="AA27" s="150">
        <v>0.62198353802736317</v>
      </c>
      <c r="AB27" s="150">
        <v>0.63773807444665198</v>
      </c>
      <c r="AC27" s="150">
        <v>0.65188029444758444</v>
      </c>
      <c r="AD27" s="150">
        <v>0.6660232751980939</v>
      </c>
      <c r="AE27" s="150">
        <v>0.68145867349376232</v>
      </c>
      <c r="AF27" s="150">
        <v>0.69685616233066516</v>
      </c>
      <c r="AG27" s="150">
        <v>0.71375966339402452</v>
      </c>
      <c r="AH27" s="150">
        <v>0.72962194942789049</v>
      </c>
      <c r="AI27" s="150">
        <v>0.74609184698164788</v>
      </c>
      <c r="AJ27" s="150">
        <v>0.76188862820316561</v>
      </c>
      <c r="AK27" s="150">
        <v>0.77793487503112746</v>
      </c>
      <c r="AL27" s="150">
        <v>0.79332635771225379</v>
      </c>
      <c r="AM27" s="150">
        <v>0.81005191023367562</v>
      </c>
      <c r="AN27" s="150">
        <v>0.82605865872851891</v>
      </c>
      <c r="AO27" s="150">
        <v>0.84311396604354771</v>
      </c>
      <c r="AP27" s="150">
        <v>0.85956544080165942</v>
      </c>
      <c r="AQ27" s="150">
        <v>0.87611326016635682</v>
      </c>
      <c r="AR27" s="151"/>
    </row>
    <row r="28" spans="1:44" ht="14.25" customHeight="1" x14ac:dyDescent="0.25">
      <c r="A28" s="693"/>
      <c r="B28" s="153" t="s">
        <v>376</v>
      </c>
      <c r="C28" s="158">
        <f t="shared" ref="C28:N28" si="5">C12/1000000</f>
        <v>0.248199</v>
      </c>
      <c r="D28" s="158">
        <f t="shared" si="5"/>
        <v>0.24457400000000001</v>
      </c>
      <c r="E28" s="158">
        <f t="shared" si="5"/>
        <v>0.24033299999999999</v>
      </c>
      <c r="F28" s="158">
        <f t="shared" si="5"/>
        <v>0.28819899999999998</v>
      </c>
      <c r="G28" s="158">
        <f t="shared" si="5"/>
        <v>0.387799</v>
      </c>
      <c r="H28" s="159">
        <f t="shared" si="5"/>
        <v>0.36940600000000001</v>
      </c>
      <c r="I28" s="159">
        <f t="shared" si="5"/>
        <v>0.319602</v>
      </c>
      <c r="J28" s="159">
        <f t="shared" si="5"/>
        <v>0.31388199999999999</v>
      </c>
      <c r="K28" s="159">
        <f t="shared" si="5"/>
        <v>0.26776</v>
      </c>
      <c r="L28" s="159">
        <f t="shared" si="5"/>
        <v>0.24657399999999999</v>
      </c>
      <c r="M28" s="159">
        <f t="shared" si="5"/>
        <v>0.25685400000000003</v>
      </c>
      <c r="N28" s="159">
        <f t="shared" si="5"/>
        <v>0.225575</v>
      </c>
      <c r="O28" s="150">
        <v>0.22740699503446643</v>
      </c>
      <c r="P28" s="150">
        <v>0.22628052900345985</v>
      </c>
      <c r="Q28" s="150">
        <v>0.24006888197636428</v>
      </c>
      <c r="R28" s="150">
        <v>0.24048333094890967</v>
      </c>
      <c r="S28" s="150">
        <v>0.25491682362653156</v>
      </c>
      <c r="T28" s="150">
        <v>0.2612550185761629</v>
      </c>
      <c r="U28" s="150">
        <v>0.26787905617293917</v>
      </c>
      <c r="V28" s="150">
        <v>0.27377747123780694</v>
      </c>
      <c r="W28" s="150">
        <v>0.28067433082941445</v>
      </c>
      <c r="X28" s="150">
        <v>0.28717669808668245</v>
      </c>
      <c r="Y28" s="150">
        <v>0.29405008313455872</v>
      </c>
      <c r="Z28" s="150">
        <v>0.30167650392946166</v>
      </c>
      <c r="AA28" s="150">
        <v>0.30923158567771702</v>
      </c>
      <c r="AB28" s="150">
        <v>0.31706426931112164</v>
      </c>
      <c r="AC28" s="150">
        <v>0.32409535751284685</v>
      </c>
      <c r="AD28" s="150">
        <v>0.33112682393647602</v>
      </c>
      <c r="AE28" s="150">
        <v>0.33880084165352803</v>
      </c>
      <c r="AF28" s="150">
        <v>0.34645601192313241</v>
      </c>
      <c r="AG28" s="150">
        <v>0.35485992636418895</v>
      </c>
      <c r="AH28" s="150">
        <v>0.36274617987868324</v>
      </c>
      <c r="AI28" s="150">
        <v>0.3709345196419036</v>
      </c>
      <c r="AJ28" s="150">
        <v>0.37878820612567515</v>
      </c>
      <c r="AK28" s="150">
        <v>0.38676591943706568</v>
      </c>
      <c r="AL28" s="150">
        <v>0.39441810362591223</v>
      </c>
      <c r="AM28" s="150">
        <v>0.40273354738176881</v>
      </c>
      <c r="AN28" s="150">
        <v>0.41069162330497283</v>
      </c>
      <c r="AO28" s="150">
        <v>0.41917101126751261</v>
      </c>
      <c r="AP28" s="150">
        <v>0.42735019176853095</v>
      </c>
      <c r="AQ28" s="150">
        <v>0.43557727192226436</v>
      </c>
      <c r="AR28" s="151"/>
    </row>
    <row r="29" spans="1:44" ht="14.25" customHeight="1" x14ac:dyDescent="0.25">
      <c r="A29" s="693"/>
      <c r="B29" s="153" t="s">
        <v>377</v>
      </c>
      <c r="C29" s="160">
        <f t="shared" ref="C29:N29" si="6">C13/1000000</f>
        <v>0</v>
      </c>
      <c r="D29" s="160">
        <f t="shared" si="6"/>
        <v>0</v>
      </c>
      <c r="E29" s="160">
        <f t="shared" si="6"/>
        <v>0</v>
      </c>
      <c r="F29" s="160">
        <f t="shared" si="6"/>
        <v>0</v>
      </c>
      <c r="G29" s="158">
        <f t="shared" si="6"/>
        <v>2.8290797925940001E-2</v>
      </c>
      <c r="H29" s="159">
        <f t="shared" si="6"/>
        <v>2.3277033257341456E-2</v>
      </c>
      <c r="I29" s="159">
        <f t="shared" si="6"/>
        <v>2.7322836046693558E-2</v>
      </c>
      <c r="J29" s="159">
        <f t="shared" si="6"/>
        <v>2.854258061590375E-2</v>
      </c>
      <c r="K29" s="159">
        <f t="shared" si="6"/>
        <v>2.3358380584547072E-2</v>
      </c>
      <c r="L29" s="159">
        <f t="shared" si="6"/>
        <v>2.7960008202566927E-2</v>
      </c>
      <c r="M29" s="159">
        <f t="shared" si="6"/>
        <v>2.0921872758601575E-2</v>
      </c>
      <c r="N29" s="159">
        <f t="shared" si="6"/>
        <v>1.8807754924945446E-2</v>
      </c>
      <c r="O29" s="150">
        <v>1.8960501078694583E-2</v>
      </c>
      <c r="P29" s="150">
        <v>1.8866579779603605E-2</v>
      </c>
      <c r="Q29" s="150">
        <v>2.0016210561086614E-2</v>
      </c>
      <c r="R29" s="150">
        <v>2.0050766051298425E-2</v>
      </c>
      <c r="S29" s="150">
        <v>2.1254186612050759E-2</v>
      </c>
      <c r="T29" s="150">
        <v>2.1782645959403935E-2</v>
      </c>
      <c r="U29" s="150">
        <v>2.233493799413204E-2</v>
      </c>
      <c r="V29" s="150">
        <v>2.2826729837136094E-2</v>
      </c>
      <c r="W29" s="150">
        <v>2.3401768936995183E-2</v>
      </c>
      <c r="X29" s="150">
        <v>2.3943916470217774E-2</v>
      </c>
      <c r="Y29" s="150">
        <v>2.4516998334277361E-2</v>
      </c>
      <c r="Z29" s="150">
        <v>2.5152866020257819E-2</v>
      </c>
      <c r="AA29" s="150">
        <v>2.5782785674293575E-2</v>
      </c>
      <c r="AB29" s="150">
        <v>2.6435850926124254E-2</v>
      </c>
      <c r="AC29" s="150">
        <v>2.7022081597757736E-2</v>
      </c>
      <c r="AD29" s="150">
        <v>2.7608343804379036E-2</v>
      </c>
      <c r="AE29" s="150">
        <v>2.8248179976437127E-2</v>
      </c>
      <c r="AF29" s="150">
        <v>2.8886444705859483E-2</v>
      </c>
      <c r="AG29" s="150">
        <v>2.9587137438731481E-2</v>
      </c>
      <c r="AH29" s="150">
        <v>3.0244669183723604E-2</v>
      </c>
      <c r="AI29" s="150">
        <v>3.0927387958006369E-2</v>
      </c>
      <c r="AJ29" s="150">
        <v>3.1582204363388759E-2</v>
      </c>
      <c r="AK29" s="150">
        <v>3.2247361747062074E-2</v>
      </c>
      <c r="AL29" s="150">
        <v>3.2885377506185948E-2</v>
      </c>
      <c r="AM29" s="150">
        <v>3.357869382338563E-2</v>
      </c>
      <c r="AN29" s="150">
        <v>3.4242213901575724E-2</v>
      </c>
      <c r="AO29" s="150">
        <v>3.494919938628361E-2</v>
      </c>
      <c r="AP29" s="150">
        <v>3.5631154489242915E-2</v>
      </c>
      <c r="AQ29" s="150">
        <v>3.6317103319030354E-2</v>
      </c>
      <c r="AR29" s="151"/>
    </row>
    <row r="30" spans="1:44" ht="14.25" customHeight="1" x14ac:dyDescent="0.25">
      <c r="A30" s="693"/>
      <c r="B30" s="153" t="s">
        <v>378</v>
      </c>
      <c r="C30" s="160">
        <f t="shared" ref="C30:N30" si="7">C14/1000000</f>
        <v>0</v>
      </c>
      <c r="D30" s="160">
        <f t="shared" si="7"/>
        <v>0</v>
      </c>
      <c r="E30" s="160">
        <f t="shared" si="7"/>
        <v>0</v>
      </c>
      <c r="F30" s="160">
        <f t="shared" si="7"/>
        <v>0</v>
      </c>
      <c r="G30" s="160">
        <f t="shared" si="7"/>
        <v>0</v>
      </c>
      <c r="H30" s="159">
        <f t="shared" si="7"/>
        <v>1.1011083479568758E-2</v>
      </c>
      <c r="I30" s="159">
        <f t="shared" si="7"/>
        <v>6.8589586998662154E-3</v>
      </c>
      <c r="J30" s="159">
        <f t="shared" si="7"/>
        <v>7.691335586589655E-3</v>
      </c>
      <c r="K30" s="159">
        <f t="shared" si="7"/>
        <v>6.376215061464699E-3</v>
      </c>
      <c r="L30" s="159">
        <f t="shared" si="7"/>
        <v>5.2425295496718273E-3</v>
      </c>
      <c r="M30" s="159">
        <f t="shared" si="7"/>
        <v>7.438902636199618E-3</v>
      </c>
      <c r="N30" s="159">
        <f t="shared" si="7"/>
        <v>4.3327007360931232E-3</v>
      </c>
      <c r="O30" s="150">
        <v>4.3678885283322966E-3</v>
      </c>
      <c r="P30" s="150">
        <v>4.3462520872296654E-3</v>
      </c>
      <c r="Q30" s="150">
        <v>4.6110899774001847E-3</v>
      </c>
      <c r="R30" s="150">
        <v>4.6190504489436648E-3</v>
      </c>
      <c r="S30" s="150">
        <v>4.8962797711146816E-3</v>
      </c>
      <c r="T30" s="150">
        <v>5.0180197774264152E-3</v>
      </c>
      <c r="U30" s="150">
        <v>5.1452500670039879E-3</v>
      </c>
      <c r="V30" s="150">
        <v>5.2585430617655329E-3</v>
      </c>
      <c r="W30" s="150">
        <v>5.3910135422234242E-3</v>
      </c>
      <c r="X30" s="150">
        <v>5.5159068655168423E-3</v>
      </c>
      <c r="Y30" s="150">
        <v>5.6479264619099931E-3</v>
      </c>
      <c r="Z30" s="150">
        <v>5.7944098886719654E-3</v>
      </c>
      <c r="AA30" s="150">
        <v>5.9395230805234997E-3</v>
      </c>
      <c r="AB30" s="150">
        <v>6.0899682723401316E-3</v>
      </c>
      <c r="AC30" s="150">
        <v>6.2250169303348134E-3</v>
      </c>
      <c r="AD30" s="150">
        <v>6.3600728529746107E-3</v>
      </c>
      <c r="AE30" s="150">
        <v>6.5074704910615573E-3</v>
      </c>
      <c r="AF30" s="150">
        <v>6.6545061193981781E-3</v>
      </c>
      <c r="AG30" s="150">
        <v>6.8159231482570019E-3</v>
      </c>
      <c r="AH30" s="150">
        <v>6.9673972761845927E-3</v>
      </c>
      <c r="AI30" s="150">
        <v>7.1246736841175887E-3</v>
      </c>
      <c r="AJ30" s="150">
        <v>7.2755222852891798E-3</v>
      </c>
      <c r="AK30" s="150">
        <v>7.4287531146656691E-3</v>
      </c>
      <c r="AL30" s="150">
        <v>7.5757313882675115E-3</v>
      </c>
      <c r="AM30" s="150">
        <v>7.7354491286285481E-3</v>
      </c>
      <c r="AN30" s="150">
        <v>7.8883027755767953E-3</v>
      </c>
      <c r="AO30" s="150">
        <v>8.0511694517018759E-3</v>
      </c>
      <c r="AP30" s="150">
        <v>8.2082699343679552E-3</v>
      </c>
      <c r="AQ30" s="150">
        <v>8.3662904430146495E-3</v>
      </c>
      <c r="AR30" s="151"/>
    </row>
    <row r="31" spans="1:44" ht="14.25" customHeight="1" x14ac:dyDescent="0.25">
      <c r="A31" s="693"/>
      <c r="B31" s="153" t="s">
        <v>379</v>
      </c>
      <c r="C31" s="158">
        <f t="shared" ref="C31:N31" si="8">C15/1000000</f>
        <v>0.118954</v>
      </c>
      <c r="D31" s="158">
        <f t="shared" si="8"/>
        <v>0.153977</v>
      </c>
      <c r="E31" s="158">
        <f t="shared" si="8"/>
        <v>0.113577</v>
      </c>
      <c r="F31" s="158">
        <f t="shared" si="8"/>
        <v>9.4705999999999999E-2</v>
      </c>
      <c r="G31" s="158">
        <f t="shared" si="8"/>
        <v>8.1821000000000005E-2</v>
      </c>
      <c r="H31" s="159">
        <f t="shared" si="8"/>
        <v>7.9089999999999994E-2</v>
      </c>
      <c r="I31" s="159">
        <f t="shared" si="8"/>
        <v>6.2613000000000002E-2</v>
      </c>
      <c r="J31" s="159">
        <f t="shared" si="8"/>
        <v>7.3791999999999996E-2</v>
      </c>
      <c r="K31" s="159">
        <f t="shared" si="8"/>
        <v>4.5637999999999998E-2</v>
      </c>
      <c r="L31" s="159">
        <f t="shared" si="8"/>
        <v>4.7366999999999999E-2</v>
      </c>
      <c r="M31" s="159">
        <f t="shared" si="8"/>
        <v>4.1949E-2</v>
      </c>
      <c r="N31" s="159">
        <f t="shared" si="8"/>
        <v>5.9409999999999998E-2</v>
      </c>
      <c r="O31" s="150">
        <v>5.9892495068148734E-2</v>
      </c>
      <c r="P31" s="150">
        <v>5.9595816150262881E-2</v>
      </c>
      <c r="Q31" s="150">
        <v>6.3227273759130231E-2</v>
      </c>
      <c r="R31" s="150">
        <v>6.3336427758726471E-2</v>
      </c>
      <c r="S31" s="150">
        <v>6.7137796704653627E-2</v>
      </c>
      <c r="T31" s="150">
        <v>6.8807095882122749E-2</v>
      </c>
      <c r="U31" s="150">
        <v>7.0551677833245341E-2</v>
      </c>
      <c r="V31" s="150">
        <v>7.2105151573703258E-2</v>
      </c>
      <c r="W31" s="150">
        <v>7.3921587031255745E-2</v>
      </c>
      <c r="X31" s="150">
        <v>7.5634124496641059E-2</v>
      </c>
      <c r="Y31" s="150">
        <v>7.7444377431116637E-2</v>
      </c>
      <c r="Z31" s="150">
        <v>7.9452958432669044E-2</v>
      </c>
      <c r="AA31" s="150">
        <v>8.1442750770755495E-2</v>
      </c>
      <c r="AB31" s="150">
        <v>8.3505655501601411E-2</v>
      </c>
      <c r="AC31" s="150">
        <v>8.535744293400524E-2</v>
      </c>
      <c r="AD31" s="150">
        <v>8.7209329979235473E-2</v>
      </c>
      <c r="AE31" s="150">
        <v>8.9230446648059861E-2</v>
      </c>
      <c r="AF31" s="150">
        <v>9.1246599438560574E-2</v>
      </c>
      <c r="AG31" s="150">
        <v>9.345995001793847E-2</v>
      </c>
      <c r="AH31" s="150">
        <v>9.5536963522520557E-2</v>
      </c>
      <c r="AI31" s="150">
        <v>9.7693537900589586E-2</v>
      </c>
      <c r="AJ31" s="150">
        <v>9.9761974181209634E-2</v>
      </c>
      <c r="AK31" s="150">
        <v>0.10186307557910262</v>
      </c>
      <c r="AL31" s="150">
        <v>0.10387844192138068</v>
      </c>
      <c r="AM31" s="150">
        <v>0.10606849185393279</v>
      </c>
      <c r="AN31" s="150">
        <v>0.10816442132571623</v>
      </c>
      <c r="AO31" s="150">
        <v>0.11039764947092065</v>
      </c>
      <c r="AP31" s="150">
        <v>0.11255181156142492</v>
      </c>
      <c r="AQ31" s="150">
        <v>0.11471858904976939</v>
      </c>
      <c r="AR31" s="151"/>
    </row>
    <row r="32" spans="1:44" ht="14.25" customHeight="1" x14ac:dyDescent="0.25">
      <c r="A32" s="693"/>
      <c r="B32" s="153" t="s">
        <v>380</v>
      </c>
      <c r="C32" s="158">
        <f t="shared" ref="C32:N32" si="9">C16/1000000</f>
        <v>3.7898000000000001E-2</v>
      </c>
      <c r="D32" s="158">
        <f t="shared" si="9"/>
        <v>3.8441000000000003E-2</v>
      </c>
      <c r="E32" s="158">
        <f t="shared" si="9"/>
        <v>3.0415000000000001E-2</v>
      </c>
      <c r="F32" s="158">
        <f t="shared" si="9"/>
        <v>3.5697E-2</v>
      </c>
      <c r="G32" s="158">
        <f t="shared" si="9"/>
        <v>2.3299E-2</v>
      </c>
      <c r="H32" s="159">
        <f t="shared" si="9"/>
        <v>2.2363999999999998E-2</v>
      </c>
      <c r="I32" s="159">
        <f t="shared" si="9"/>
        <v>2.6372E-2</v>
      </c>
      <c r="J32" s="159">
        <f t="shared" si="9"/>
        <v>1.8065000000000001E-2</v>
      </c>
      <c r="K32" s="159">
        <f t="shared" si="9"/>
        <v>1.5675000000000001E-2</v>
      </c>
      <c r="L32" s="159">
        <f t="shared" si="9"/>
        <v>1.5810000000000001E-2</v>
      </c>
      <c r="M32" s="159">
        <f t="shared" si="9"/>
        <v>2.3879000000000001E-2</v>
      </c>
      <c r="N32" s="159">
        <f t="shared" si="9"/>
        <v>1.9668999999999999E-2</v>
      </c>
      <c r="O32" s="150">
        <v>1.9828740708557776E-2</v>
      </c>
      <c r="P32" s="150">
        <v>1.9730518563533424E-2</v>
      </c>
      <c r="Q32" s="150">
        <v>2.0932793259860843E-2</v>
      </c>
      <c r="R32" s="150">
        <v>2.0968931115744674E-2</v>
      </c>
      <c r="S32" s="150">
        <v>2.2227458733947689E-2</v>
      </c>
      <c r="T32" s="150">
        <v>2.2780117301893155E-2</v>
      </c>
      <c r="U32" s="150">
        <v>2.3357699904091946E-2</v>
      </c>
      <c r="V32" s="150">
        <v>2.3872011888624294E-2</v>
      </c>
      <c r="W32" s="150">
        <v>2.44733831899978E-2</v>
      </c>
      <c r="X32" s="150">
        <v>2.5040356753483133E-2</v>
      </c>
      <c r="Y32" s="150">
        <v>2.5639681193277784E-2</v>
      </c>
      <c r="Z32" s="150">
        <v>2.6304666544557605E-2</v>
      </c>
      <c r="AA32" s="150">
        <v>2.6963431491499577E-2</v>
      </c>
      <c r="AB32" s="150">
        <v>2.7646401919895609E-2</v>
      </c>
      <c r="AC32" s="150">
        <v>2.8259477277713333E-2</v>
      </c>
      <c r="AD32" s="150">
        <v>2.8872585614569644E-2</v>
      </c>
      <c r="AE32" s="150">
        <v>2.9541721176917848E-2</v>
      </c>
      <c r="AF32" s="150">
        <v>3.0209213337098938E-2</v>
      </c>
      <c r="AG32" s="150">
        <v>3.0941992205063655E-2</v>
      </c>
      <c r="AH32" s="150">
        <v>3.1629633656361837E-2</v>
      </c>
      <c r="AI32" s="150">
        <v>3.2343615501880099E-2</v>
      </c>
      <c r="AJ32" s="150">
        <v>3.3028417272684941E-2</v>
      </c>
      <c r="AK32" s="150">
        <v>3.3724033556057388E-2</v>
      </c>
      <c r="AL32" s="150">
        <v>3.4391265345087303E-2</v>
      </c>
      <c r="AM32" s="150">
        <v>3.5116330016411443E-2</v>
      </c>
      <c r="AN32" s="150">
        <v>3.5810234018776504E-2</v>
      </c>
      <c r="AO32" s="150">
        <v>3.6549593796390133E-2</v>
      </c>
      <c r="AP32" s="150">
        <v>3.7262777000533015E-2</v>
      </c>
      <c r="AQ32" s="150">
        <v>3.7980136812319709E-2</v>
      </c>
      <c r="AR32" s="151"/>
    </row>
    <row r="33" spans="1:75" ht="14.25" customHeight="1" x14ac:dyDescent="0.25">
      <c r="A33" s="693"/>
      <c r="B33" s="153" t="s">
        <v>381</v>
      </c>
      <c r="C33" s="158">
        <f t="shared" ref="C33:N33" si="10">C17/1000000</f>
        <v>6.8725999999999995E-2</v>
      </c>
      <c r="D33" s="158">
        <f t="shared" si="10"/>
        <v>6.8433999999999995E-2</v>
      </c>
      <c r="E33" s="158">
        <f t="shared" si="10"/>
        <v>5.2699000000000003E-2</v>
      </c>
      <c r="F33" s="158">
        <f t="shared" si="10"/>
        <v>7.0422999999999999E-2</v>
      </c>
      <c r="G33" s="158">
        <f t="shared" si="10"/>
        <v>5.4781000000000003E-2</v>
      </c>
      <c r="H33" s="159">
        <f t="shared" si="10"/>
        <v>5.1131000000000003E-2</v>
      </c>
      <c r="I33" s="159">
        <f t="shared" si="10"/>
        <v>5.1262000000000002E-2</v>
      </c>
      <c r="J33" s="159">
        <f t="shared" si="10"/>
        <v>4.9539E-2</v>
      </c>
      <c r="K33" s="159">
        <f t="shared" si="10"/>
        <v>3.9402E-2</v>
      </c>
      <c r="L33" s="159">
        <f t="shared" si="10"/>
        <v>3.5994999999999999E-2</v>
      </c>
      <c r="M33" s="159">
        <f t="shared" si="10"/>
        <v>3.6186000000000003E-2</v>
      </c>
      <c r="N33" s="159">
        <f t="shared" si="10"/>
        <v>3.9580999999999998E-2</v>
      </c>
      <c r="O33" s="150">
        <v>3.9902454928335211E-2</v>
      </c>
      <c r="P33" s="150">
        <v>3.9704797156094179E-2</v>
      </c>
      <c r="Q33" s="150">
        <v>4.2124200011111494E-2</v>
      </c>
      <c r="R33" s="150">
        <v>4.2196922186806138E-2</v>
      </c>
      <c r="S33" s="150">
        <v>4.4729525860408938E-2</v>
      </c>
      <c r="T33" s="150">
        <v>4.5841670798018853E-2</v>
      </c>
      <c r="U33" s="150">
        <v>4.7003971727279638E-2</v>
      </c>
      <c r="V33" s="150">
        <v>4.8038949746486252E-2</v>
      </c>
      <c r="W33" s="150">
        <v>4.9249121970781573E-2</v>
      </c>
      <c r="X33" s="150">
        <v>5.0390073753602917E-2</v>
      </c>
      <c r="Y33" s="150">
        <v>5.1596126966857891E-2</v>
      </c>
      <c r="Z33" s="150">
        <v>5.293431320860921E-2</v>
      </c>
      <c r="AA33" s="150">
        <v>5.4259981791908315E-2</v>
      </c>
      <c r="AB33" s="150">
        <v>5.5634360383923331E-2</v>
      </c>
      <c r="AC33" s="150">
        <v>5.6868085318479401E-2</v>
      </c>
      <c r="AD33" s="150">
        <v>5.8101876618551068E-2</v>
      </c>
      <c r="AE33" s="150">
        <v>5.9448414556082428E-2</v>
      </c>
      <c r="AF33" s="150">
        <v>6.0791645385922667E-2</v>
      </c>
      <c r="AG33" s="150">
        <v>6.2266256213769099E-2</v>
      </c>
      <c r="AH33" s="150">
        <v>6.3650034559583998E-2</v>
      </c>
      <c r="AI33" s="150">
        <v>6.5086819115354924E-2</v>
      </c>
      <c r="AJ33" s="150">
        <v>6.6464883017445853E-2</v>
      </c>
      <c r="AK33" s="150">
        <v>6.7864709552204347E-2</v>
      </c>
      <c r="AL33" s="150">
        <v>6.9207416422995591E-2</v>
      </c>
      <c r="AM33" s="150">
        <v>7.0666503552777524E-2</v>
      </c>
      <c r="AN33" s="150">
        <v>7.2062884371203048E-2</v>
      </c>
      <c r="AO33" s="150">
        <v>7.3550738321974576E-2</v>
      </c>
      <c r="AP33" s="150">
        <v>7.4985915728206676E-2</v>
      </c>
      <c r="AQ33" s="150">
        <v>7.6429497949485295E-2</v>
      </c>
      <c r="AR33" s="151"/>
    </row>
    <row r="34" spans="1:75" ht="14.25" customHeight="1" x14ac:dyDescent="0.25">
      <c r="A34" s="693"/>
      <c r="B34" s="153" t="s">
        <v>382</v>
      </c>
      <c r="C34" s="158">
        <f t="shared" ref="C34:N34" si="11">C18/1000000</f>
        <v>5.1991000000000002E-2</v>
      </c>
      <c r="D34" s="158">
        <f t="shared" si="11"/>
        <v>4.0002999999999997E-2</v>
      </c>
      <c r="E34" s="158">
        <f t="shared" si="11"/>
        <v>3.1389E-2</v>
      </c>
      <c r="F34" s="158">
        <f t="shared" si="11"/>
        <v>2.8607E-2</v>
      </c>
      <c r="G34" s="158">
        <f t="shared" si="11"/>
        <v>4.0689000000000003E-2</v>
      </c>
      <c r="H34" s="159">
        <f t="shared" si="11"/>
        <v>5.2012000000000003E-2</v>
      </c>
      <c r="I34" s="159">
        <f t="shared" si="11"/>
        <v>3.9586000000000003E-2</v>
      </c>
      <c r="J34" s="159">
        <f t="shared" si="11"/>
        <v>4.4817999999999997E-2</v>
      </c>
      <c r="K34" s="159">
        <f t="shared" si="11"/>
        <v>3.8235999999999999E-2</v>
      </c>
      <c r="L34" s="159">
        <f t="shared" si="11"/>
        <v>3.5449000000000001E-2</v>
      </c>
      <c r="M34" s="159">
        <f t="shared" si="11"/>
        <v>4.1334000000000003E-2</v>
      </c>
      <c r="N34" s="159">
        <f t="shared" si="11"/>
        <v>4.1981999999999998E-2</v>
      </c>
      <c r="O34" s="150">
        <v>4.2322954518616729E-2</v>
      </c>
      <c r="P34" s="150">
        <v>4.2113306743314864E-2</v>
      </c>
      <c r="Q34" s="150">
        <v>4.4679471586530975E-2</v>
      </c>
      <c r="R34" s="150">
        <v>4.4756605119792202E-2</v>
      </c>
      <c r="S34" s="150">
        <v>4.7442837590553247E-2</v>
      </c>
      <c r="T34" s="150">
        <v>4.8622445704818669E-2</v>
      </c>
      <c r="U34" s="150">
        <v>4.9855252294147542E-2</v>
      </c>
      <c r="V34" s="150">
        <v>5.0953012512493012E-2</v>
      </c>
      <c r="W34" s="150">
        <v>5.2236594289617549E-2</v>
      </c>
      <c r="X34" s="150">
        <v>5.3446756684362641E-2</v>
      </c>
      <c r="Y34" s="150">
        <v>5.472596958951588E-2</v>
      </c>
      <c r="Z34" s="150">
        <v>5.6145330767889433E-2</v>
      </c>
      <c r="AA34" s="150">
        <v>5.7551414961418225E-2</v>
      </c>
      <c r="AB34" s="150">
        <v>5.9009163933146438E-2</v>
      </c>
      <c r="AC34" s="150">
        <v>6.0317727137778276E-2</v>
      </c>
      <c r="AD34" s="150">
        <v>6.1626360733685624E-2</v>
      </c>
      <c r="AE34" s="150">
        <v>6.3054580225195223E-2</v>
      </c>
      <c r="AF34" s="150">
        <v>6.4479291998479196E-2</v>
      </c>
      <c r="AG34" s="150">
        <v>6.6043353335349136E-2</v>
      </c>
      <c r="AH34" s="150">
        <v>6.751107225387068E-2</v>
      </c>
      <c r="AI34" s="150">
        <v>6.9035012761194267E-2</v>
      </c>
      <c r="AJ34" s="150">
        <v>7.0496670595447605E-2</v>
      </c>
      <c r="AK34" s="150">
        <v>7.1981411192760233E-2</v>
      </c>
      <c r="AL34" s="150">
        <v>7.3405567223420357E-2</v>
      </c>
      <c r="AM34" s="150">
        <v>7.4953163188214197E-2</v>
      </c>
      <c r="AN34" s="150">
        <v>7.6434249050601213E-2</v>
      </c>
      <c r="AO34" s="150">
        <v>7.8012356843766881E-2</v>
      </c>
      <c r="AP34" s="150">
        <v>7.9534592711189039E-2</v>
      </c>
      <c r="AQ34" s="150">
        <v>8.1065743233250609E-2</v>
      </c>
      <c r="AR34" s="151"/>
    </row>
    <row r="35" spans="1:75" ht="13.5" customHeight="1" x14ac:dyDescent="0.25">
      <c r="A35" s="693"/>
      <c r="B35" s="153" t="s">
        <v>383</v>
      </c>
      <c r="C35" s="158">
        <f t="shared" ref="C35:N35" si="12">C19/1000000</f>
        <v>2.7980000000000001E-3</v>
      </c>
      <c r="D35" s="158">
        <f t="shared" si="12"/>
        <v>1.668E-3</v>
      </c>
      <c r="E35" s="158">
        <f t="shared" si="12"/>
        <v>3.1150000000000001E-3</v>
      </c>
      <c r="F35" s="158">
        <f t="shared" si="12"/>
        <v>1.353E-3</v>
      </c>
      <c r="G35" s="158">
        <f t="shared" si="12"/>
        <v>9.8440000000000003E-3</v>
      </c>
      <c r="H35" s="159">
        <f t="shared" si="12"/>
        <v>1.0361E-2</v>
      </c>
      <c r="I35" s="159">
        <f t="shared" si="12"/>
        <v>1.5758000000000001E-2</v>
      </c>
      <c r="J35" s="159">
        <f t="shared" si="12"/>
        <v>2.2173999999999999E-2</v>
      </c>
      <c r="K35" s="159">
        <f t="shared" si="12"/>
        <v>2.2915999999999999E-2</v>
      </c>
      <c r="L35" s="159">
        <f t="shared" si="12"/>
        <v>1.8966E-2</v>
      </c>
      <c r="M35" s="159">
        <f t="shared" si="12"/>
        <v>1.7247999999999999E-2</v>
      </c>
      <c r="N35" s="159">
        <f t="shared" si="12"/>
        <v>1.3710999999999999E-2</v>
      </c>
      <c r="O35" s="150">
        <v>1.3822353137171978E-2</v>
      </c>
      <c r="P35" s="150">
        <v>1.3753883777752135E-2</v>
      </c>
      <c r="Q35" s="150">
        <v>1.4591973582081039E-2</v>
      </c>
      <c r="R35" s="150">
        <v>1.4617164803903359E-2</v>
      </c>
      <c r="S35" s="150">
        <v>1.5494467776763268E-2</v>
      </c>
      <c r="T35" s="150">
        <v>1.5879718761820986E-2</v>
      </c>
      <c r="U35" s="150">
        <v>1.6282343961818324E-2</v>
      </c>
      <c r="V35" s="150">
        <v>1.6640864050278491E-2</v>
      </c>
      <c r="W35" s="150">
        <v>1.7060072038134109E-2</v>
      </c>
      <c r="X35" s="150">
        <v>1.7455301817428808E-2</v>
      </c>
      <c r="Y35" s="150">
        <v>1.7873082965124392E-2</v>
      </c>
      <c r="Z35" s="150">
        <v>1.8336635466593591E-2</v>
      </c>
      <c r="AA35" s="150">
        <v>1.8795851806393343E-2</v>
      </c>
      <c r="AB35" s="150">
        <v>1.927194146747108E-2</v>
      </c>
      <c r="AC35" s="150">
        <v>1.9699308198420227E-2</v>
      </c>
      <c r="AD35" s="150">
        <v>2.01266979186214E-2</v>
      </c>
      <c r="AE35" s="150">
        <v>2.0593143477386777E-2</v>
      </c>
      <c r="AF35" s="150">
        <v>2.105844344221686E-2</v>
      </c>
      <c r="AG35" s="150">
        <v>2.1569253908364821E-2</v>
      </c>
      <c r="AH35" s="150">
        <v>2.2048599677786215E-2</v>
      </c>
      <c r="AI35" s="150">
        <v>2.2546306987964712E-2</v>
      </c>
      <c r="AJ35" s="150">
        <v>2.3023673253636846E-2</v>
      </c>
      <c r="AK35" s="150">
        <v>2.3508578173120277E-2</v>
      </c>
      <c r="AL35" s="150">
        <v>2.3973696636661341E-2</v>
      </c>
      <c r="AM35" s="150">
        <v>2.4479129638264131E-2</v>
      </c>
      <c r="AN35" s="150">
        <v>2.4962840949282861E-2</v>
      </c>
      <c r="AO35" s="150">
        <v>2.5478238880589001E-2</v>
      </c>
      <c r="AP35" s="150">
        <v>2.5975389468417716E-2</v>
      </c>
      <c r="AQ35" s="150">
        <v>2.6475451514246549E-2</v>
      </c>
      <c r="AR35" s="151"/>
    </row>
    <row r="36" spans="1:75" ht="13.5" customHeight="1" x14ac:dyDescent="0.25">
      <c r="A36" s="693"/>
      <c r="B36" s="153" t="s">
        <v>384</v>
      </c>
      <c r="C36" s="158">
        <f t="shared" ref="C36:N36" si="13">C20/1000000</f>
        <v>5.9610000000000002E-3</v>
      </c>
      <c r="D36" s="158">
        <f t="shared" si="13"/>
        <v>6.5950000000000002E-3</v>
      </c>
      <c r="E36" s="158">
        <f t="shared" si="13"/>
        <v>6.6819999999999996E-3</v>
      </c>
      <c r="F36" s="158">
        <f t="shared" si="13"/>
        <v>9.3270000000000002E-3</v>
      </c>
      <c r="G36" s="158">
        <f t="shared" si="13"/>
        <v>6.8669999999999998E-3</v>
      </c>
      <c r="H36" s="159">
        <f t="shared" si="13"/>
        <v>7.724E-3</v>
      </c>
      <c r="I36" s="159">
        <f t="shared" si="13"/>
        <v>8.4539999999999997E-3</v>
      </c>
      <c r="J36" s="159">
        <f t="shared" si="13"/>
        <v>9.9860000000000001E-3</v>
      </c>
      <c r="K36" s="159">
        <f t="shared" si="13"/>
        <v>7.5079999999999999E-3</v>
      </c>
      <c r="L36" s="159">
        <f t="shared" si="13"/>
        <v>9.3159999999999996E-3</v>
      </c>
      <c r="M36" s="159">
        <f t="shared" si="13"/>
        <v>5.2180000000000004E-3</v>
      </c>
      <c r="N36" s="159">
        <f t="shared" si="13"/>
        <v>7.4640000000000001E-3</v>
      </c>
      <c r="O36" s="150">
        <v>7.5246184680804939E-3</v>
      </c>
      <c r="P36" s="150">
        <v>7.4873450891358726E-3</v>
      </c>
      <c r="Q36" s="150">
        <v>7.9435847725660338E-3</v>
      </c>
      <c r="R36" s="150">
        <v>7.9572983805947552E-3</v>
      </c>
      <c r="S36" s="150">
        <v>8.4348849453549004E-3</v>
      </c>
      <c r="T36" s="150">
        <v>8.6446080401306868E-3</v>
      </c>
      <c r="U36" s="150">
        <v>8.863789317410253E-3</v>
      </c>
      <c r="V36" s="150">
        <v>9.0589606353496215E-3</v>
      </c>
      <c r="W36" s="150">
        <v>9.2871692577224853E-3</v>
      </c>
      <c r="X36" s="150">
        <v>9.5023246127407639E-3</v>
      </c>
      <c r="Y36" s="150">
        <v>9.7297564912616485E-3</v>
      </c>
      <c r="Z36" s="150">
        <v>9.9821053987786852E-3</v>
      </c>
      <c r="AA36" s="150">
        <v>1.0232093784765511E-2</v>
      </c>
      <c r="AB36" s="150">
        <v>1.0491267676551976E-2</v>
      </c>
      <c r="AC36" s="150">
        <v>1.0723917758953292E-2</v>
      </c>
      <c r="AD36" s="150">
        <v>1.0956580356253383E-2</v>
      </c>
      <c r="AE36" s="150">
        <v>1.1210504187529351E-2</v>
      </c>
      <c r="AF36" s="150">
        <v>1.1463804379892544E-2</v>
      </c>
      <c r="AG36" s="150">
        <v>1.174187959828131E-2</v>
      </c>
      <c r="AH36" s="150">
        <v>1.2002826051710037E-2</v>
      </c>
      <c r="AI36" s="150">
        <v>1.2273768168490162E-2</v>
      </c>
      <c r="AJ36" s="150">
        <v>1.2533637018827615E-2</v>
      </c>
      <c r="AK36" s="150">
        <v>1.2797609764726846E-2</v>
      </c>
      <c r="AL36" s="150">
        <v>1.3050811151341279E-2</v>
      </c>
      <c r="AM36" s="150">
        <v>1.3325958983298337E-2</v>
      </c>
      <c r="AN36" s="150">
        <v>1.3589281952114894E-2</v>
      </c>
      <c r="AO36" s="150">
        <v>1.3869854496733744E-2</v>
      </c>
      <c r="AP36" s="150">
        <v>1.4140493544764779E-2</v>
      </c>
      <c r="AQ36" s="150">
        <v>1.4412717533537765E-2</v>
      </c>
      <c r="AR36" s="151"/>
    </row>
    <row r="37" spans="1:75" ht="13.5" customHeight="1" x14ac:dyDescent="0.25">
      <c r="A37" s="225"/>
      <c r="B37" s="148" t="s">
        <v>385</v>
      </c>
      <c r="C37" s="161">
        <f t="shared" ref="C37:AQ37" si="14">SUM(C23:C36)</f>
        <v>2.2090930000000002</v>
      </c>
      <c r="D37" s="161">
        <f t="shared" si="14"/>
        <v>2.322006</v>
      </c>
      <c r="E37" s="161">
        <f t="shared" si="14"/>
        <v>2.1174580000000001</v>
      </c>
      <c r="F37" s="161">
        <f t="shared" si="14"/>
        <v>2.1982849999999998</v>
      </c>
      <c r="G37" s="161">
        <f t="shared" si="14"/>
        <v>2.1806597979259408</v>
      </c>
      <c r="H37" s="162">
        <f t="shared" si="14"/>
        <v>2.2390988985786575</v>
      </c>
      <c r="I37" s="162">
        <f t="shared" si="14"/>
        <v>2.0209997947465599</v>
      </c>
      <c r="J37" s="162">
        <f t="shared" si="14"/>
        <v>2.1063639162024939</v>
      </c>
      <c r="K37" s="162">
        <f t="shared" si="14"/>
        <v>1.9798475956460118</v>
      </c>
      <c r="L37" s="162">
        <f t="shared" si="14"/>
        <v>1.9927495377522391</v>
      </c>
      <c r="M37" s="162">
        <f t="shared" si="14"/>
        <v>1.9896457753948011</v>
      </c>
      <c r="N37" s="162">
        <f t="shared" si="14"/>
        <v>1.9946614556610387</v>
      </c>
      <c r="O37" s="149">
        <f t="shared" si="14"/>
        <v>2.0108609896617593</v>
      </c>
      <c r="P37" s="149">
        <f t="shared" si="14"/>
        <v>2.0009001412824614</v>
      </c>
      <c r="Q37" s="149">
        <f t="shared" si="14"/>
        <v>2.1228245398731809</v>
      </c>
      <c r="R37" s="149">
        <f t="shared" si="14"/>
        <v>2.1264893315871323</v>
      </c>
      <c r="S37" s="149">
        <f t="shared" si="14"/>
        <v>2.2541184195384494</v>
      </c>
      <c r="T37" s="149">
        <f t="shared" si="14"/>
        <v>2.3101643163111198</v>
      </c>
      <c r="U37" s="149">
        <f t="shared" si="14"/>
        <v>2.3687377950881969</v>
      </c>
      <c r="V37" s="149">
        <f t="shared" si="14"/>
        <v>2.4208949099253121</v>
      </c>
      <c r="W37" s="149">
        <f t="shared" si="14"/>
        <v>2.4818808347506942</v>
      </c>
      <c r="X37" s="149">
        <f t="shared" si="14"/>
        <v>2.5393784357198834</v>
      </c>
      <c r="Y37" s="149">
        <f t="shared" si="14"/>
        <v>2.600156785381484</v>
      </c>
      <c r="Z37" s="149">
        <f t="shared" si="14"/>
        <v>2.6675939021020638</v>
      </c>
      <c r="AA37" s="149">
        <f t="shared" si="14"/>
        <v>2.7344001987112327</v>
      </c>
      <c r="AB37" s="149">
        <f t="shared" si="14"/>
        <v>2.80366120785648</v>
      </c>
      <c r="AC37" s="149">
        <f t="shared" si="14"/>
        <v>2.865834057805873</v>
      </c>
      <c r="AD37" s="149">
        <f t="shared" si="14"/>
        <v>2.9280102522067954</v>
      </c>
      <c r="AE37" s="149">
        <f t="shared" si="14"/>
        <v>2.9958682477748479</v>
      </c>
      <c r="AF37" s="149">
        <f t="shared" si="14"/>
        <v>3.0635595835758105</v>
      </c>
      <c r="AG37" s="149">
        <f t="shared" si="14"/>
        <v>3.1378717379025249</v>
      </c>
      <c r="AH37" s="149">
        <f t="shared" si="14"/>
        <v>3.2076064421691024</v>
      </c>
      <c r="AI37" s="149">
        <f t="shared" si="14"/>
        <v>3.2800123635325171</v>
      </c>
      <c r="AJ37" s="149">
        <f t="shared" si="14"/>
        <v>3.349459091733892</v>
      </c>
      <c r="AK37" s="149">
        <f t="shared" si="14"/>
        <v>3.4200025351409393</v>
      </c>
      <c r="AL37" s="149">
        <f t="shared" si="14"/>
        <v>3.487667466330616</v>
      </c>
      <c r="AM37" s="149">
        <f t="shared" si="14"/>
        <v>3.5611973129294148</v>
      </c>
      <c r="AN37" s="149">
        <f t="shared" si="14"/>
        <v>3.631567111467549</v>
      </c>
      <c r="AO37" s="149">
        <f t="shared" si="14"/>
        <v>3.7065466452655058</v>
      </c>
      <c r="AP37" s="149">
        <f t="shared" si="14"/>
        <v>3.7788715752634028</v>
      </c>
      <c r="AQ37" s="149">
        <f t="shared" si="14"/>
        <v>3.8516200610232869</v>
      </c>
      <c r="AR37" s="163"/>
      <c r="AS37" s="48"/>
      <c r="AT37" s="48"/>
      <c r="AU37" s="48"/>
      <c r="AV37" s="48"/>
      <c r="AW37" s="48"/>
      <c r="AX37" s="48"/>
      <c r="AY37" s="48"/>
      <c r="AZ37" s="48"/>
      <c r="BA37" s="48"/>
      <c r="BB37" s="48"/>
      <c r="BC37" s="48"/>
      <c r="BD37" s="48"/>
      <c r="BE37" s="48"/>
      <c r="BF37" s="48"/>
      <c r="BG37" s="48"/>
      <c r="BH37" s="48"/>
      <c r="BI37" s="48"/>
      <c r="BJ37" s="48"/>
      <c r="BK37" s="48"/>
      <c r="BL37" s="48"/>
      <c r="BM37" s="48"/>
      <c r="BN37" s="48"/>
      <c r="BO37" s="48"/>
      <c r="BP37" s="48"/>
      <c r="BQ37" s="48"/>
      <c r="BR37" s="48"/>
      <c r="BS37" s="48"/>
      <c r="BT37" s="48"/>
      <c r="BU37" s="48"/>
      <c r="BV37" s="48"/>
      <c r="BW37" s="48"/>
    </row>
    <row r="38" spans="1:75" ht="13.5" customHeight="1" x14ac:dyDescent="0.25">
      <c r="A38" s="225"/>
      <c r="B38" s="148"/>
      <c r="C38" s="161"/>
      <c r="D38" s="161"/>
      <c r="E38" s="161"/>
      <c r="F38" s="161"/>
      <c r="G38" s="161"/>
      <c r="H38" s="162"/>
      <c r="I38" s="162"/>
      <c r="J38" s="162"/>
      <c r="K38" s="162"/>
      <c r="L38" s="162"/>
      <c r="M38" s="162"/>
      <c r="N38" s="162"/>
      <c r="O38" s="149"/>
      <c r="P38" s="149"/>
      <c r="Q38" s="149"/>
      <c r="R38" s="149"/>
      <c r="S38" s="149"/>
      <c r="T38" s="149"/>
      <c r="U38" s="149"/>
      <c r="V38" s="149"/>
      <c r="W38" s="149"/>
      <c r="X38" s="149"/>
      <c r="Y38" s="149"/>
      <c r="Z38" s="149"/>
      <c r="AA38" s="149"/>
      <c r="AB38" s="149"/>
      <c r="AC38" s="149"/>
      <c r="AD38" s="149"/>
      <c r="AE38" s="149"/>
      <c r="AF38" s="149"/>
      <c r="AG38" s="149"/>
      <c r="AH38" s="149"/>
      <c r="AI38" s="149"/>
      <c r="AJ38" s="149"/>
      <c r="AK38" s="149"/>
      <c r="AL38" s="149"/>
      <c r="AM38" s="149"/>
      <c r="AN38" s="149"/>
      <c r="AO38" s="149"/>
      <c r="AP38" s="149"/>
      <c r="AQ38" s="149"/>
      <c r="AR38" s="163"/>
      <c r="AS38" s="48"/>
      <c r="AT38" s="48"/>
      <c r="AU38" s="48"/>
      <c r="AV38" s="48"/>
      <c r="AW38" s="48"/>
      <c r="AX38" s="48"/>
      <c r="AY38" s="48"/>
      <c r="AZ38" s="48"/>
      <c r="BA38" s="48"/>
      <c r="BB38" s="48"/>
      <c r="BC38" s="48"/>
      <c r="BD38" s="48"/>
      <c r="BE38" s="48"/>
      <c r="BF38" s="48"/>
      <c r="BG38" s="48"/>
      <c r="BH38" s="48"/>
      <c r="BI38" s="48"/>
      <c r="BJ38" s="48"/>
      <c r="BK38" s="48"/>
      <c r="BL38" s="48"/>
      <c r="BM38" s="48"/>
      <c r="BN38" s="48"/>
      <c r="BO38" s="48"/>
      <c r="BP38" s="48"/>
      <c r="BQ38" s="48"/>
      <c r="BR38" s="48"/>
      <c r="BS38" s="48"/>
      <c r="BT38" s="48"/>
      <c r="BU38" s="48"/>
      <c r="BV38" s="48"/>
      <c r="BW38" s="48"/>
    </row>
    <row r="39" spans="1:75" ht="14.25" customHeight="1" x14ac:dyDescent="0.25">
      <c r="A39" s="867" t="s">
        <v>479</v>
      </c>
      <c r="B39" s="153" t="s">
        <v>478</v>
      </c>
      <c r="C39" s="158">
        <f t="shared" ref="C39:G39" si="15">C22/1000000</f>
        <v>0</v>
      </c>
      <c r="D39" s="158">
        <f t="shared" si="15"/>
        <v>0</v>
      </c>
      <c r="E39" s="158">
        <f t="shared" si="15"/>
        <v>0</v>
      </c>
      <c r="F39" s="158">
        <f t="shared" si="15"/>
        <v>0</v>
      </c>
      <c r="G39" s="158">
        <f t="shared" si="15"/>
        <v>0</v>
      </c>
      <c r="H39" s="159">
        <v>0.318888</v>
      </c>
      <c r="I39" s="159">
        <v>0.29633199999999998</v>
      </c>
      <c r="J39" s="159">
        <v>0.29421199999999997</v>
      </c>
      <c r="K39" s="159">
        <v>0.29897499999999999</v>
      </c>
      <c r="L39" s="159">
        <v>0.35064400000000001</v>
      </c>
      <c r="M39" s="159">
        <v>0.31058200000000002</v>
      </c>
      <c r="N39" s="159">
        <v>0.29675400000000002</v>
      </c>
      <c r="O39" s="150">
        <v>0.30476635800000001</v>
      </c>
      <c r="P39" s="150">
        <v>0.31421411509800001</v>
      </c>
      <c r="Q39" s="150">
        <v>0.32364053855094005</v>
      </c>
      <c r="R39" s="150">
        <v>0.33237883309181543</v>
      </c>
      <c r="S39" s="150">
        <v>0.34002354625292713</v>
      </c>
      <c r="T39" s="150">
        <v>0.3508526929794894</v>
      </c>
      <c r="U39" s="150">
        <v>0.36083856572567724</v>
      </c>
      <c r="V39" s="150">
        <v>0.3687624983897777</v>
      </c>
      <c r="W39" s="150">
        <v>0.37754657751228532</v>
      </c>
      <c r="X39" s="150">
        <v>0.38950657453868043</v>
      </c>
      <c r="Y39" s="150">
        <v>0.39911516545203896</v>
      </c>
      <c r="Z39" s="150">
        <v>0.41065531399979782</v>
      </c>
      <c r="AA39" s="150">
        <v>0.42037411250000106</v>
      </c>
      <c r="AB39" s="150">
        <v>0.43031367486653854</v>
      </c>
      <c r="AC39" s="150">
        <v>0.44130296844168965</v>
      </c>
      <c r="AD39" s="150">
        <v>0.45131668380950124</v>
      </c>
      <c r="AE39" s="150">
        <v>0.46188967487169358</v>
      </c>
      <c r="AF39" s="150">
        <v>0.4735343467058612</v>
      </c>
      <c r="AG39" s="150">
        <v>0.48429051180350086</v>
      </c>
      <c r="AH39" s="150">
        <v>0.49534480512616647</v>
      </c>
      <c r="AI39" s="150">
        <v>0.50638153769343408</v>
      </c>
      <c r="AJ39" s="150">
        <v>0.51523958218929278</v>
      </c>
      <c r="AK39" s="150">
        <v>0.52653179214068413</v>
      </c>
      <c r="AL39" s="150">
        <v>0.53632037427575407</v>
      </c>
      <c r="AM39" s="150">
        <v>0.54858134843547857</v>
      </c>
      <c r="AN39" s="150">
        <v>0.55869185595166659</v>
      </c>
      <c r="AO39" s="150">
        <v>0.56870351434581656</v>
      </c>
      <c r="AP39" s="150">
        <v>0.5790841123349767</v>
      </c>
      <c r="AQ39" s="150">
        <v>0.58954228322788171</v>
      </c>
      <c r="AR39" s="151"/>
    </row>
    <row r="40" spans="1:75" ht="14.25" customHeight="1" x14ac:dyDescent="0.25">
      <c r="A40" s="693"/>
      <c r="B40" s="153" t="s">
        <v>372</v>
      </c>
      <c r="C40" s="158">
        <f t="shared" ref="C40:G40" si="16">C23/1000000</f>
        <v>3.8075399999999997E-7</v>
      </c>
      <c r="D40" s="158">
        <f t="shared" si="16"/>
        <v>3.3643299999999998E-7</v>
      </c>
      <c r="E40" s="158">
        <f t="shared" si="16"/>
        <v>3.3604699999999997E-7</v>
      </c>
      <c r="F40" s="158">
        <f t="shared" si="16"/>
        <v>3.6931599999999997E-7</v>
      </c>
      <c r="G40" s="158">
        <f t="shared" si="16"/>
        <v>3.3182400000000002E-7</v>
      </c>
      <c r="H40" s="159">
        <v>0.53741000000000005</v>
      </c>
      <c r="I40" s="159">
        <v>0.55961700000000003</v>
      </c>
      <c r="J40" s="159">
        <v>0.57351600000000003</v>
      </c>
      <c r="K40" s="159">
        <v>0.57383300000000004</v>
      </c>
      <c r="L40" s="159">
        <v>0.60195399999999999</v>
      </c>
      <c r="M40" s="159">
        <v>0.59057899999999997</v>
      </c>
      <c r="N40" s="159">
        <v>0.62696200000000002</v>
      </c>
      <c r="O40" s="150">
        <v>0.64388997399999992</v>
      </c>
      <c r="P40" s="150">
        <v>0.66385056319399982</v>
      </c>
      <c r="Q40" s="150">
        <v>0.68376608008981987</v>
      </c>
      <c r="R40" s="150">
        <v>0.70222776425224498</v>
      </c>
      <c r="S40" s="150">
        <v>0.71837900283004652</v>
      </c>
      <c r="T40" s="150">
        <v>0.74125809962395295</v>
      </c>
      <c r="U40" s="150">
        <v>0.76235558356248589</v>
      </c>
      <c r="V40" s="150">
        <v>0.77909673842796279</v>
      </c>
      <c r="W40" s="150">
        <v>0.79765515319172542</v>
      </c>
      <c r="X40" s="150">
        <v>0.82292343485149322</v>
      </c>
      <c r="Y40" s="150">
        <v>0.84322382297169063</v>
      </c>
      <c r="Z40" s="150">
        <v>0.86760507685133492</v>
      </c>
      <c r="AA40" s="150">
        <v>0.8881383041887404</v>
      </c>
      <c r="AB40" s="150">
        <v>0.90913794665505621</v>
      </c>
      <c r="AC40" s="150">
        <v>0.93235539099772347</v>
      </c>
      <c r="AD40" s="150">
        <v>0.95351169896470578</v>
      </c>
      <c r="AE40" s="150">
        <v>0.97584960720632752</v>
      </c>
      <c r="AF40" s="150">
        <v>1.0004516908934671</v>
      </c>
      <c r="AG40" s="150">
        <v>1.0231765969838529</v>
      </c>
      <c r="AH40" s="150">
        <v>1.0465313684449455</v>
      </c>
      <c r="AI40" s="150">
        <v>1.0698490387167507</v>
      </c>
      <c r="AJ40" s="150">
        <v>1.0885637225734555</v>
      </c>
      <c r="AK40" s="150">
        <v>1.1124211483724142</v>
      </c>
      <c r="AL40" s="150">
        <v>1.1331018099054271</v>
      </c>
      <c r="AM40" s="150">
        <v>1.159005975918789</v>
      </c>
      <c r="AN40" s="150">
        <v>1.1803667798620021</v>
      </c>
      <c r="AO40" s="150">
        <v>1.2015187419926325</v>
      </c>
      <c r="AP40" s="150">
        <v>1.2234501750195836</v>
      </c>
      <c r="AQ40" s="150">
        <v>1.245545498888369</v>
      </c>
      <c r="AR40" s="151"/>
    </row>
    <row r="41" spans="1:75" ht="14.25" customHeight="1" x14ac:dyDescent="0.25">
      <c r="A41" s="693"/>
      <c r="B41" s="153" t="s">
        <v>373</v>
      </c>
      <c r="C41" s="158">
        <f t="shared" ref="C41:G41" si="17">C24/1000000</f>
        <v>4.7005400000000001E-7</v>
      </c>
      <c r="D41" s="158">
        <f t="shared" si="17"/>
        <v>5.2109099999999994E-7</v>
      </c>
      <c r="E41" s="158">
        <f t="shared" si="17"/>
        <v>5.0772099999999997E-7</v>
      </c>
      <c r="F41" s="158">
        <f t="shared" si="17"/>
        <v>5.0888500000000002E-7</v>
      </c>
      <c r="G41" s="158">
        <f t="shared" si="17"/>
        <v>4.8731599999999999E-7</v>
      </c>
      <c r="H41" s="159">
        <v>7.9743999999999995E-2</v>
      </c>
      <c r="I41" s="159">
        <v>5.5898000000000003E-2</v>
      </c>
      <c r="J41" s="159">
        <v>5.2713999999999997E-2</v>
      </c>
      <c r="K41" s="159">
        <v>4.5851999999999997E-2</v>
      </c>
      <c r="L41" s="159">
        <v>4.8097000000000001E-2</v>
      </c>
      <c r="M41" s="159">
        <v>3.4789E-2</v>
      </c>
      <c r="N41" s="159">
        <v>3.4930999999999997E-2</v>
      </c>
      <c r="O41" s="150">
        <v>3.5874136999999993E-2</v>
      </c>
      <c r="P41" s="150">
        <v>3.6986235246999989E-2</v>
      </c>
      <c r="Q41" s="150">
        <v>3.8095822304409992E-2</v>
      </c>
      <c r="R41" s="150">
        <v>3.9124409506629057E-2</v>
      </c>
      <c r="S41" s="150">
        <v>4.0024270925281519E-2</v>
      </c>
      <c r="T41" s="150">
        <v>4.1298972948861812E-2</v>
      </c>
      <c r="U41" s="150">
        <v>4.2474412945953971E-2</v>
      </c>
      <c r="V41" s="150">
        <v>4.3407141373842703E-2</v>
      </c>
      <c r="W41" s="150">
        <v>4.4441117892536006E-2</v>
      </c>
      <c r="X41" s="150">
        <v>4.5848932635147756E-2</v>
      </c>
      <c r="Y41" s="150">
        <v>4.6979962677521324E-2</v>
      </c>
      <c r="Z41" s="150">
        <v>4.833835693310596E-2</v>
      </c>
      <c r="AA41" s="150">
        <v>4.9482359542710547E-2</v>
      </c>
      <c r="AB41" s="150">
        <v>5.065234833149021E-2</v>
      </c>
      <c r="AC41" s="150">
        <v>5.1945901287385E-2</v>
      </c>
      <c r="AD41" s="150">
        <v>5.3124618647599271E-2</v>
      </c>
      <c r="AE41" s="150">
        <v>5.4369168513122366E-2</v>
      </c>
      <c r="AF41" s="150">
        <v>5.5739866235273737E-2</v>
      </c>
      <c r="AG41" s="150">
        <v>5.700597757000099E-2</v>
      </c>
      <c r="AH41" s="150">
        <v>5.8307181665157359E-2</v>
      </c>
      <c r="AI41" s="150">
        <v>5.9606318678667627E-2</v>
      </c>
      <c r="AJ41" s="150">
        <v>6.0649001683057931E-2</v>
      </c>
      <c r="AK41" s="150">
        <v>6.1978211014059537E-2</v>
      </c>
      <c r="AL41" s="150">
        <v>6.3130427875702944E-2</v>
      </c>
      <c r="AM41" s="150">
        <v>6.4573670724572166E-2</v>
      </c>
      <c r="AN41" s="150">
        <v>6.5763781516837691E-2</v>
      </c>
      <c r="AO41" s="150">
        <v>6.6942256750081572E-2</v>
      </c>
      <c r="AP41" s="150">
        <v>6.8164159970794197E-2</v>
      </c>
      <c r="AQ41" s="150">
        <v>6.9395194320659964E-2</v>
      </c>
      <c r="AR41" s="151"/>
    </row>
    <row r="42" spans="1:75" ht="14.25" customHeight="1" x14ac:dyDescent="0.25">
      <c r="A42" s="693"/>
      <c r="B42" s="153" t="s">
        <v>374</v>
      </c>
      <c r="C42" s="158">
        <f t="shared" ref="C42:G42" si="18">C25/1000000</f>
        <v>1.9107999999999999E-7</v>
      </c>
      <c r="D42" s="158">
        <f t="shared" si="18"/>
        <v>1.22856E-7</v>
      </c>
      <c r="E42" s="158">
        <f t="shared" si="18"/>
        <v>1.13029E-7</v>
      </c>
      <c r="F42" s="158">
        <f t="shared" si="18"/>
        <v>9.768399999999999E-8</v>
      </c>
      <c r="G42" s="158">
        <f t="shared" si="18"/>
        <v>7.0268999999999992E-8</v>
      </c>
      <c r="H42" s="159">
        <v>0.10455778184174712</v>
      </c>
      <c r="I42" s="159">
        <v>0.125587</v>
      </c>
      <c r="J42" s="159">
        <v>0.13494999999999999</v>
      </c>
      <c r="K42" s="159">
        <v>0.132771</v>
      </c>
      <c r="L42" s="159">
        <v>0.14411599999999999</v>
      </c>
      <c r="M42" s="159">
        <v>0.15798599999999999</v>
      </c>
      <c r="N42" s="159">
        <v>0.15176400000000001</v>
      </c>
      <c r="O42" s="150">
        <v>0.155861628</v>
      </c>
      <c r="P42" s="150">
        <v>0.16069333846799999</v>
      </c>
      <c r="Q42" s="150">
        <v>0.16551413862204001</v>
      </c>
      <c r="R42" s="150">
        <v>0.16998302036483506</v>
      </c>
      <c r="S42" s="150">
        <v>0.17389262983322626</v>
      </c>
      <c r="T42" s="150">
        <v>0.17943080159775174</v>
      </c>
      <c r="U42" s="150">
        <v>0.18453771166957031</v>
      </c>
      <c r="V42" s="150">
        <v>0.18859011775957935</v>
      </c>
      <c r="W42" s="150">
        <v>0.19308241435523851</v>
      </c>
      <c r="X42" s="150">
        <v>0.19919891822279828</v>
      </c>
      <c r="Y42" s="150">
        <v>0.20411288127426497</v>
      </c>
      <c r="Z42" s="150">
        <v>0.21001466896441262</v>
      </c>
      <c r="AA42" s="150">
        <v>0.21498499366293344</v>
      </c>
      <c r="AB42" s="150">
        <v>0.22006821998168635</v>
      </c>
      <c r="AC42" s="150">
        <v>0.22568829300560259</v>
      </c>
      <c r="AD42" s="150">
        <v>0.23080944216982802</v>
      </c>
      <c r="AE42" s="150">
        <v>0.23621661247102888</v>
      </c>
      <c r="AF42" s="150">
        <v>0.24217185478028372</v>
      </c>
      <c r="AG42" s="150">
        <v>0.2476727027549637</v>
      </c>
      <c r="AH42" s="150">
        <v>0.25332601752686579</v>
      </c>
      <c r="AI42" s="150">
        <v>0.25897035149149239</v>
      </c>
      <c r="AJ42" s="150">
        <v>0.26350047497717244</v>
      </c>
      <c r="AK42" s="150">
        <v>0.26927546352345305</v>
      </c>
      <c r="AL42" s="150">
        <v>0.27428147651450541</v>
      </c>
      <c r="AM42" s="150">
        <v>0.28055190414943681</v>
      </c>
      <c r="AN42" s="150">
        <v>0.28572255412445569</v>
      </c>
      <c r="AO42" s="150">
        <v>0.2908426513245938</v>
      </c>
      <c r="AP42" s="150">
        <v>0.29615142921209286</v>
      </c>
      <c r="AQ42" s="150">
        <v>0.30149987892933622</v>
      </c>
      <c r="AR42" s="151"/>
    </row>
    <row r="43" spans="1:75" ht="14.25" customHeight="1" x14ac:dyDescent="0.25">
      <c r="A43" s="693"/>
      <c r="B43" s="153" t="s">
        <v>375</v>
      </c>
      <c r="C43" s="158">
        <f t="shared" ref="C43:G43" si="19">C26/1000000</f>
        <v>1.5653000000000001E-7</v>
      </c>
      <c r="D43" s="158">
        <f t="shared" si="19"/>
        <v>1.3782900000000001E-7</v>
      </c>
      <c r="E43" s="158">
        <f t="shared" si="19"/>
        <v>1.50448E-7</v>
      </c>
      <c r="F43" s="158">
        <f t="shared" si="19"/>
        <v>1.63476E-7</v>
      </c>
      <c r="G43" s="158">
        <f t="shared" si="19"/>
        <v>1.3946700000000001E-7</v>
      </c>
      <c r="H43" s="159">
        <v>0.57212300000000005</v>
      </c>
      <c r="I43" s="159">
        <v>0.42573699999999998</v>
      </c>
      <c r="J43" s="159">
        <v>0.48248200000000002</v>
      </c>
      <c r="K43" s="159">
        <v>0.46154699999999999</v>
      </c>
      <c r="L43" s="159">
        <v>0.40525899999999998</v>
      </c>
      <c r="M43" s="159">
        <v>0.44468099999999999</v>
      </c>
      <c r="N43" s="159">
        <v>0.45371800000000001</v>
      </c>
      <c r="O43" s="150">
        <v>0.46596838599999996</v>
      </c>
      <c r="P43" s="150">
        <v>0.48041340596599991</v>
      </c>
      <c r="Q43" s="150">
        <v>0.4948258081449799</v>
      </c>
      <c r="R43" s="150">
        <v>0.50818610496489436</v>
      </c>
      <c r="S43" s="150">
        <v>0.51987438537908692</v>
      </c>
      <c r="T43" s="150">
        <v>0.53643146226594396</v>
      </c>
      <c r="U43" s="150">
        <v>0.55169922684756667</v>
      </c>
      <c r="V43" s="150">
        <v>0.56381441613057659</v>
      </c>
      <c r="W43" s="150">
        <v>0.57724471466507288</v>
      </c>
      <c r="X43" s="150">
        <v>0.59553078976708307</v>
      </c>
      <c r="Y43" s="150">
        <v>0.61022171441182993</v>
      </c>
      <c r="Z43" s="150">
        <v>0.62786586788168053</v>
      </c>
      <c r="AA43" s="150">
        <v>0.64272529292031599</v>
      </c>
      <c r="AB43" s="150">
        <v>0.65792225187561448</v>
      </c>
      <c r="AC43" s="150">
        <v>0.6747241831127011</v>
      </c>
      <c r="AD43" s="150">
        <v>0.69003451729270449</v>
      </c>
      <c r="AE43" s="150">
        <v>0.70619994845371925</v>
      </c>
      <c r="AF43" s="150">
        <v>0.72400391138346865</v>
      </c>
      <c r="AG43" s="150">
        <v>0.74044940399947679</v>
      </c>
      <c r="AH43" s="150">
        <v>0.75735071571818391</v>
      </c>
      <c r="AI43" s="150">
        <v>0.77422517815830449</v>
      </c>
      <c r="AJ43" s="150">
        <v>0.78776856504633974</v>
      </c>
      <c r="AK43" s="150">
        <v>0.8050336361649274</v>
      </c>
      <c r="AL43" s="150">
        <v>0.81999975594481134</v>
      </c>
      <c r="AM43" s="150">
        <v>0.83874600594919846</v>
      </c>
      <c r="AN43" s="150">
        <v>0.85420432917055278</v>
      </c>
      <c r="AO43" s="150">
        <v>0.86951151836859875</v>
      </c>
      <c r="AP43" s="150">
        <v>0.88538279275224907</v>
      </c>
      <c r="AQ43" s="150">
        <v>0.90137267117406339</v>
      </c>
      <c r="AR43" s="151"/>
    </row>
    <row r="44" spans="1:75" ht="14.25" customHeight="1" x14ac:dyDescent="0.25">
      <c r="A44" s="693"/>
      <c r="B44" s="153" t="s">
        <v>376</v>
      </c>
      <c r="C44" s="158">
        <f t="shared" ref="C44:G44" si="20">C27/1000000</f>
        <v>4.7614800000000004E-7</v>
      </c>
      <c r="D44" s="158">
        <f t="shared" si="20"/>
        <v>6.5010500000000006E-7</v>
      </c>
      <c r="E44" s="158">
        <f t="shared" si="20"/>
        <v>5.3200300000000003E-7</v>
      </c>
      <c r="F44" s="158">
        <f t="shared" si="20"/>
        <v>5.3061199999999996E-7</v>
      </c>
      <c r="G44" s="158">
        <f t="shared" si="20"/>
        <v>5.18393E-7</v>
      </c>
      <c r="H44" s="159">
        <v>0.36940600000000001</v>
      </c>
      <c r="I44" s="159">
        <v>0.319602</v>
      </c>
      <c r="J44" s="159">
        <v>0.31388199999999999</v>
      </c>
      <c r="K44" s="159">
        <v>0.26776</v>
      </c>
      <c r="L44" s="159">
        <v>0.24657399999999999</v>
      </c>
      <c r="M44" s="159">
        <v>0.25685400000000003</v>
      </c>
      <c r="N44" s="159">
        <v>0.225575</v>
      </c>
      <c r="O44" s="150">
        <v>0.23166552499999998</v>
      </c>
      <c r="P44" s="150">
        <v>0.23884715627499997</v>
      </c>
      <c r="Q44" s="150">
        <v>0.24601257096324997</v>
      </c>
      <c r="R44" s="150">
        <v>0.25265491037925769</v>
      </c>
      <c r="S44" s="150">
        <v>0.2584659733179806</v>
      </c>
      <c r="T44" s="150">
        <v>0.26669765603445378</v>
      </c>
      <c r="U44" s="150">
        <v>0.27428833128978758</v>
      </c>
      <c r="V44" s="150">
        <v>0.28031164053146407</v>
      </c>
      <c r="W44" s="150">
        <v>0.28698878270329548</v>
      </c>
      <c r="X44" s="150">
        <v>0.29608007154600385</v>
      </c>
      <c r="Y44" s="150">
        <v>0.30338395926202738</v>
      </c>
      <c r="Z44" s="150">
        <v>0.31215610389583415</v>
      </c>
      <c r="AA44" s="150">
        <v>0.31954376496083531</v>
      </c>
      <c r="AB44" s="150">
        <v>0.32709923777950561</v>
      </c>
      <c r="AC44" s="150">
        <v>0.33545265474512265</v>
      </c>
      <c r="AD44" s="150">
        <v>0.3430644943297419</v>
      </c>
      <c r="AE44" s="150">
        <v>0.35110146252175967</v>
      </c>
      <c r="AF44" s="150">
        <v>0.35995305963247209</v>
      </c>
      <c r="AG44" s="150">
        <v>0.36812926599161155</v>
      </c>
      <c r="AH44" s="150">
        <v>0.37653209195608145</v>
      </c>
      <c r="AI44" s="150">
        <v>0.3849215692634182</v>
      </c>
      <c r="AJ44" s="150">
        <v>0.39165493557744707</v>
      </c>
      <c r="AK44" s="150">
        <v>0.40023861182034559</v>
      </c>
      <c r="AL44" s="150">
        <v>0.40767931831501258</v>
      </c>
      <c r="AM44" s="150">
        <v>0.41699939233618794</v>
      </c>
      <c r="AN44" s="150">
        <v>0.42468480763965177</v>
      </c>
      <c r="AO44" s="150">
        <v>0.43229508363343916</v>
      </c>
      <c r="AP44" s="150">
        <v>0.44018580588623041</v>
      </c>
      <c r="AQ44" s="150">
        <v>0.44813549451441081</v>
      </c>
      <c r="AR44" s="151"/>
    </row>
    <row r="45" spans="1:75" ht="14.25" customHeight="1" x14ac:dyDescent="0.25">
      <c r="A45" s="693"/>
      <c r="B45" s="153" t="s">
        <v>377</v>
      </c>
      <c r="C45" s="160">
        <f t="shared" ref="C45:G45" si="21">C28/1000000</f>
        <v>2.4819899999999998E-7</v>
      </c>
      <c r="D45" s="160">
        <f t="shared" si="21"/>
        <v>2.4457400000000003E-7</v>
      </c>
      <c r="E45" s="160">
        <f t="shared" si="21"/>
        <v>2.4033300000000001E-7</v>
      </c>
      <c r="F45" s="160">
        <f t="shared" si="21"/>
        <v>2.8819899999999997E-7</v>
      </c>
      <c r="G45" s="158">
        <f t="shared" si="21"/>
        <v>3.8779899999999999E-7</v>
      </c>
      <c r="H45" s="159">
        <v>2.3277033257341456E-2</v>
      </c>
      <c r="I45" s="159">
        <v>2.7322836046693558E-2</v>
      </c>
      <c r="J45" s="159">
        <v>2.854258061590375E-2</v>
      </c>
      <c r="K45" s="159">
        <v>2.3358380584547072E-2</v>
      </c>
      <c r="L45" s="159">
        <v>2.7960008202566927E-2</v>
      </c>
      <c r="M45" s="159">
        <v>2.0921872758601575E-2</v>
      </c>
      <c r="N45" s="159">
        <v>1.8807754924945446E-2</v>
      </c>
      <c r="O45" s="150">
        <v>1.9315564307918972E-2</v>
      </c>
      <c r="P45" s="150">
        <v>1.9914346801464457E-2</v>
      </c>
      <c r="Q45" s="150">
        <v>2.051177720550839E-2</v>
      </c>
      <c r="R45" s="150">
        <v>2.1065595190057115E-2</v>
      </c>
      <c r="S45" s="150">
        <v>2.1550103879428427E-2</v>
      </c>
      <c r="T45" s="150">
        <v>2.2236436456847627E-2</v>
      </c>
      <c r="U45" s="150">
        <v>2.2869323788853237E-2</v>
      </c>
      <c r="V45" s="150">
        <v>2.3371528927076043E-2</v>
      </c>
      <c r="W45" s="150">
        <v>2.3928248659168795E-2</v>
      </c>
      <c r="X45" s="150">
        <v>2.4686252571417714E-2</v>
      </c>
      <c r="Y45" s="150">
        <v>2.5295228433823966E-2</v>
      </c>
      <c r="Z45" s="150">
        <v>2.6026623076132793E-2</v>
      </c>
      <c r="AA45" s="150">
        <v>2.6642583704655914E-2</v>
      </c>
      <c r="AB45" s="150">
        <v>2.7272535964949114E-2</v>
      </c>
      <c r="AC45" s="150">
        <v>2.7969018372464158E-2</v>
      </c>
      <c r="AD45" s="150">
        <v>2.8603670321640785E-2</v>
      </c>
      <c r="AE45" s="150">
        <v>2.9273768196383339E-2</v>
      </c>
      <c r="AF45" s="150">
        <v>3.0011787343685276E-2</v>
      </c>
      <c r="AG45" s="150">
        <v>3.0693494471773386E-2</v>
      </c>
      <c r="AH45" s="150">
        <v>3.13940964507902E-2</v>
      </c>
      <c r="AI45" s="150">
        <v>3.2093585459522463E-2</v>
      </c>
      <c r="AJ45" s="150">
        <v>3.2654992988965612E-2</v>
      </c>
      <c r="AK45" s="150">
        <v>3.3370673712146422E-2</v>
      </c>
      <c r="AL45" s="150">
        <v>3.3991057106672176E-2</v>
      </c>
      <c r="AM45" s="150">
        <v>3.4768136428727441E-2</v>
      </c>
      <c r="AN45" s="150">
        <v>3.5408922896749045E-2</v>
      </c>
      <c r="AO45" s="150">
        <v>3.6043444478495022E-2</v>
      </c>
      <c r="AP45" s="150">
        <v>3.6701348813245376E-2</v>
      </c>
      <c r="AQ45" s="150">
        <v>3.7364169584378888E-2</v>
      </c>
      <c r="AR45" s="151"/>
    </row>
    <row r="46" spans="1:75" ht="14.25" customHeight="1" x14ac:dyDescent="0.25">
      <c r="A46" s="693"/>
      <c r="B46" s="153" t="s">
        <v>378</v>
      </c>
      <c r="C46" s="160">
        <f t="shared" ref="C46:G46" si="22">C29/1000000</f>
        <v>0</v>
      </c>
      <c r="D46" s="160">
        <f t="shared" si="22"/>
        <v>0</v>
      </c>
      <c r="E46" s="160">
        <f t="shared" si="22"/>
        <v>0</v>
      </c>
      <c r="F46" s="160">
        <f t="shared" si="22"/>
        <v>0</v>
      </c>
      <c r="G46" s="160">
        <f t="shared" si="22"/>
        <v>2.8290797925940002E-8</v>
      </c>
      <c r="H46" s="159">
        <v>1.1011083479568758E-2</v>
      </c>
      <c r="I46" s="159">
        <v>6.8589586998662154E-3</v>
      </c>
      <c r="J46" s="159">
        <v>7.691335586589655E-3</v>
      </c>
      <c r="K46" s="159">
        <v>6.376215061464699E-3</v>
      </c>
      <c r="L46" s="159">
        <v>5.2425295496718273E-3</v>
      </c>
      <c r="M46" s="159">
        <v>7.438902636199618E-3</v>
      </c>
      <c r="N46" s="159">
        <v>4.3327007360931232E-3</v>
      </c>
      <c r="O46" s="150">
        <v>4.4496836559676373E-3</v>
      </c>
      <c r="P46" s="150">
        <v>4.5876238493026333E-3</v>
      </c>
      <c r="Q46" s="150">
        <v>4.7252525647817128E-3</v>
      </c>
      <c r="R46" s="150">
        <v>4.8528343840308187E-3</v>
      </c>
      <c r="S46" s="150">
        <v>4.9644495748635276E-3</v>
      </c>
      <c r="T46" s="150">
        <v>5.1225584865999714E-3</v>
      </c>
      <c r="U46" s="150">
        <v>5.2683553358351641E-3</v>
      </c>
      <c r="V46" s="150">
        <v>5.3840472182916784E-3</v>
      </c>
      <c r="W46" s="150">
        <v>5.512297506678655E-3</v>
      </c>
      <c r="X46" s="150">
        <v>5.6869171846608679E-3</v>
      </c>
      <c r="Y46" s="150">
        <v>5.8272056017441296E-3</v>
      </c>
      <c r="Z46" s="150">
        <v>5.9956953613008622E-3</v>
      </c>
      <c r="AA46" s="150">
        <v>6.137592843443551E-3</v>
      </c>
      <c r="AB46" s="150">
        <v>6.2827135467262048E-3</v>
      </c>
      <c r="AC46" s="150">
        <v>6.4431606522823244E-3</v>
      </c>
      <c r="AD46" s="150">
        <v>6.589364012456557E-3</v>
      </c>
      <c r="AE46" s="150">
        <v>6.7437329717894273E-3</v>
      </c>
      <c r="AF46" s="150">
        <v>6.9137488038505312E-3</v>
      </c>
      <c r="AG46" s="150">
        <v>7.0707921610962043E-3</v>
      </c>
      <c r="AH46" s="150">
        <v>7.2321882831909452E-3</v>
      </c>
      <c r="AI46" s="150">
        <v>7.3933280127927827E-3</v>
      </c>
      <c r="AJ46" s="150">
        <v>7.5226582186452822E-3</v>
      </c>
      <c r="AK46" s="150">
        <v>7.6875279975480481E-3</v>
      </c>
      <c r="AL46" s="150">
        <v>7.830444342473224E-3</v>
      </c>
      <c r="AM46" s="150">
        <v>8.0094583802521827E-3</v>
      </c>
      <c r="AN46" s="150">
        <v>8.1570749359099418E-3</v>
      </c>
      <c r="AO46" s="150">
        <v>8.3032482636286806E-3</v>
      </c>
      <c r="AP46" s="150">
        <v>8.4548082242314731E-3</v>
      </c>
      <c r="AQ46" s="150">
        <v>8.6075007733660332E-3</v>
      </c>
      <c r="AR46" s="151"/>
    </row>
    <row r="47" spans="1:75" ht="14.25" customHeight="1" x14ac:dyDescent="0.25">
      <c r="A47" s="693"/>
      <c r="B47" s="153" t="s">
        <v>379</v>
      </c>
      <c r="C47" s="158">
        <f t="shared" ref="C47:G47" si="23">C30/1000000</f>
        <v>0</v>
      </c>
      <c r="D47" s="158">
        <f t="shared" si="23"/>
        <v>0</v>
      </c>
      <c r="E47" s="158">
        <f t="shared" si="23"/>
        <v>0</v>
      </c>
      <c r="F47" s="158">
        <f t="shared" si="23"/>
        <v>0</v>
      </c>
      <c r="G47" s="158">
        <f t="shared" si="23"/>
        <v>0</v>
      </c>
      <c r="H47" s="159">
        <v>7.9089999999999994E-2</v>
      </c>
      <c r="I47" s="159">
        <v>6.2613000000000002E-2</v>
      </c>
      <c r="J47" s="159">
        <v>7.3791999999999996E-2</v>
      </c>
      <c r="K47" s="159">
        <v>4.5637999999999998E-2</v>
      </c>
      <c r="L47" s="159">
        <v>4.7366999999999999E-2</v>
      </c>
      <c r="M47" s="159">
        <v>4.1949E-2</v>
      </c>
      <c r="N47" s="159">
        <v>5.9409999999999998E-2</v>
      </c>
      <c r="O47" s="150">
        <v>6.101406999999999E-2</v>
      </c>
      <c r="P47" s="150">
        <v>6.2905506169999986E-2</v>
      </c>
      <c r="Q47" s="150">
        <v>6.4792671355099987E-2</v>
      </c>
      <c r="R47" s="150">
        <v>6.6542073481687683E-2</v>
      </c>
      <c r="S47" s="150">
        <v>6.807254117176649E-2</v>
      </c>
      <c r="T47" s="150">
        <v>7.0240530843430779E-2</v>
      </c>
      <c r="U47" s="150">
        <v>7.2239697492746432E-2</v>
      </c>
      <c r="V47" s="150">
        <v>7.3826064785434006E-2</v>
      </c>
      <c r="W47" s="150">
        <v>7.5584632961998355E-2</v>
      </c>
      <c r="X47" s="150">
        <v>7.797901828903063E-2</v>
      </c>
      <c r="Y47" s="150">
        <v>7.990265330713528E-2</v>
      </c>
      <c r="Z47" s="150">
        <v>8.2212985182096868E-2</v>
      </c>
      <c r="AA47" s="150">
        <v>8.41586837030842E-2</v>
      </c>
      <c r="AB47" s="150">
        <v>8.6148579037927178E-2</v>
      </c>
      <c r="AC47" s="150">
        <v>8.8348630027297925E-2</v>
      </c>
      <c r="AD47" s="150">
        <v>9.0353370755314008E-2</v>
      </c>
      <c r="AE47" s="150">
        <v>9.2470078193140778E-2</v>
      </c>
      <c r="AF47" s="150">
        <v>9.4801335576926327E-2</v>
      </c>
      <c r="AG47" s="150">
        <v>9.6954714363567021E-2</v>
      </c>
      <c r="AH47" s="150">
        <v>9.9167778269359574E-2</v>
      </c>
      <c r="AI47" s="150">
        <v>0.10137732652084522</v>
      </c>
      <c r="AJ47" s="150">
        <v>0.10315070252756785</v>
      </c>
      <c r="AK47" s="150">
        <v>0.10541139722153038</v>
      </c>
      <c r="AL47" s="150">
        <v>0.10737106639075643</v>
      </c>
      <c r="AM47" s="150">
        <v>0.1098257071869352</v>
      </c>
      <c r="AN47" s="150">
        <v>0.11184982565386986</v>
      </c>
      <c r="AO47" s="150">
        <v>0.11385415457680419</v>
      </c>
      <c r="AP47" s="150">
        <v>0.11593234501917735</v>
      </c>
      <c r="AQ47" s="150">
        <v>0.11802606551746039</v>
      </c>
      <c r="AR47" s="151"/>
    </row>
    <row r="48" spans="1:75" ht="14.25" customHeight="1" x14ac:dyDescent="0.25">
      <c r="A48" s="693"/>
      <c r="B48" s="153" t="s">
        <v>380</v>
      </c>
      <c r="C48" s="158">
        <f t="shared" ref="C48:G48" si="24">C31/1000000</f>
        <v>1.1895400000000001E-7</v>
      </c>
      <c r="D48" s="158">
        <f t="shared" si="24"/>
        <v>1.53977E-7</v>
      </c>
      <c r="E48" s="158">
        <f t="shared" si="24"/>
        <v>1.13577E-7</v>
      </c>
      <c r="F48" s="158">
        <f t="shared" si="24"/>
        <v>9.4706000000000001E-8</v>
      </c>
      <c r="G48" s="158">
        <f t="shared" si="24"/>
        <v>8.1821000000000002E-8</v>
      </c>
      <c r="H48" s="159">
        <v>2.2363999999999998E-2</v>
      </c>
      <c r="I48" s="159">
        <v>2.6372E-2</v>
      </c>
      <c r="J48" s="159">
        <v>1.8065000000000001E-2</v>
      </c>
      <c r="K48" s="159">
        <v>1.5675000000000001E-2</v>
      </c>
      <c r="L48" s="159">
        <v>1.5810000000000001E-2</v>
      </c>
      <c r="M48" s="159">
        <v>2.3879000000000001E-2</v>
      </c>
      <c r="N48" s="159">
        <v>1.9668999999999999E-2</v>
      </c>
      <c r="O48" s="150">
        <v>2.0200062999999997E-2</v>
      </c>
      <c r="P48" s="150">
        <v>2.0826264952999995E-2</v>
      </c>
      <c r="Q48" s="150">
        <v>2.1451052901589995E-2</v>
      </c>
      <c r="R48" s="150">
        <v>2.2030231329932922E-2</v>
      </c>
      <c r="S48" s="150">
        <v>2.2536926650521379E-2</v>
      </c>
      <c r="T48" s="150">
        <v>2.3254687782518765E-2</v>
      </c>
      <c r="U48" s="150">
        <v>2.3916556303397233E-2</v>
      </c>
      <c r="V48" s="150">
        <v>2.4441758428963161E-2</v>
      </c>
      <c r="W48" s="150">
        <v>2.5023971481729433E-2</v>
      </c>
      <c r="X48" s="150">
        <v>2.5816685923698759E-2</v>
      </c>
      <c r="Y48" s="150">
        <v>2.6453548020502336E-2</v>
      </c>
      <c r="Z48" s="150">
        <v>2.7218434700330977E-2</v>
      </c>
      <c r="AA48" s="150">
        <v>2.7862601409795712E-2</v>
      </c>
      <c r="AB48" s="150">
        <v>2.8521400456101492E-2</v>
      </c>
      <c r="AC48" s="150">
        <v>2.9249776199409577E-2</v>
      </c>
      <c r="AD48" s="150">
        <v>2.9913490142842475E-2</v>
      </c>
      <c r="AE48" s="150">
        <v>3.0614273152346175E-2</v>
      </c>
      <c r="AF48" s="150">
        <v>3.1386087686627914E-2</v>
      </c>
      <c r="AG48" s="150">
        <v>3.2099011560629526E-2</v>
      </c>
      <c r="AH48" s="150">
        <v>3.2831695518936777E-2</v>
      </c>
      <c r="AI48" s="150">
        <v>3.3563215541802811E-2</v>
      </c>
      <c r="AJ48" s="150">
        <v>3.4150331055625857E-2</v>
      </c>
      <c r="AK48" s="150">
        <v>3.4898784244239714E-2</v>
      </c>
      <c r="AL48" s="150">
        <v>3.5547576247092885E-2</v>
      </c>
      <c r="AM48" s="150">
        <v>3.6360239600401086E-2</v>
      </c>
      <c r="AN48" s="150">
        <v>3.7030368974683828E-2</v>
      </c>
      <c r="AO48" s="150">
        <v>3.769394658089819E-2</v>
      </c>
      <c r="AP48" s="150">
        <v>3.8381977683591972E-2</v>
      </c>
      <c r="AQ48" s="150">
        <v>3.9075150356218287E-2</v>
      </c>
      <c r="AR48" s="151"/>
    </row>
    <row r="49" spans="1:75" ht="14.25" customHeight="1" x14ac:dyDescent="0.25">
      <c r="A49" s="693"/>
      <c r="B49" s="153" t="s">
        <v>381</v>
      </c>
      <c r="C49" s="158">
        <f t="shared" ref="C49:G49" si="25">C32/1000000</f>
        <v>3.7898E-8</v>
      </c>
      <c r="D49" s="158">
        <f t="shared" si="25"/>
        <v>3.8441E-8</v>
      </c>
      <c r="E49" s="158">
        <f t="shared" si="25"/>
        <v>3.0414999999999998E-8</v>
      </c>
      <c r="F49" s="158">
        <f t="shared" si="25"/>
        <v>3.5696999999999999E-8</v>
      </c>
      <c r="G49" s="158">
        <f t="shared" si="25"/>
        <v>2.3298999999999999E-8</v>
      </c>
      <c r="H49" s="159">
        <v>5.1131000000000003E-2</v>
      </c>
      <c r="I49" s="159">
        <v>5.1262000000000002E-2</v>
      </c>
      <c r="J49" s="159">
        <v>4.9539E-2</v>
      </c>
      <c r="K49" s="159">
        <v>3.9402E-2</v>
      </c>
      <c r="L49" s="159">
        <v>3.5994999999999999E-2</v>
      </c>
      <c r="M49" s="159">
        <v>3.6186000000000003E-2</v>
      </c>
      <c r="N49" s="159">
        <v>3.9580999999999998E-2</v>
      </c>
      <c r="O49" s="150">
        <v>4.0649686999999997E-2</v>
      </c>
      <c r="P49" s="150">
        <v>4.1909827296999991E-2</v>
      </c>
      <c r="Q49" s="150">
        <v>4.3167122115909992E-2</v>
      </c>
      <c r="R49" s="150">
        <v>4.4332634413039557E-2</v>
      </c>
      <c r="S49" s="150">
        <v>4.5352285004539465E-2</v>
      </c>
      <c r="T49" s="150">
        <v>4.679667482433654E-2</v>
      </c>
      <c r="U49" s="150">
        <v>4.8128588898508615E-2</v>
      </c>
      <c r="V49" s="150">
        <v>4.9185481741664087E-2</v>
      </c>
      <c r="W49" s="150">
        <v>5.0357100778805869E-2</v>
      </c>
      <c r="X49" s="150">
        <v>5.1952323226697877E-2</v>
      </c>
      <c r="Y49" s="150">
        <v>5.3233915511693673E-2</v>
      </c>
      <c r="Z49" s="150">
        <v>5.477313863815142E-2</v>
      </c>
      <c r="AA49" s="150">
        <v>5.6069430393061365E-2</v>
      </c>
      <c r="AB49" s="150">
        <v>5.7395167596367543E-2</v>
      </c>
      <c r="AC49" s="150">
        <v>5.8860917776644997E-2</v>
      </c>
      <c r="AD49" s="150">
        <v>6.0196545495136915E-2</v>
      </c>
      <c r="AE49" s="150">
        <v>6.1606769314302402E-2</v>
      </c>
      <c r="AF49" s="150">
        <v>6.315993373961154E-2</v>
      </c>
      <c r="AG49" s="150">
        <v>6.4594589281675593E-2</v>
      </c>
      <c r="AH49" s="150">
        <v>6.6069009117648916E-2</v>
      </c>
      <c r="AI49" s="150">
        <v>6.7541086702938485E-2</v>
      </c>
      <c r="AJ49" s="150">
        <v>6.8722571229484331E-2</v>
      </c>
      <c r="AK49" s="150">
        <v>7.0228724346497143E-2</v>
      </c>
      <c r="AL49" s="150">
        <v>7.1534323831215815E-2</v>
      </c>
      <c r="AM49" s="150">
        <v>7.3169690559940812E-2</v>
      </c>
      <c r="AN49" s="150">
        <v>7.4518228399357428E-2</v>
      </c>
      <c r="AO49" s="150">
        <v>7.5853581759038682E-2</v>
      </c>
      <c r="AP49" s="150">
        <v>7.7238144221579874E-2</v>
      </c>
      <c r="AQ49" s="150">
        <v>7.8633053345339196E-2</v>
      </c>
      <c r="AR49" s="151"/>
    </row>
    <row r="50" spans="1:75" ht="14.25" customHeight="1" x14ac:dyDescent="0.25">
      <c r="A50" s="693"/>
      <c r="B50" s="153" t="s">
        <v>382</v>
      </c>
      <c r="C50" s="158">
        <f t="shared" ref="C50:G50" si="26">C33/1000000</f>
        <v>6.872599999999999E-8</v>
      </c>
      <c r="D50" s="158">
        <f t="shared" si="26"/>
        <v>6.8433999999999989E-8</v>
      </c>
      <c r="E50" s="158">
        <f t="shared" si="26"/>
        <v>5.2699000000000001E-8</v>
      </c>
      <c r="F50" s="158">
        <f t="shared" si="26"/>
        <v>7.0422999999999995E-8</v>
      </c>
      <c r="G50" s="158">
        <f t="shared" si="26"/>
        <v>5.4781000000000006E-8</v>
      </c>
      <c r="H50" s="159">
        <v>5.2012000000000003E-2</v>
      </c>
      <c r="I50" s="159">
        <v>3.9586000000000003E-2</v>
      </c>
      <c r="J50" s="159">
        <v>4.4817999999999997E-2</v>
      </c>
      <c r="K50" s="159">
        <v>3.8235999999999999E-2</v>
      </c>
      <c r="L50" s="159">
        <v>3.5449000000000001E-2</v>
      </c>
      <c r="M50" s="159">
        <v>4.1334000000000003E-2</v>
      </c>
      <c r="N50" s="159">
        <v>4.1981999999999998E-2</v>
      </c>
      <c r="O50" s="150">
        <v>4.3115513999999994E-2</v>
      </c>
      <c r="P50" s="150">
        <v>4.4452094933999993E-2</v>
      </c>
      <c r="Q50" s="150">
        <v>4.5785657782019991E-2</v>
      </c>
      <c r="R50" s="150">
        <v>4.7021870542134525E-2</v>
      </c>
      <c r="S50" s="150">
        <v>4.8103373564603612E-2</v>
      </c>
      <c r="T50" s="150">
        <v>4.9635380674447241E-2</v>
      </c>
      <c r="U50" s="150">
        <v>5.1048089212935209E-2</v>
      </c>
      <c r="V50" s="150">
        <v>5.2169093617607985E-2</v>
      </c>
      <c r="W50" s="150">
        <v>5.3411783555135747E-2</v>
      </c>
      <c r="X50" s="150">
        <v>5.5103772863324081E-2</v>
      </c>
      <c r="Y50" s="150">
        <v>5.6463107071876004E-2</v>
      </c>
      <c r="Z50" s="150">
        <v>5.8095700116391029E-2</v>
      </c>
      <c r="AA50" s="150">
        <v>5.9470625470844661E-2</v>
      </c>
      <c r="AB50" s="150">
        <v>6.0876782446898821E-2</v>
      </c>
      <c r="AC50" s="150">
        <v>6.2431445645615584E-2</v>
      </c>
      <c r="AD50" s="150">
        <v>6.384809309963968E-2</v>
      </c>
      <c r="AE50" s="150">
        <v>6.5343861684976218E-2</v>
      </c>
      <c r="AF50" s="150">
        <v>6.6991241713356714E-2</v>
      </c>
      <c r="AG50" s="150">
        <v>6.8512924060112307E-2</v>
      </c>
      <c r="AH50" s="150">
        <v>7.0076782819462308E-2</v>
      </c>
      <c r="AI50" s="150">
        <v>7.16381572462233E-2</v>
      </c>
      <c r="AJ50" s="150">
        <v>7.2891311117864926E-2</v>
      </c>
      <c r="AK50" s="150">
        <v>7.4488828112342878E-2</v>
      </c>
      <c r="AL50" s="150">
        <v>7.5873625807384923E-2</v>
      </c>
      <c r="AM50" s="150">
        <v>7.7608194565256944E-2</v>
      </c>
      <c r="AN50" s="150">
        <v>7.9038535273535868E-2</v>
      </c>
      <c r="AO50" s="150">
        <v>8.0454891726029196E-2</v>
      </c>
      <c r="AP50" s="150">
        <v>8.1923442326125306E-2</v>
      </c>
      <c r="AQ50" s="150">
        <v>8.3402967220232674E-2</v>
      </c>
      <c r="AR50" s="151"/>
    </row>
    <row r="51" spans="1:75" ht="13.5" customHeight="1" x14ac:dyDescent="0.25">
      <c r="A51" s="693"/>
      <c r="B51" s="153" t="s">
        <v>383</v>
      </c>
      <c r="C51" s="158">
        <f t="shared" ref="C51:G51" si="27">C34/1000000</f>
        <v>5.1991000000000005E-8</v>
      </c>
      <c r="D51" s="158">
        <f t="shared" si="27"/>
        <v>4.0002999999999998E-8</v>
      </c>
      <c r="E51" s="158">
        <f t="shared" si="27"/>
        <v>3.1388999999999997E-8</v>
      </c>
      <c r="F51" s="158">
        <f t="shared" si="27"/>
        <v>2.8606999999999999E-8</v>
      </c>
      <c r="G51" s="158">
        <f t="shared" si="27"/>
        <v>4.0689000000000001E-8</v>
      </c>
      <c r="H51" s="159">
        <v>1.0361E-2</v>
      </c>
      <c r="I51" s="159">
        <v>1.5758000000000001E-2</v>
      </c>
      <c r="J51" s="159">
        <v>2.2173999999999999E-2</v>
      </c>
      <c r="K51" s="159">
        <v>2.2915999999999999E-2</v>
      </c>
      <c r="L51" s="159">
        <v>1.8966E-2</v>
      </c>
      <c r="M51" s="159">
        <v>1.7247999999999999E-2</v>
      </c>
      <c r="N51" s="159">
        <v>1.3710999999999999E-2</v>
      </c>
      <c r="O51" s="150">
        <v>1.4081196999999998E-2</v>
      </c>
      <c r="P51" s="150">
        <v>1.4517714106999997E-2</v>
      </c>
      <c r="Q51" s="150">
        <v>1.4953245530209996E-2</v>
      </c>
      <c r="R51" s="150">
        <v>1.5356983159525665E-2</v>
      </c>
      <c r="S51" s="150">
        <v>1.5710193772194753E-2</v>
      </c>
      <c r="T51" s="150">
        <v>1.6210535573039545E-2</v>
      </c>
      <c r="U51" s="150">
        <v>1.6671915373220776E-2</v>
      </c>
      <c r="V51" s="150">
        <v>1.7038026835096542E-2</v>
      </c>
      <c r="W51" s="150">
        <v>1.7443879860999146E-2</v>
      </c>
      <c r="X51" s="150">
        <v>1.7996470623815833E-2</v>
      </c>
      <c r="Y51" s="150">
        <v>1.8440418776201506E-2</v>
      </c>
      <c r="Z51" s="150">
        <v>1.8973611173737248E-2</v>
      </c>
      <c r="AA51" s="150">
        <v>1.9422651275088153E-2</v>
      </c>
      <c r="AB51" s="150">
        <v>1.988189138510384E-2</v>
      </c>
      <c r="AC51" s="150">
        <v>2.0389632491235172E-2</v>
      </c>
      <c r="AD51" s="150">
        <v>2.0852298711094262E-2</v>
      </c>
      <c r="AE51" s="150">
        <v>2.1340805287092288E-2</v>
      </c>
      <c r="AF51" s="150">
        <v>2.1878827000424785E-2</v>
      </c>
      <c r="AG51" s="150">
        <v>2.237579681263873E-2</v>
      </c>
      <c r="AH51" s="150">
        <v>2.2886541118518577E-2</v>
      </c>
      <c r="AI51" s="150">
        <v>2.3396474060382231E-2</v>
      </c>
      <c r="AJ51" s="150">
        <v>2.380574452710793E-2</v>
      </c>
      <c r="AK51" s="150">
        <v>2.4327481355064847E-2</v>
      </c>
      <c r="AL51" s="150">
        <v>2.4779745687319658E-2</v>
      </c>
      <c r="AM51" s="150">
        <v>2.5346242572632016E-2</v>
      </c>
      <c r="AN51" s="150">
        <v>2.5813380904565045E-2</v>
      </c>
      <c r="AO51" s="150">
        <v>2.627595208555061E-2</v>
      </c>
      <c r="AP51" s="150">
        <v>2.6755569475811147E-2</v>
      </c>
      <c r="AQ51" s="150">
        <v>2.7238770986532556E-2</v>
      </c>
      <c r="AR51" s="151"/>
    </row>
    <row r="52" spans="1:75" ht="13.5" customHeight="1" x14ac:dyDescent="0.25">
      <c r="A52" s="693"/>
      <c r="B52" s="153" t="s">
        <v>384</v>
      </c>
      <c r="C52" s="158">
        <f t="shared" ref="C52:G52" si="28">C35/1000000</f>
        <v>2.7980000000000001E-9</v>
      </c>
      <c r="D52" s="158">
        <f t="shared" si="28"/>
        <v>1.668E-9</v>
      </c>
      <c r="E52" s="158">
        <f t="shared" si="28"/>
        <v>3.1150000000000001E-9</v>
      </c>
      <c r="F52" s="158">
        <f t="shared" si="28"/>
        <v>1.353E-9</v>
      </c>
      <c r="G52" s="158">
        <f t="shared" si="28"/>
        <v>9.8440000000000003E-9</v>
      </c>
      <c r="H52" s="159">
        <v>7.724E-3</v>
      </c>
      <c r="I52" s="159">
        <v>8.4539999999999997E-3</v>
      </c>
      <c r="J52" s="159">
        <v>9.9860000000000001E-3</v>
      </c>
      <c r="K52" s="159">
        <v>7.5079999999999999E-3</v>
      </c>
      <c r="L52" s="159">
        <v>9.3159999999999996E-3</v>
      </c>
      <c r="M52" s="159">
        <v>5.2180000000000004E-3</v>
      </c>
      <c r="N52" s="159">
        <v>7.4640000000000001E-3</v>
      </c>
      <c r="O52" s="150">
        <v>7.6655279999999996E-3</v>
      </c>
      <c r="P52" s="150">
        <v>7.9031593679999984E-3</v>
      </c>
      <c r="Q52" s="150">
        <v>8.1402541490399986E-3</v>
      </c>
      <c r="R52" s="150">
        <v>8.3600410110640771E-3</v>
      </c>
      <c r="S52" s="150">
        <v>8.5523219543185494E-3</v>
      </c>
      <c r="T52" s="150">
        <v>8.8246982362458724E-3</v>
      </c>
      <c r="U52" s="150">
        <v>9.0758643677135049E-3</v>
      </c>
      <c r="V52" s="150">
        <v>9.2751682807352184E-3</v>
      </c>
      <c r="W52" s="150">
        <v>9.4961067232512304E-3</v>
      </c>
      <c r="X52" s="150">
        <v>9.7969263172752816E-3</v>
      </c>
      <c r="Y52" s="150">
        <v>1.003860300091664E-2</v>
      </c>
      <c r="Z52" s="150">
        <v>1.0328862504614894E-2</v>
      </c>
      <c r="AA52" s="150">
        <v>1.0573311145595361E-2</v>
      </c>
      <c r="AB52" s="150">
        <v>1.0823312471622427E-2</v>
      </c>
      <c r="AC52" s="150">
        <v>1.1099716790502468E-2</v>
      </c>
      <c r="AD52" s="150">
        <v>1.1351583223660389E-2</v>
      </c>
      <c r="AE52" s="150">
        <v>1.1617516640861855E-2</v>
      </c>
      <c r="AF52" s="150">
        <v>1.1910405129543479E-2</v>
      </c>
      <c r="AG52" s="150">
        <v>1.2180945766868611E-2</v>
      </c>
      <c r="AH52" s="150">
        <v>1.2458984968902539E-2</v>
      </c>
      <c r="AI52" s="150">
        <v>1.2736582480248927E-2</v>
      </c>
      <c r="AJ52" s="150">
        <v>1.2959381310650841E-2</v>
      </c>
      <c r="AK52" s="150">
        <v>1.3243404626519153E-2</v>
      </c>
      <c r="AL52" s="150">
        <v>1.3489608475687696E-2</v>
      </c>
      <c r="AM52" s="150">
        <v>1.3797998290578763E-2</v>
      </c>
      <c r="AN52" s="150">
        <v>1.4052299254005802E-2</v>
      </c>
      <c r="AO52" s="150">
        <v>1.430411394986141E-2</v>
      </c>
      <c r="AP52" s="150">
        <v>1.4565208268357846E-2</v>
      </c>
      <c r="AQ52" s="150">
        <v>1.4828253711872148E-2</v>
      </c>
      <c r="AR52" s="151"/>
    </row>
    <row r="53" spans="1:75" ht="13.5" customHeight="1" x14ac:dyDescent="0.25">
      <c r="A53" s="225"/>
      <c r="B53" s="148" t="s">
        <v>385</v>
      </c>
      <c r="C53" s="161">
        <f t="shared" ref="C53:AQ53" si="29">SUM(C39:C52)</f>
        <v>2.2031320000000006E-6</v>
      </c>
      <c r="D53" s="161">
        <f t="shared" si="29"/>
        <v>2.315411E-6</v>
      </c>
      <c r="E53" s="161">
        <f t="shared" si="29"/>
        <v>2.1107759999999999E-6</v>
      </c>
      <c r="F53" s="161">
        <f t="shared" si="29"/>
        <v>2.1889579999999994E-6</v>
      </c>
      <c r="G53" s="161">
        <f t="shared" si="29"/>
        <v>2.1737927979259403E-6</v>
      </c>
      <c r="H53" s="162">
        <f t="shared" si="29"/>
        <v>2.2390988985786575</v>
      </c>
      <c r="I53" s="162">
        <f t="shared" si="29"/>
        <v>2.0209997947465599</v>
      </c>
      <c r="J53" s="162">
        <f t="shared" si="29"/>
        <v>2.1063639162024939</v>
      </c>
      <c r="K53" s="162">
        <f t="shared" si="29"/>
        <v>1.9798475956460118</v>
      </c>
      <c r="L53" s="162">
        <f t="shared" si="29"/>
        <v>1.9927495377522391</v>
      </c>
      <c r="M53" s="162">
        <f t="shared" si="29"/>
        <v>1.9896457753948011</v>
      </c>
      <c r="N53" s="162">
        <f t="shared" si="29"/>
        <v>1.9946614556610387</v>
      </c>
      <c r="O53" s="149">
        <f t="shared" si="29"/>
        <v>2.048517314963886</v>
      </c>
      <c r="P53" s="149">
        <f t="shared" si="29"/>
        <v>2.1120213517277668</v>
      </c>
      <c r="Q53" s="149">
        <f t="shared" si="29"/>
        <v>2.1753819922795996</v>
      </c>
      <c r="R53" s="149">
        <f t="shared" si="29"/>
        <v>2.2341173060711483</v>
      </c>
      <c r="S53" s="149">
        <f t="shared" si="29"/>
        <v>2.2855020041107852</v>
      </c>
      <c r="T53" s="149">
        <f t="shared" si="29"/>
        <v>2.3582911883279198</v>
      </c>
      <c r="U53" s="149">
        <f t="shared" si="29"/>
        <v>2.4254122228142521</v>
      </c>
      <c r="V53" s="149">
        <f t="shared" si="29"/>
        <v>2.4786737224480717</v>
      </c>
      <c r="W53" s="149">
        <f t="shared" si="29"/>
        <v>2.5377167818479207</v>
      </c>
      <c r="X53" s="149">
        <f t="shared" si="29"/>
        <v>2.6181070885611275</v>
      </c>
      <c r="Y53" s="149">
        <f t="shared" si="29"/>
        <v>2.6826921857732673</v>
      </c>
      <c r="Z53" s="149">
        <f t="shared" si="29"/>
        <v>2.7602604392789218</v>
      </c>
      <c r="AA53" s="149">
        <f t="shared" si="29"/>
        <v>2.8255863077211059</v>
      </c>
      <c r="AB53" s="149">
        <f t="shared" si="29"/>
        <v>2.8923960623955884</v>
      </c>
      <c r="AC53" s="149">
        <f t="shared" si="29"/>
        <v>2.9662616895456764</v>
      </c>
      <c r="AD53" s="149">
        <f t="shared" si="29"/>
        <v>3.0335698709758656</v>
      </c>
      <c r="AE53" s="149">
        <f t="shared" si="29"/>
        <v>3.1046372794785437</v>
      </c>
      <c r="AF53" s="149">
        <f t="shared" si="29"/>
        <v>3.1829080966248533</v>
      </c>
      <c r="AG53" s="149">
        <f t="shared" si="29"/>
        <v>3.255206727581768</v>
      </c>
      <c r="AH53" s="149">
        <f t="shared" si="29"/>
        <v>3.3295092569842106</v>
      </c>
      <c r="AI53" s="149">
        <f t="shared" si="29"/>
        <v>3.403693750026823</v>
      </c>
      <c r="AJ53" s="149">
        <f t="shared" si="29"/>
        <v>3.4632339750226784</v>
      </c>
      <c r="AK53" s="149">
        <f t="shared" si="29"/>
        <v>3.5391356846517725</v>
      </c>
      <c r="AL53" s="149">
        <f t="shared" si="29"/>
        <v>3.6049306107198165</v>
      </c>
      <c r="AM53" s="149">
        <f t="shared" si="29"/>
        <v>3.6873439650983877</v>
      </c>
      <c r="AN53" s="149">
        <f t="shared" si="29"/>
        <v>3.7553027445578442</v>
      </c>
      <c r="AO53" s="149">
        <f t="shared" si="29"/>
        <v>3.8225970998354675</v>
      </c>
      <c r="AP53" s="149">
        <f t="shared" si="29"/>
        <v>3.8923713192080469</v>
      </c>
      <c r="AQ53" s="149">
        <f t="shared" si="29"/>
        <v>3.9626669525501206</v>
      </c>
      <c r="AR53" s="163"/>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48"/>
      <c r="BV53" s="48"/>
      <c r="BW53" s="48"/>
    </row>
    <row r="54" spans="1:75" ht="13.5" customHeight="1" x14ac:dyDescent="0.25">
      <c r="A54" s="225"/>
      <c r="B54" s="148"/>
      <c r="C54" s="161"/>
      <c r="D54" s="161"/>
      <c r="E54" s="161"/>
      <c r="F54" s="161"/>
      <c r="G54" s="161"/>
      <c r="H54" s="162"/>
      <c r="I54" s="162"/>
      <c r="J54" s="162"/>
      <c r="K54" s="162"/>
      <c r="L54" s="162"/>
      <c r="M54" s="162"/>
      <c r="N54" s="162"/>
      <c r="O54" s="149"/>
      <c r="P54" s="149"/>
      <c r="Q54" s="149"/>
      <c r="R54" s="149"/>
      <c r="S54" s="149"/>
      <c r="T54" s="149"/>
      <c r="U54" s="149"/>
      <c r="V54" s="149"/>
      <c r="W54" s="149"/>
      <c r="X54" s="149"/>
      <c r="Y54" s="149"/>
      <c r="Z54" s="149"/>
      <c r="AA54" s="149"/>
      <c r="AB54" s="149"/>
      <c r="AC54" s="149"/>
      <c r="AD54" s="149"/>
      <c r="AE54" s="149"/>
      <c r="AF54" s="149"/>
      <c r="AG54" s="149"/>
      <c r="AH54" s="149"/>
      <c r="AI54" s="149"/>
      <c r="AJ54" s="149"/>
      <c r="AK54" s="149"/>
      <c r="AL54" s="149"/>
      <c r="AM54" s="149"/>
      <c r="AN54" s="149"/>
      <c r="AO54" s="149"/>
      <c r="AP54" s="149"/>
      <c r="AQ54" s="149"/>
      <c r="AR54" s="163"/>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48"/>
      <c r="BV54" s="48"/>
      <c r="BW54" s="48"/>
    </row>
    <row r="55" spans="1:75" ht="14.25" customHeight="1" x14ac:dyDescent="0.25">
      <c r="A55" s="867" t="s">
        <v>480</v>
      </c>
      <c r="B55" s="153" t="s">
        <v>478</v>
      </c>
      <c r="C55" s="158">
        <f t="shared" ref="C55:G55" si="30">C37/1000000</f>
        <v>2.2090930000000002E-6</v>
      </c>
      <c r="D55" s="158">
        <f t="shared" si="30"/>
        <v>2.3220060000000001E-6</v>
      </c>
      <c r="E55" s="158">
        <f t="shared" si="30"/>
        <v>2.1174580000000002E-6</v>
      </c>
      <c r="F55" s="158">
        <f t="shared" si="30"/>
        <v>2.198285E-6</v>
      </c>
      <c r="G55" s="158">
        <f t="shared" si="30"/>
        <v>2.1806597979259407E-6</v>
      </c>
      <c r="H55" s="159">
        <v>0.318888</v>
      </c>
      <c r="I55" s="159">
        <v>0.29633199999999998</v>
      </c>
      <c r="J55" s="159">
        <v>0.29421199999999997</v>
      </c>
      <c r="K55" s="159">
        <v>0.29897499999999999</v>
      </c>
      <c r="L55" s="159">
        <v>0.35064400000000001</v>
      </c>
      <c r="M55" s="159">
        <v>0.31058200000000002</v>
      </c>
      <c r="N55" s="159">
        <v>0.29675400000000002</v>
      </c>
      <c r="O55" s="150">
        <v>0.30074334064236619</v>
      </c>
      <c r="P55" s="150">
        <v>0.30469866151308445</v>
      </c>
      <c r="Q55" s="150">
        <v>0.30861760546827144</v>
      </c>
      <c r="R55" s="150">
        <v>0.31249943694529703</v>
      </c>
      <c r="S55" s="150">
        <v>0.31633980943770984</v>
      </c>
      <c r="T55" s="150">
        <v>0.32013726853758195</v>
      </c>
      <c r="U55" s="150">
        <v>0.32388908931971494</v>
      </c>
      <c r="V55" s="150">
        <v>0.32759473682946877</v>
      </c>
      <c r="W55" s="150">
        <v>0.33125004845104955</v>
      </c>
      <c r="X55" s="150">
        <v>0.33485306825655425</v>
      </c>
      <c r="Y55" s="150">
        <v>0.33840127192877456</v>
      </c>
      <c r="Z55" s="150">
        <v>0.34189173393452205</v>
      </c>
      <c r="AA55" s="150">
        <v>0.34532301658320136</v>
      </c>
      <c r="AB55" s="150">
        <v>0.3486926122749367</v>
      </c>
      <c r="AC55" s="150">
        <v>0.35199904988446756</v>
      </c>
      <c r="AD55" s="150">
        <v>0.35523950418260064</v>
      </c>
      <c r="AE55" s="150">
        <v>0.35841285510805804</v>
      </c>
      <c r="AF55" s="150">
        <v>0.36151701299427658</v>
      </c>
      <c r="AG55" s="150">
        <v>0.36455052343332839</v>
      </c>
      <c r="AH55" s="150">
        <v>0.36751300192656577</v>
      </c>
      <c r="AI55" s="150">
        <v>0.37040342871670601</v>
      </c>
      <c r="AJ55" s="150">
        <v>0.37322001504917096</v>
      </c>
      <c r="AK55" s="150">
        <v>0.37596239314264557</v>
      </c>
      <c r="AL55" s="150">
        <v>0.37862877424255176</v>
      </c>
      <c r="AM55" s="150">
        <v>0.38121870698091198</v>
      </c>
      <c r="AN55" s="150">
        <v>0.38373260929103875</v>
      </c>
      <c r="AO55" s="150">
        <v>0.38616832463703887</v>
      </c>
      <c r="AP55" s="150">
        <v>0.38852650499488017</v>
      </c>
      <c r="AQ55" s="150">
        <v>0.39080796951385532</v>
      </c>
      <c r="AR55" s="151"/>
    </row>
    <row r="56" spans="1:75" ht="14.25" customHeight="1" x14ac:dyDescent="0.25">
      <c r="A56" s="693"/>
      <c r="B56" s="153" t="s">
        <v>372</v>
      </c>
      <c r="C56" s="158">
        <f t="shared" ref="C56:G56" si="31">C38/1000000</f>
        <v>0</v>
      </c>
      <c r="D56" s="158">
        <f t="shared" si="31"/>
        <v>0</v>
      </c>
      <c r="E56" s="158">
        <f t="shared" si="31"/>
        <v>0</v>
      </c>
      <c r="F56" s="158">
        <f t="shared" si="31"/>
        <v>0</v>
      </c>
      <c r="G56" s="158">
        <f t="shared" si="31"/>
        <v>0</v>
      </c>
      <c r="H56" s="159">
        <v>0.53741000000000005</v>
      </c>
      <c r="I56" s="159">
        <v>0.55961700000000003</v>
      </c>
      <c r="J56" s="159">
        <v>0.57351600000000003</v>
      </c>
      <c r="K56" s="159">
        <v>0.57383300000000004</v>
      </c>
      <c r="L56" s="159">
        <v>0.60195399999999999</v>
      </c>
      <c r="M56" s="159">
        <v>0.59057899999999997</v>
      </c>
      <c r="N56" s="159">
        <v>0.62696200000000002</v>
      </c>
      <c r="O56" s="150">
        <v>0.63539041204438418</v>
      </c>
      <c r="P56" s="150">
        <v>0.643746949390965</v>
      </c>
      <c r="Q56" s="150">
        <v>0.65202663202382571</v>
      </c>
      <c r="R56" s="150">
        <v>0.66022790589544644</v>
      </c>
      <c r="S56" s="150">
        <v>0.66834158799775378</v>
      </c>
      <c r="T56" s="150">
        <v>0.67636460555496958</v>
      </c>
      <c r="U56" s="150">
        <v>0.68429120152741707</v>
      </c>
      <c r="V56" s="150">
        <v>0.69212024569871811</v>
      </c>
      <c r="W56" s="150">
        <v>0.69984294357267951</v>
      </c>
      <c r="X56" s="150">
        <v>0.70745516279566834</v>
      </c>
      <c r="Y56" s="150">
        <v>0.71495157015914979</v>
      </c>
      <c r="Z56" s="150">
        <v>0.72232598479230536</v>
      </c>
      <c r="AA56" s="150">
        <v>0.72957536923861876</v>
      </c>
      <c r="AB56" s="150">
        <v>0.73669442560881682</v>
      </c>
      <c r="AC56" s="150">
        <v>0.7436800458078594</v>
      </c>
      <c r="AD56" s="150">
        <v>0.75052626088049901</v>
      </c>
      <c r="AE56" s="150">
        <v>0.75723070443619367</v>
      </c>
      <c r="AF56" s="150">
        <v>0.76378896156721587</v>
      </c>
      <c r="AG56" s="150">
        <v>0.77019795949778724</v>
      </c>
      <c r="AH56" s="150">
        <v>0.77645688588488604</v>
      </c>
      <c r="AI56" s="150">
        <v>0.78256358625354117</v>
      </c>
      <c r="AJ56" s="150">
        <v>0.78851428144273794</v>
      </c>
      <c r="AK56" s="150">
        <v>0.79430819442871625</v>
      </c>
      <c r="AL56" s="150">
        <v>0.79994154605046153</v>
      </c>
      <c r="AM56" s="150">
        <v>0.80541338268790463</v>
      </c>
      <c r="AN56" s="150">
        <v>0.81072458732259101</v>
      </c>
      <c r="AO56" s="150">
        <v>0.81587060376974574</v>
      </c>
      <c r="AP56" s="150">
        <v>0.82085280948057993</v>
      </c>
      <c r="AQ56" s="150">
        <v>0.82567293509892281</v>
      </c>
      <c r="AR56" s="151"/>
    </row>
    <row r="57" spans="1:75" ht="14.25" customHeight="1" x14ac:dyDescent="0.25">
      <c r="A57" s="693"/>
      <c r="B57" s="153" t="s">
        <v>373</v>
      </c>
      <c r="C57" s="158">
        <f t="shared" ref="C57:G57" si="32">C39/1000000</f>
        <v>0</v>
      </c>
      <c r="D57" s="158">
        <f t="shared" si="32"/>
        <v>0</v>
      </c>
      <c r="E57" s="158">
        <f t="shared" si="32"/>
        <v>0</v>
      </c>
      <c r="F57" s="158">
        <f t="shared" si="32"/>
        <v>0</v>
      </c>
      <c r="G57" s="158">
        <f t="shared" si="32"/>
        <v>0</v>
      </c>
      <c r="H57" s="159">
        <v>7.9743999999999995E-2</v>
      </c>
      <c r="I57" s="159">
        <v>5.5898000000000003E-2</v>
      </c>
      <c r="J57" s="159">
        <v>5.2713999999999997E-2</v>
      </c>
      <c r="K57" s="159">
        <v>4.5851999999999997E-2</v>
      </c>
      <c r="L57" s="159">
        <v>4.8097000000000001E-2</v>
      </c>
      <c r="M57" s="159">
        <v>3.4789E-2</v>
      </c>
      <c r="N57" s="159">
        <v>3.4930999999999997E-2</v>
      </c>
      <c r="O57" s="150">
        <v>3.5400586452005674E-2</v>
      </c>
      <c r="P57" s="150">
        <v>3.5866168426756002E-2</v>
      </c>
      <c r="Q57" s="150">
        <v>3.6327468464156132E-2</v>
      </c>
      <c r="R57" s="150">
        <v>3.6784399980914054E-2</v>
      </c>
      <c r="S57" s="150">
        <v>3.7236451348486091E-2</v>
      </c>
      <c r="T57" s="150">
        <v>3.7683451368090315E-2</v>
      </c>
      <c r="U57" s="150">
        <v>3.8125079287985877E-2</v>
      </c>
      <c r="V57" s="150">
        <v>3.8561272138505874E-2</v>
      </c>
      <c r="W57" s="150">
        <v>3.8991539936929616E-2</v>
      </c>
      <c r="X57" s="150">
        <v>3.9415652450412446E-2</v>
      </c>
      <c r="Y57" s="150">
        <v>3.9833312540838613E-2</v>
      </c>
      <c r="Z57" s="150">
        <v>4.0244175842842178E-2</v>
      </c>
      <c r="AA57" s="150">
        <v>4.0648073125443315E-2</v>
      </c>
      <c r="AB57" s="150">
        <v>4.1044709218328354E-2</v>
      </c>
      <c r="AC57" s="150">
        <v>4.1433910954913278E-2</v>
      </c>
      <c r="AD57" s="150">
        <v>4.1815345776644697E-2</v>
      </c>
      <c r="AE57" s="150">
        <v>4.2188881840782511E-2</v>
      </c>
      <c r="AF57" s="150">
        <v>4.2554273172065324E-2</v>
      </c>
      <c r="AG57" s="150">
        <v>4.2911348571711222E-2</v>
      </c>
      <c r="AH57" s="150">
        <v>4.3260062780272106E-2</v>
      </c>
      <c r="AI57" s="150">
        <v>4.3600295761820416E-2</v>
      </c>
      <c r="AJ57" s="150">
        <v>4.3931836961532411E-2</v>
      </c>
      <c r="AK57" s="150">
        <v>4.4254643087762086E-2</v>
      </c>
      <c r="AL57" s="150">
        <v>4.4568503585685697E-2</v>
      </c>
      <c r="AM57" s="150">
        <v>4.4873365324646787E-2</v>
      </c>
      <c r="AN57" s="150">
        <v>4.5169277499697631E-2</v>
      </c>
      <c r="AO57" s="150">
        <v>4.5455986264368475E-2</v>
      </c>
      <c r="AP57" s="150">
        <v>4.5733568362940874E-2</v>
      </c>
      <c r="AQ57" s="150">
        <v>4.6002120217717296E-2</v>
      </c>
      <c r="AR57" s="151"/>
    </row>
    <row r="58" spans="1:75" ht="14.25" customHeight="1" x14ac:dyDescent="0.25">
      <c r="A58" s="693"/>
      <c r="B58" s="153" t="s">
        <v>374</v>
      </c>
      <c r="C58" s="158">
        <f t="shared" ref="C58:G58" si="33">C40/1000000</f>
        <v>3.8075399999999995E-13</v>
      </c>
      <c r="D58" s="158">
        <f t="shared" si="33"/>
        <v>3.3643299999999998E-13</v>
      </c>
      <c r="E58" s="158">
        <f t="shared" si="33"/>
        <v>3.3604699999999995E-13</v>
      </c>
      <c r="F58" s="158">
        <f t="shared" si="33"/>
        <v>3.6931599999999995E-13</v>
      </c>
      <c r="G58" s="158">
        <f t="shared" si="33"/>
        <v>3.3182400000000003E-13</v>
      </c>
      <c r="H58" s="159">
        <v>0.10455778184174712</v>
      </c>
      <c r="I58" s="159">
        <v>0.125587</v>
      </c>
      <c r="J58" s="159">
        <v>0.13494999999999999</v>
      </c>
      <c r="K58" s="159">
        <v>0.132771</v>
      </c>
      <c r="L58" s="159">
        <v>0.14411599999999999</v>
      </c>
      <c r="M58" s="159">
        <v>0.15798599999999999</v>
      </c>
      <c r="N58" s="159">
        <v>0.15176400000000001</v>
      </c>
      <c r="O58" s="150">
        <v>0.1538042026366892</v>
      </c>
      <c r="P58" s="150">
        <v>0.15582700710309466</v>
      </c>
      <c r="Q58" s="150">
        <v>0.15783120792402716</v>
      </c>
      <c r="R58" s="150">
        <v>0.15981642892283193</v>
      </c>
      <c r="S58" s="150">
        <v>0.16178044723745796</v>
      </c>
      <c r="T58" s="150">
        <v>0.16372251906406515</v>
      </c>
      <c r="U58" s="150">
        <v>0.16564125083913686</v>
      </c>
      <c r="V58" s="150">
        <v>0.16753636897965149</v>
      </c>
      <c r="W58" s="150">
        <v>0.16940574466772171</v>
      </c>
      <c r="X58" s="150">
        <v>0.17124837761542455</v>
      </c>
      <c r="Y58" s="150">
        <v>0.17306297685287658</v>
      </c>
      <c r="Z58" s="150">
        <v>0.17484804622292807</v>
      </c>
      <c r="AA58" s="150">
        <v>0.17660285047120836</v>
      </c>
      <c r="AB58" s="150">
        <v>0.17832610717730338</v>
      </c>
      <c r="AC58" s="150">
        <v>0.18001706398790354</v>
      </c>
      <c r="AD58" s="150">
        <v>0.18167427604267572</v>
      </c>
      <c r="AE58" s="150">
        <v>0.18329717052716832</v>
      </c>
      <c r="AF58" s="150">
        <v>0.18488467875770295</v>
      </c>
      <c r="AG58" s="150">
        <v>0.18643605693043949</v>
      </c>
      <c r="AH58" s="150">
        <v>0.18795110840758109</v>
      </c>
      <c r="AI58" s="150">
        <v>0.18942931167149274</v>
      </c>
      <c r="AJ58" s="150">
        <v>0.19086975192894576</v>
      </c>
      <c r="AK58" s="150">
        <v>0.19227224109161276</v>
      </c>
      <c r="AL58" s="150">
        <v>0.19363586436626504</v>
      </c>
      <c r="AM58" s="150">
        <v>0.19496039091722811</v>
      </c>
      <c r="AN58" s="150">
        <v>0.19624603448123765</v>
      </c>
      <c r="AO58" s="150">
        <v>0.19749169217673751</v>
      </c>
      <c r="AP58" s="150">
        <v>0.19869769743303539</v>
      </c>
      <c r="AQ58" s="150">
        <v>0.19986446917413322</v>
      </c>
      <c r="AR58" s="151"/>
    </row>
    <row r="59" spans="1:75" ht="14.25" customHeight="1" x14ac:dyDescent="0.25">
      <c r="A59" s="693"/>
      <c r="B59" s="153" t="s">
        <v>375</v>
      </c>
      <c r="C59" s="158">
        <f t="shared" ref="C59:G59" si="34">C41/1000000</f>
        <v>4.7005399999999999E-13</v>
      </c>
      <c r="D59" s="158">
        <f t="shared" si="34"/>
        <v>5.2109099999999993E-13</v>
      </c>
      <c r="E59" s="158">
        <f t="shared" si="34"/>
        <v>5.0772099999999995E-13</v>
      </c>
      <c r="F59" s="158">
        <f t="shared" si="34"/>
        <v>5.0888500000000001E-13</v>
      </c>
      <c r="G59" s="158">
        <f t="shared" si="34"/>
        <v>4.87316E-13</v>
      </c>
      <c r="H59" s="159">
        <v>0.57212300000000005</v>
      </c>
      <c r="I59" s="159">
        <v>0.42573699999999998</v>
      </c>
      <c r="J59" s="159">
        <v>0.48248200000000002</v>
      </c>
      <c r="K59" s="159">
        <v>0.46154699999999999</v>
      </c>
      <c r="L59" s="159">
        <v>0.40525899999999998</v>
      </c>
      <c r="M59" s="159">
        <v>0.44468099999999999</v>
      </c>
      <c r="N59" s="159">
        <v>0.45371800000000001</v>
      </c>
      <c r="O59" s="150">
        <v>0.45981744822166881</v>
      </c>
      <c r="P59" s="150">
        <v>0.46586488237527934</v>
      </c>
      <c r="Q59" s="150">
        <v>0.47185669853768841</v>
      </c>
      <c r="R59" s="150">
        <v>0.47779177208039753</v>
      </c>
      <c r="S59" s="150">
        <v>0.48366345747136968</v>
      </c>
      <c r="T59" s="150">
        <v>0.48946953101334639</v>
      </c>
      <c r="U59" s="150">
        <v>0.49520582646893524</v>
      </c>
      <c r="V59" s="150">
        <v>0.50087152592650108</v>
      </c>
      <c r="W59" s="150">
        <v>0.50646026501113151</v>
      </c>
      <c r="X59" s="150">
        <v>0.5119690532334098</v>
      </c>
      <c r="Y59" s="150">
        <v>0.5173940310728069</v>
      </c>
      <c r="Z59" s="150">
        <v>0.52273072557506717</v>
      </c>
      <c r="AA59" s="150">
        <v>0.52797693860267081</v>
      </c>
      <c r="AB59" s="150">
        <v>0.5331288361948272</v>
      </c>
      <c r="AC59" s="150">
        <v>0.53818416909453914</v>
      </c>
      <c r="AD59" s="150">
        <v>0.54313861770598271</v>
      </c>
      <c r="AE59" s="150">
        <v>0.54799046952667152</v>
      </c>
      <c r="AF59" s="150">
        <v>0.55273652958927999</v>
      </c>
      <c r="AG59" s="150">
        <v>0.55737457419654968</v>
      </c>
      <c r="AH59" s="150">
        <v>0.56190401547449265</v>
      </c>
      <c r="AI59" s="150">
        <v>0.56632329427905415</v>
      </c>
      <c r="AJ59" s="150">
        <v>0.57062967571820356</v>
      </c>
      <c r="AK59" s="150">
        <v>0.5748225974776916</v>
      </c>
      <c r="AL59" s="150">
        <v>0.57889932466548777</v>
      </c>
      <c r="AM59" s="150">
        <v>0.58285916716864972</v>
      </c>
      <c r="AN59" s="150">
        <v>0.58670276398064247</v>
      </c>
      <c r="AO59" s="150">
        <v>0.59042681789518614</v>
      </c>
      <c r="AP59" s="150">
        <v>0.59403232574208642</v>
      </c>
      <c r="AQ59" s="150">
        <v>0.59752053994853482</v>
      </c>
      <c r="AR59" s="151"/>
    </row>
    <row r="60" spans="1:75" ht="14.25" customHeight="1" x14ac:dyDescent="0.25">
      <c r="A60" s="693"/>
      <c r="B60" s="153" t="s">
        <v>376</v>
      </c>
      <c r="C60" s="158">
        <f t="shared" ref="C60:G60" si="35">C42/1000000</f>
        <v>1.9107999999999998E-13</v>
      </c>
      <c r="D60" s="158">
        <f t="shared" si="35"/>
        <v>1.2285600000000001E-13</v>
      </c>
      <c r="E60" s="158">
        <f t="shared" si="35"/>
        <v>1.13029E-13</v>
      </c>
      <c r="F60" s="158">
        <f t="shared" si="35"/>
        <v>9.7683999999999993E-14</v>
      </c>
      <c r="G60" s="158">
        <f t="shared" si="35"/>
        <v>7.0268999999999991E-14</v>
      </c>
      <c r="H60" s="159">
        <v>0.36940600000000001</v>
      </c>
      <c r="I60" s="159">
        <v>0.319602</v>
      </c>
      <c r="J60" s="159">
        <v>0.31388199999999999</v>
      </c>
      <c r="K60" s="159">
        <v>0.26776</v>
      </c>
      <c r="L60" s="159">
        <v>0.24657399999999999</v>
      </c>
      <c r="M60" s="159">
        <v>0.25685400000000003</v>
      </c>
      <c r="N60" s="159">
        <v>0.225575</v>
      </c>
      <c r="O60" s="150">
        <v>0.22860746296731216</v>
      </c>
      <c r="P60" s="150">
        <v>0.23161406609789259</v>
      </c>
      <c r="Q60" s="150">
        <v>0.23459301762909793</v>
      </c>
      <c r="R60" s="150">
        <v>0.23754375842932321</v>
      </c>
      <c r="S60" s="150">
        <v>0.24046298453908421</v>
      </c>
      <c r="T60" s="150">
        <v>0.24334959040270743</v>
      </c>
      <c r="U60" s="150">
        <v>0.24620150469174701</v>
      </c>
      <c r="V60" s="150">
        <v>0.24901832076503572</v>
      </c>
      <c r="W60" s="150">
        <v>0.25179687444599064</v>
      </c>
      <c r="X60" s="150">
        <v>0.25453567895284385</v>
      </c>
      <c r="Y60" s="150">
        <v>0.25723281544758725</v>
      </c>
      <c r="Z60" s="150">
        <v>0.25988606011133736</v>
      </c>
      <c r="AA60" s="150">
        <v>0.26249432009595708</v>
      </c>
      <c r="AB60" s="150">
        <v>0.26505568927097478</v>
      </c>
      <c r="AC60" s="150">
        <v>0.26756904937318038</v>
      </c>
      <c r="AD60" s="150">
        <v>0.27003225282890925</v>
      </c>
      <c r="AE60" s="150">
        <v>0.2724444482332174</v>
      </c>
      <c r="AF60" s="150">
        <v>0.27480404714404505</v>
      </c>
      <c r="AG60" s="150">
        <v>0.2771099440057187</v>
      </c>
      <c r="AH60" s="150">
        <v>0.27936184654489937</v>
      </c>
      <c r="AI60" s="150">
        <v>0.28155897960186199</v>
      </c>
      <c r="AJ60" s="150">
        <v>0.28369998347020337</v>
      </c>
      <c r="AK60" s="150">
        <v>0.28578457858412104</v>
      </c>
      <c r="AL60" s="150">
        <v>0.28781140523721199</v>
      </c>
      <c r="AM60" s="150">
        <v>0.28978012032599126</v>
      </c>
      <c r="AN60" s="150">
        <v>0.29169104153887077</v>
      </c>
      <c r="AO60" s="150">
        <v>0.29354252960364491</v>
      </c>
      <c r="AP60" s="150">
        <v>0.29533508011423631</v>
      </c>
      <c r="AQ60" s="150">
        <v>0.29706931573993245</v>
      </c>
      <c r="AR60" s="151"/>
    </row>
    <row r="61" spans="1:75" ht="14.25" customHeight="1" x14ac:dyDescent="0.25">
      <c r="A61" s="693"/>
      <c r="B61" s="153" t="s">
        <v>377</v>
      </c>
      <c r="C61" s="160">
        <f t="shared" ref="C61:G61" si="36">C43/1000000</f>
        <v>1.5653000000000002E-13</v>
      </c>
      <c r="D61" s="160">
        <f t="shared" si="36"/>
        <v>1.3782900000000001E-13</v>
      </c>
      <c r="E61" s="160">
        <f t="shared" si="36"/>
        <v>1.5044799999999999E-13</v>
      </c>
      <c r="F61" s="160">
        <f t="shared" si="36"/>
        <v>1.6347599999999999E-13</v>
      </c>
      <c r="G61" s="158">
        <f t="shared" si="36"/>
        <v>1.3946700000000002E-13</v>
      </c>
      <c r="H61" s="159">
        <v>2.3277033257341456E-2</v>
      </c>
      <c r="I61" s="159">
        <v>2.7322836046693558E-2</v>
      </c>
      <c r="J61" s="159">
        <v>2.854258061590375E-2</v>
      </c>
      <c r="K61" s="159">
        <v>2.3358380584547072E-2</v>
      </c>
      <c r="L61" s="159">
        <v>2.7960008202566927E-2</v>
      </c>
      <c r="M61" s="159">
        <v>2.0921872758601575E-2</v>
      </c>
      <c r="N61" s="159">
        <v>1.8807754924945446E-2</v>
      </c>
      <c r="O61" s="150">
        <v>1.906059243046769E-2</v>
      </c>
      <c r="P61" s="150">
        <v>1.9311273821741238E-2</v>
      </c>
      <c r="Q61" s="150">
        <v>1.95596497070663E-2</v>
      </c>
      <c r="R61" s="150">
        <v>1.9805673467756423E-2</v>
      </c>
      <c r="S61" s="150">
        <v>2.0049069629755258E-2</v>
      </c>
      <c r="T61" s="150">
        <v>2.0289746015205491E-2</v>
      </c>
      <c r="U61" s="150">
        <v>2.0527529923064104E-2</v>
      </c>
      <c r="V61" s="150">
        <v>2.0762387448831857E-2</v>
      </c>
      <c r="W61" s="150">
        <v>2.0994054773124021E-2</v>
      </c>
      <c r="X61" s="150">
        <v>2.1222407932615237E-2</v>
      </c>
      <c r="Y61" s="150">
        <v>2.1447286940449707E-2</v>
      </c>
      <c r="Z61" s="150">
        <v>2.1668506381397199E-2</v>
      </c>
      <c r="AA61" s="150">
        <v>2.1885975137116005E-2</v>
      </c>
      <c r="AB61" s="150">
        <v>2.2099534280265919E-2</v>
      </c>
      <c r="AC61" s="150">
        <v>2.2309090573474029E-2</v>
      </c>
      <c r="AD61" s="150">
        <v>2.2514464958603708E-2</v>
      </c>
      <c r="AE61" s="150">
        <v>2.2715586448109667E-2</v>
      </c>
      <c r="AF61" s="150">
        <v>2.2912322602541741E-2</v>
      </c>
      <c r="AG61" s="150">
        <v>2.3104581244042612E-2</v>
      </c>
      <c r="AH61" s="150">
        <v>2.3292338003753452E-2</v>
      </c>
      <c r="AI61" s="150">
        <v>2.347552825122258E-2</v>
      </c>
      <c r="AJ61" s="150">
        <v>2.3654038618280655E-2</v>
      </c>
      <c r="AK61" s="150">
        <v>2.3827845795584446E-2</v>
      </c>
      <c r="AL61" s="150">
        <v>2.3996836414964615E-2</v>
      </c>
      <c r="AM61" s="150">
        <v>2.4160981869499925E-2</v>
      </c>
      <c r="AN61" s="150">
        <v>2.4320308647080409E-2</v>
      </c>
      <c r="AO61" s="150">
        <v>2.4474680070193492E-2</v>
      </c>
      <c r="AP61" s="150">
        <v>2.4624137459947629E-2</v>
      </c>
      <c r="AQ61" s="150">
        <v>2.4768732732607286E-2</v>
      </c>
      <c r="AR61" s="151"/>
    </row>
    <row r="62" spans="1:75" ht="14.25" customHeight="1" x14ac:dyDescent="0.25">
      <c r="A62" s="693"/>
      <c r="B62" s="153" t="s">
        <v>378</v>
      </c>
      <c r="C62" s="160">
        <f t="shared" ref="C62:G62" si="37">C44/1000000</f>
        <v>4.76148E-13</v>
      </c>
      <c r="D62" s="160">
        <f t="shared" si="37"/>
        <v>6.5010500000000009E-13</v>
      </c>
      <c r="E62" s="160">
        <f t="shared" si="37"/>
        <v>5.3200300000000007E-13</v>
      </c>
      <c r="F62" s="160">
        <f t="shared" si="37"/>
        <v>5.3061199999999994E-13</v>
      </c>
      <c r="G62" s="160">
        <f t="shared" si="37"/>
        <v>5.1839299999999999E-13</v>
      </c>
      <c r="H62" s="159">
        <v>1.1011083479568758E-2</v>
      </c>
      <c r="I62" s="159">
        <v>6.8589586998662154E-3</v>
      </c>
      <c r="J62" s="159">
        <v>7.691335586589655E-3</v>
      </c>
      <c r="K62" s="159">
        <v>6.376215061464699E-3</v>
      </c>
      <c r="L62" s="159">
        <v>5.2425295496718273E-3</v>
      </c>
      <c r="M62" s="159">
        <v>7.438902636199618E-3</v>
      </c>
      <c r="N62" s="159">
        <v>4.3327007360931232E-3</v>
      </c>
      <c r="O62" s="150">
        <v>4.3909463507696101E-3</v>
      </c>
      <c r="P62" s="150">
        <v>4.4486952661946608E-3</v>
      </c>
      <c r="Q62" s="150">
        <v>4.5059130673341446E-3</v>
      </c>
      <c r="R62" s="150">
        <v>4.5625890147447884E-3</v>
      </c>
      <c r="S62" s="150">
        <v>4.6186596480799706E-3</v>
      </c>
      <c r="T62" s="150">
        <v>4.674103732531399E-3</v>
      </c>
      <c r="U62" s="150">
        <v>4.728881483343308E-3</v>
      </c>
      <c r="V62" s="150">
        <v>4.7829850900114983E-3</v>
      </c>
      <c r="W62" s="150">
        <v>4.8363537770501662E-3</v>
      </c>
      <c r="X62" s="150">
        <v>4.8889589873033325E-3</v>
      </c>
      <c r="Y62" s="150">
        <v>4.9407638649543069E-3</v>
      </c>
      <c r="Z62" s="150">
        <v>4.9917256963082478E-3</v>
      </c>
      <c r="AA62" s="150">
        <v>5.0418234906351193E-3</v>
      </c>
      <c r="AB62" s="150">
        <v>5.091020636196486E-3</v>
      </c>
      <c r="AC62" s="150">
        <v>5.1392956541057994E-3</v>
      </c>
      <c r="AD62" s="150">
        <v>5.1866072951377556E-3</v>
      </c>
      <c r="AE62" s="150">
        <v>5.2329392060491879E-3</v>
      </c>
      <c r="AF62" s="150">
        <v>5.2782608770580658E-3</v>
      </c>
      <c r="AG62" s="150">
        <v>5.3225510733560964E-3</v>
      </c>
      <c r="AH62" s="150">
        <v>5.3658041811433877E-3</v>
      </c>
      <c r="AI62" s="150">
        <v>5.4080053116463082E-3</v>
      </c>
      <c r="AJ62" s="150">
        <v>5.4491283484914416E-3</v>
      </c>
      <c r="AK62" s="150">
        <v>5.4891679219571509E-3</v>
      </c>
      <c r="AL62" s="150">
        <v>5.528097915670019E-3</v>
      </c>
      <c r="AM62" s="150">
        <v>5.5659117395171279E-3</v>
      </c>
      <c r="AN62" s="150">
        <v>5.6026154954548829E-3</v>
      </c>
      <c r="AO62" s="150">
        <v>5.6381776973882291E-3</v>
      </c>
      <c r="AP62" s="150">
        <v>5.6726078643691601E-3</v>
      </c>
      <c r="AQ62" s="150">
        <v>5.7059179562322319E-3</v>
      </c>
      <c r="AR62" s="151"/>
    </row>
    <row r="63" spans="1:75" ht="14.25" customHeight="1" x14ac:dyDescent="0.25">
      <c r="A63" s="693"/>
      <c r="B63" s="153" t="s">
        <v>379</v>
      </c>
      <c r="C63" s="158">
        <f t="shared" ref="C63:G63" si="38">C45/1000000</f>
        <v>2.4819899999999997E-13</v>
      </c>
      <c r="D63" s="158">
        <f t="shared" si="38"/>
        <v>2.4457400000000002E-13</v>
      </c>
      <c r="E63" s="158">
        <f t="shared" si="38"/>
        <v>2.4033300000000001E-13</v>
      </c>
      <c r="F63" s="158">
        <f t="shared" si="38"/>
        <v>2.8819899999999995E-13</v>
      </c>
      <c r="G63" s="158">
        <f t="shared" si="38"/>
        <v>3.87799E-13</v>
      </c>
      <c r="H63" s="159">
        <v>7.9089999999999994E-2</v>
      </c>
      <c r="I63" s="159">
        <v>6.2613000000000002E-2</v>
      </c>
      <c r="J63" s="159">
        <v>7.3791999999999996E-2</v>
      </c>
      <c r="K63" s="159">
        <v>4.5637999999999998E-2</v>
      </c>
      <c r="L63" s="159">
        <v>4.7366999999999999E-2</v>
      </c>
      <c r="M63" s="159">
        <v>4.1949E-2</v>
      </c>
      <c r="N63" s="159">
        <v>5.9409999999999998E-2</v>
      </c>
      <c r="O63" s="150">
        <v>6.0208663969358374E-2</v>
      </c>
      <c r="P63" s="150">
        <v>6.1000517197720483E-2</v>
      </c>
      <c r="Q63" s="150">
        <v>6.1785087786078718E-2</v>
      </c>
      <c r="R63" s="150">
        <v>6.2562228475168305E-2</v>
      </c>
      <c r="S63" s="150">
        <v>6.3331069096606407E-2</v>
      </c>
      <c r="T63" s="150">
        <v>6.4091318478664949E-2</v>
      </c>
      <c r="U63" s="150">
        <v>6.484243109270392E-2</v>
      </c>
      <c r="V63" s="150">
        <v>6.5584299841076221E-2</v>
      </c>
      <c r="W63" s="150">
        <v>6.6316091370215227E-2</v>
      </c>
      <c r="X63" s="150">
        <v>6.7037414104348658E-2</v>
      </c>
      <c r="Y63" s="150">
        <v>6.7747762676454201E-2</v>
      </c>
      <c r="Z63" s="150">
        <v>6.8446551396274188E-2</v>
      </c>
      <c r="AA63" s="150">
        <v>6.9133492438882005E-2</v>
      </c>
      <c r="AB63" s="150">
        <v>6.9808083784056785E-2</v>
      </c>
      <c r="AC63" s="150">
        <v>7.0470030913268963E-2</v>
      </c>
      <c r="AD63" s="150">
        <v>7.1118768217069708E-2</v>
      </c>
      <c r="AE63" s="150">
        <v>7.1754071459760371E-2</v>
      </c>
      <c r="AF63" s="150">
        <v>7.2375522291156902E-2</v>
      </c>
      <c r="AG63" s="150">
        <v>7.2982829539531197E-2</v>
      </c>
      <c r="AH63" s="150">
        <v>7.3575916228449403E-2</v>
      </c>
      <c r="AI63" s="150">
        <v>7.4154578203021709E-2</v>
      </c>
      <c r="AJ63" s="150">
        <v>7.471845735549057E-2</v>
      </c>
      <c r="AK63" s="150">
        <v>7.5267480056223593E-2</v>
      </c>
      <c r="AL63" s="150">
        <v>7.5801288197463235E-2</v>
      </c>
      <c r="AM63" s="150">
        <v>7.6319791415569743E-2</v>
      </c>
      <c r="AN63" s="150">
        <v>7.6823073380579934E-2</v>
      </c>
      <c r="AO63" s="150">
        <v>7.7310702355103844E-2</v>
      </c>
      <c r="AP63" s="150">
        <v>7.7782808864398922E-2</v>
      </c>
      <c r="AQ63" s="150">
        <v>7.8239556901737312E-2</v>
      </c>
      <c r="AR63" s="151"/>
    </row>
    <row r="64" spans="1:75" ht="14.25" customHeight="1" x14ac:dyDescent="0.25">
      <c r="A64" s="693"/>
      <c r="B64" s="153" t="s">
        <v>380</v>
      </c>
      <c r="C64" s="158">
        <f t="shared" ref="C64:G64" si="39">C46/1000000</f>
        <v>0</v>
      </c>
      <c r="D64" s="158">
        <f t="shared" si="39"/>
        <v>0</v>
      </c>
      <c r="E64" s="158">
        <f t="shared" si="39"/>
        <v>0</v>
      </c>
      <c r="F64" s="158">
        <f t="shared" si="39"/>
        <v>0</v>
      </c>
      <c r="G64" s="158">
        <f t="shared" si="39"/>
        <v>2.8290797925940003E-14</v>
      </c>
      <c r="H64" s="159">
        <v>2.2363999999999998E-2</v>
      </c>
      <c r="I64" s="159">
        <v>2.6372E-2</v>
      </c>
      <c r="J64" s="159">
        <v>1.8065000000000001E-2</v>
      </c>
      <c r="K64" s="159">
        <v>1.5675000000000001E-2</v>
      </c>
      <c r="L64" s="159">
        <v>1.5810000000000001E-2</v>
      </c>
      <c r="M64" s="159">
        <v>2.3879000000000001E-2</v>
      </c>
      <c r="N64" s="159">
        <v>1.9668999999999999E-2</v>
      </c>
      <c r="O64" s="150">
        <v>1.9933415445435278E-2</v>
      </c>
      <c r="P64" s="150">
        <v>2.019557604379674E-2</v>
      </c>
      <c r="Q64" s="150">
        <v>2.0455325562437007E-2</v>
      </c>
      <c r="R64" s="150">
        <v>2.0712615247905835E-2</v>
      </c>
      <c r="S64" s="150">
        <v>2.0967157011633594E-2</v>
      </c>
      <c r="T64" s="150">
        <v>2.1218854454752755E-2</v>
      </c>
      <c r="U64" s="150">
        <v>2.1467526967890824E-2</v>
      </c>
      <c r="V64" s="150">
        <v>2.1713139093993077E-2</v>
      </c>
      <c r="W64" s="150">
        <v>2.1955414932852444E-2</v>
      </c>
      <c r="X64" s="150">
        <v>2.2194224844612594E-2</v>
      </c>
      <c r="Y64" s="150">
        <v>2.2429401516296549E-2</v>
      </c>
      <c r="Z64" s="150">
        <v>2.2660751042136294E-2</v>
      </c>
      <c r="AA64" s="150">
        <v>2.288817813129726E-2</v>
      </c>
      <c r="AB64" s="150">
        <v>2.311151657883543E-2</v>
      </c>
      <c r="AC64" s="150">
        <v>2.3330668877850312E-2</v>
      </c>
      <c r="AD64" s="150">
        <v>2.3545447770771652E-2</v>
      </c>
      <c r="AE64" s="150">
        <v>2.3755779019391118E-2</v>
      </c>
      <c r="AF64" s="150">
        <v>2.3961524119588698E-2</v>
      </c>
      <c r="AG64" s="150">
        <v>2.4162586672496864E-2</v>
      </c>
      <c r="AH64" s="150">
        <v>2.435894119335753E-2</v>
      </c>
      <c r="AI64" s="150">
        <v>2.4550520092160133E-2</v>
      </c>
      <c r="AJ64" s="150">
        <v>2.4737204809377938E-2</v>
      </c>
      <c r="AK64" s="150">
        <v>2.4918970968285829E-2</v>
      </c>
      <c r="AL64" s="150">
        <v>2.5095700009357069E-2</v>
      </c>
      <c r="AM64" s="150">
        <v>2.526736201570174E-2</v>
      </c>
      <c r="AN64" s="150">
        <v>2.5433984688143844E-2</v>
      </c>
      <c r="AO64" s="150">
        <v>2.5595425090431518E-2</v>
      </c>
      <c r="AP64" s="150">
        <v>2.5751726435850216E-2</v>
      </c>
      <c r="AQ64" s="150">
        <v>2.5902943018014983E-2</v>
      </c>
      <c r="AR64" s="151"/>
    </row>
    <row r="65" spans="1:75" ht="14.25" customHeight="1" x14ac:dyDescent="0.25">
      <c r="A65" s="693"/>
      <c r="B65" s="153" t="s">
        <v>381</v>
      </c>
      <c r="C65" s="158">
        <f t="shared" ref="C65:G65" si="40">C47/1000000</f>
        <v>0</v>
      </c>
      <c r="D65" s="158">
        <f t="shared" si="40"/>
        <v>0</v>
      </c>
      <c r="E65" s="158">
        <f t="shared" si="40"/>
        <v>0</v>
      </c>
      <c r="F65" s="158">
        <f t="shared" si="40"/>
        <v>0</v>
      </c>
      <c r="G65" s="158">
        <f t="shared" si="40"/>
        <v>0</v>
      </c>
      <c r="H65" s="159">
        <v>5.1131000000000003E-2</v>
      </c>
      <c r="I65" s="159">
        <v>5.1262000000000002E-2</v>
      </c>
      <c r="J65" s="159">
        <v>4.9539E-2</v>
      </c>
      <c r="K65" s="159">
        <v>3.9402E-2</v>
      </c>
      <c r="L65" s="159">
        <v>3.5994999999999999E-2</v>
      </c>
      <c r="M65" s="159">
        <v>3.6186000000000003E-2</v>
      </c>
      <c r="N65" s="159">
        <v>3.9580999999999998E-2</v>
      </c>
      <c r="O65" s="150">
        <v>4.0113097602611912E-2</v>
      </c>
      <c r="P65" s="150">
        <v>4.064065765364374E-2</v>
      </c>
      <c r="Q65" s="150">
        <v>4.1163365757629723E-2</v>
      </c>
      <c r="R65" s="150">
        <v>4.1681123805346519E-2</v>
      </c>
      <c r="S65" s="150">
        <v>4.2193352060474303E-2</v>
      </c>
      <c r="T65" s="150">
        <v>4.269985653432145E-2</v>
      </c>
      <c r="U65" s="150">
        <v>4.3200273776810537E-2</v>
      </c>
      <c r="V65" s="150">
        <v>4.3694532435779129E-2</v>
      </c>
      <c r="W65" s="150">
        <v>4.4182077302213248E-2</v>
      </c>
      <c r="X65" s="150">
        <v>4.4662647494768969E-2</v>
      </c>
      <c r="Y65" s="150">
        <v>4.513590632042979E-2</v>
      </c>
      <c r="Z65" s="150">
        <v>4.5601463572057375E-2</v>
      </c>
      <c r="AA65" s="150">
        <v>4.6059127490715175E-2</v>
      </c>
      <c r="AB65" s="150">
        <v>4.6508563613141748E-2</v>
      </c>
      <c r="AC65" s="150">
        <v>4.6949575720890396E-2</v>
      </c>
      <c r="AD65" s="150">
        <v>4.7381786985353232E-2</v>
      </c>
      <c r="AE65" s="150">
        <v>4.7805048012940152E-2</v>
      </c>
      <c r="AF65" s="150">
        <v>4.8219080084266626E-2</v>
      </c>
      <c r="AG65" s="150">
        <v>4.8623689210641023E-2</v>
      </c>
      <c r="AH65" s="150">
        <v>4.9018824107696597E-2</v>
      </c>
      <c r="AI65" s="150">
        <v>4.9404348760373695E-2</v>
      </c>
      <c r="AJ65" s="150">
        <v>4.9780024584879158E-2</v>
      </c>
      <c r="AK65" s="150">
        <v>5.0145802526601321E-2</v>
      </c>
      <c r="AL65" s="150">
        <v>5.0501444001747026E-2</v>
      </c>
      <c r="AM65" s="150">
        <v>5.0846888806929218E-2</v>
      </c>
      <c r="AN65" s="150">
        <v>5.1182192686024794E-2</v>
      </c>
      <c r="AO65" s="150">
        <v>5.1507068000628917E-2</v>
      </c>
      <c r="AP65" s="150">
        <v>5.1821601711189567E-2</v>
      </c>
      <c r="AQ65" s="150">
        <v>5.2125903075705485E-2</v>
      </c>
      <c r="AR65" s="151"/>
    </row>
    <row r="66" spans="1:75" ht="14.25" customHeight="1" x14ac:dyDescent="0.25">
      <c r="A66" s="693"/>
      <c r="B66" s="153" t="s">
        <v>382</v>
      </c>
      <c r="C66" s="158">
        <f t="shared" ref="C66:G66" si="41">C48/1000000</f>
        <v>1.18954E-13</v>
      </c>
      <c r="D66" s="158">
        <f t="shared" si="41"/>
        <v>1.53977E-13</v>
      </c>
      <c r="E66" s="158">
        <f t="shared" si="41"/>
        <v>1.13577E-13</v>
      </c>
      <c r="F66" s="158">
        <f t="shared" si="41"/>
        <v>9.4705999999999996E-14</v>
      </c>
      <c r="G66" s="158">
        <f t="shared" si="41"/>
        <v>8.1821000000000008E-14</v>
      </c>
      <c r="H66" s="159">
        <v>5.2012000000000003E-2</v>
      </c>
      <c r="I66" s="159">
        <v>3.9586000000000003E-2</v>
      </c>
      <c r="J66" s="159">
        <v>4.4817999999999997E-2</v>
      </c>
      <c r="K66" s="159">
        <v>3.8235999999999999E-2</v>
      </c>
      <c r="L66" s="159">
        <v>3.5449000000000001E-2</v>
      </c>
      <c r="M66" s="159">
        <v>4.1334000000000003E-2</v>
      </c>
      <c r="N66" s="159">
        <v>4.1981999999999998E-2</v>
      </c>
      <c r="O66" s="150">
        <v>4.2546374865537841E-2</v>
      </c>
      <c r="P66" s="150">
        <v>4.310593692972061E-2</v>
      </c>
      <c r="Q66" s="150">
        <v>4.3660352725722218E-2</v>
      </c>
      <c r="R66" s="150">
        <v>4.4209518192972828E-2</v>
      </c>
      <c r="S66" s="150">
        <v>4.4752818428105211E-2</v>
      </c>
      <c r="T66" s="150">
        <v>4.5290047674992631E-2</v>
      </c>
      <c r="U66" s="150">
        <v>4.5820820436524093E-2</v>
      </c>
      <c r="V66" s="150">
        <v>4.6345061032285181E-2</v>
      </c>
      <c r="W66" s="150">
        <v>4.6862180574051109E-2</v>
      </c>
      <c r="X66" s="150">
        <v>4.7371902355306618E-2</v>
      </c>
      <c r="Y66" s="150">
        <v>4.7873869259096126E-2</v>
      </c>
      <c r="Z66" s="150">
        <v>4.836766740815323E-2</v>
      </c>
      <c r="AA66" s="150">
        <v>4.8853093411364158E-2</v>
      </c>
      <c r="AB66" s="150">
        <v>4.9329792516786271E-2</v>
      </c>
      <c r="AC66" s="150">
        <v>4.9797556603279884E-2</v>
      </c>
      <c r="AD66" s="150">
        <v>5.0255985983656298E-2</v>
      </c>
      <c r="AE66" s="150">
        <v>5.0704922202047802E-2</v>
      </c>
      <c r="AF66" s="150">
        <v>5.1144069631835529E-2</v>
      </c>
      <c r="AG66" s="150">
        <v>5.1573222516892753E-2</v>
      </c>
      <c r="AH66" s="150">
        <v>5.1992326461921604E-2</v>
      </c>
      <c r="AI66" s="150">
        <v>5.240123720113208E-2</v>
      </c>
      <c r="AJ66" s="150">
        <v>5.2799701678138432E-2</v>
      </c>
      <c r="AK66" s="150">
        <v>5.3187667862655746E-2</v>
      </c>
      <c r="AL66" s="150">
        <v>5.3564882698298275E-2</v>
      </c>
      <c r="AM66" s="150">
        <v>5.3931282329716349E-2</v>
      </c>
      <c r="AN66" s="150">
        <v>5.428692588223373E-2</v>
      </c>
      <c r="AO66" s="150">
        <v>5.4631508269179743E-2</v>
      </c>
      <c r="AP66" s="150">
        <v>5.4965121726059489E-2</v>
      </c>
      <c r="AQ66" s="150">
        <v>5.5287882138507563E-2</v>
      </c>
      <c r="AR66" s="151"/>
    </row>
    <row r="67" spans="1:75" ht="13.5" customHeight="1" x14ac:dyDescent="0.25">
      <c r="A67" s="693"/>
      <c r="B67" s="153" t="s">
        <v>383</v>
      </c>
      <c r="C67" s="158">
        <f t="shared" ref="C67:G67" si="42">C49/1000000</f>
        <v>3.7898000000000002E-14</v>
      </c>
      <c r="D67" s="158">
        <f t="shared" si="42"/>
        <v>3.8441000000000001E-14</v>
      </c>
      <c r="E67" s="158">
        <f t="shared" si="42"/>
        <v>3.0414999999999996E-14</v>
      </c>
      <c r="F67" s="158">
        <f t="shared" si="42"/>
        <v>3.5696999999999999E-14</v>
      </c>
      <c r="G67" s="158">
        <f t="shared" si="42"/>
        <v>2.3298999999999999E-14</v>
      </c>
      <c r="H67" s="159">
        <v>1.0361E-2</v>
      </c>
      <c r="I67" s="159">
        <v>1.5758000000000001E-2</v>
      </c>
      <c r="J67" s="159">
        <v>2.2173999999999999E-2</v>
      </c>
      <c r="K67" s="159">
        <v>2.2915999999999999E-2</v>
      </c>
      <c r="L67" s="159">
        <v>1.8966E-2</v>
      </c>
      <c r="M67" s="159">
        <v>1.7247999999999999E-2</v>
      </c>
      <c r="N67" s="159">
        <v>1.3710999999999999E-2</v>
      </c>
      <c r="O67" s="150">
        <v>1.3895320513110127E-2</v>
      </c>
      <c r="P67" s="150">
        <v>1.4078069202119937E-2</v>
      </c>
      <c r="Q67" s="150">
        <v>1.4259137159315356E-2</v>
      </c>
      <c r="R67" s="150">
        <v>1.4438490399310428E-2</v>
      </c>
      <c r="S67" s="150">
        <v>1.461592809936998E-2</v>
      </c>
      <c r="T67" s="150">
        <v>1.4791383061117238E-2</v>
      </c>
      <c r="U67" s="150">
        <v>1.4964729384145151E-2</v>
      </c>
      <c r="V67" s="150">
        <v>1.5135942351809394E-2</v>
      </c>
      <c r="W67" s="150">
        <v>1.5304829637721274E-2</v>
      </c>
      <c r="X67" s="150">
        <v>1.5471300871649964E-2</v>
      </c>
      <c r="Y67" s="150">
        <v>1.5635239421930035E-2</v>
      </c>
      <c r="Z67" s="150">
        <v>1.5796510119412813E-2</v>
      </c>
      <c r="AA67" s="150">
        <v>1.5955046538116663E-2</v>
      </c>
      <c r="AB67" s="150">
        <v>1.6110732818771289E-2</v>
      </c>
      <c r="AC67" s="150">
        <v>1.6263500990604786E-2</v>
      </c>
      <c r="AD67" s="150">
        <v>1.641322051883929E-2</v>
      </c>
      <c r="AE67" s="150">
        <v>1.655983965300074E-2</v>
      </c>
      <c r="AF67" s="150">
        <v>1.6703261843697217E-2</v>
      </c>
      <c r="AG67" s="150">
        <v>1.6843419892551954E-2</v>
      </c>
      <c r="AH67" s="150">
        <v>1.698029603447684E-2</v>
      </c>
      <c r="AI67" s="150">
        <v>1.7113843153368623E-2</v>
      </c>
      <c r="AJ67" s="150">
        <v>1.7243978602947827E-2</v>
      </c>
      <c r="AK67" s="150">
        <v>1.7370685390521473E-2</v>
      </c>
      <c r="AL67" s="150">
        <v>1.7493880869810088E-2</v>
      </c>
      <c r="AM67" s="150">
        <v>1.7613544186145021E-2</v>
      </c>
      <c r="AN67" s="150">
        <v>1.7729694649404652E-2</v>
      </c>
      <c r="AO67" s="150">
        <v>1.7842232620616523E-2</v>
      </c>
      <c r="AP67" s="150">
        <v>1.7951188223190917E-2</v>
      </c>
      <c r="AQ67" s="150">
        <v>1.8056599304489461E-2</v>
      </c>
      <c r="AR67" s="151"/>
    </row>
    <row r="68" spans="1:75" ht="13.5" customHeight="1" x14ac:dyDescent="0.25">
      <c r="A68" s="693"/>
      <c r="B68" s="153" t="s">
        <v>384</v>
      </c>
      <c r="C68" s="158">
        <f t="shared" ref="C68:G68" si="43">C50/1000000</f>
        <v>6.8725999999999989E-14</v>
      </c>
      <c r="D68" s="158">
        <f t="shared" si="43"/>
        <v>6.8433999999999991E-14</v>
      </c>
      <c r="E68" s="158">
        <f t="shared" si="43"/>
        <v>5.2699000000000002E-14</v>
      </c>
      <c r="F68" s="158">
        <f t="shared" si="43"/>
        <v>7.0422999999999994E-14</v>
      </c>
      <c r="G68" s="158">
        <f t="shared" si="43"/>
        <v>5.4781000000000004E-14</v>
      </c>
      <c r="H68" s="159">
        <v>7.724E-3</v>
      </c>
      <c r="I68" s="159">
        <v>8.4539999999999997E-3</v>
      </c>
      <c r="J68" s="159">
        <v>9.9860000000000001E-3</v>
      </c>
      <c r="K68" s="159">
        <v>7.5079999999999999E-3</v>
      </c>
      <c r="L68" s="159">
        <v>9.3159999999999996E-3</v>
      </c>
      <c r="M68" s="159">
        <v>5.2180000000000004E-3</v>
      </c>
      <c r="N68" s="159">
        <v>7.4640000000000001E-3</v>
      </c>
      <c r="O68" s="150">
        <v>7.5643404791666544E-3</v>
      </c>
      <c r="P68" s="150">
        <v>7.663825288062376E-3</v>
      </c>
      <c r="Q68" s="150">
        <v>7.7623951394595464E-3</v>
      </c>
      <c r="R68" s="150">
        <v>7.860031532379335E-3</v>
      </c>
      <c r="S68" s="150">
        <v>7.9566251428559217E-3</v>
      </c>
      <c r="T68" s="150">
        <v>8.0521393894084376E-3</v>
      </c>
      <c r="U68" s="150">
        <v>8.146505734319848E-3</v>
      </c>
      <c r="V68" s="150">
        <v>8.2397107223328245E-3</v>
      </c>
      <c r="W68" s="150">
        <v>8.3316496547262524E-3</v>
      </c>
      <c r="X68" s="150">
        <v>8.4222733357155119E-3</v>
      </c>
      <c r="Y68" s="150">
        <v>8.5115182733050722E-3</v>
      </c>
      <c r="Z68" s="150">
        <v>8.5993108840563999E-3</v>
      </c>
      <c r="AA68" s="150">
        <v>8.6856150069654168E-3</v>
      </c>
      <c r="AB68" s="150">
        <v>8.7703675705133807E-3</v>
      </c>
      <c r="AC68" s="150">
        <v>8.8535315727426289E-3</v>
      </c>
      <c r="AD68" s="150">
        <v>8.9350359530753799E-3</v>
      </c>
      <c r="AE68" s="150">
        <v>9.0148525395665948E-3</v>
      </c>
      <c r="AF68" s="150">
        <v>9.0929287726173209E-3</v>
      </c>
      <c r="AG68" s="150">
        <v>9.1692280707466895E-3</v>
      </c>
      <c r="AH68" s="150">
        <v>9.2437407629884921E-3</v>
      </c>
      <c r="AI68" s="150">
        <v>9.3164412002584417E-3</v>
      </c>
      <c r="AJ68" s="150">
        <v>9.3872843915398345E-3</v>
      </c>
      <c r="AK68" s="150">
        <v>9.456261086343256E-3</v>
      </c>
      <c r="AL68" s="150">
        <v>9.5233262936520041E-3</v>
      </c>
      <c r="AM68" s="150">
        <v>9.5884686605927048E-3</v>
      </c>
      <c r="AN68" s="150">
        <v>9.6516986990851476E-3</v>
      </c>
      <c r="AO68" s="150">
        <v>9.7129621676232125E-3</v>
      </c>
      <c r="AP68" s="150">
        <v>9.7722754648017756E-3</v>
      </c>
      <c r="AQ68" s="150">
        <v>9.8296591939836253E-3</v>
      </c>
      <c r="AR68" s="151"/>
    </row>
    <row r="69" spans="1:75" ht="13.5" customHeight="1" x14ac:dyDescent="0.25">
      <c r="A69" s="225"/>
      <c r="B69" s="148" t="s">
        <v>385</v>
      </c>
      <c r="C69" s="161">
        <f t="shared" ref="C69:AQ69" si="44">SUM(C55:C68)</f>
        <v>2.2090951483429996E-6</v>
      </c>
      <c r="D69" s="161">
        <f t="shared" si="44"/>
        <v>2.3220082737399995E-6</v>
      </c>
      <c r="E69" s="161">
        <f t="shared" si="44"/>
        <v>2.1174600762720006E-6</v>
      </c>
      <c r="F69" s="161">
        <f t="shared" si="44"/>
        <v>2.198287158998E-6</v>
      </c>
      <c r="G69" s="161">
        <f t="shared" si="44"/>
        <v>2.1806619211857382E-6</v>
      </c>
      <c r="H69" s="162">
        <f t="shared" si="44"/>
        <v>2.2390988985786575</v>
      </c>
      <c r="I69" s="162">
        <f t="shared" si="44"/>
        <v>2.0209997947465599</v>
      </c>
      <c r="J69" s="162">
        <f t="shared" si="44"/>
        <v>2.1063639162024939</v>
      </c>
      <c r="K69" s="162">
        <f t="shared" si="44"/>
        <v>1.9798475956460118</v>
      </c>
      <c r="L69" s="162">
        <f t="shared" si="44"/>
        <v>1.9927495377522391</v>
      </c>
      <c r="M69" s="162">
        <f t="shared" si="44"/>
        <v>1.9896457753948011</v>
      </c>
      <c r="N69" s="162">
        <f t="shared" si="44"/>
        <v>1.9946614556610387</v>
      </c>
      <c r="O69" s="149">
        <f t="shared" si="44"/>
        <v>2.0214762046208836</v>
      </c>
      <c r="P69" s="149">
        <f t="shared" si="44"/>
        <v>2.0480622863100719</v>
      </c>
      <c r="Q69" s="149">
        <f t="shared" si="44"/>
        <v>2.0744038569521099</v>
      </c>
      <c r="R69" s="149">
        <f t="shared" si="44"/>
        <v>2.1004959723897945</v>
      </c>
      <c r="S69" s="149">
        <f t="shared" si="44"/>
        <v>2.1263094171487418</v>
      </c>
      <c r="T69" s="149">
        <f t="shared" si="44"/>
        <v>2.1518344152817552</v>
      </c>
      <c r="U69" s="149">
        <f t="shared" si="44"/>
        <v>2.1770526509337387</v>
      </c>
      <c r="V69" s="149">
        <f t="shared" si="44"/>
        <v>2.2019605283539994</v>
      </c>
      <c r="W69" s="149">
        <f t="shared" si="44"/>
        <v>2.2265300681074565</v>
      </c>
      <c r="X69" s="149">
        <f t="shared" si="44"/>
        <v>2.2507481232306334</v>
      </c>
      <c r="Y69" s="149">
        <f t="shared" si="44"/>
        <v>2.2745977262749499</v>
      </c>
      <c r="Z69" s="149">
        <f t="shared" si="44"/>
        <v>2.298059212978798</v>
      </c>
      <c r="AA69" s="149">
        <f t="shared" si="44"/>
        <v>2.3211229197621921</v>
      </c>
      <c r="AB69" s="149">
        <f t="shared" si="44"/>
        <v>2.3437719915437545</v>
      </c>
      <c r="AC69" s="149">
        <f t="shared" si="44"/>
        <v>2.3659965400090801</v>
      </c>
      <c r="AD69" s="149">
        <f t="shared" si="44"/>
        <v>2.3877775750998191</v>
      </c>
      <c r="AE69" s="149">
        <f t="shared" si="44"/>
        <v>2.4091075682129572</v>
      </c>
      <c r="AF69" s="149">
        <f t="shared" si="44"/>
        <v>2.4299724734473482</v>
      </c>
      <c r="AG69" s="149">
        <f t="shared" si="44"/>
        <v>2.4503625148557941</v>
      </c>
      <c r="AH69" s="149">
        <f t="shared" si="44"/>
        <v>2.4702751079924838</v>
      </c>
      <c r="AI69" s="149">
        <f t="shared" si="44"/>
        <v>2.4897033984576602</v>
      </c>
      <c r="AJ69" s="149">
        <f t="shared" si="44"/>
        <v>2.5086353629599398</v>
      </c>
      <c r="AK69" s="149">
        <f t="shared" si="44"/>
        <v>2.5270685294207218</v>
      </c>
      <c r="AL69" s="149">
        <f t="shared" si="44"/>
        <v>2.5449908745486258</v>
      </c>
      <c r="AM69" s="149">
        <f t="shared" si="44"/>
        <v>2.5623993644290044</v>
      </c>
      <c r="AN69" s="149">
        <f t="shared" si="44"/>
        <v>2.5792968082420855</v>
      </c>
      <c r="AO69" s="149">
        <f t="shared" si="44"/>
        <v>2.5956687106178871</v>
      </c>
      <c r="AP69" s="149">
        <f t="shared" si="44"/>
        <v>2.6115194538775675</v>
      </c>
      <c r="AQ69" s="149">
        <f t="shared" si="44"/>
        <v>2.6268545440143742</v>
      </c>
      <c r="AR69" s="163"/>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8"/>
      <c r="BU69" s="48"/>
      <c r="BV69" s="48"/>
      <c r="BW69" s="48"/>
    </row>
    <row r="70" spans="1:75" ht="14.25" customHeight="1" x14ac:dyDescent="0.25">
      <c r="A70" s="225"/>
      <c r="B70" s="164"/>
      <c r="C70" s="164"/>
      <c r="D70" s="164"/>
      <c r="E70" s="164"/>
      <c r="F70" s="164"/>
      <c r="G70" s="164"/>
      <c r="H70" s="165"/>
      <c r="I70" s="165"/>
      <c r="J70" s="165"/>
      <c r="K70" s="165"/>
      <c r="L70" s="165"/>
      <c r="M70" s="165"/>
      <c r="N70" s="165"/>
      <c r="O70" s="165"/>
      <c r="P70" s="165"/>
      <c r="Q70" s="165"/>
      <c r="R70" s="165"/>
      <c r="S70" s="165"/>
      <c r="T70" s="165"/>
      <c r="U70" s="165"/>
      <c r="V70" s="165"/>
      <c r="W70" s="165"/>
      <c r="X70" s="165"/>
      <c r="Y70" s="165"/>
      <c r="Z70" s="165"/>
      <c r="AA70" s="165"/>
      <c r="AB70" s="165"/>
      <c r="AC70" s="165"/>
      <c r="AD70" s="165"/>
      <c r="AE70" s="165"/>
      <c r="AF70" s="165"/>
      <c r="AG70" s="165"/>
      <c r="AH70" s="165"/>
      <c r="AI70" s="165"/>
      <c r="AJ70" s="165"/>
      <c r="AK70" s="165"/>
      <c r="AL70" s="165"/>
      <c r="AM70" s="165"/>
      <c r="AN70" s="165"/>
      <c r="AO70" s="165"/>
      <c r="AP70" s="165"/>
      <c r="AQ70" s="165"/>
      <c r="AR70" s="151"/>
    </row>
    <row r="71" spans="1:75" ht="14.25" hidden="1" customHeight="1" x14ac:dyDescent="0.25">
      <c r="A71" s="225"/>
      <c r="B71" s="152" t="s">
        <v>357</v>
      </c>
      <c r="C71" s="148"/>
      <c r="D71" s="148"/>
      <c r="E71" s="148"/>
      <c r="F71" s="148"/>
      <c r="G71" s="148"/>
      <c r="H71" s="149"/>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1"/>
    </row>
    <row r="72" spans="1:75" ht="14.25" hidden="1" customHeight="1" x14ac:dyDescent="0.25">
      <c r="A72" s="225"/>
      <c r="B72" s="153" t="s">
        <v>476</v>
      </c>
      <c r="C72" s="154">
        <v>328782</v>
      </c>
      <c r="D72" s="154">
        <v>307322</v>
      </c>
      <c r="E72" s="154">
        <v>302672</v>
      </c>
      <c r="F72" s="154">
        <v>310482</v>
      </c>
      <c r="G72" s="154">
        <v>288963</v>
      </c>
      <c r="H72" s="155">
        <v>291306</v>
      </c>
      <c r="I72" s="155">
        <v>275248</v>
      </c>
      <c r="J72" s="155">
        <v>257520</v>
      </c>
      <c r="K72" s="155">
        <v>262186</v>
      </c>
      <c r="L72" s="155">
        <v>319160</v>
      </c>
      <c r="M72" s="155">
        <v>288525</v>
      </c>
      <c r="N72" s="155">
        <v>276130</v>
      </c>
      <c r="O72" s="155"/>
      <c r="P72" s="155"/>
      <c r="Q72" s="155"/>
      <c r="R72" s="155"/>
      <c r="S72" s="155"/>
      <c r="T72" s="155"/>
      <c r="U72" s="155"/>
      <c r="V72" s="155"/>
      <c r="W72" s="155"/>
      <c r="X72" s="155"/>
      <c r="Y72" s="155"/>
      <c r="Z72" s="155"/>
      <c r="AA72" s="155"/>
      <c r="AB72" s="155"/>
      <c r="AC72" s="155"/>
      <c r="AD72" s="155"/>
      <c r="AE72" s="155"/>
      <c r="AF72" s="155"/>
      <c r="AG72" s="155"/>
      <c r="AH72" s="155"/>
      <c r="AI72" s="155"/>
      <c r="AJ72" s="155"/>
      <c r="AK72" s="155"/>
      <c r="AL72" s="155"/>
      <c r="AM72" s="155"/>
      <c r="AN72" s="155"/>
      <c r="AO72" s="155"/>
      <c r="AP72" s="155"/>
      <c r="AQ72" s="155"/>
      <c r="AR72" s="151"/>
    </row>
    <row r="73" spans="1:75" ht="14.25" hidden="1" customHeight="1" x14ac:dyDescent="0.25">
      <c r="A73" s="225"/>
      <c r="B73" s="153" t="s">
        <v>358</v>
      </c>
      <c r="C73" s="154">
        <v>360025</v>
      </c>
      <c r="D73" s="154">
        <v>399467</v>
      </c>
      <c r="E73" s="154">
        <v>390176</v>
      </c>
      <c r="F73" s="154">
        <v>402434</v>
      </c>
      <c r="G73" s="154">
        <v>372637</v>
      </c>
      <c r="H73" s="155">
        <v>432094</v>
      </c>
      <c r="I73" s="155">
        <v>454257</v>
      </c>
      <c r="J73" s="155">
        <v>467327</v>
      </c>
      <c r="K73" s="155">
        <v>501950</v>
      </c>
      <c r="L73" s="155">
        <v>525435</v>
      </c>
      <c r="M73" s="155">
        <v>527347</v>
      </c>
      <c r="N73" s="155">
        <v>543547</v>
      </c>
      <c r="O73" s="155"/>
      <c r="P73" s="155"/>
      <c r="Q73" s="155"/>
      <c r="R73" s="155"/>
      <c r="S73" s="155"/>
      <c r="T73" s="155"/>
      <c r="U73" s="155"/>
      <c r="V73" s="155"/>
      <c r="W73" s="155"/>
      <c r="X73" s="155"/>
      <c r="Y73" s="155"/>
      <c r="Z73" s="155"/>
      <c r="AA73" s="155"/>
      <c r="AB73" s="155"/>
      <c r="AC73" s="155"/>
      <c r="AD73" s="155"/>
      <c r="AE73" s="155"/>
      <c r="AF73" s="155"/>
      <c r="AG73" s="155"/>
      <c r="AH73" s="155"/>
      <c r="AI73" s="155"/>
      <c r="AJ73" s="155"/>
      <c r="AK73" s="155"/>
      <c r="AL73" s="155"/>
      <c r="AM73" s="155"/>
      <c r="AN73" s="155"/>
      <c r="AO73" s="155"/>
      <c r="AP73" s="155"/>
      <c r="AQ73" s="155"/>
      <c r="AR73" s="151"/>
    </row>
    <row r="74" spans="1:75" ht="14.25" hidden="1" customHeight="1" x14ac:dyDescent="0.25">
      <c r="A74" s="225"/>
      <c r="B74" s="153" t="s">
        <v>359</v>
      </c>
      <c r="C74" s="154">
        <v>144931</v>
      </c>
      <c r="D74" s="154">
        <v>98347</v>
      </c>
      <c r="E74" s="154">
        <v>78710</v>
      </c>
      <c r="F74" s="154">
        <v>61627</v>
      </c>
      <c r="G74" s="154">
        <v>35483</v>
      </c>
      <c r="H74" s="155">
        <v>44027</v>
      </c>
      <c r="I74" s="155">
        <v>29872</v>
      </c>
      <c r="J74" s="155">
        <v>37260</v>
      </c>
      <c r="K74" s="155">
        <v>31924</v>
      </c>
      <c r="L74" s="155">
        <v>36047</v>
      </c>
      <c r="M74" s="155">
        <v>26909</v>
      </c>
      <c r="N74" s="155">
        <v>29481</v>
      </c>
      <c r="O74" s="155"/>
      <c r="P74" s="155"/>
      <c r="Q74" s="155"/>
      <c r="R74" s="155"/>
      <c r="S74" s="155"/>
      <c r="T74" s="155"/>
      <c r="U74" s="155"/>
      <c r="V74" s="155"/>
      <c r="W74" s="155"/>
      <c r="X74" s="155"/>
      <c r="Y74" s="155"/>
      <c r="Z74" s="155"/>
      <c r="AA74" s="155"/>
      <c r="AB74" s="155"/>
      <c r="AC74" s="155"/>
      <c r="AD74" s="155"/>
      <c r="AE74" s="155"/>
      <c r="AF74" s="155"/>
      <c r="AG74" s="155"/>
      <c r="AH74" s="155"/>
      <c r="AI74" s="155"/>
      <c r="AJ74" s="155"/>
      <c r="AK74" s="155"/>
      <c r="AL74" s="155"/>
      <c r="AM74" s="155"/>
      <c r="AN74" s="155"/>
      <c r="AO74" s="155"/>
      <c r="AP74" s="155"/>
      <c r="AQ74" s="155"/>
      <c r="AR74" s="151"/>
    </row>
    <row r="75" spans="1:75" ht="14.25" hidden="1" customHeight="1" x14ac:dyDescent="0.25">
      <c r="A75" s="225"/>
      <c r="B75" s="153" t="s">
        <v>360</v>
      </c>
      <c r="C75" s="154">
        <v>106928</v>
      </c>
      <c r="D75" s="154">
        <v>86455</v>
      </c>
      <c r="E75" s="154">
        <v>95239</v>
      </c>
      <c r="F75" s="154">
        <v>101066</v>
      </c>
      <c r="G75" s="154">
        <v>96892</v>
      </c>
      <c r="H75" s="155">
        <v>102616</v>
      </c>
      <c r="I75" s="155">
        <v>104661</v>
      </c>
      <c r="J75" s="155">
        <v>127081</v>
      </c>
      <c r="K75" s="155">
        <v>115321</v>
      </c>
      <c r="L75" s="155">
        <v>137337</v>
      </c>
      <c r="M75" s="155">
        <v>153207</v>
      </c>
      <c r="N75" s="155">
        <v>150189</v>
      </c>
      <c r="O75" s="155"/>
      <c r="P75" s="155"/>
      <c r="Q75" s="155"/>
      <c r="R75" s="155"/>
      <c r="S75" s="155"/>
      <c r="T75" s="155"/>
      <c r="U75" s="155"/>
      <c r="V75" s="155"/>
      <c r="W75" s="155"/>
      <c r="X75" s="155"/>
      <c r="Y75" s="155"/>
      <c r="Z75" s="155"/>
      <c r="AA75" s="155"/>
      <c r="AB75" s="155"/>
      <c r="AC75" s="155"/>
      <c r="AD75" s="155"/>
      <c r="AE75" s="155"/>
      <c r="AF75" s="155"/>
      <c r="AG75" s="155"/>
      <c r="AH75" s="155"/>
      <c r="AI75" s="155"/>
      <c r="AJ75" s="155"/>
      <c r="AK75" s="155"/>
      <c r="AL75" s="155"/>
      <c r="AM75" s="155"/>
      <c r="AN75" s="155"/>
      <c r="AO75" s="155"/>
      <c r="AP75" s="155"/>
      <c r="AQ75" s="155"/>
      <c r="AR75" s="151"/>
    </row>
    <row r="76" spans="1:75" ht="14.25" hidden="1" customHeight="1" x14ac:dyDescent="0.25">
      <c r="A76" s="225"/>
      <c r="B76" s="153" t="s">
        <v>361</v>
      </c>
      <c r="C76" s="154">
        <v>440346</v>
      </c>
      <c r="D76" s="154">
        <v>577784</v>
      </c>
      <c r="E76" s="154">
        <v>486580</v>
      </c>
      <c r="F76" s="154">
        <v>496652</v>
      </c>
      <c r="G76" s="154">
        <v>485696</v>
      </c>
      <c r="H76" s="155">
        <v>533290</v>
      </c>
      <c r="I76" s="155">
        <v>378335</v>
      </c>
      <c r="J76" s="155">
        <v>444623</v>
      </c>
      <c r="K76" s="155">
        <v>435391</v>
      </c>
      <c r="L76" s="155">
        <v>388838</v>
      </c>
      <c r="M76" s="155">
        <v>415235</v>
      </c>
      <c r="N76" s="155">
        <v>439400</v>
      </c>
      <c r="O76" s="155"/>
      <c r="P76" s="155"/>
      <c r="Q76" s="155"/>
      <c r="R76" s="155"/>
      <c r="S76" s="155"/>
      <c r="T76" s="155"/>
      <c r="U76" s="155"/>
      <c r="V76" s="155"/>
      <c r="W76" s="155"/>
      <c r="X76" s="155"/>
      <c r="Y76" s="155"/>
      <c r="Z76" s="155"/>
      <c r="AA76" s="155"/>
      <c r="AB76" s="155"/>
      <c r="AC76" s="155"/>
      <c r="AD76" s="155"/>
      <c r="AE76" s="155"/>
      <c r="AF76" s="155"/>
      <c r="AG76" s="155"/>
      <c r="AH76" s="155"/>
      <c r="AI76" s="155"/>
      <c r="AJ76" s="155"/>
      <c r="AK76" s="155"/>
      <c r="AL76" s="155"/>
      <c r="AM76" s="155"/>
      <c r="AN76" s="155"/>
      <c r="AO76" s="155"/>
      <c r="AP76" s="155"/>
      <c r="AQ76" s="155"/>
      <c r="AR76" s="151"/>
    </row>
    <row r="77" spans="1:75" ht="13.5" hidden="1" customHeight="1" x14ac:dyDescent="0.25">
      <c r="A77" s="225"/>
      <c r="B77" s="153" t="s">
        <v>362</v>
      </c>
      <c r="C77" s="154">
        <v>193502</v>
      </c>
      <c r="D77" s="154">
        <v>202651</v>
      </c>
      <c r="E77" s="154">
        <v>198578</v>
      </c>
      <c r="F77" s="154">
        <v>218833</v>
      </c>
      <c r="G77" s="154">
        <v>272011</v>
      </c>
      <c r="H77" s="155">
        <v>290343</v>
      </c>
      <c r="I77" s="155">
        <v>263839</v>
      </c>
      <c r="J77" s="155">
        <v>260292</v>
      </c>
      <c r="K77" s="155">
        <v>223962</v>
      </c>
      <c r="L77" s="155">
        <v>200908</v>
      </c>
      <c r="M77" s="155">
        <v>188469</v>
      </c>
      <c r="N77" s="155">
        <v>152529</v>
      </c>
      <c r="O77" s="155"/>
      <c r="P77" s="155"/>
      <c r="Q77" s="155"/>
      <c r="R77" s="155"/>
      <c r="S77" s="155"/>
      <c r="T77" s="155"/>
      <c r="U77" s="155"/>
      <c r="V77" s="155"/>
      <c r="W77" s="155"/>
      <c r="X77" s="155"/>
      <c r="Y77" s="155"/>
      <c r="Z77" s="155"/>
      <c r="AA77" s="155"/>
      <c r="AB77" s="155"/>
      <c r="AC77" s="155"/>
      <c r="AD77" s="155"/>
      <c r="AE77" s="155"/>
      <c r="AF77" s="155"/>
      <c r="AG77" s="155"/>
      <c r="AH77" s="155"/>
      <c r="AI77" s="155"/>
      <c r="AJ77" s="155"/>
      <c r="AK77" s="155"/>
      <c r="AL77" s="155"/>
      <c r="AM77" s="155"/>
      <c r="AN77" s="155"/>
      <c r="AO77" s="155"/>
      <c r="AP77" s="155"/>
      <c r="AQ77" s="155"/>
      <c r="AR77" s="151"/>
    </row>
    <row r="78" spans="1:75" ht="14.25" hidden="1" customHeight="1" x14ac:dyDescent="0.25">
      <c r="A78" s="225"/>
      <c r="B78" s="153" t="s">
        <v>363</v>
      </c>
      <c r="C78" s="156">
        <v>0</v>
      </c>
      <c r="D78" s="156">
        <v>0</v>
      </c>
      <c r="E78" s="156">
        <v>0</v>
      </c>
      <c r="F78" s="156">
        <v>0</v>
      </c>
      <c r="G78" s="154">
        <v>26517</v>
      </c>
      <c r="H78" s="155">
        <v>22493</v>
      </c>
      <c r="I78" s="155">
        <v>26280</v>
      </c>
      <c r="J78" s="155">
        <v>28021</v>
      </c>
      <c r="K78" s="155">
        <v>23134</v>
      </c>
      <c r="L78" s="155">
        <v>27020</v>
      </c>
      <c r="M78" s="155">
        <v>19682</v>
      </c>
      <c r="N78" s="155">
        <v>18807</v>
      </c>
      <c r="O78" s="155"/>
      <c r="P78" s="155"/>
      <c r="Q78" s="155"/>
      <c r="R78" s="155"/>
      <c r="S78" s="155"/>
      <c r="T78" s="155"/>
      <c r="U78" s="155"/>
      <c r="V78" s="155"/>
      <c r="W78" s="155"/>
      <c r="X78" s="155"/>
      <c r="Y78" s="155"/>
      <c r="Z78" s="155"/>
      <c r="AA78" s="155"/>
      <c r="AB78" s="155"/>
      <c r="AC78" s="155"/>
      <c r="AD78" s="155"/>
      <c r="AE78" s="155"/>
      <c r="AF78" s="155"/>
      <c r="AG78" s="155"/>
      <c r="AH78" s="155"/>
      <c r="AI78" s="155"/>
      <c r="AJ78" s="155"/>
      <c r="AK78" s="155"/>
      <c r="AL78" s="155"/>
      <c r="AM78" s="155"/>
      <c r="AN78" s="155"/>
      <c r="AO78" s="155"/>
      <c r="AP78" s="155"/>
      <c r="AQ78" s="155"/>
      <c r="AR78" s="151"/>
    </row>
    <row r="79" spans="1:75" ht="13.5" hidden="1" customHeight="1" x14ac:dyDescent="0.25">
      <c r="A79" s="225"/>
      <c r="B79" s="153" t="s">
        <v>364</v>
      </c>
      <c r="C79" s="157">
        <v>0</v>
      </c>
      <c r="D79" s="157">
        <v>0</v>
      </c>
      <c r="E79" s="157">
        <v>0</v>
      </c>
      <c r="F79" s="157">
        <v>0</v>
      </c>
      <c r="G79" s="157">
        <v>0</v>
      </c>
      <c r="H79" s="155">
        <v>10472.114714214915</v>
      </c>
      <c r="I79" s="155">
        <v>6695.6319092416825</v>
      </c>
      <c r="J79" s="155">
        <v>7335.2687453287053</v>
      </c>
      <c r="K79" s="155">
        <v>6007.0091686241994</v>
      </c>
      <c r="L79" s="155">
        <v>5242.5295496718272</v>
      </c>
      <c r="M79" s="155">
        <v>5495.9927723928777</v>
      </c>
      <c r="N79" s="155">
        <v>4252.7158461846493</v>
      </c>
      <c r="O79" s="155"/>
      <c r="P79" s="155"/>
      <c r="Q79" s="155"/>
      <c r="R79" s="155"/>
      <c r="S79" s="155"/>
      <c r="T79" s="155"/>
      <c r="U79" s="155"/>
      <c r="V79" s="155"/>
      <c r="W79" s="155"/>
      <c r="X79" s="155"/>
      <c r="Y79" s="155"/>
      <c r="Z79" s="155"/>
      <c r="AA79" s="155"/>
      <c r="AB79" s="155"/>
      <c r="AC79" s="155"/>
      <c r="AD79" s="155"/>
      <c r="AE79" s="155"/>
      <c r="AF79" s="155"/>
      <c r="AG79" s="155"/>
      <c r="AH79" s="155"/>
      <c r="AI79" s="155"/>
      <c r="AJ79" s="155"/>
      <c r="AK79" s="155"/>
      <c r="AL79" s="155"/>
      <c r="AM79" s="155"/>
      <c r="AN79" s="155"/>
      <c r="AO79" s="155"/>
      <c r="AP79" s="155"/>
      <c r="AQ79" s="155"/>
      <c r="AR79" s="151"/>
    </row>
    <row r="80" spans="1:75" ht="14.25" hidden="1" customHeight="1" x14ac:dyDescent="0.25">
      <c r="A80" s="225"/>
      <c r="B80" s="153" t="s">
        <v>386</v>
      </c>
      <c r="C80" s="154">
        <v>2664</v>
      </c>
      <c r="D80" s="154">
        <v>1583</v>
      </c>
      <c r="E80" s="154">
        <v>3077</v>
      </c>
      <c r="F80" s="154">
        <v>1325</v>
      </c>
      <c r="G80" s="154">
        <v>2802</v>
      </c>
      <c r="H80" s="155">
        <v>2345.5969934792079</v>
      </c>
      <c r="I80" s="155">
        <v>1768</v>
      </c>
      <c r="J80" s="155">
        <v>1954</v>
      </c>
      <c r="K80" s="155">
        <v>1547</v>
      </c>
      <c r="L80" s="155">
        <v>1401</v>
      </c>
      <c r="M80" s="155">
        <v>2578.8146525884899</v>
      </c>
      <c r="N80" s="155">
        <v>1649.6615821743339</v>
      </c>
      <c r="O80" s="155"/>
      <c r="P80" s="155"/>
      <c r="Q80" s="155"/>
      <c r="R80" s="155"/>
      <c r="S80" s="155"/>
      <c r="T80" s="155"/>
      <c r="U80" s="155"/>
      <c r="V80" s="155"/>
      <c r="W80" s="155"/>
      <c r="X80" s="155"/>
      <c r="Y80" s="155"/>
      <c r="Z80" s="155"/>
      <c r="AA80" s="155"/>
      <c r="AB80" s="155"/>
      <c r="AC80" s="155"/>
      <c r="AD80" s="155"/>
      <c r="AE80" s="155"/>
      <c r="AF80" s="155"/>
      <c r="AG80" s="155"/>
      <c r="AH80" s="155"/>
      <c r="AI80" s="155"/>
      <c r="AJ80" s="155"/>
      <c r="AK80" s="155"/>
      <c r="AL80" s="155"/>
      <c r="AM80" s="155"/>
      <c r="AN80" s="155"/>
      <c r="AO80" s="155"/>
      <c r="AP80" s="155"/>
      <c r="AQ80" s="155"/>
      <c r="AR80" s="151"/>
    </row>
    <row r="81" spans="1:44" ht="14.25" hidden="1" customHeight="1" x14ac:dyDescent="0.25">
      <c r="A81" s="225"/>
      <c r="B81" s="153" t="s">
        <v>365</v>
      </c>
      <c r="C81" s="154">
        <v>103211</v>
      </c>
      <c r="D81" s="154">
        <v>143087</v>
      </c>
      <c r="E81" s="154">
        <v>104271</v>
      </c>
      <c r="F81" s="154">
        <v>79623</v>
      </c>
      <c r="G81" s="154">
        <v>71840</v>
      </c>
      <c r="H81" s="155">
        <v>67872</v>
      </c>
      <c r="I81" s="155">
        <v>60317</v>
      </c>
      <c r="J81" s="155">
        <v>70583</v>
      </c>
      <c r="K81" s="155">
        <v>43719</v>
      </c>
      <c r="L81" s="155">
        <v>52715</v>
      </c>
      <c r="M81" s="155">
        <v>44457</v>
      </c>
      <c r="N81" s="155">
        <v>62112</v>
      </c>
      <c r="O81" s="155"/>
      <c r="P81" s="155"/>
      <c r="Q81" s="155"/>
      <c r="R81" s="155"/>
      <c r="S81" s="155"/>
      <c r="T81" s="155"/>
      <c r="U81" s="155"/>
      <c r="V81" s="155"/>
      <c r="W81" s="155"/>
      <c r="X81" s="155"/>
      <c r="Y81" s="155"/>
      <c r="Z81" s="155"/>
      <c r="AA81" s="155"/>
      <c r="AB81" s="155"/>
      <c r="AC81" s="155"/>
      <c r="AD81" s="155"/>
      <c r="AE81" s="155"/>
      <c r="AF81" s="155"/>
      <c r="AG81" s="155"/>
      <c r="AH81" s="155"/>
      <c r="AI81" s="155"/>
      <c r="AJ81" s="155"/>
      <c r="AK81" s="155"/>
      <c r="AL81" s="155"/>
      <c r="AM81" s="155"/>
      <c r="AN81" s="155"/>
      <c r="AO81" s="155"/>
      <c r="AP81" s="155"/>
      <c r="AQ81" s="155"/>
      <c r="AR81" s="151"/>
    </row>
    <row r="82" spans="1:44" ht="14.25" hidden="1" customHeight="1" x14ac:dyDescent="0.25">
      <c r="A82" s="225"/>
      <c r="B82" s="153" t="s">
        <v>366</v>
      </c>
      <c r="C82" s="154">
        <v>34907</v>
      </c>
      <c r="D82" s="154">
        <v>35226</v>
      </c>
      <c r="E82" s="154">
        <v>29336</v>
      </c>
      <c r="F82" s="154">
        <v>34471</v>
      </c>
      <c r="G82" s="154">
        <v>21770</v>
      </c>
      <c r="H82" s="155">
        <v>20313</v>
      </c>
      <c r="I82" s="155">
        <v>23958</v>
      </c>
      <c r="J82" s="155">
        <v>16581</v>
      </c>
      <c r="K82" s="155">
        <v>14676</v>
      </c>
      <c r="L82" s="155">
        <v>14842</v>
      </c>
      <c r="M82" s="155">
        <v>23120</v>
      </c>
      <c r="N82" s="155">
        <v>18135</v>
      </c>
      <c r="O82" s="155"/>
      <c r="P82" s="155"/>
      <c r="Q82" s="155"/>
      <c r="R82" s="155"/>
      <c r="S82" s="155"/>
      <c r="T82" s="155"/>
      <c r="U82" s="155"/>
      <c r="V82" s="155"/>
      <c r="W82" s="155"/>
      <c r="X82" s="155"/>
      <c r="Y82" s="155"/>
      <c r="Z82" s="155"/>
      <c r="AA82" s="155"/>
      <c r="AB82" s="155"/>
      <c r="AC82" s="155"/>
      <c r="AD82" s="155"/>
      <c r="AE82" s="155"/>
      <c r="AF82" s="155"/>
      <c r="AG82" s="155"/>
      <c r="AH82" s="155"/>
      <c r="AI82" s="155"/>
      <c r="AJ82" s="155"/>
      <c r="AK82" s="155"/>
      <c r="AL82" s="155"/>
      <c r="AM82" s="155"/>
      <c r="AN82" s="155"/>
      <c r="AO82" s="155"/>
      <c r="AP82" s="155"/>
      <c r="AQ82" s="155"/>
      <c r="AR82" s="151"/>
    </row>
    <row r="83" spans="1:44" ht="14.25" hidden="1" customHeight="1" x14ac:dyDescent="0.25">
      <c r="A83" s="225"/>
      <c r="B83" s="153" t="s">
        <v>367</v>
      </c>
      <c r="C83" s="154">
        <v>61058</v>
      </c>
      <c r="D83" s="154">
        <v>61837</v>
      </c>
      <c r="E83" s="154">
        <v>49937</v>
      </c>
      <c r="F83" s="154">
        <v>65528</v>
      </c>
      <c r="G83" s="154">
        <v>51978</v>
      </c>
      <c r="H83" s="155">
        <v>47607</v>
      </c>
      <c r="I83" s="155">
        <v>47680</v>
      </c>
      <c r="J83" s="155">
        <v>46607</v>
      </c>
      <c r="K83" s="155">
        <v>34856</v>
      </c>
      <c r="L83" s="155">
        <v>33276</v>
      </c>
      <c r="M83" s="155">
        <v>39844</v>
      </c>
      <c r="N83" s="155">
        <v>36564</v>
      </c>
      <c r="O83" s="155"/>
      <c r="P83" s="155"/>
      <c r="Q83" s="155"/>
      <c r="R83" s="155"/>
      <c r="S83" s="155"/>
      <c r="T83" s="155"/>
      <c r="U83" s="155"/>
      <c r="V83" s="155"/>
      <c r="W83" s="155"/>
      <c r="X83" s="155"/>
      <c r="Y83" s="155"/>
      <c r="Z83" s="155"/>
      <c r="AA83" s="155"/>
      <c r="AB83" s="155"/>
      <c r="AC83" s="155"/>
      <c r="AD83" s="155"/>
      <c r="AE83" s="155"/>
      <c r="AF83" s="155"/>
      <c r="AG83" s="155"/>
      <c r="AH83" s="155"/>
      <c r="AI83" s="155"/>
      <c r="AJ83" s="155"/>
      <c r="AK83" s="155"/>
      <c r="AL83" s="155"/>
      <c r="AM83" s="155"/>
      <c r="AN83" s="155"/>
      <c r="AO83" s="155"/>
      <c r="AP83" s="155"/>
      <c r="AQ83" s="155"/>
      <c r="AR83" s="151"/>
    </row>
    <row r="84" spans="1:44" ht="14.25" hidden="1" customHeight="1" x14ac:dyDescent="0.25">
      <c r="A84" s="225"/>
      <c r="B84" s="153" t="s">
        <v>368</v>
      </c>
      <c r="C84" s="154">
        <v>42013</v>
      </c>
      <c r="D84" s="154">
        <v>35077</v>
      </c>
      <c r="E84" s="154">
        <v>27266</v>
      </c>
      <c r="F84" s="154">
        <v>24029</v>
      </c>
      <c r="G84" s="154">
        <v>52403</v>
      </c>
      <c r="H84" s="155">
        <v>57855</v>
      </c>
      <c r="I84" s="155">
        <v>67426</v>
      </c>
      <c r="J84" s="155">
        <v>69490</v>
      </c>
      <c r="K84" s="155">
        <v>68286</v>
      </c>
      <c r="L84" s="155">
        <v>64535</v>
      </c>
      <c r="M84" s="155">
        <v>64074.33089279884</v>
      </c>
      <c r="N84" s="155">
        <v>70140</v>
      </c>
      <c r="O84" s="155"/>
      <c r="P84" s="155"/>
      <c r="Q84" s="155"/>
      <c r="R84" s="155"/>
      <c r="S84" s="155"/>
      <c r="T84" s="155"/>
      <c r="U84" s="155"/>
      <c r="V84" s="155"/>
      <c r="W84" s="155"/>
      <c r="X84" s="155"/>
      <c r="Y84" s="155"/>
      <c r="Z84" s="155"/>
      <c r="AA84" s="155"/>
      <c r="AB84" s="155"/>
      <c r="AC84" s="155"/>
      <c r="AD84" s="155"/>
      <c r="AE84" s="155"/>
      <c r="AF84" s="155"/>
      <c r="AG84" s="155"/>
      <c r="AH84" s="155"/>
      <c r="AI84" s="155"/>
      <c r="AJ84" s="155"/>
      <c r="AK84" s="155"/>
      <c r="AL84" s="155"/>
      <c r="AM84" s="155"/>
      <c r="AN84" s="155"/>
      <c r="AO84" s="155"/>
      <c r="AP84" s="155"/>
      <c r="AQ84" s="155"/>
      <c r="AR84" s="151"/>
    </row>
    <row r="85" spans="1:44" ht="14.25" hidden="1" customHeight="1" x14ac:dyDescent="0.25">
      <c r="A85" s="225"/>
      <c r="B85" s="153" t="s">
        <v>369</v>
      </c>
      <c r="C85" s="154">
        <v>2664</v>
      </c>
      <c r="D85" s="154">
        <v>1583</v>
      </c>
      <c r="E85" s="154">
        <v>3077</v>
      </c>
      <c r="F85" s="154">
        <v>1325</v>
      </c>
      <c r="G85" s="154">
        <v>9670</v>
      </c>
      <c r="H85" s="155">
        <v>9951.4822792642935</v>
      </c>
      <c r="I85" s="155">
        <v>15220.368090758318</v>
      </c>
      <c r="J85" s="155">
        <v>21834.731254671293</v>
      </c>
      <c r="K85" s="155">
        <v>22317.990831375799</v>
      </c>
      <c r="L85" s="155">
        <v>18864.470450328172</v>
      </c>
      <c r="M85" s="155">
        <v>16995.821880195614</v>
      </c>
      <c r="N85" s="155">
        <v>13486.945735989684</v>
      </c>
      <c r="O85" s="155"/>
      <c r="P85" s="155"/>
      <c r="Q85" s="155"/>
      <c r="R85" s="155"/>
      <c r="S85" s="155"/>
      <c r="T85" s="155"/>
      <c r="U85" s="155"/>
      <c r="V85" s="155"/>
      <c r="W85" s="155"/>
      <c r="X85" s="155"/>
      <c r="Y85" s="155"/>
      <c r="Z85" s="155"/>
      <c r="AA85" s="155"/>
      <c r="AB85" s="155"/>
      <c r="AC85" s="155"/>
      <c r="AD85" s="155"/>
      <c r="AE85" s="155"/>
      <c r="AF85" s="155"/>
      <c r="AG85" s="155"/>
      <c r="AH85" s="155"/>
      <c r="AI85" s="155"/>
      <c r="AJ85" s="155"/>
      <c r="AK85" s="155"/>
      <c r="AL85" s="155"/>
      <c r="AM85" s="155"/>
      <c r="AN85" s="155"/>
      <c r="AO85" s="155"/>
      <c r="AP85" s="155"/>
      <c r="AQ85" s="155"/>
      <c r="AR85" s="151"/>
    </row>
    <row r="86" spans="1:44" ht="14.25" hidden="1" customHeight="1" x14ac:dyDescent="0.25">
      <c r="A86" s="225"/>
      <c r="B86" s="153"/>
      <c r="C86" s="154"/>
      <c r="D86" s="154"/>
      <c r="E86" s="154"/>
      <c r="F86" s="154"/>
      <c r="G86" s="154"/>
      <c r="H86" s="155"/>
      <c r="I86" s="155"/>
      <c r="J86" s="155"/>
      <c r="K86" s="155"/>
      <c r="L86" s="155"/>
      <c r="M86" s="155"/>
      <c r="N86" s="155"/>
      <c r="O86" s="155"/>
      <c r="P86" s="155"/>
      <c r="Q86" s="155"/>
      <c r="R86" s="155"/>
      <c r="S86" s="155"/>
      <c r="T86" s="155"/>
      <c r="U86" s="155"/>
      <c r="V86" s="155"/>
      <c r="W86" s="155"/>
      <c r="X86" s="155"/>
      <c r="Y86" s="155"/>
      <c r="Z86" s="155"/>
      <c r="AA86" s="155"/>
      <c r="AB86" s="155"/>
      <c r="AC86" s="155"/>
      <c r="AD86" s="155"/>
      <c r="AE86" s="155"/>
      <c r="AF86" s="155"/>
      <c r="AG86" s="155"/>
      <c r="AH86" s="155"/>
      <c r="AI86" s="155"/>
      <c r="AJ86" s="155"/>
      <c r="AK86" s="155"/>
      <c r="AL86" s="155"/>
      <c r="AM86" s="155"/>
      <c r="AN86" s="155"/>
      <c r="AO86" s="155"/>
      <c r="AP86" s="155"/>
      <c r="AQ86" s="155"/>
      <c r="AR86" s="151"/>
    </row>
    <row r="87" spans="1:44" ht="14.25" customHeight="1" x14ac:dyDescent="0.25">
      <c r="A87" s="225"/>
      <c r="B87" s="152" t="s">
        <v>371</v>
      </c>
      <c r="C87" s="148"/>
      <c r="D87" s="148"/>
      <c r="E87" s="148"/>
      <c r="F87" s="148"/>
      <c r="G87" s="148"/>
      <c r="H87" s="149"/>
      <c r="I87" s="150"/>
      <c r="J87" s="150"/>
      <c r="K87" s="150"/>
      <c r="L87" s="150"/>
      <c r="M87" s="150"/>
      <c r="N87" s="150"/>
      <c r="O87" s="150"/>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1"/>
    </row>
    <row r="88" spans="1:44" ht="14.25" customHeight="1" x14ac:dyDescent="0.25">
      <c r="A88" s="867" t="s">
        <v>477</v>
      </c>
      <c r="B88" s="153" t="s">
        <v>478</v>
      </c>
      <c r="C88" s="158">
        <f t="shared" ref="C88:N88" si="45">C72/1000000</f>
        <v>0.32878200000000002</v>
      </c>
      <c r="D88" s="158">
        <f t="shared" si="45"/>
        <v>0.30732199999999998</v>
      </c>
      <c r="E88" s="158">
        <f t="shared" si="45"/>
        <v>0.302672</v>
      </c>
      <c r="F88" s="158">
        <f t="shared" si="45"/>
        <v>0.31048199999999998</v>
      </c>
      <c r="G88" s="158">
        <f t="shared" si="45"/>
        <v>0.28896300000000003</v>
      </c>
      <c r="H88" s="159">
        <f t="shared" si="45"/>
        <v>0.29130600000000001</v>
      </c>
      <c r="I88" s="159">
        <f t="shared" si="45"/>
        <v>0.27524799999999999</v>
      </c>
      <c r="J88" s="159">
        <f t="shared" si="45"/>
        <v>0.25752000000000003</v>
      </c>
      <c r="K88" s="159">
        <f t="shared" si="45"/>
        <v>0.26218599999999997</v>
      </c>
      <c r="L88" s="159">
        <f t="shared" si="45"/>
        <v>0.31916</v>
      </c>
      <c r="M88" s="159">
        <f t="shared" si="45"/>
        <v>0.28852499999999998</v>
      </c>
      <c r="N88" s="159">
        <f t="shared" si="45"/>
        <v>0.27612999999999999</v>
      </c>
      <c r="O88" s="150">
        <v>0.27837257470405502</v>
      </c>
      <c r="P88" s="150">
        <v>0.27699364944575139</v>
      </c>
      <c r="Q88" s="150">
        <v>0.29387219496900574</v>
      </c>
      <c r="R88" s="150">
        <v>0.29437952864866423</v>
      </c>
      <c r="S88" s="150">
        <v>0.31204780010193578</v>
      </c>
      <c r="T88" s="150">
        <v>0.31980648688656038</v>
      </c>
      <c r="U88" s="150">
        <v>0.32791507827123434</v>
      </c>
      <c r="V88" s="150">
        <v>0.33513542339752023</v>
      </c>
      <c r="W88" s="150">
        <v>0.3435779805914938</v>
      </c>
      <c r="X88" s="150">
        <v>0.35153763334888893</v>
      </c>
      <c r="Y88" s="150">
        <v>0.359951454974823</v>
      </c>
      <c r="Z88" s="150">
        <v>0.36928707981842956</v>
      </c>
      <c r="AA88" s="150">
        <v>0.37853537738307885</v>
      </c>
      <c r="AB88" s="150">
        <v>0.38812349189794981</v>
      </c>
      <c r="AC88" s="150">
        <v>0.39673036050104138</v>
      </c>
      <c r="AD88" s="150">
        <v>0.40533769209167297</v>
      </c>
      <c r="AE88" s="150">
        <v>0.41473158109625935</v>
      </c>
      <c r="AF88" s="150">
        <v>0.42410239863608362</v>
      </c>
      <c r="AG88" s="150">
        <v>0.43438976600662088</v>
      </c>
      <c r="AH88" s="150">
        <v>0.44404345627795994</v>
      </c>
      <c r="AI88" s="150">
        <v>0.45406693520433938</v>
      </c>
      <c r="AJ88" s="150">
        <v>0.46368075964749061</v>
      </c>
      <c r="AK88" s="150">
        <v>0.47344640733306864</v>
      </c>
      <c r="AL88" s="150">
        <v>0.48281356956321914</v>
      </c>
      <c r="AM88" s="150">
        <v>0.49299263853941189</v>
      </c>
      <c r="AN88" s="150">
        <v>0.50273424778101361</v>
      </c>
      <c r="AO88" s="150">
        <v>0.51311400350791647</v>
      </c>
      <c r="AP88" s="150">
        <v>0.5231262704335341</v>
      </c>
      <c r="AQ88" s="150">
        <v>0.53319717209750583</v>
      </c>
      <c r="AR88" s="151"/>
    </row>
    <row r="89" spans="1:44" ht="14.25" customHeight="1" x14ac:dyDescent="0.25">
      <c r="A89" s="693"/>
      <c r="B89" s="153" t="s">
        <v>372</v>
      </c>
      <c r="C89" s="158">
        <f t="shared" ref="C89:N89" si="46">C73/1000000</f>
        <v>0.36002499999999998</v>
      </c>
      <c r="D89" s="158">
        <f t="shared" si="46"/>
        <v>0.39946700000000002</v>
      </c>
      <c r="E89" s="158">
        <f t="shared" si="46"/>
        <v>0.39017600000000002</v>
      </c>
      <c r="F89" s="158">
        <f t="shared" si="46"/>
        <v>0.40243400000000001</v>
      </c>
      <c r="G89" s="158">
        <f t="shared" si="46"/>
        <v>0.372637</v>
      </c>
      <c r="H89" s="159">
        <f t="shared" si="46"/>
        <v>0.43209399999999998</v>
      </c>
      <c r="I89" s="159">
        <f t="shared" si="46"/>
        <v>0.45425700000000002</v>
      </c>
      <c r="J89" s="159">
        <f t="shared" si="46"/>
        <v>0.46732699999999999</v>
      </c>
      <c r="K89" s="159">
        <f t="shared" si="46"/>
        <v>0.50195000000000001</v>
      </c>
      <c r="L89" s="159">
        <f t="shared" si="46"/>
        <v>0.52543499999999999</v>
      </c>
      <c r="M89" s="159">
        <f t="shared" si="46"/>
        <v>0.52734700000000001</v>
      </c>
      <c r="N89" s="159">
        <f t="shared" si="46"/>
        <v>0.543547</v>
      </c>
      <c r="O89" s="150">
        <v>0.54796138725478938</v>
      </c>
      <c r="P89" s="150">
        <v>0.54524704731572016</v>
      </c>
      <c r="Q89" s="150">
        <v>0.57847155310476273</v>
      </c>
      <c r="R89" s="150">
        <v>0.57947021206821225</v>
      </c>
      <c r="S89" s="150">
        <v>0.61424925072251058</v>
      </c>
      <c r="T89" s="150">
        <v>0.62952180685810744</v>
      </c>
      <c r="U89" s="150">
        <v>0.64548313131168145</v>
      </c>
      <c r="V89" s="150">
        <v>0.65969599095155151</v>
      </c>
      <c r="W89" s="150">
        <v>0.67631470907385893</v>
      </c>
      <c r="X89" s="150">
        <v>0.69198285587907338</v>
      </c>
      <c r="Y89" s="150">
        <v>0.70854500958678923</v>
      </c>
      <c r="Z89" s="150">
        <v>0.72692168317121619</v>
      </c>
      <c r="AA89" s="150">
        <v>0.7451264577207849</v>
      </c>
      <c r="AB89" s="150">
        <v>0.76400014359415813</v>
      </c>
      <c r="AC89" s="150">
        <v>0.78094229985608044</v>
      </c>
      <c r="AD89" s="150">
        <v>0.79788536748398409</v>
      </c>
      <c r="AE89" s="150">
        <v>0.8163767309243054</v>
      </c>
      <c r="AF89" s="150">
        <v>0.8348226794315986</v>
      </c>
      <c r="AG89" s="150">
        <v>0.85507280680694142</v>
      </c>
      <c r="AH89" s="150">
        <v>0.87407557501726085</v>
      </c>
      <c r="AI89" s="150">
        <v>0.89380625223450183</v>
      </c>
      <c r="AJ89" s="150">
        <v>0.91273054671391918</v>
      </c>
      <c r="AK89" s="150">
        <v>0.93195369705090858</v>
      </c>
      <c r="AL89" s="150">
        <v>0.95039245027841601</v>
      </c>
      <c r="AM89" s="150">
        <v>0.97042939811024387</v>
      </c>
      <c r="AN89" s="150">
        <v>0.98960523006781786</v>
      </c>
      <c r="AO89" s="150">
        <v>1.0100372189357092</v>
      </c>
      <c r="AP89" s="150">
        <v>1.0297458259346541</v>
      </c>
      <c r="AQ89" s="150">
        <v>1.0495698522510515</v>
      </c>
      <c r="AR89" s="151"/>
    </row>
    <row r="90" spans="1:44" ht="14.25" customHeight="1" x14ac:dyDescent="0.25">
      <c r="A90" s="693"/>
      <c r="B90" s="153" t="s">
        <v>373</v>
      </c>
      <c r="C90" s="158">
        <f t="shared" ref="C90:N90" si="47">C74/1000000</f>
        <v>0.144931</v>
      </c>
      <c r="D90" s="158">
        <f t="shared" si="47"/>
        <v>9.8347000000000004E-2</v>
      </c>
      <c r="E90" s="158">
        <f t="shared" si="47"/>
        <v>7.8710000000000002E-2</v>
      </c>
      <c r="F90" s="158">
        <f t="shared" si="47"/>
        <v>6.1627000000000001E-2</v>
      </c>
      <c r="G90" s="158">
        <f t="shared" si="47"/>
        <v>3.5483000000000001E-2</v>
      </c>
      <c r="H90" s="159">
        <f t="shared" si="47"/>
        <v>4.4026999999999997E-2</v>
      </c>
      <c r="I90" s="159">
        <f t="shared" si="47"/>
        <v>2.9871999999999999E-2</v>
      </c>
      <c r="J90" s="159">
        <f t="shared" si="47"/>
        <v>3.7260000000000001E-2</v>
      </c>
      <c r="K90" s="159">
        <f t="shared" si="47"/>
        <v>3.1924000000000001E-2</v>
      </c>
      <c r="L90" s="159">
        <f t="shared" si="47"/>
        <v>3.6047000000000003E-2</v>
      </c>
      <c r="M90" s="159">
        <f t="shared" si="47"/>
        <v>2.6908999999999999E-2</v>
      </c>
      <c r="N90" s="159">
        <f t="shared" si="47"/>
        <v>2.9481E-2</v>
      </c>
      <c r="O90" s="150">
        <v>2.9504396494827074E-2</v>
      </c>
      <c r="P90" s="150">
        <v>2.8622700576157824E-2</v>
      </c>
      <c r="Q90" s="150">
        <v>3.2261465856429555E-2</v>
      </c>
      <c r="R90" s="150">
        <v>3.1835102580481403E-2</v>
      </c>
      <c r="S90" s="150">
        <v>3.583803047106103E-2</v>
      </c>
      <c r="T90" s="150">
        <v>3.7363671564961391E-2</v>
      </c>
      <c r="U90" s="150">
        <v>3.9012517948768859E-2</v>
      </c>
      <c r="V90" s="150">
        <v>4.043975352587495E-2</v>
      </c>
      <c r="W90" s="150">
        <v>4.2239918654928904E-2</v>
      </c>
      <c r="X90" s="150">
        <v>4.3933293676664521E-2</v>
      </c>
      <c r="Y90" s="150">
        <v>4.5791674738315087E-2</v>
      </c>
      <c r="Z90" s="150">
        <v>4.796427548984189E-2</v>
      </c>
      <c r="AA90" s="150">
        <v>5.0156631636805636E-2</v>
      </c>
      <c r="AB90" s="150">
        <v>5.2502499848280725E-2</v>
      </c>
      <c r="AC90" s="150">
        <v>5.4584403332373375E-2</v>
      </c>
      <c r="AD90" s="150">
        <v>5.6707377905937231E-2</v>
      </c>
      <c r="AE90" s="150">
        <v>5.9133690270350939E-2</v>
      </c>
      <c r="AF90" s="150">
        <v>6.1604372361586057E-2</v>
      </c>
      <c r="AG90" s="150">
        <v>6.4444520127993482E-2</v>
      </c>
      <c r="AH90" s="150">
        <v>6.7127640739229832E-2</v>
      </c>
      <c r="AI90" s="150">
        <v>7.0002433853406917E-2</v>
      </c>
      <c r="AJ90" s="150">
        <v>7.2792443133667645E-2</v>
      </c>
      <c r="AK90" s="150">
        <v>7.5700029563298243E-2</v>
      </c>
      <c r="AL90" s="150">
        <v>7.8520798759006444E-2</v>
      </c>
      <c r="AM90" s="150">
        <v>8.1716120277606885E-2</v>
      </c>
      <c r="AN90" s="150">
        <v>8.4812234834645228E-2</v>
      </c>
      <c r="AO90" s="150">
        <v>8.8233200488610192E-2</v>
      </c>
      <c r="AP90" s="150">
        <v>9.1583613111566445E-2</v>
      </c>
      <c r="AQ90" s="150">
        <v>9.503392388850683E-2</v>
      </c>
      <c r="AR90" s="151"/>
    </row>
    <row r="91" spans="1:44" ht="14.25" customHeight="1" x14ac:dyDescent="0.25">
      <c r="A91" s="693"/>
      <c r="B91" s="153" t="s">
        <v>374</v>
      </c>
      <c r="C91" s="158">
        <f t="shared" ref="C91:N91" si="48">C75/1000000</f>
        <v>0.106928</v>
      </c>
      <c r="D91" s="158">
        <f t="shared" si="48"/>
        <v>8.6455000000000004E-2</v>
      </c>
      <c r="E91" s="158">
        <f t="shared" si="48"/>
        <v>9.5239000000000004E-2</v>
      </c>
      <c r="F91" s="158">
        <f t="shared" si="48"/>
        <v>0.101066</v>
      </c>
      <c r="G91" s="158">
        <f t="shared" si="48"/>
        <v>9.6892000000000006E-2</v>
      </c>
      <c r="H91" s="159">
        <f t="shared" si="48"/>
        <v>0.102616</v>
      </c>
      <c r="I91" s="159">
        <f t="shared" si="48"/>
        <v>0.104661</v>
      </c>
      <c r="J91" s="159">
        <f t="shared" si="48"/>
        <v>0.127081</v>
      </c>
      <c r="K91" s="159">
        <f t="shared" si="48"/>
        <v>0.11532100000000001</v>
      </c>
      <c r="L91" s="159">
        <f t="shared" si="48"/>
        <v>0.13733699999999999</v>
      </c>
      <c r="M91" s="159">
        <f t="shared" si="48"/>
        <v>0.15320700000000001</v>
      </c>
      <c r="N91" s="159">
        <f t="shared" si="48"/>
        <v>0.15018899999999999</v>
      </c>
      <c r="O91" s="150">
        <v>0.15220802950503223</v>
      </c>
      <c r="P91" s="150">
        <v>0.1542098413972133</v>
      </c>
      <c r="Q91" s="150">
        <v>0.15619324271172155</v>
      </c>
      <c r="R91" s="150">
        <v>0.15815786117584671</v>
      </c>
      <c r="S91" s="150">
        <v>0.16010149699630064</v>
      </c>
      <c r="T91" s="150">
        <v>0.16202341408840618</v>
      </c>
      <c r="U91" s="150">
        <v>0.16392223335098655</v>
      </c>
      <c r="V91" s="150">
        <v>0.16579768404025247</v>
      </c>
      <c r="W91" s="150">
        <v>0.16764765943109336</v>
      </c>
      <c r="X91" s="150">
        <v>0.16947116961652958</v>
      </c>
      <c r="Y91" s="150">
        <v>0.17126693702430534</v>
      </c>
      <c r="Z91" s="150">
        <v>0.17303348102432289</v>
      </c>
      <c r="AA91" s="150">
        <v>0.17477007399264852</v>
      </c>
      <c r="AB91" s="150">
        <v>0.17647544681776978</v>
      </c>
      <c r="AC91" s="150">
        <v>0.17814885495426611</v>
      </c>
      <c r="AD91" s="150">
        <v>0.17978886853650022</v>
      </c>
      <c r="AE91" s="150">
        <v>0.18139492069466329</v>
      </c>
      <c r="AF91" s="150">
        <v>0.18296595383582828</v>
      </c>
      <c r="AG91" s="150">
        <v>0.18450123187531806</v>
      </c>
      <c r="AH91" s="150">
        <v>0.18600056021603403</v>
      </c>
      <c r="AI91" s="150">
        <v>0.18746342275262787</v>
      </c>
      <c r="AJ91" s="150">
        <v>0.18888891418555406</v>
      </c>
      <c r="AK91" s="150">
        <v>0.19027684837845746</v>
      </c>
      <c r="AL91" s="150">
        <v>0.19162632003179259</v>
      </c>
      <c r="AM91" s="150">
        <v>0.19293710070548722</v>
      </c>
      <c r="AN91" s="150">
        <v>0.19420940191812675</v>
      </c>
      <c r="AO91" s="150">
        <v>0.19544213223381049</v>
      </c>
      <c r="AP91" s="150">
        <v>0.19663562162153173</v>
      </c>
      <c r="AQ91" s="150">
        <v>0.19779028465771781</v>
      </c>
      <c r="AR91" s="151"/>
    </row>
    <row r="92" spans="1:44" ht="14.25" customHeight="1" x14ac:dyDescent="0.25">
      <c r="A92" s="693"/>
      <c r="B92" s="153" t="s">
        <v>375</v>
      </c>
      <c r="C92" s="158">
        <f t="shared" ref="C92:N92" si="49">C76/1000000</f>
        <v>0.44034600000000002</v>
      </c>
      <c r="D92" s="158">
        <f t="shared" si="49"/>
        <v>0.57778399999999996</v>
      </c>
      <c r="E92" s="158">
        <f t="shared" si="49"/>
        <v>0.48658000000000001</v>
      </c>
      <c r="F92" s="158">
        <f t="shared" si="49"/>
        <v>0.49665199999999998</v>
      </c>
      <c r="G92" s="158">
        <f t="shared" si="49"/>
        <v>0.48569600000000002</v>
      </c>
      <c r="H92" s="159">
        <f t="shared" si="49"/>
        <v>0.53329000000000004</v>
      </c>
      <c r="I92" s="159">
        <f t="shared" si="49"/>
        <v>0.37833499999999998</v>
      </c>
      <c r="J92" s="159">
        <f t="shared" si="49"/>
        <v>0.44462299999999999</v>
      </c>
      <c r="K92" s="159">
        <f t="shared" si="49"/>
        <v>0.43539099999999997</v>
      </c>
      <c r="L92" s="159">
        <f t="shared" si="49"/>
        <v>0.38883800000000002</v>
      </c>
      <c r="M92" s="159">
        <f t="shared" si="49"/>
        <v>0.41523500000000002</v>
      </c>
      <c r="N92" s="159">
        <f t="shared" si="49"/>
        <v>0.43940000000000001</v>
      </c>
      <c r="O92" s="150">
        <v>0.44530696765083438</v>
      </c>
      <c r="P92" s="150">
        <v>0.45116356264397212</v>
      </c>
      <c r="Q92" s="150">
        <v>0.45696629478544004</v>
      </c>
      <c r="R92" s="150">
        <v>0.46271407493669342</v>
      </c>
      <c r="S92" s="150">
        <v>0.46840046727905843</v>
      </c>
      <c r="T92" s="150">
        <v>0.47402331828859429</v>
      </c>
      <c r="U92" s="150">
        <v>0.47957859320205543</v>
      </c>
      <c r="V92" s="150">
        <v>0.48506549991868209</v>
      </c>
      <c r="W92" s="150">
        <v>0.49047787490443662</v>
      </c>
      <c r="X92" s="150">
        <v>0.49581282204091587</v>
      </c>
      <c r="Y92" s="150">
        <v>0.5010666036026592</v>
      </c>
      <c r="Z92" s="150">
        <v>0.50623488778863635</v>
      </c>
      <c r="AA92" s="150">
        <v>0.51131554582805516</v>
      </c>
      <c r="AB92" s="150">
        <v>0.51630486474860382</v>
      </c>
      <c r="AC92" s="150">
        <v>0.52120066627319273</v>
      </c>
      <c r="AD92" s="150">
        <v>0.52599876711968396</v>
      </c>
      <c r="AE92" s="150">
        <v>0.53069750882711164</v>
      </c>
      <c r="AF92" s="150">
        <v>0.53529379725188242</v>
      </c>
      <c r="AG92" s="150">
        <v>0.53978547887005557</v>
      </c>
      <c r="AH92" s="150">
        <v>0.54417198435920988</v>
      </c>
      <c r="AI92" s="150">
        <v>0.54845180377727198</v>
      </c>
      <c r="AJ92" s="150">
        <v>0.55262228853732609</v>
      </c>
      <c r="AK92" s="150">
        <v>0.55668289407009985</v>
      </c>
      <c r="AL92" s="150">
        <v>0.56063097178867749</v>
      </c>
      <c r="AM92" s="150">
        <v>0.56446585335804289</v>
      </c>
      <c r="AN92" s="150">
        <v>0.56818815760691477</v>
      </c>
      <c r="AO92" s="150">
        <v>0.57179469137910477</v>
      </c>
      <c r="AP92" s="150">
        <v>0.57528642004741404</v>
      </c>
      <c r="AQ92" s="150">
        <v>0.57866455651613125</v>
      </c>
      <c r="AR92" s="151"/>
    </row>
    <row r="93" spans="1:44" ht="14.25" customHeight="1" x14ac:dyDescent="0.25">
      <c r="A93" s="693"/>
      <c r="B93" s="153" t="s">
        <v>376</v>
      </c>
      <c r="C93" s="158">
        <f t="shared" ref="C93:N93" si="50">C77/1000000</f>
        <v>0.19350200000000001</v>
      </c>
      <c r="D93" s="158">
        <f t="shared" si="50"/>
        <v>0.202651</v>
      </c>
      <c r="E93" s="158">
        <f t="shared" si="50"/>
        <v>0.198578</v>
      </c>
      <c r="F93" s="158">
        <f t="shared" si="50"/>
        <v>0.218833</v>
      </c>
      <c r="G93" s="158">
        <f t="shared" si="50"/>
        <v>0.272011</v>
      </c>
      <c r="H93" s="159">
        <f t="shared" si="50"/>
        <v>0.29034300000000002</v>
      </c>
      <c r="I93" s="159">
        <f t="shared" si="50"/>
        <v>0.26383899999999999</v>
      </c>
      <c r="J93" s="159">
        <f t="shared" si="50"/>
        <v>0.26029200000000002</v>
      </c>
      <c r="K93" s="159">
        <f t="shared" si="50"/>
        <v>0.22396199999999999</v>
      </c>
      <c r="L93" s="159">
        <f t="shared" si="50"/>
        <v>0.200908</v>
      </c>
      <c r="M93" s="159">
        <f t="shared" si="50"/>
        <v>0.188469</v>
      </c>
      <c r="N93" s="159">
        <f t="shared" si="50"/>
        <v>0.152529</v>
      </c>
      <c r="O93" s="150">
        <v>0.15457948672920827</v>
      </c>
      <c r="P93" s="150">
        <v>0.15661248758880841</v>
      </c>
      <c r="Q93" s="150">
        <v>0.15862679102714697</v>
      </c>
      <c r="R93" s="150">
        <v>0.16062201897136755</v>
      </c>
      <c r="S93" s="150">
        <v>0.16259593735459146</v>
      </c>
      <c r="T93" s="150">
        <v>0.16454779862367086</v>
      </c>
      <c r="U93" s="150">
        <v>0.16647620219052409</v>
      </c>
      <c r="V93" s="150">
        <v>0.16838087309307381</v>
      </c>
      <c r="W93" s="150">
        <v>0.17025967178265541</v>
      </c>
      <c r="X93" s="150">
        <v>0.1721115929291735</v>
      </c>
      <c r="Y93" s="150">
        <v>0.17393533905532541</v>
      </c>
      <c r="Z93" s="150">
        <v>0.17572940646225055</v>
      </c>
      <c r="AA93" s="150">
        <v>0.17749305618936598</v>
      </c>
      <c r="AB93" s="150">
        <v>0.17922499935193395</v>
      </c>
      <c r="AC93" s="150">
        <v>0.1809244798042417</v>
      </c>
      <c r="AD93" s="150">
        <v>0.18259004540281809</v>
      </c>
      <c r="AE93" s="150">
        <v>0.1842211204458136</v>
      </c>
      <c r="AF93" s="150">
        <v>0.18581663086261346</v>
      </c>
      <c r="AG93" s="150">
        <v>0.18737582910006984</v>
      </c>
      <c r="AH93" s="150">
        <v>0.1888985175291896</v>
      </c>
      <c r="AI93" s="150">
        <v>0.19038417200351276</v>
      </c>
      <c r="AJ93" s="150">
        <v>0.19183187311859309</v>
      </c>
      <c r="AK93" s="150">
        <v>0.19324143183800238</v>
      </c>
      <c r="AL93" s="150">
        <v>0.19461192875729444</v>
      </c>
      <c r="AM93" s="150">
        <v>0.19594313187721649</v>
      </c>
      <c r="AN93" s="150">
        <v>0.19723525601189143</v>
      </c>
      <c r="AO93" s="150">
        <v>0.19848719272044482</v>
      </c>
      <c r="AP93" s="150">
        <v>0.19969927711290852</v>
      </c>
      <c r="AQ93" s="150">
        <v>0.2008719302249635</v>
      </c>
      <c r="AR93" s="151"/>
    </row>
    <row r="94" spans="1:44" ht="14.25" customHeight="1" x14ac:dyDescent="0.25">
      <c r="A94" s="693"/>
      <c r="B94" s="153" t="s">
        <v>377</v>
      </c>
      <c r="C94" s="160">
        <f t="shared" ref="C94:N94" si="51">C78/1000000</f>
        <v>0</v>
      </c>
      <c r="D94" s="160">
        <f t="shared" si="51"/>
        <v>0</v>
      </c>
      <c r="E94" s="160">
        <f t="shared" si="51"/>
        <v>0</v>
      </c>
      <c r="F94" s="160">
        <f t="shared" si="51"/>
        <v>0</v>
      </c>
      <c r="G94" s="158">
        <f t="shared" si="51"/>
        <v>2.6516999999999999E-2</v>
      </c>
      <c r="H94" s="159">
        <f t="shared" si="51"/>
        <v>2.2492999999999999E-2</v>
      </c>
      <c r="I94" s="159">
        <f t="shared" si="51"/>
        <v>2.6280000000000001E-2</v>
      </c>
      <c r="J94" s="159">
        <f t="shared" si="51"/>
        <v>2.8021000000000001E-2</v>
      </c>
      <c r="K94" s="159">
        <f t="shared" si="51"/>
        <v>2.3133999999999998E-2</v>
      </c>
      <c r="L94" s="159">
        <f t="shared" si="51"/>
        <v>2.7019999999999999E-2</v>
      </c>
      <c r="M94" s="159">
        <f t="shared" si="51"/>
        <v>1.9682000000000002E-2</v>
      </c>
      <c r="N94" s="159">
        <f t="shared" si="51"/>
        <v>1.8807000000000001E-2</v>
      </c>
      <c r="O94" s="150">
        <v>1.9059827356871284E-2</v>
      </c>
      <c r="P94" s="150">
        <v>1.9310498686038197E-2</v>
      </c>
      <c r="Q94" s="150">
        <v>1.9558864601797385E-2</v>
      </c>
      <c r="R94" s="150">
        <v>1.9804878487333623E-2</v>
      </c>
      <c r="S94" s="150">
        <v>2.004826487964782E-2</v>
      </c>
      <c r="T94" s="150">
        <v>2.0288931604582595E-2</v>
      </c>
      <c r="U94" s="150">
        <v>2.0526705968026981E-2</v>
      </c>
      <c r="V94" s="150">
        <v>2.0761554066842634E-2</v>
      </c>
      <c r="W94" s="150">
        <v>2.0993212092234273E-2</v>
      </c>
      <c r="X94" s="150">
        <v>2.1221556085852307E-2</v>
      </c>
      <c r="Y94" s="150">
        <v>2.1446426067262655E-2</v>
      </c>
      <c r="Z94" s="150">
        <v>2.1667636628677475E-2</v>
      </c>
      <c r="AA94" s="150">
        <v>2.1885096655412453E-2</v>
      </c>
      <c r="AB94" s="150">
        <v>2.209864722650658E-2</v>
      </c>
      <c r="AC94" s="150">
        <v>2.2308195108329393E-2</v>
      </c>
      <c r="AD94" s="150">
        <v>2.251356124993149E-2</v>
      </c>
      <c r="AE94" s="150">
        <v>2.271467466661695E-2</v>
      </c>
      <c r="AF94" s="150">
        <v>2.29114029242516E-2</v>
      </c>
      <c r="AG94" s="150">
        <v>2.310365384867805E-2</v>
      </c>
      <c r="AH94" s="150">
        <v>2.3291403072015614E-2</v>
      </c>
      <c r="AI94" s="150">
        <v>2.3474585966406818E-2</v>
      </c>
      <c r="AJ94" s="150">
        <v>2.3653089168232801E-2</v>
      </c>
      <c r="AK94" s="150">
        <v>2.3826889369085957E-2</v>
      </c>
      <c r="AL94" s="150">
        <v>2.3995873205347427E-2</v>
      </c>
      <c r="AM94" s="150">
        <v>2.4160012071244231E-2</v>
      </c>
      <c r="AN94" s="150">
        <v>2.4319332453603203E-2</v>
      </c>
      <c r="AO94" s="150">
        <v>2.4473697680397869E-2</v>
      </c>
      <c r="AP94" s="150">
        <v>2.4623149071078099E-2</v>
      </c>
      <c r="AQ94" s="150">
        <v>2.4767738539824488E-2</v>
      </c>
      <c r="AR94" s="151"/>
    </row>
    <row r="95" spans="1:44" ht="14.25" customHeight="1" x14ac:dyDescent="0.25">
      <c r="A95" s="693"/>
      <c r="B95" s="153" t="s">
        <v>378</v>
      </c>
      <c r="C95" s="160">
        <f t="shared" ref="C95:N95" si="52">C79/1000000</f>
        <v>0</v>
      </c>
      <c r="D95" s="160">
        <f t="shared" si="52"/>
        <v>0</v>
      </c>
      <c r="E95" s="160">
        <f t="shared" si="52"/>
        <v>0</v>
      </c>
      <c r="F95" s="160">
        <f t="shared" si="52"/>
        <v>0</v>
      </c>
      <c r="G95" s="160">
        <f t="shared" si="52"/>
        <v>0</v>
      </c>
      <c r="H95" s="159">
        <f t="shared" si="52"/>
        <v>1.0472114714214914E-2</v>
      </c>
      <c r="I95" s="159">
        <f t="shared" si="52"/>
        <v>6.6956319092416824E-3</v>
      </c>
      <c r="J95" s="159">
        <f t="shared" si="52"/>
        <v>7.3352687453287057E-3</v>
      </c>
      <c r="K95" s="159">
        <f t="shared" si="52"/>
        <v>6.0070091686241995E-3</v>
      </c>
      <c r="L95" s="159">
        <f t="shared" si="52"/>
        <v>5.2425295496718273E-3</v>
      </c>
      <c r="M95" s="159">
        <f t="shared" si="52"/>
        <v>5.4959927723928778E-3</v>
      </c>
      <c r="N95" s="159">
        <f t="shared" si="52"/>
        <v>4.2527158461846491E-3</v>
      </c>
      <c r="O95" s="150">
        <v>4.3098862033344064E-3</v>
      </c>
      <c r="P95" s="150">
        <v>4.3665690306716898E-3</v>
      </c>
      <c r="Q95" s="150">
        <v>4.4227305484895903E-3</v>
      </c>
      <c r="R95" s="150">
        <v>4.4783602156029745E-3</v>
      </c>
      <c r="S95" s="150">
        <v>4.5333957431905906E-3</v>
      </c>
      <c r="T95" s="150">
        <v>4.5878162884545604E-3</v>
      </c>
      <c r="U95" s="150">
        <v>4.641582801095407E-3</v>
      </c>
      <c r="V95" s="150">
        <v>4.6946876147966705E-3</v>
      </c>
      <c r="W95" s="150">
        <v>4.7470710760333839E-3</v>
      </c>
      <c r="X95" s="150">
        <v>4.7987051548359846E-3</v>
      </c>
      <c r="Y95" s="150">
        <v>4.8495536757736692E-3</v>
      </c>
      <c r="Z95" s="150">
        <v>4.8995747136782904E-3</v>
      </c>
      <c r="AA95" s="150">
        <v>4.9487476653243571E-3</v>
      </c>
      <c r="AB95" s="150">
        <v>4.9970365948534563E-3</v>
      </c>
      <c r="AC95" s="150">
        <v>5.044420419895319E-3</v>
      </c>
      <c r="AD95" s="150">
        <v>5.0908586527161322E-3</v>
      </c>
      <c r="AE95" s="150">
        <v>5.1363352419658047E-3</v>
      </c>
      <c r="AF95" s="150">
        <v>5.1808202410956591E-3</v>
      </c>
      <c r="AG95" s="150">
        <v>5.2242928073078145E-3</v>
      </c>
      <c r="AH95" s="150">
        <v>5.2667474304373156E-3</v>
      </c>
      <c r="AI95" s="150">
        <v>5.3081694965684068E-3</v>
      </c>
      <c r="AJ95" s="150">
        <v>5.3485333714554202E-3</v>
      </c>
      <c r="AK95" s="150">
        <v>5.3878337845057883E-3</v>
      </c>
      <c r="AL95" s="150">
        <v>5.4260451014738441E-3</v>
      </c>
      <c r="AM95" s="150">
        <v>5.4631608539050724E-3</v>
      </c>
      <c r="AN95" s="150">
        <v>5.499187031109209E-3</v>
      </c>
      <c r="AO95" s="150">
        <v>5.5340927282480174E-3</v>
      </c>
      <c r="AP95" s="150">
        <v>5.5678872886446859E-3</v>
      </c>
      <c r="AQ95" s="150">
        <v>5.6005824513462969E-3</v>
      </c>
      <c r="AR95" s="151"/>
    </row>
    <row r="96" spans="1:44" ht="14.25" customHeight="1" x14ac:dyDescent="0.25">
      <c r="A96" s="693"/>
      <c r="B96" s="153" t="s">
        <v>379</v>
      </c>
      <c r="C96" s="158">
        <f t="shared" ref="C96:N96" si="53">C81/1000000</f>
        <v>0.103211</v>
      </c>
      <c r="D96" s="158">
        <f t="shared" si="53"/>
        <v>0.14308699999999999</v>
      </c>
      <c r="E96" s="158">
        <f t="shared" si="53"/>
        <v>0.104271</v>
      </c>
      <c r="F96" s="158">
        <f t="shared" si="53"/>
        <v>7.9622999999999999E-2</v>
      </c>
      <c r="G96" s="158">
        <f t="shared" si="53"/>
        <v>7.1840000000000001E-2</v>
      </c>
      <c r="H96" s="159">
        <f t="shared" si="53"/>
        <v>6.7872000000000002E-2</v>
      </c>
      <c r="I96" s="159">
        <f t="shared" si="53"/>
        <v>6.0317000000000003E-2</v>
      </c>
      <c r="J96" s="159">
        <f t="shared" si="53"/>
        <v>7.0583000000000007E-2</v>
      </c>
      <c r="K96" s="159">
        <f t="shared" si="53"/>
        <v>4.3719000000000001E-2</v>
      </c>
      <c r="L96" s="159">
        <f t="shared" si="53"/>
        <v>5.2714999999999998E-2</v>
      </c>
      <c r="M96" s="159">
        <f t="shared" si="53"/>
        <v>4.4457000000000003E-2</v>
      </c>
      <c r="N96" s="159">
        <f t="shared" si="53"/>
        <v>6.2112000000000001E-2</v>
      </c>
      <c r="O96" s="150">
        <v>6.2946987653000969E-2</v>
      </c>
      <c r="P96" s="150">
        <v>6.3774854808699127E-2</v>
      </c>
      <c r="Q96" s="150">
        <v>6.459510810585628E-2</v>
      </c>
      <c r="R96" s="150">
        <v>6.540759358777401E-2</v>
      </c>
      <c r="S96" s="150">
        <v>6.621140151032516E-2</v>
      </c>
      <c r="T96" s="150">
        <v>6.7006227459128737E-2</v>
      </c>
      <c r="U96" s="150">
        <v>6.779150109459732E-2</v>
      </c>
      <c r="V96" s="150">
        <v>6.8567110448222987E-2</v>
      </c>
      <c r="W96" s="150">
        <v>6.9332184265053179E-2</v>
      </c>
      <c r="X96" s="150">
        <v>7.0086313160230687E-2</v>
      </c>
      <c r="Y96" s="150">
        <v>7.0828968782358601E-2</v>
      </c>
      <c r="Z96" s="150">
        <v>7.1559538803659034E-2</v>
      </c>
      <c r="AA96" s="150">
        <v>7.2277722308766876E-2</v>
      </c>
      <c r="AB96" s="150">
        <v>7.2982994445301055E-2</v>
      </c>
      <c r="AC96" s="150">
        <v>7.367504729986471E-2</v>
      </c>
      <c r="AD96" s="150">
        <v>7.4353289538775194E-2</v>
      </c>
      <c r="AE96" s="150">
        <v>7.5017486727968971E-2</v>
      </c>
      <c r="AF96" s="150">
        <v>7.5667201490461841E-2</v>
      </c>
      <c r="AG96" s="150">
        <v>7.6302129411872796E-2</v>
      </c>
      <c r="AH96" s="150">
        <v>7.692219001483673E-2</v>
      </c>
      <c r="AI96" s="150">
        <v>7.7527169859385375E-2</v>
      </c>
      <c r="AJ96" s="150">
        <v>7.8116694550820237E-2</v>
      </c>
      <c r="AK96" s="150">
        <v>7.8690687110792107E-2</v>
      </c>
      <c r="AL96" s="150">
        <v>7.9248773144602519E-2</v>
      </c>
      <c r="AM96" s="150">
        <v>7.9790858178822879E-2</v>
      </c>
      <c r="AN96" s="150">
        <v>8.0317029688850017E-2</v>
      </c>
      <c r="AO96" s="150">
        <v>8.0826836301636229E-2</v>
      </c>
      <c r="AP96" s="150">
        <v>8.1320414478800604E-2</v>
      </c>
      <c r="AQ96" s="150">
        <v>8.1797935672120944E-2</v>
      </c>
      <c r="AR96" s="151"/>
    </row>
    <row r="97" spans="1:75" ht="14.25" customHeight="1" x14ac:dyDescent="0.25">
      <c r="A97" s="693"/>
      <c r="B97" s="153" t="s">
        <v>380</v>
      </c>
      <c r="C97" s="158">
        <f t="shared" ref="C97:N97" si="54">C82/1000000</f>
        <v>3.4907000000000001E-2</v>
      </c>
      <c r="D97" s="158">
        <f t="shared" si="54"/>
        <v>3.5226E-2</v>
      </c>
      <c r="E97" s="158">
        <f t="shared" si="54"/>
        <v>2.9336000000000001E-2</v>
      </c>
      <c r="F97" s="158">
        <f t="shared" si="54"/>
        <v>3.4471000000000002E-2</v>
      </c>
      <c r="G97" s="158">
        <f t="shared" si="54"/>
        <v>2.1770000000000001E-2</v>
      </c>
      <c r="H97" s="159">
        <f t="shared" si="54"/>
        <v>2.0313000000000001E-2</v>
      </c>
      <c r="I97" s="159">
        <f t="shared" si="54"/>
        <v>2.3958E-2</v>
      </c>
      <c r="J97" s="159">
        <f t="shared" si="54"/>
        <v>1.6580999999999999E-2</v>
      </c>
      <c r="K97" s="159">
        <f t="shared" si="54"/>
        <v>1.4676E-2</v>
      </c>
      <c r="L97" s="159">
        <f t="shared" si="54"/>
        <v>1.4841999999999999E-2</v>
      </c>
      <c r="M97" s="159">
        <f t="shared" si="54"/>
        <v>2.3120000000000002E-2</v>
      </c>
      <c r="N97" s="159">
        <f t="shared" si="54"/>
        <v>1.8134999999999998E-2</v>
      </c>
      <c r="O97" s="150">
        <v>1.8378793487364316E-2</v>
      </c>
      <c r="P97" s="150">
        <v>1.8620507984862162E-2</v>
      </c>
      <c r="Q97" s="150">
        <v>1.8859999444547006E-2</v>
      </c>
      <c r="R97" s="150">
        <v>1.9097222915286604E-2</v>
      </c>
      <c r="S97" s="150">
        <v>1.9331912776754036E-2</v>
      </c>
      <c r="T97" s="150">
        <v>1.9563980148301446E-2</v>
      </c>
      <c r="U97" s="150">
        <v>1.9793258506416188E-2</v>
      </c>
      <c r="V97" s="150">
        <v>2.0019715159365722E-2</v>
      </c>
      <c r="W97" s="150">
        <v>2.0243095724606183E-2</v>
      </c>
      <c r="X97" s="150">
        <v>2.0463280672990459E-2</v>
      </c>
      <c r="Y97" s="150">
        <v>2.0680115740405607E-2</v>
      </c>
      <c r="Z97" s="150">
        <v>2.0893422143939279E-2</v>
      </c>
      <c r="AA97" s="150">
        <v>2.1103112024560264E-2</v>
      </c>
      <c r="AB97" s="150">
        <v>2.1309032139772258E-2</v>
      </c>
      <c r="AC97" s="150">
        <v>2.1511092587310765E-2</v>
      </c>
      <c r="AD97" s="150">
        <v>2.170912071396329E-2</v>
      </c>
      <c r="AE97" s="150">
        <v>2.1903048071414816E-2</v>
      </c>
      <c r="AF97" s="150">
        <v>2.2092746957585091E-2</v>
      </c>
      <c r="AG97" s="150">
        <v>2.2278128491826261E-2</v>
      </c>
      <c r="AH97" s="150">
        <v>2.2459169176955562E-2</v>
      </c>
      <c r="AI97" s="150">
        <v>2.263580669435783E-2</v>
      </c>
      <c r="AJ97" s="150">
        <v>2.2807931731052371E-2</v>
      </c>
      <c r="AK97" s="150">
        <v>2.2975521811473061E-2</v>
      </c>
      <c r="AL97" s="150">
        <v>2.313846762263921E-2</v>
      </c>
      <c r="AM97" s="150">
        <v>2.3296741580901482E-2</v>
      </c>
      <c r="AN97" s="150">
        <v>2.3450369226675927E-2</v>
      </c>
      <c r="AO97" s="150">
        <v>2.3599218771415721E-2</v>
      </c>
      <c r="AP97" s="150">
        <v>2.3743330058169906E-2</v>
      </c>
      <c r="AQ97" s="150">
        <v>2.3882753146153943E-2</v>
      </c>
      <c r="AR97" s="151"/>
    </row>
    <row r="98" spans="1:75" ht="14.25" customHeight="1" x14ac:dyDescent="0.25">
      <c r="A98" s="693"/>
      <c r="B98" s="153" t="s">
        <v>381</v>
      </c>
      <c r="C98" s="158">
        <f t="shared" ref="C98:N98" si="55">C83/1000000</f>
        <v>6.1058000000000001E-2</v>
      </c>
      <c r="D98" s="158">
        <f t="shared" si="55"/>
        <v>6.1837000000000003E-2</v>
      </c>
      <c r="E98" s="158">
        <f t="shared" si="55"/>
        <v>4.9937000000000002E-2</v>
      </c>
      <c r="F98" s="158">
        <f t="shared" si="55"/>
        <v>6.5528000000000003E-2</v>
      </c>
      <c r="G98" s="158">
        <f t="shared" si="55"/>
        <v>5.1978000000000003E-2</v>
      </c>
      <c r="H98" s="159">
        <f t="shared" si="55"/>
        <v>4.7606999999999997E-2</v>
      </c>
      <c r="I98" s="159">
        <f t="shared" si="55"/>
        <v>4.768E-2</v>
      </c>
      <c r="J98" s="159">
        <f t="shared" si="55"/>
        <v>4.6607000000000003E-2</v>
      </c>
      <c r="K98" s="159">
        <f t="shared" si="55"/>
        <v>3.4855999999999998E-2</v>
      </c>
      <c r="L98" s="159">
        <f t="shared" si="55"/>
        <v>3.3276E-2</v>
      </c>
      <c r="M98" s="159">
        <f t="shared" si="55"/>
        <v>3.9843999999999997E-2</v>
      </c>
      <c r="N98" s="159">
        <f t="shared" si="55"/>
        <v>3.6563999999999999E-2</v>
      </c>
      <c r="O98" s="150">
        <v>3.7055539292637933E-2</v>
      </c>
      <c r="P98" s="150">
        <v>3.7542886901488839E-2</v>
      </c>
      <c r="Q98" s="150">
        <v>3.8025752395391056E-2</v>
      </c>
      <c r="R98" s="150">
        <v>3.8504045143343782E-2</v>
      </c>
      <c r="S98" s="150">
        <v>3.8977229598524107E-2</v>
      </c>
      <c r="T98" s="150">
        <v>3.9445126558725903E-2</v>
      </c>
      <c r="U98" s="150">
        <v>3.9907400277287106E-2</v>
      </c>
      <c r="V98" s="150">
        <v>4.0363984840752598E-2</v>
      </c>
      <c r="W98" s="150">
        <v>4.0814367360049661E-2</v>
      </c>
      <c r="X98" s="150">
        <v>4.1258306839107979E-2</v>
      </c>
      <c r="Y98" s="150">
        <v>4.1695492248811174E-2</v>
      </c>
      <c r="Z98" s="150">
        <v>4.2125563124951519E-2</v>
      </c>
      <c r="AA98" s="150">
        <v>4.2548342325118359E-2</v>
      </c>
      <c r="AB98" s="150">
        <v>4.296352087999078E-2</v>
      </c>
      <c r="AC98" s="150">
        <v>4.3370917527567179E-2</v>
      </c>
      <c r="AD98" s="150">
        <v>4.3770184162412663E-2</v>
      </c>
      <c r="AE98" s="150">
        <v>4.4161182778230564E-2</v>
      </c>
      <c r="AF98" s="150">
        <v>4.4543655900586773E-2</v>
      </c>
      <c r="AG98" s="150">
        <v>4.4917424327275177E-2</v>
      </c>
      <c r="AH98" s="150">
        <v>4.5282440682999893E-2</v>
      </c>
      <c r="AI98" s="150">
        <v>4.5638579320237085E-2</v>
      </c>
      <c r="AJ98" s="150">
        <v>4.5985619840871177E-2</v>
      </c>
      <c r="AK98" s="150">
        <v>4.6323516929401759E-2</v>
      </c>
      <c r="AL98" s="150">
        <v>4.6652050187713262E-2</v>
      </c>
      <c r="AM98" s="150">
        <v>4.6971164001327913E-2</v>
      </c>
      <c r="AN98" s="150">
        <v>4.7280909865132531E-2</v>
      </c>
      <c r="AO98" s="150">
        <v>4.7581022065511125E-2</v>
      </c>
      <c r="AP98" s="150">
        <v>4.7871580934487144E-2</v>
      </c>
      <c r="AQ98" s="150">
        <v>4.8152687402038749E-2</v>
      </c>
      <c r="AR98" s="151"/>
    </row>
    <row r="99" spans="1:75" ht="14.25" customHeight="1" x14ac:dyDescent="0.25">
      <c r="A99" s="693"/>
      <c r="B99" s="153" t="s">
        <v>382</v>
      </c>
      <c r="C99" s="158">
        <f t="shared" ref="C99:N99" si="56">C84/1000000</f>
        <v>4.2013000000000002E-2</v>
      </c>
      <c r="D99" s="158">
        <f t="shared" si="56"/>
        <v>3.5076999999999997E-2</v>
      </c>
      <c r="E99" s="158">
        <f t="shared" si="56"/>
        <v>2.7265999999999999E-2</v>
      </c>
      <c r="F99" s="158">
        <f t="shared" si="56"/>
        <v>2.4028999999999998E-2</v>
      </c>
      <c r="G99" s="158">
        <f t="shared" si="56"/>
        <v>5.2402999999999998E-2</v>
      </c>
      <c r="H99" s="159">
        <f t="shared" si="56"/>
        <v>5.7854999999999997E-2</v>
      </c>
      <c r="I99" s="159">
        <f t="shared" si="56"/>
        <v>6.7426E-2</v>
      </c>
      <c r="J99" s="159">
        <f t="shared" si="56"/>
        <v>6.9489999999999996E-2</v>
      </c>
      <c r="K99" s="159">
        <f t="shared" si="56"/>
        <v>6.8285999999999999E-2</v>
      </c>
      <c r="L99" s="159">
        <f t="shared" si="56"/>
        <v>6.4534999999999995E-2</v>
      </c>
      <c r="M99" s="159">
        <f t="shared" si="56"/>
        <v>6.4074330892798834E-2</v>
      </c>
      <c r="N99" s="159">
        <f t="shared" si="56"/>
        <v>7.0139999999999994E-2</v>
      </c>
      <c r="O99" s="150">
        <v>7.1082910129789525E-2</v>
      </c>
      <c r="P99" s="150">
        <v>7.2017779435248508E-2</v>
      </c>
      <c r="Q99" s="150">
        <v>7.2944050788008086E-2</v>
      </c>
      <c r="R99" s="150">
        <v>7.3861550332407072E-2</v>
      </c>
      <c r="S99" s="150">
        <v>7.4769250739538343E-2</v>
      </c>
      <c r="T99" s="150">
        <v>7.5666808249344533E-2</v>
      </c>
      <c r="U99" s="150">
        <v>7.6553578805626202E-2</v>
      </c>
      <c r="V99" s="150">
        <v>7.7429435967902471E-2</v>
      </c>
      <c r="W99" s="150">
        <v>7.8293395871181545E-2</v>
      </c>
      <c r="X99" s="150">
        <v>7.9144996217455216E-2</v>
      </c>
      <c r="Y99" s="150">
        <v>7.9983640365704378E-2</v>
      </c>
      <c r="Z99" s="150">
        <v>8.0808636844549239E-2</v>
      </c>
      <c r="AA99" s="150">
        <v>8.1619645845197486E-2</v>
      </c>
      <c r="AB99" s="150">
        <v>8.2416074677894996E-2</v>
      </c>
      <c r="AC99" s="150">
        <v>8.3197575631319368E-2</v>
      </c>
      <c r="AD99" s="150">
        <v>8.396348094168099E-2</v>
      </c>
      <c r="AE99" s="150">
        <v>8.4713525874223039E-2</v>
      </c>
      <c r="AF99" s="150">
        <v>8.544721652081709E-2</v>
      </c>
      <c r="AG99" s="150">
        <v>8.6164209121405766E-2</v>
      </c>
      <c r="AH99" s="150">
        <v>8.6864412796893442E-2</v>
      </c>
      <c r="AI99" s="150">
        <v>8.7547586520113463E-2</v>
      </c>
      <c r="AJ99" s="150">
        <v>8.8213307505707897E-2</v>
      </c>
      <c r="AK99" s="150">
        <v>8.8861488825846158E-2</v>
      </c>
      <c r="AL99" s="150">
        <v>8.9491707695170314E-2</v>
      </c>
      <c r="AM99" s="150">
        <v>9.0103857429524647E-2</v>
      </c>
      <c r="AN99" s="150">
        <v>9.0698036810534816E-2</v>
      </c>
      <c r="AO99" s="150">
        <v>9.12737361250123E-2</v>
      </c>
      <c r="AP99" s="150">
        <v>9.1831109472293171E-2</v>
      </c>
      <c r="AQ99" s="150">
        <v>9.2370350464363774E-2</v>
      </c>
      <c r="AR99" s="151"/>
    </row>
    <row r="100" spans="1:75" ht="13.5" customHeight="1" x14ac:dyDescent="0.25">
      <c r="A100" s="693"/>
      <c r="B100" s="153" t="s">
        <v>383</v>
      </c>
      <c r="C100" s="158">
        <f t="shared" ref="C100:N100" si="57">C85/1000000</f>
        <v>2.6640000000000001E-3</v>
      </c>
      <c r="D100" s="158">
        <f t="shared" si="57"/>
        <v>1.583E-3</v>
      </c>
      <c r="E100" s="158">
        <f t="shared" si="57"/>
        <v>3.0769999999999999E-3</v>
      </c>
      <c r="F100" s="158">
        <f t="shared" si="57"/>
        <v>1.325E-3</v>
      </c>
      <c r="G100" s="158">
        <f t="shared" si="57"/>
        <v>9.6699999999999998E-3</v>
      </c>
      <c r="H100" s="159">
        <f t="shared" si="57"/>
        <v>9.9514822792642933E-3</v>
      </c>
      <c r="I100" s="159">
        <f t="shared" si="57"/>
        <v>1.5220368090758319E-2</v>
      </c>
      <c r="J100" s="159">
        <f t="shared" si="57"/>
        <v>2.1834731254671294E-2</v>
      </c>
      <c r="K100" s="159">
        <f t="shared" si="57"/>
        <v>2.2317990831375797E-2</v>
      </c>
      <c r="L100" s="159">
        <f t="shared" si="57"/>
        <v>1.8864470450328172E-2</v>
      </c>
      <c r="M100" s="159">
        <f t="shared" si="57"/>
        <v>1.6995821880195612E-2</v>
      </c>
      <c r="N100" s="159">
        <f t="shared" si="57"/>
        <v>1.3486945735989684E-2</v>
      </c>
      <c r="O100" s="150">
        <v>1.3668254229779055E-2</v>
      </c>
      <c r="P100" s="150">
        <v>1.3848016584968216E-2</v>
      </c>
      <c r="Q100" s="150">
        <v>1.4026125673526388E-2</v>
      </c>
      <c r="R100" s="150">
        <v>1.4202548065429785E-2</v>
      </c>
      <c r="S100" s="150">
        <v>1.4377086219628748E-2</v>
      </c>
      <c r="T100" s="150">
        <v>1.4549674035848968E-2</v>
      </c>
      <c r="U100" s="150">
        <v>1.4720187671047772E-2</v>
      </c>
      <c r="V100" s="150">
        <v>1.4888602812480592E-2</v>
      </c>
      <c r="W100" s="150">
        <v>1.5054730276603714E-2</v>
      </c>
      <c r="X100" s="150">
        <v>1.521848116994479E-2</v>
      </c>
      <c r="Y100" s="150">
        <v>1.5379740766740365E-2</v>
      </c>
      <c r="Z100" s="150">
        <v>1.5538376106668556E-2</v>
      </c>
      <c r="AA100" s="150">
        <v>1.5694321849228324E-2</v>
      </c>
      <c r="AB100" s="150">
        <v>1.5847464028429476E-2</v>
      </c>
      <c r="AC100" s="150">
        <v>1.5997735784224438E-2</v>
      </c>
      <c r="AD100" s="150">
        <v>1.6145008714930933E-2</v>
      </c>
      <c r="AE100" s="150">
        <v>1.6289231915740009E-2</v>
      </c>
      <c r="AF100" s="150">
        <v>1.6430310414993175E-2</v>
      </c>
      <c r="AG100" s="150">
        <v>1.6568178112416124E-2</v>
      </c>
      <c r="AH100" s="150">
        <v>1.6702817533223693E-2</v>
      </c>
      <c r="AI100" s="150">
        <v>1.683418233124654E-2</v>
      </c>
      <c r="AJ100" s="150">
        <v>1.6962191210744996E-2</v>
      </c>
      <c r="AK100" s="150">
        <v>1.7086827456707167E-2</v>
      </c>
      <c r="AL100" s="150">
        <v>1.7208009773393391E-2</v>
      </c>
      <c r="AM100" s="150">
        <v>1.7325717646925431E-2</v>
      </c>
      <c r="AN100" s="150">
        <v>1.7439970071634985E-2</v>
      </c>
      <c r="AO100" s="150">
        <v>1.7550669036770487E-2</v>
      </c>
      <c r="AP100" s="150">
        <v>1.7657844173489392E-2</v>
      </c>
      <c r="AQ100" s="150">
        <v>1.7761532710681826E-2</v>
      </c>
      <c r="AR100" s="151"/>
    </row>
    <row r="101" spans="1:75" ht="13.5" customHeight="1" x14ac:dyDescent="0.25">
      <c r="A101" s="693"/>
      <c r="B101" s="153" t="s">
        <v>384</v>
      </c>
      <c r="C101" s="158">
        <f>5411/1000000</f>
        <v>5.411E-3</v>
      </c>
      <c r="D101" s="158">
        <f>5823/1000000</f>
        <v>5.8230000000000001E-3</v>
      </c>
      <c r="E101" s="158">
        <f>6293/1000000</f>
        <v>6.293E-3</v>
      </c>
      <c r="F101" s="158">
        <f>9202/1000000</f>
        <v>9.2020000000000001E-3</v>
      </c>
      <c r="G101" s="158">
        <v>6.731E-3</v>
      </c>
      <c r="H101" s="159">
        <v>7.6280000000000002E-3</v>
      </c>
      <c r="I101" s="159">
        <v>8.352E-3</v>
      </c>
      <c r="J101" s="159">
        <v>8.848E-3</v>
      </c>
      <c r="K101" s="159">
        <v>6.96E-3</v>
      </c>
      <c r="L101" s="159">
        <v>8.6180000000000007E-3</v>
      </c>
      <c r="M101" s="159">
        <v>4.9300000000000004E-3</v>
      </c>
      <c r="N101" s="159">
        <v>6.9629999999999996E-3</v>
      </c>
      <c r="O101" s="150">
        <v>7.0566054068110142E-3</v>
      </c>
      <c r="P101" s="150">
        <v>7.1494125778105997E-3</v>
      </c>
      <c r="Q101" s="150">
        <v>7.2413662052594873E-3</v>
      </c>
      <c r="R101" s="150">
        <v>7.3324490300049981E-3</v>
      </c>
      <c r="S101" s="150">
        <v>7.4225590661449329E-3</v>
      </c>
      <c r="T101" s="150">
        <v>7.5116621876274046E-3</v>
      </c>
      <c r="U101" s="150">
        <v>7.599694457136803E-3</v>
      </c>
      <c r="V101" s="150">
        <v>7.6866433225620907E-3</v>
      </c>
      <c r="W101" s="150">
        <v>7.7724111127892388E-3</v>
      </c>
      <c r="X101" s="150">
        <v>7.8569519341622589E-3</v>
      </c>
      <c r="Y101" s="150">
        <v>7.9402065564071825E-3</v>
      </c>
      <c r="Z101" s="150">
        <v>8.02210633516676E-3</v>
      </c>
      <c r="AA101" s="150">
        <v>8.1026175366425753E-3</v>
      </c>
      <c r="AB101" s="150">
        <v>8.1816813228141293E-3</v>
      </c>
      <c r="AC101" s="150">
        <v>8.2592631753760602E-3</v>
      </c>
      <c r="AD101" s="150">
        <v>8.3352968034919421E-3</v>
      </c>
      <c r="AE101" s="150">
        <v>8.4097559261792857E-3</v>
      </c>
      <c r="AF101" s="150">
        <v>8.4825915117543414E-3</v>
      </c>
      <c r="AG101" s="150">
        <v>8.5537694341652187E-3</v>
      </c>
      <c r="AH101" s="150">
        <v>8.6232806715821099E-3</v>
      </c>
      <c r="AI101" s="150">
        <v>8.6911012965433451E-3</v>
      </c>
      <c r="AJ101" s="150">
        <v>8.7571893379276341E-3</v>
      </c>
      <c r="AK101" s="150">
        <v>8.8215361661586385E-3</v>
      </c>
      <c r="AL101" s="150">
        <v>8.88409981011507E-3</v>
      </c>
      <c r="AM101" s="150">
        <v>8.9448696789532385E-3</v>
      </c>
      <c r="AN101" s="150">
        <v>9.0038555790098937E-3</v>
      </c>
      <c r="AO101" s="150">
        <v>9.0610069095874053E-3</v>
      </c>
      <c r="AP101" s="150">
        <v>9.1163389685711051E-3</v>
      </c>
      <c r="AQ101" s="150">
        <v>9.169870976381023E-3</v>
      </c>
      <c r="AR101" s="151"/>
    </row>
    <row r="102" spans="1:75" ht="13.5" customHeight="1" x14ac:dyDescent="0.25">
      <c r="A102" s="225"/>
      <c r="B102" s="148" t="s">
        <v>385</v>
      </c>
      <c r="C102" s="161">
        <f t="shared" ref="C102:AQ102" si="58">SUM(C88:C101)</f>
        <v>1.8237780000000003</v>
      </c>
      <c r="D102" s="161">
        <f t="shared" si="58"/>
        <v>1.9546589999999995</v>
      </c>
      <c r="E102" s="161">
        <f t="shared" si="58"/>
        <v>1.772135</v>
      </c>
      <c r="F102" s="161">
        <f t="shared" si="58"/>
        <v>1.805272</v>
      </c>
      <c r="G102" s="161">
        <f t="shared" si="58"/>
        <v>1.792591</v>
      </c>
      <c r="H102" s="162">
        <f t="shared" si="58"/>
        <v>1.9378675969934793</v>
      </c>
      <c r="I102" s="162">
        <f t="shared" si="58"/>
        <v>1.762141</v>
      </c>
      <c r="J102" s="162">
        <f t="shared" si="58"/>
        <v>1.8634030000000001</v>
      </c>
      <c r="K102" s="162">
        <f t="shared" si="58"/>
        <v>1.7906899999999999</v>
      </c>
      <c r="L102" s="162">
        <f t="shared" si="58"/>
        <v>1.8328380000000004</v>
      </c>
      <c r="M102" s="162">
        <f t="shared" si="58"/>
        <v>1.8182911455453874</v>
      </c>
      <c r="N102" s="162">
        <f t="shared" si="58"/>
        <v>1.8217366615821744</v>
      </c>
      <c r="O102" s="149">
        <f t="shared" si="58"/>
        <v>1.8414916460983348</v>
      </c>
      <c r="P102" s="149">
        <f t="shared" si="58"/>
        <v>1.8494798149774108</v>
      </c>
      <c r="Q102" s="149">
        <f t="shared" si="58"/>
        <v>1.9160655402173821</v>
      </c>
      <c r="R102" s="149">
        <f t="shared" si="58"/>
        <v>1.9298674461584486</v>
      </c>
      <c r="S102" s="149">
        <f t="shared" si="58"/>
        <v>1.9989040834592118</v>
      </c>
      <c r="T102" s="149">
        <f t="shared" si="58"/>
        <v>2.0359067228423147</v>
      </c>
      <c r="U102" s="149">
        <f t="shared" si="58"/>
        <v>2.0739216658564845</v>
      </c>
      <c r="V102" s="149">
        <f t="shared" si="58"/>
        <v>2.1089269591598807</v>
      </c>
      <c r="W102" s="149">
        <f t="shared" si="58"/>
        <v>2.1477682822170183</v>
      </c>
      <c r="X102" s="149">
        <f t="shared" si="58"/>
        <v>2.1848979587258257</v>
      </c>
      <c r="Y102" s="149">
        <f t="shared" si="58"/>
        <v>2.2233611631856811</v>
      </c>
      <c r="Z102" s="149">
        <f t="shared" si="58"/>
        <v>2.2646856684559884</v>
      </c>
      <c r="AA102" s="149">
        <f t="shared" si="58"/>
        <v>2.3055767489609904</v>
      </c>
      <c r="AB102" s="149">
        <f t="shared" si="58"/>
        <v>2.3474278975742586</v>
      </c>
      <c r="AC102" s="149">
        <f t="shared" si="58"/>
        <v>2.3858953122550819</v>
      </c>
      <c r="AD102" s="149">
        <f t="shared" si="58"/>
        <v>2.4241889193184987</v>
      </c>
      <c r="AE102" s="149">
        <f t="shared" si="58"/>
        <v>2.4649007934608442</v>
      </c>
      <c r="AF102" s="149">
        <f t="shared" si="58"/>
        <v>2.505361778341137</v>
      </c>
      <c r="AG102" s="149">
        <f t="shared" si="58"/>
        <v>2.5486814183419462</v>
      </c>
      <c r="AH102" s="149">
        <f t="shared" si="58"/>
        <v>2.5897301955178289</v>
      </c>
      <c r="AI102" s="149">
        <f t="shared" si="58"/>
        <v>2.6318322013105191</v>
      </c>
      <c r="AJ102" s="149">
        <f t="shared" si="58"/>
        <v>2.6723913820533634</v>
      </c>
      <c r="AK102" s="149">
        <f t="shared" si="58"/>
        <v>2.7132756096878055</v>
      </c>
      <c r="AL102" s="149">
        <f t="shared" si="58"/>
        <v>2.7526410657188611</v>
      </c>
      <c r="AM102" s="149">
        <f t="shared" si="58"/>
        <v>2.7945406243096138</v>
      </c>
      <c r="AN102" s="149">
        <f t="shared" si="58"/>
        <v>2.8347932189469596</v>
      </c>
      <c r="AO102" s="149">
        <f t="shared" si="58"/>
        <v>2.8770087188841758</v>
      </c>
      <c r="AP102" s="149">
        <f t="shared" si="58"/>
        <v>2.9178086827071428</v>
      </c>
      <c r="AQ102" s="149">
        <f t="shared" si="58"/>
        <v>2.958631170998788</v>
      </c>
      <c r="AR102" s="163"/>
      <c r="AS102" s="48"/>
      <c r="AT102" s="48"/>
      <c r="AU102" s="48"/>
      <c r="AV102" s="48"/>
      <c r="AW102" s="48"/>
      <c r="AX102" s="48"/>
      <c r="AY102" s="48"/>
      <c r="AZ102" s="48"/>
      <c r="BA102" s="48"/>
      <c r="BB102" s="48"/>
      <c r="BC102" s="48"/>
      <c r="BD102" s="48"/>
      <c r="BE102" s="48"/>
      <c r="BF102" s="48"/>
      <c r="BG102" s="48"/>
      <c r="BH102" s="48"/>
      <c r="BI102" s="48"/>
      <c r="BJ102" s="48"/>
      <c r="BK102" s="48"/>
      <c r="BL102" s="48"/>
      <c r="BM102" s="48"/>
      <c r="BN102" s="48"/>
      <c r="BO102" s="48"/>
      <c r="BP102" s="48"/>
      <c r="BQ102" s="48"/>
      <c r="BR102" s="48"/>
      <c r="BS102" s="48"/>
      <c r="BT102" s="48"/>
      <c r="BU102" s="48"/>
      <c r="BV102" s="48"/>
      <c r="BW102" s="48"/>
    </row>
    <row r="103" spans="1:75" ht="13.5" customHeight="1" x14ac:dyDescent="0.25">
      <c r="A103" s="225"/>
      <c r="B103" s="148"/>
      <c r="C103" s="161"/>
      <c r="D103" s="161"/>
      <c r="E103" s="161"/>
      <c r="F103" s="161"/>
      <c r="G103" s="161"/>
      <c r="H103" s="162"/>
      <c r="I103" s="162"/>
      <c r="J103" s="162"/>
      <c r="K103" s="162"/>
      <c r="L103" s="162"/>
      <c r="M103" s="162"/>
      <c r="N103" s="162"/>
      <c r="O103" s="149"/>
      <c r="P103" s="149"/>
      <c r="Q103" s="149"/>
      <c r="R103" s="149"/>
      <c r="S103" s="149"/>
      <c r="T103" s="149"/>
      <c r="U103" s="149"/>
      <c r="V103" s="149"/>
      <c r="W103" s="149"/>
      <c r="X103" s="149"/>
      <c r="Y103" s="149"/>
      <c r="Z103" s="149"/>
      <c r="AA103" s="149"/>
      <c r="AB103" s="149"/>
      <c r="AC103" s="149"/>
      <c r="AD103" s="149"/>
      <c r="AE103" s="149"/>
      <c r="AF103" s="149"/>
      <c r="AG103" s="149"/>
      <c r="AH103" s="149"/>
      <c r="AI103" s="149"/>
      <c r="AJ103" s="149"/>
      <c r="AK103" s="149"/>
      <c r="AL103" s="149"/>
      <c r="AM103" s="149"/>
      <c r="AN103" s="149"/>
      <c r="AO103" s="149"/>
      <c r="AP103" s="149"/>
      <c r="AQ103" s="149"/>
      <c r="AR103" s="163"/>
      <c r="AS103" s="48"/>
      <c r="AT103" s="48"/>
      <c r="AU103" s="48"/>
      <c r="AV103" s="48"/>
      <c r="AW103" s="48"/>
      <c r="AX103" s="48"/>
      <c r="AY103" s="48"/>
      <c r="AZ103" s="48"/>
      <c r="BA103" s="48"/>
      <c r="BB103" s="48"/>
      <c r="BC103" s="48"/>
      <c r="BD103" s="48"/>
      <c r="BE103" s="48"/>
      <c r="BF103" s="48"/>
      <c r="BG103" s="48"/>
      <c r="BH103" s="48"/>
      <c r="BI103" s="48"/>
      <c r="BJ103" s="48"/>
      <c r="BK103" s="48"/>
      <c r="BL103" s="48"/>
      <c r="BM103" s="48"/>
      <c r="BN103" s="48"/>
      <c r="BO103" s="48"/>
      <c r="BP103" s="48"/>
      <c r="BQ103" s="48"/>
      <c r="BR103" s="48"/>
      <c r="BS103" s="48"/>
      <c r="BT103" s="48"/>
      <c r="BU103" s="48"/>
      <c r="BV103" s="48"/>
      <c r="BW103" s="48"/>
    </row>
    <row r="104" spans="1:75" ht="14.25" customHeight="1" x14ac:dyDescent="0.25">
      <c r="A104" s="867" t="s">
        <v>479</v>
      </c>
      <c r="B104" s="153" t="s">
        <v>478</v>
      </c>
      <c r="C104" s="158">
        <f t="shared" ref="C104:G104" si="59">C87/1000000</f>
        <v>0</v>
      </c>
      <c r="D104" s="158">
        <f t="shared" si="59"/>
        <v>0</v>
      </c>
      <c r="E104" s="158">
        <f t="shared" si="59"/>
        <v>0</v>
      </c>
      <c r="F104" s="158">
        <f t="shared" si="59"/>
        <v>0</v>
      </c>
      <c r="G104" s="158">
        <f t="shared" si="59"/>
        <v>0</v>
      </c>
      <c r="H104" s="159">
        <v>0.29130600000000001</v>
      </c>
      <c r="I104" s="159">
        <v>0.27524799999999999</v>
      </c>
      <c r="J104" s="159">
        <v>0.25752000000000003</v>
      </c>
      <c r="K104" s="159">
        <v>0.26218599999999997</v>
      </c>
      <c r="L104" s="159">
        <v>0.31916</v>
      </c>
      <c r="M104" s="159">
        <v>0.28852499999999998</v>
      </c>
      <c r="N104" s="159">
        <v>0.27612999999999999</v>
      </c>
      <c r="O104" s="150">
        <v>0.28358550999999999</v>
      </c>
      <c r="P104" s="150">
        <v>0.29237666080999997</v>
      </c>
      <c r="Q104" s="150">
        <v>0.30114796063429999</v>
      </c>
      <c r="R104" s="150">
        <v>0.30927895557142604</v>
      </c>
      <c r="S104" s="150">
        <v>0.31639237154956878</v>
      </c>
      <c r="T104" s="150">
        <v>0.32646890728491063</v>
      </c>
      <c r="U104" s="150">
        <v>0.3357607754363251</v>
      </c>
      <c r="V104" s="150">
        <v>0.34313400554118656</v>
      </c>
      <c r="W104" s="150">
        <v>0.35130760309369813</v>
      </c>
      <c r="X104" s="150">
        <v>0.36243639656875992</v>
      </c>
      <c r="Y104" s="150">
        <v>0.37137720346236769</v>
      </c>
      <c r="Z104" s="150">
        <v>0.38211532735789278</v>
      </c>
      <c r="AA104" s="150">
        <v>0.3911586825607245</v>
      </c>
      <c r="AB104" s="150">
        <v>0.40040745884098355</v>
      </c>
      <c r="AC104" s="150">
        <v>0.41063301143642111</v>
      </c>
      <c r="AD104" s="150">
        <v>0.41995078718506751</v>
      </c>
      <c r="AE104" s="150">
        <v>0.42978896972684677</v>
      </c>
      <c r="AF104" s="150">
        <v>0.44062435268232064</v>
      </c>
      <c r="AG104" s="150">
        <v>0.45063297891283899</v>
      </c>
      <c r="AH104" s="150">
        <v>0.46091901386161022</v>
      </c>
      <c r="AI104" s="150">
        <v>0.47118870850363564</v>
      </c>
      <c r="AJ104" s="150">
        <v>0.47943113093649742</v>
      </c>
      <c r="AK104" s="150">
        <v>0.48993854763139516</v>
      </c>
      <c r="AL104" s="150">
        <v>0.49904683660123839</v>
      </c>
      <c r="AM104" s="150">
        <v>0.51045568970759836</v>
      </c>
      <c r="AN104" s="150">
        <v>0.51986353068175539</v>
      </c>
      <c r="AO104" s="150">
        <v>0.52917939241361622</v>
      </c>
      <c r="AP104" s="150">
        <v>0.53883855293966409</v>
      </c>
      <c r="AQ104" s="150">
        <v>0.54856989515799259</v>
      </c>
      <c r="AR104" s="151"/>
    </row>
    <row r="105" spans="1:75" ht="14.25" customHeight="1" x14ac:dyDescent="0.25">
      <c r="A105" s="693"/>
      <c r="B105" s="153" t="s">
        <v>372</v>
      </c>
      <c r="C105" s="158">
        <f t="shared" ref="C105:G105" si="60">C88/1000000</f>
        <v>3.2878200000000001E-7</v>
      </c>
      <c r="D105" s="158">
        <f t="shared" si="60"/>
        <v>3.0732199999999998E-7</v>
      </c>
      <c r="E105" s="158">
        <f t="shared" si="60"/>
        <v>3.02672E-7</v>
      </c>
      <c r="F105" s="158">
        <f t="shared" si="60"/>
        <v>3.1048199999999996E-7</v>
      </c>
      <c r="G105" s="158">
        <f t="shared" si="60"/>
        <v>2.8896300000000004E-7</v>
      </c>
      <c r="H105" s="159">
        <v>0.43209399999999998</v>
      </c>
      <c r="I105" s="159">
        <v>0.45425700000000002</v>
      </c>
      <c r="J105" s="159">
        <v>0.46732699999999999</v>
      </c>
      <c r="K105" s="159">
        <v>0.50195000000000001</v>
      </c>
      <c r="L105" s="159">
        <v>0.52543499999999999</v>
      </c>
      <c r="M105" s="159">
        <v>0.52734700000000001</v>
      </c>
      <c r="N105" s="159">
        <v>0.543547</v>
      </c>
      <c r="O105" s="150">
        <v>0.55822276900000001</v>
      </c>
      <c r="P105" s="150">
        <v>0.57552767483899991</v>
      </c>
      <c r="Q105" s="150">
        <v>0.59279350508416995</v>
      </c>
      <c r="R105" s="150">
        <v>0.60879892972144245</v>
      </c>
      <c r="S105" s="150">
        <v>0.62280130510503562</v>
      </c>
      <c r="T105" s="150">
        <v>0.64263642178680813</v>
      </c>
      <c r="U105" s="150">
        <v>0.66092696268456241</v>
      </c>
      <c r="V105" s="150">
        <v>0.6754407681523027</v>
      </c>
      <c r="W105" s="150">
        <v>0.69153005373834919</v>
      </c>
      <c r="X105" s="150">
        <v>0.71343648298178308</v>
      </c>
      <c r="Y105" s="150">
        <v>0.73103597874319926</v>
      </c>
      <c r="Z105" s="150">
        <v>0.75217339600695532</v>
      </c>
      <c r="AA105" s="150">
        <v>0.76997475257970571</v>
      </c>
      <c r="AB105" s="150">
        <v>0.78818046945511211</v>
      </c>
      <c r="AC105" s="150">
        <v>0.80830891778232139</v>
      </c>
      <c r="AD105" s="150">
        <v>0.82665045638678125</v>
      </c>
      <c r="AE105" s="150">
        <v>0.84601638767290188</v>
      </c>
      <c r="AF105" s="150">
        <v>0.86734525414629837</v>
      </c>
      <c r="AG105" s="150">
        <v>0.88704669463345853</v>
      </c>
      <c r="AH105" s="150">
        <v>0.90729419920847665</v>
      </c>
      <c r="AI105" s="150">
        <v>0.92750953877168607</v>
      </c>
      <c r="AJ105" s="150">
        <v>0.94373430241965883</v>
      </c>
      <c r="AK105" s="150">
        <v>0.96441758501213914</v>
      </c>
      <c r="AL105" s="150">
        <v>0.98234676020024403</v>
      </c>
      <c r="AM105" s="150">
        <v>1.004804471710774</v>
      </c>
      <c r="AN105" s="150">
        <v>1.0233232988500929</v>
      </c>
      <c r="AO105" s="150">
        <v>1.0416610698158255</v>
      </c>
      <c r="AP105" s="150">
        <v>1.0606746059272647</v>
      </c>
      <c r="AQ105" s="150">
        <v>1.0798302278037208</v>
      </c>
      <c r="AR105" s="151"/>
    </row>
    <row r="106" spans="1:75" ht="14.25" customHeight="1" x14ac:dyDescent="0.25">
      <c r="A106" s="693"/>
      <c r="B106" s="153" t="s">
        <v>373</v>
      </c>
      <c r="C106" s="158">
        <f t="shared" ref="C106:G106" si="61">C89/1000000</f>
        <v>3.60025E-7</v>
      </c>
      <c r="D106" s="158">
        <f t="shared" si="61"/>
        <v>3.9946700000000004E-7</v>
      </c>
      <c r="E106" s="158">
        <f t="shared" si="61"/>
        <v>3.9017600000000001E-7</v>
      </c>
      <c r="F106" s="158">
        <f t="shared" si="61"/>
        <v>4.0243399999999999E-7</v>
      </c>
      <c r="G106" s="158">
        <f t="shared" si="61"/>
        <v>3.72637E-7</v>
      </c>
      <c r="H106" s="159">
        <v>4.4026999999999997E-2</v>
      </c>
      <c r="I106" s="159">
        <v>2.9871999999999999E-2</v>
      </c>
      <c r="J106" s="159">
        <v>3.7260000000000001E-2</v>
      </c>
      <c r="K106" s="159">
        <v>3.1924000000000001E-2</v>
      </c>
      <c r="L106" s="159">
        <v>3.6047000000000003E-2</v>
      </c>
      <c r="M106" s="159">
        <v>2.6908999999999999E-2</v>
      </c>
      <c r="N106" s="159">
        <v>2.9481E-2</v>
      </c>
      <c r="O106" s="150">
        <v>3.0276986999999998E-2</v>
      </c>
      <c r="P106" s="150">
        <v>3.1215573596999995E-2</v>
      </c>
      <c r="Q106" s="150">
        <v>3.2152040804909993E-2</v>
      </c>
      <c r="R106" s="150">
        <v>3.302014590664256E-2</v>
      </c>
      <c r="S106" s="150">
        <v>3.3779609262495333E-2</v>
      </c>
      <c r="T106" s="150">
        <v>3.4855429890509722E-2</v>
      </c>
      <c r="U106" s="150">
        <v>3.5847475539196393E-2</v>
      </c>
      <c r="V106" s="150">
        <v>3.663467793198754E-2</v>
      </c>
      <c r="W106" s="150">
        <v>3.7507331498950906E-2</v>
      </c>
      <c r="X106" s="150">
        <v>3.8695496350427731E-2</v>
      </c>
      <c r="Y106" s="150">
        <v>3.9650060968652666E-2</v>
      </c>
      <c r="Z106" s="150">
        <v>4.0796516009988175E-2</v>
      </c>
      <c r="AA106" s="150">
        <v>4.1762029191224119E-2</v>
      </c>
      <c r="AB106" s="150">
        <v>4.2749474139322181E-2</v>
      </c>
      <c r="AC106" s="150">
        <v>4.3841204541908263E-2</v>
      </c>
      <c r="AD106" s="150">
        <v>4.4836016213388522E-2</v>
      </c>
      <c r="AE106" s="150">
        <v>4.5886389079481282E-2</v>
      </c>
      <c r="AF106" s="150">
        <v>4.704322797750151E-2</v>
      </c>
      <c r="AG106" s="150">
        <v>4.8111798252016814E-2</v>
      </c>
      <c r="AH106" s="150">
        <v>4.9209986048796318E-2</v>
      </c>
      <c r="AI106" s="150">
        <v>5.0306429273877087E-2</v>
      </c>
      <c r="AJ106" s="150">
        <v>5.1186430924343163E-2</v>
      </c>
      <c r="AK106" s="150">
        <v>5.2308254527654217E-2</v>
      </c>
      <c r="AL106" s="150">
        <v>5.3280700357951356E-2</v>
      </c>
      <c r="AM106" s="150">
        <v>5.4498765756236939E-2</v>
      </c>
      <c r="AN106" s="150">
        <v>5.5503193235174844E-2</v>
      </c>
      <c r="AO106" s="150">
        <v>5.6497800556787818E-2</v>
      </c>
      <c r="AP106" s="150">
        <v>5.7529060149980937E-2</v>
      </c>
      <c r="AQ106" s="150">
        <v>5.8568026216466083E-2</v>
      </c>
      <c r="AR106" s="151"/>
    </row>
    <row r="107" spans="1:75" ht="14.25" customHeight="1" x14ac:dyDescent="0.25">
      <c r="A107" s="693"/>
      <c r="B107" s="153" t="s">
        <v>374</v>
      </c>
      <c r="C107" s="158">
        <f t="shared" ref="C107:G107" si="62">C90/1000000</f>
        <v>1.4493100000000002E-7</v>
      </c>
      <c r="D107" s="158">
        <f t="shared" si="62"/>
        <v>9.8347E-8</v>
      </c>
      <c r="E107" s="158">
        <f t="shared" si="62"/>
        <v>7.8710000000000008E-8</v>
      </c>
      <c r="F107" s="158">
        <f t="shared" si="62"/>
        <v>6.1627E-8</v>
      </c>
      <c r="G107" s="158">
        <f t="shared" si="62"/>
        <v>3.5483000000000001E-8</v>
      </c>
      <c r="H107" s="159">
        <v>0.102616</v>
      </c>
      <c r="I107" s="159">
        <v>0.104661</v>
      </c>
      <c r="J107" s="159">
        <v>0.127081</v>
      </c>
      <c r="K107" s="159">
        <v>0.11532100000000001</v>
      </c>
      <c r="L107" s="159">
        <v>0.13733699999999999</v>
      </c>
      <c r="M107" s="159">
        <v>0.15320700000000001</v>
      </c>
      <c r="N107" s="159">
        <v>0.15018899999999999</v>
      </c>
      <c r="O107" s="150">
        <v>0.15424410299999997</v>
      </c>
      <c r="P107" s="150">
        <v>0.15902567019299996</v>
      </c>
      <c r="Q107" s="150">
        <v>0.16379644029878995</v>
      </c>
      <c r="R107" s="150">
        <v>0.16821894418685726</v>
      </c>
      <c r="S107" s="150">
        <v>0.17208797990315497</v>
      </c>
      <c r="T107" s="150">
        <v>0.17756867676896185</v>
      </c>
      <c r="U107" s="150">
        <v>0.18262258755660821</v>
      </c>
      <c r="V107" s="150">
        <v>0.18663293795757527</v>
      </c>
      <c r="W107" s="150">
        <v>0.19107861370021156</v>
      </c>
      <c r="X107" s="150">
        <v>0.19713164076436995</v>
      </c>
      <c r="Y107" s="150">
        <v>0.20199460692720653</v>
      </c>
      <c r="Z107" s="150">
        <v>0.20783514612883264</v>
      </c>
      <c r="AA107" s="150">
        <v>0.21275388902007261</v>
      </c>
      <c r="AB107" s="150">
        <v>0.21778436184358266</v>
      </c>
      <c r="AC107" s="150">
        <v>0.22334611000117571</v>
      </c>
      <c r="AD107" s="150">
        <v>0.22841411210856519</v>
      </c>
      <c r="AE107" s="150">
        <v>0.23376516703837102</v>
      </c>
      <c r="AF107" s="150">
        <v>0.23965860610945952</v>
      </c>
      <c r="AG107" s="150">
        <v>0.24510236653004155</v>
      </c>
      <c r="AH107" s="150">
        <v>0.25069701145424755</v>
      </c>
      <c r="AI107" s="150">
        <v>0.25628276877359407</v>
      </c>
      <c r="AJ107" s="150">
        <v>0.26076587884047953</v>
      </c>
      <c r="AK107" s="150">
        <v>0.26648093481407892</v>
      </c>
      <c r="AL107" s="150">
        <v>0.27143499562634771</v>
      </c>
      <c r="AM107" s="150">
        <v>0.27764034904390861</v>
      </c>
      <c r="AN107" s="150">
        <v>0.28275733824489246</v>
      </c>
      <c r="AO107" s="150">
        <v>0.2878242993054308</v>
      </c>
      <c r="AP107" s="150">
        <v>0.29307798293360088</v>
      </c>
      <c r="AQ107" s="150">
        <v>0.29837092667904158</v>
      </c>
      <c r="AR107" s="151"/>
    </row>
    <row r="108" spans="1:75" ht="14.25" customHeight="1" x14ac:dyDescent="0.25">
      <c r="A108" s="693"/>
      <c r="B108" s="153" t="s">
        <v>375</v>
      </c>
      <c r="C108" s="158">
        <f t="shared" ref="C108:G108" si="63">C91/1000000</f>
        <v>1.0692799999999999E-7</v>
      </c>
      <c r="D108" s="158">
        <f t="shared" si="63"/>
        <v>8.6455000000000002E-8</v>
      </c>
      <c r="E108" s="158">
        <f t="shared" si="63"/>
        <v>9.523900000000001E-8</v>
      </c>
      <c r="F108" s="158">
        <f t="shared" si="63"/>
        <v>1.01066E-7</v>
      </c>
      <c r="G108" s="158">
        <f t="shared" si="63"/>
        <v>9.6892000000000005E-8</v>
      </c>
      <c r="H108" s="159">
        <v>0.53329000000000004</v>
      </c>
      <c r="I108" s="159">
        <v>0.37833499999999998</v>
      </c>
      <c r="J108" s="159">
        <v>0.44462299999999999</v>
      </c>
      <c r="K108" s="159">
        <v>0.43539099999999997</v>
      </c>
      <c r="L108" s="159">
        <v>0.38883800000000002</v>
      </c>
      <c r="M108" s="159">
        <v>0.41523500000000002</v>
      </c>
      <c r="N108" s="159">
        <v>0.43940000000000001</v>
      </c>
      <c r="O108" s="150">
        <v>0.45126379999999999</v>
      </c>
      <c r="P108" s="150">
        <v>0.46525297779999997</v>
      </c>
      <c r="Q108" s="150">
        <v>0.47921056713399995</v>
      </c>
      <c r="R108" s="150">
        <v>0.49214925244661789</v>
      </c>
      <c r="S108" s="150">
        <v>0.50346868525289001</v>
      </c>
      <c r="T108" s="150">
        <v>0.51950326969539606</v>
      </c>
      <c r="U108" s="150">
        <v>0.53428922872096918</v>
      </c>
      <c r="V108" s="150">
        <v>0.54602209841305671</v>
      </c>
      <c r="W108" s="150">
        <v>0.55902857639289805</v>
      </c>
      <c r="X108" s="150">
        <v>0.57673759697357441</v>
      </c>
      <c r="Y108" s="150">
        <v>0.5909649194269524</v>
      </c>
      <c r="Z108" s="150">
        <v>0.60805227552623065</v>
      </c>
      <c r="AA108" s="150">
        <v>0.62244278099874095</v>
      </c>
      <c r="AB108" s="150">
        <v>0.63716016881442861</v>
      </c>
      <c r="AC108" s="150">
        <v>0.65343188072706127</v>
      </c>
      <c r="AD108" s="150">
        <v>0.66825906598022178</v>
      </c>
      <c r="AE108" s="150">
        <v>0.68391436387924687</v>
      </c>
      <c r="AF108" s="150">
        <v>0.70115648632387528</v>
      </c>
      <c r="AG108" s="150">
        <v>0.71708300776555045</v>
      </c>
      <c r="AH108" s="150">
        <v>0.73345096400532905</v>
      </c>
      <c r="AI108" s="150">
        <v>0.74979291825045269</v>
      </c>
      <c r="AJ108" s="150">
        <v>0.76290891584940779</v>
      </c>
      <c r="AK108" s="150">
        <v>0.77962915231678942</v>
      </c>
      <c r="AL108" s="150">
        <v>0.79412298555964289</v>
      </c>
      <c r="AM108" s="150">
        <v>0.81227765928192786</v>
      </c>
      <c r="AN108" s="150">
        <v>0.82724816347938768</v>
      </c>
      <c r="AO108" s="150">
        <v>0.84207230299693259</v>
      </c>
      <c r="AP108" s="150">
        <v>0.85744272683767941</v>
      </c>
      <c r="AQ108" s="150">
        <v>0.87292801192344893</v>
      </c>
      <c r="AR108" s="151"/>
    </row>
    <row r="109" spans="1:75" ht="14.25" customHeight="1" x14ac:dyDescent="0.25">
      <c r="A109" s="693"/>
      <c r="B109" s="153" t="s">
        <v>376</v>
      </c>
      <c r="C109" s="158">
        <f t="shared" ref="C109:G109" si="64">C92/1000000</f>
        <v>4.4034599999999999E-7</v>
      </c>
      <c r="D109" s="158">
        <f t="shared" si="64"/>
        <v>5.7778399999999998E-7</v>
      </c>
      <c r="E109" s="158">
        <f t="shared" si="64"/>
        <v>4.8658000000000001E-7</v>
      </c>
      <c r="F109" s="158">
        <f t="shared" si="64"/>
        <v>4.9665199999999999E-7</v>
      </c>
      <c r="G109" s="158">
        <f t="shared" si="64"/>
        <v>4.8569600000000006E-7</v>
      </c>
      <c r="H109" s="159">
        <v>0.29034300000000002</v>
      </c>
      <c r="I109" s="159">
        <v>0.26383899999999999</v>
      </c>
      <c r="J109" s="159">
        <v>0.26029200000000002</v>
      </c>
      <c r="K109" s="159">
        <v>0.22396199999999999</v>
      </c>
      <c r="L109" s="159">
        <v>0.200908</v>
      </c>
      <c r="M109" s="159">
        <v>0.188469</v>
      </c>
      <c r="N109" s="159">
        <v>0.152529</v>
      </c>
      <c r="O109" s="150">
        <v>0.156647283</v>
      </c>
      <c r="P109" s="150">
        <v>0.16150334877299999</v>
      </c>
      <c r="Q109" s="150">
        <v>0.16634844923618999</v>
      </c>
      <c r="R109" s="150">
        <v>0.17083985736556712</v>
      </c>
      <c r="S109" s="150">
        <v>0.17476917408497514</v>
      </c>
      <c r="T109" s="150">
        <v>0.18033526222887822</v>
      </c>
      <c r="U109" s="150">
        <v>0.18546791481015187</v>
      </c>
      <c r="V109" s="150">
        <v>0.18954074794912415</v>
      </c>
      <c r="W109" s="150">
        <v>0.19405568895910871</v>
      </c>
      <c r="X109" s="150">
        <v>0.200203024416892</v>
      </c>
      <c r="Y109" s="150">
        <v>0.20514175738569329</v>
      </c>
      <c r="Z109" s="150">
        <v>0.21107329434169425</v>
      </c>
      <c r="AA109" s="150">
        <v>0.21606867306089433</v>
      </c>
      <c r="AB109" s="150">
        <v>0.22117752250590805</v>
      </c>
      <c r="AC109" s="150">
        <v>0.22682592475060981</v>
      </c>
      <c r="AD109" s="150">
        <v>0.23197288819958414</v>
      </c>
      <c r="AE109" s="150">
        <v>0.2374073145383197</v>
      </c>
      <c r="AF109" s="150">
        <v>0.24339257556325533</v>
      </c>
      <c r="AG109" s="150">
        <v>0.24892115177849716</v>
      </c>
      <c r="AH109" s="150">
        <v>0.25460296333356591</v>
      </c>
      <c r="AI109" s="150">
        <v>0.2602757488116143</v>
      </c>
      <c r="AJ109" s="150">
        <v>0.26482870738642317</v>
      </c>
      <c r="AK109" s="150">
        <v>0.27063280603943468</v>
      </c>
      <c r="AL109" s="150">
        <v>0.27566405294589619</v>
      </c>
      <c r="AM109" s="150">
        <v>0.28196608805783613</v>
      </c>
      <c r="AN109" s="150">
        <v>0.28716280183738635</v>
      </c>
      <c r="AO109" s="150">
        <v>0.29230870801961578</v>
      </c>
      <c r="AP109" s="150">
        <v>0.29764424597593181</v>
      </c>
      <c r="AQ109" s="150">
        <v>0.30301965573662215</v>
      </c>
      <c r="AR109" s="151"/>
    </row>
    <row r="110" spans="1:75" ht="14.25" customHeight="1" x14ac:dyDescent="0.25">
      <c r="A110" s="693"/>
      <c r="B110" s="153" t="s">
        <v>377</v>
      </c>
      <c r="C110" s="160">
        <f t="shared" ref="C110:G110" si="65">C93/1000000</f>
        <v>1.9350200000000001E-7</v>
      </c>
      <c r="D110" s="160">
        <f t="shared" si="65"/>
        <v>2.0265100000000001E-7</v>
      </c>
      <c r="E110" s="160">
        <f t="shared" si="65"/>
        <v>1.9857799999999999E-7</v>
      </c>
      <c r="F110" s="160">
        <f t="shared" si="65"/>
        <v>2.1883300000000001E-7</v>
      </c>
      <c r="G110" s="158">
        <f t="shared" si="65"/>
        <v>2.7201099999999999E-7</v>
      </c>
      <c r="H110" s="159">
        <v>2.2492999999999999E-2</v>
      </c>
      <c r="I110" s="159">
        <v>2.6280000000000001E-2</v>
      </c>
      <c r="J110" s="159">
        <v>2.8021000000000001E-2</v>
      </c>
      <c r="K110" s="159">
        <v>2.3133999999999998E-2</v>
      </c>
      <c r="L110" s="159">
        <v>2.7019999999999999E-2</v>
      </c>
      <c r="M110" s="159">
        <v>1.9682000000000002E-2</v>
      </c>
      <c r="N110" s="159">
        <v>1.8807000000000001E-2</v>
      </c>
      <c r="O110" s="150">
        <v>1.9314788999999999E-2</v>
      </c>
      <c r="P110" s="150">
        <v>1.9913547458999998E-2</v>
      </c>
      <c r="Q110" s="150">
        <v>2.0510953882769998E-2</v>
      </c>
      <c r="R110" s="150">
        <v>2.1064749637604786E-2</v>
      </c>
      <c r="S110" s="150">
        <v>2.1549238879269694E-2</v>
      </c>
      <c r="T110" s="150">
        <v>2.2235543907968402E-2</v>
      </c>
      <c r="U110" s="150">
        <v>2.286840583649356E-2</v>
      </c>
      <c r="V110" s="150">
        <v>2.3370590816691759E-2</v>
      </c>
      <c r="W110" s="150">
        <v>2.3927288202597256E-2</v>
      </c>
      <c r="X110" s="150">
        <v>2.468526168930818E-2</v>
      </c>
      <c r="Y110" s="150">
        <v>2.5294213108017057E-2</v>
      </c>
      <c r="Z110" s="150">
        <v>2.6025578392858038E-2</v>
      </c>
      <c r="AA110" s="150">
        <v>2.6641514297322082E-2</v>
      </c>
      <c r="AB110" s="150">
        <v>2.7271441271945744E-2</v>
      </c>
      <c r="AC110" s="150">
        <v>2.7967895723336009E-2</v>
      </c>
      <c r="AD110" s="150">
        <v>2.8602522198202168E-2</v>
      </c>
      <c r="AE110" s="150">
        <v>2.9272593175869364E-2</v>
      </c>
      <c r="AF110" s="150">
        <v>3.0010582699802286E-2</v>
      </c>
      <c r="AG110" s="150">
        <v>3.0692262464830925E-2</v>
      </c>
      <c r="AH110" s="150">
        <v>3.1392836322367376E-2</v>
      </c>
      <c r="AI110" s="150">
        <v>3.2092297254292822E-2</v>
      </c>
      <c r="AJ110" s="150">
        <v>3.2653682249385106E-2</v>
      </c>
      <c r="AK110" s="150">
        <v>3.3369334245839467E-2</v>
      </c>
      <c r="AL110" s="150">
        <v>3.3989692738780629E-2</v>
      </c>
      <c r="AM110" s="150">
        <v>3.4766740869629546E-2</v>
      </c>
      <c r="AN110" s="150">
        <v>3.5407501617107082E-2</v>
      </c>
      <c r="AO110" s="150">
        <v>3.604199772977542E-2</v>
      </c>
      <c r="AP110" s="150">
        <v>3.6699875656887218E-2</v>
      </c>
      <c r="AQ110" s="150">
        <v>3.736266982304122E-2</v>
      </c>
      <c r="AR110" s="151"/>
    </row>
    <row r="111" spans="1:75" ht="14.25" customHeight="1" x14ac:dyDescent="0.25">
      <c r="A111" s="693"/>
      <c r="B111" s="153" t="s">
        <v>378</v>
      </c>
      <c r="C111" s="160">
        <f t="shared" ref="C111:G111" si="66">C94/1000000</f>
        <v>0</v>
      </c>
      <c r="D111" s="160">
        <f t="shared" si="66"/>
        <v>0</v>
      </c>
      <c r="E111" s="160">
        <f t="shared" si="66"/>
        <v>0</v>
      </c>
      <c r="F111" s="160">
        <f t="shared" si="66"/>
        <v>0</v>
      </c>
      <c r="G111" s="160">
        <f t="shared" si="66"/>
        <v>2.6516999999999998E-8</v>
      </c>
      <c r="H111" s="159">
        <v>1.0472114714214914E-2</v>
      </c>
      <c r="I111" s="159">
        <v>6.6956319092416824E-3</v>
      </c>
      <c r="J111" s="159">
        <v>7.3352687453287057E-3</v>
      </c>
      <c r="K111" s="159">
        <v>6.0070091686241995E-3</v>
      </c>
      <c r="L111" s="159">
        <v>5.2425295496718273E-3</v>
      </c>
      <c r="M111" s="159">
        <v>5.4959927723928778E-3</v>
      </c>
      <c r="N111" s="159">
        <v>4.2527158461846491E-3</v>
      </c>
      <c r="O111" s="150">
        <v>4.3675391740316339E-3</v>
      </c>
      <c r="P111" s="150">
        <v>4.5029328884266138E-3</v>
      </c>
      <c r="Q111" s="150">
        <v>4.6380208750794122E-3</v>
      </c>
      <c r="R111" s="150">
        <v>4.7632474387065563E-3</v>
      </c>
      <c r="S111" s="150">
        <v>4.8728021297968068E-3</v>
      </c>
      <c r="T111" s="150">
        <v>5.0279922329957861E-3</v>
      </c>
      <c r="U111" s="150">
        <v>5.171097563558125E-3</v>
      </c>
      <c r="V111" s="150">
        <v>5.2846536875015932E-3</v>
      </c>
      <c r="W111" s="150">
        <v>5.4105363798273168E-3</v>
      </c>
      <c r="X111" s="150">
        <v>5.5819324482020375E-3</v>
      </c>
      <c r="Y111" s="150">
        <v>5.7196310363819627E-3</v>
      </c>
      <c r="Z111" s="150">
        <v>5.8850103492012638E-3</v>
      </c>
      <c r="AA111" s="150">
        <v>6.0242882978984672E-3</v>
      </c>
      <c r="AB111" s="150">
        <v>6.166729964667288E-3</v>
      </c>
      <c r="AC111" s="150">
        <v>6.3242150968825916E-3</v>
      </c>
      <c r="AD111" s="150">
        <v>6.4677194338885798E-3</v>
      </c>
      <c r="AE111" s="150">
        <v>6.619238626997195E-3</v>
      </c>
      <c r="AF111" s="150">
        <v>6.7861158398832373E-3</v>
      </c>
      <c r="AG111" s="150">
        <v>6.9402600595227714E-3</v>
      </c>
      <c r="AH111" s="150">
        <v>7.0986766887229614E-3</v>
      </c>
      <c r="AI111" s="150">
        <v>7.2568416586270617E-3</v>
      </c>
      <c r="AJ111" s="150">
        <v>7.3837843323357466E-3</v>
      </c>
      <c r="AK111" s="150">
        <v>7.545610492046234E-3</v>
      </c>
      <c r="AL111" s="150">
        <v>7.6858884945583883E-3</v>
      </c>
      <c r="AM111" s="150">
        <v>7.8615977995676583E-3</v>
      </c>
      <c r="AN111" s="150">
        <v>8.0064892434136108E-3</v>
      </c>
      <c r="AO111" s="150">
        <v>8.1499641023856529E-3</v>
      </c>
      <c r="AP111" s="150">
        <v>8.2987261529776386E-3</v>
      </c>
      <c r="AQ111" s="150">
        <v>8.4485998836716283E-3</v>
      </c>
      <c r="AR111" s="151"/>
    </row>
    <row r="112" spans="1:75" ht="14.25" customHeight="1" x14ac:dyDescent="0.25">
      <c r="A112" s="693"/>
      <c r="B112" s="153" t="s">
        <v>379</v>
      </c>
      <c r="C112" s="158">
        <f t="shared" ref="C112:G112" si="67">C96/1000000</f>
        <v>1.03211E-7</v>
      </c>
      <c r="D112" s="158">
        <f t="shared" si="67"/>
        <v>1.4308699999999999E-7</v>
      </c>
      <c r="E112" s="158">
        <f t="shared" si="67"/>
        <v>1.0427100000000001E-7</v>
      </c>
      <c r="F112" s="158">
        <f t="shared" si="67"/>
        <v>7.9622999999999998E-8</v>
      </c>
      <c r="G112" s="158">
        <f t="shared" si="67"/>
        <v>7.184E-8</v>
      </c>
      <c r="H112" s="159">
        <v>6.7872000000000002E-2</v>
      </c>
      <c r="I112" s="159">
        <v>6.0317000000000003E-2</v>
      </c>
      <c r="J112" s="159">
        <v>7.0583000000000007E-2</v>
      </c>
      <c r="K112" s="159">
        <v>4.3719000000000001E-2</v>
      </c>
      <c r="L112" s="159">
        <v>5.2714999999999998E-2</v>
      </c>
      <c r="M112" s="159">
        <v>4.4457000000000003E-2</v>
      </c>
      <c r="N112" s="159">
        <v>6.2112000000000001E-2</v>
      </c>
      <c r="O112" s="150">
        <v>6.3789024E-2</v>
      </c>
      <c r="P112" s="150">
        <v>6.5766483744000001E-2</v>
      </c>
      <c r="Q112" s="150">
        <v>6.7739478256319999E-2</v>
      </c>
      <c r="R112" s="150">
        <v>6.9568444169240629E-2</v>
      </c>
      <c r="S112" s="150">
        <v>7.1168518385133162E-2</v>
      </c>
      <c r="T112" s="150">
        <v>7.3435109438599114E-2</v>
      </c>
      <c r="U112" s="150">
        <v>7.5525199304316906E-2</v>
      </c>
      <c r="V112" s="150">
        <v>7.7183715467983124E-2</v>
      </c>
      <c r="W112" s="150">
        <v>7.90222643079556E-2</v>
      </c>
      <c r="X112" s="150">
        <v>8.152554761771201E-2</v>
      </c>
      <c r="Y112" s="150">
        <v>8.3536670631422102E-2</v>
      </c>
      <c r="Z112" s="150">
        <v>8.5952077691136206E-2</v>
      </c>
      <c r="AA112" s="150">
        <v>8.798626766816979E-2</v>
      </c>
      <c r="AB112" s="150">
        <v>9.0066664554851614E-2</v>
      </c>
      <c r="AC112" s="150">
        <v>9.2366775092670092E-2</v>
      </c>
      <c r="AD112" s="150">
        <v>9.4462692549302563E-2</v>
      </c>
      <c r="AE112" s="150">
        <v>9.6675669024278099E-2</v>
      </c>
      <c r="AF112" s="150">
        <v>9.9112953296651235E-2</v>
      </c>
      <c r="AG112" s="150">
        <v>0.10136426895387773</v>
      </c>
      <c r="AH112" s="150">
        <v>0.10367798424282888</v>
      </c>
      <c r="AI112" s="150">
        <v>0.10598802398355059</v>
      </c>
      <c r="AJ112" s="150">
        <v>0.10784205412207198</v>
      </c>
      <c r="AK112" s="150">
        <v>0.11020556647405652</v>
      </c>
      <c r="AL112" s="150">
        <v>0.11225436249221792</v>
      </c>
      <c r="AM112" s="150">
        <v>0.11482064172353008</v>
      </c>
      <c r="AN112" s="150">
        <v>0.11693681822947598</v>
      </c>
      <c r="AO112" s="150">
        <v>0.11903230515190144</v>
      </c>
      <c r="AP112" s="150">
        <v>0.12120501285694574</v>
      </c>
      <c r="AQ112" s="150">
        <v>0.12339395693352134</v>
      </c>
      <c r="AR112" s="151"/>
    </row>
    <row r="113" spans="1:75" ht="14.25" customHeight="1" x14ac:dyDescent="0.25">
      <c r="A113" s="693"/>
      <c r="B113" s="153" t="s">
        <v>380</v>
      </c>
      <c r="C113" s="158">
        <f t="shared" ref="C113:G113" si="68">C97/1000000</f>
        <v>3.4907000000000003E-8</v>
      </c>
      <c r="D113" s="158">
        <f t="shared" si="68"/>
        <v>3.5226000000000001E-8</v>
      </c>
      <c r="E113" s="158">
        <f t="shared" si="68"/>
        <v>2.9336000000000002E-8</v>
      </c>
      <c r="F113" s="158">
        <f t="shared" si="68"/>
        <v>3.4471000000000005E-8</v>
      </c>
      <c r="G113" s="158">
        <f t="shared" si="68"/>
        <v>2.1770000000000002E-8</v>
      </c>
      <c r="H113" s="159">
        <v>2.0313000000000001E-2</v>
      </c>
      <c r="I113" s="159">
        <v>2.3958E-2</v>
      </c>
      <c r="J113" s="159">
        <v>1.6580999999999999E-2</v>
      </c>
      <c r="K113" s="159">
        <v>1.4676E-2</v>
      </c>
      <c r="L113" s="159">
        <v>1.4841999999999999E-2</v>
      </c>
      <c r="M113" s="159">
        <v>2.3120000000000002E-2</v>
      </c>
      <c r="N113" s="159">
        <v>1.8134999999999998E-2</v>
      </c>
      <c r="O113" s="150">
        <v>1.8624644999999995E-2</v>
      </c>
      <c r="P113" s="150">
        <v>1.9202008994999995E-2</v>
      </c>
      <c r="Q113" s="150">
        <v>1.9778069264849995E-2</v>
      </c>
      <c r="R113" s="150">
        <v>2.0312077135000942E-2</v>
      </c>
      <c r="S113" s="150">
        <v>2.0779254909105961E-2</v>
      </c>
      <c r="T113" s="150">
        <v>2.1441037314351406E-2</v>
      </c>
      <c r="U113" s="150">
        <v>2.2051286214963078E-2</v>
      </c>
      <c r="V113" s="150">
        <v>2.2535527434503377E-2</v>
      </c>
      <c r="W113" s="150">
        <v>2.307233325645245E-2</v>
      </c>
      <c r="X113" s="150">
        <v>2.380322330704545E-2</v>
      </c>
      <c r="Y113" s="150">
        <v>2.4390416053272145E-2</v>
      </c>
      <c r="Z113" s="150">
        <v>2.5095648649677272E-2</v>
      </c>
      <c r="AA113" s="150">
        <v>2.5689576316368153E-2</v>
      </c>
      <c r="AB113" s="150">
        <v>2.6296995133021535E-2</v>
      </c>
      <c r="AC113" s="150">
        <v>2.696856430811392E-2</v>
      </c>
      <c r="AD113" s="150">
        <v>2.7580514705396731E-2</v>
      </c>
      <c r="AE113" s="150">
        <v>2.822664312460206E-2</v>
      </c>
      <c r="AF113" s="150">
        <v>2.8938263266917345E-2</v>
      </c>
      <c r="AG113" s="150">
        <v>2.9595585675530861E-2</v>
      </c>
      <c r="AH113" s="150">
        <v>3.0271127064716991E-2</v>
      </c>
      <c r="AI113" s="150">
        <v>3.0945595294656264E-2</v>
      </c>
      <c r="AJ113" s="150">
        <v>3.1486921231062844E-2</v>
      </c>
      <c r="AK113" s="150">
        <v>3.2177001996506555E-2</v>
      </c>
      <c r="AL113" s="150">
        <v>3.2775194226500062E-2</v>
      </c>
      <c r="AM113" s="150">
        <v>3.3524477357937565E-2</v>
      </c>
      <c r="AN113" s="150">
        <v>3.4142342841826809E-2</v>
      </c>
      <c r="AO113" s="150">
        <v>3.475416753493258E-2</v>
      </c>
      <c r="AP113" s="150">
        <v>3.5388538578063997E-2</v>
      </c>
      <c r="AQ113" s="150">
        <v>3.6027650196248866E-2</v>
      </c>
      <c r="AR113" s="151"/>
    </row>
    <row r="114" spans="1:75" ht="14.25" customHeight="1" x14ac:dyDescent="0.25">
      <c r="A114" s="693"/>
      <c r="B114" s="153" t="s">
        <v>381</v>
      </c>
      <c r="C114" s="158">
        <f t="shared" ref="C114:G114" si="69">C98/1000000</f>
        <v>6.1058000000000003E-8</v>
      </c>
      <c r="D114" s="158">
        <f t="shared" si="69"/>
        <v>6.1837E-8</v>
      </c>
      <c r="E114" s="158">
        <f t="shared" si="69"/>
        <v>4.9936999999999999E-8</v>
      </c>
      <c r="F114" s="158">
        <f t="shared" si="69"/>
        <v>6.5528000000000003E-8</v>
      </c>
      <c r="G114" s="158">
        <f t="shared" si="69"/>
        <v>5.1978000000000004E-8</v>
      </c>
      <c r="H114" s="159">
        <v>4.7606999999999997E-2</v>
      </c>
      <c r="I114" s="159">
        <v>4.768E-2</v>
      </c>
      <c r="J114" s="159">
        <v>4.6607000000000003E-2</v>
      </c>
      <c r="K114" s="159">
        <v>3.4855999999999998E-2</v>
      </c>
      <c r="L114" s="159">
        <v>3.3276E-2</v>
      </c>
      <c r="M114" s="159">
        <v>3.9843999999999997E-2</v>
      </c>
      <c r="N114" s="159">
        <v>3.6563999999999999E-2</v>
      </c>
      <c r="O114" s="150">
        <v>3.7551227999999999E-2</v>
      </c>
      <c r="P114" s="150">
        <v>3.8715316067999994E-2</v>
      </c>
      <c r="Q114" s="150">
        <v>3.9876775550039996E-2</v>
      </c>
      <c r="R114" s="150">
        <v>4.0953448489891076E-2</v>
      </c>
      <c r="S114" s="150">
        <v>4.1895377805158569E-2</v>
      </c>
      <c r="T114" s="150">
        <v>4.3229671263410256E-2</v>
      </c>
      <c r="U114" s="150">
        <v>4.4460062264345755E-2</v>
      </c>
      <c r="V114" s="150">
        <v>4.5436395098714187E-2</v>
      </c>
      <c r="W114" s="150">
        <v>4.6518709301843271E-2</v>
      </c>
      <c r="X114" s="150">
        <v>4.7992338406330867E-2</v>
      </c>
      <c r="Y114" s="150">
        <v>4.9176243317995208E-2</v>
      </c>
      <c r="Z114" s="150">
        <v>5.0598141561996143E-2</v>
      </c>
      <c r="AA114" s="150">
        <v>5.1795625499403669E-2</v>
      </c>
      <c r="AB114" s="150">
        <v>5.3020310451822428E-2</v>
      </c>
      <c r="AC114" s="150">
        <v>5.4374336110387521E-2</v>
      </c>
      <c r="AD114" s="150">
        <v>5.5608157688895855E-2</v>
      </c>
      <c r="AE114" s="150">
        <v>5.6910889396633579E-2</v>
      </c>
      <c r="AF114" s="150">
        <v>5.834566628572186E-2</v>
      </c>
      <c r="AG114" s="150">
        <v>5.9670967446380507E-2</v>
      </c>
      <c r="AH114" s="150">
        <v>6.1033001929656036E-2</v>
      </c>
      <c r="AI114" s="150">
        <v>6.2392872696653535E-2</v>
      </c>
      <c r="AJ114" s="150">
        <v>6.3484300407641692E-2</v>
      </c>
      <c r="AK114" s="150">
        <v>6.4875649352096262E-2</v>
      </c>
      <c r="AL114" s="150">
        <v>6.608173155212288E-2</v>
      </c>
      <c r="AM114" s="150">
        <v>6.7592445002240376E-2</v>
      </c>
      <c r="AN114" s="150">
        <v>6.8838192647838747E-2</v>
      </c>
      <c r="AO114" s="150">
        <v>7.0071760780108919E-2</v>
      </c>
      <c r="AP114" s="150">
        <v>7.1350787128113172E-2</v>
      </c>
      <c r="AQ114" s="150">
        <v>7.2639371479219408E-2</v>
      </c>
      <c r="AR114" s="151"/>
    </row>
    <row r="115" spans="1:75" ht="14.25" customHeight="1" x14ac:dyDescent="0.25">
      <c r="A115" s="693"/>
      <c r="B115" s="153" t="s">
        <v>382</v>
      </c>
      <c r="C115" s="158">
        <f t="shared" ref="C115:G115" si="70">C99/1000000</f>
        <v>4.2013E-8</v>
      </c>
      <c r="D115" s="158">
        <f t="shared" si="70"/>
        <v>3.5076999999999997E-8</v>
      </c>
      <c r="E115" s="158">
        <f t="shared" si="70"/>
        <v>2.7265999999999997E-8</v>
      </c>
      <c r="F115" s="158">
        <f t="shared" si="70"/>
        <v>2.4029E-8</v>
      </c>
      <c r="G115" s="158">
        <f t="shared" si="70"/>
        <v>5.2402999999999996E-8</v>
      </c>
      <c r="H115" s="159">
        <v>5.7854999999999997E-2</v>
      </c>
      <c r="I115" s="159">
        <v>6.7426E-2</v>
      </c>
      <c r="J115" s="159">
        <v>6.9489999999999996E-2</v>
      </c>
      <c r="K115" s="159">
        <v>6.8285999999999999E-2</v>
      </c>
      <c r="L115" s="159">
        <v>6.4534999999999995E-2</v>
      </c>
      <c r="M115" s="159">
        <v>6.4074330892798834E-2</v>
      </c>
      <c r="N115" s="159">
        <v>7.0139999999999994E-2</v>
      </c>
      <c r="O115" s="150">
        <v>7.2033779999999992E-2</v>
      </c>
      <c r="P115" s="150">
        <v>7.4266827179999981E-2</v>
      </c>
      <c r="Q115" s="150">
        <v>7.6494831995399984E-2</v>
      </c>
      <c r="R115" s="150">
        <v>7.8560192459275771E-2</v>
      </c>
      <c r="S115" s="150">
        <v>8.0367076885839106E-2</v>
      </c>
      <c r="T115" s="150">
        <v>8.2926625708773502E-2</v>
      </c>
      <c r="U115" s="150">
        <v>8.5286860497243461E-2</v>
      </c>
      <c r="V115" s="150">
        <v>8.7159740515912146E-2</v>
      </c>
      <c r="W115" s="150">
        <v>8.9235922503864057E-2</v>
      </c>
      <c r="X115" s="150">
        <v>9.2062756148672056E-2</v>
      </c>
      <c r="Y115" s="150">
        <v>9.4333817588999627E-2</v>
      </c>
      <c r="Z115" s="150">
        <v>9.7061416944492065E-2</v>
      </c>
      <c r="AA115" s="150">
        <v>9.9358526762065733E-2</v>
      </c>
      <c r="AB115" s="150">
        <v>0.10170781575021397</v>
      </c>
      <c r="AC115" s="150">
        <v>0.10430521646380536</v>
      </c>
      <c r="AD115" s="150">
        <v>0.10667203206156749</v>
      </c>
      <c r="AE115" s="150">
        <v>0.10917103660102498</v>
      </c>
      <c r="AF115" s="150">
        <v>0.11192334080736598</v>
      </c>
      <c r="AG115" s="150">
        <v>0.11446563988319459</v>
      </c>
      <c r="AH115" s="150">
        <v>0.11707840376725939</v>
      </c>
      <c r="AI115" s="150">
        <v>0.11968701703706588</v>
      </c>
      <c r="AJ115" s="150">
        <v>0.12178068128738612</v>
      </c>
      <c r="AK115" s="150">
        <v>0.12444967852412291</v>
      </c>
      <c r="AL115" s="150">
        <v>0.1267632822192839</v>
      </c>
      <c r="AM115" s="150">
        <v>0.12966125403285028</v>
      </c>
      <c r="AN115" s="150">
        <v>0.13205094716987767</v>
      </c>
      <c r="AO115" s="150">
        <v>0.13441727658672017</v>
      </c>
      <c r="AP115" s="150">
        <v>0.13687080760217302</v>
      </c>
      <c r="AQ115" s="150">
        <v>0.1393426735464513</v>
      </c>
      <c r="AR115" s="151"/>
    </row>
    <row r="116" spans="1:75" ht="13.5" customHeight="1" x14ac:dyDescent="0.25">
      <c r="A116" s="693"/>
      <c r="B116" s="153" t="s">
        <v>383</v>
      </c>
      <c r="C116" s="158">
        <f t="shared" ref="C116:G116" si="71">C100/1000000</f>
        <v>2.6640000000000003E-9</v>
      </c>
      <c r="D116" s="158">
        <f t="shared" si="71"/>
        <v>1.583E-9</v>
      </c>
      <c r="E116" s="158">
        <f t="shared" si="71"/>
        <v>3.077E-9</v>
      </c>
      <c r="F116" s="158">
        <f t="shared" si="71"/>
        <v>1.3250000000000001E-9</v>
      </c>
      <c r="G116" s="158">
        <f t="shared" si="71"/>
        <v>9.6699999999999999E-9</v>
      </c>
      <c r="H116" s="159">
        <v>9.9514822792642933E-3</v>
      </c>
      <c r="I116" s="159">
        <v>1.5220368090758319E-2</v>
      </c>
      <c r="J116" s="159">
        <v>2.1834731254671294E-2</v>
      </c>
      <c r="K116" s="159">
        <v>2.2317990831375797E-2</v>
      </c>
      <c r="L116" s="159">
        <v>1.8864470450328172E-2</v>
      </c>
      <c r="M116" s="159">
        <v>1.6995821880195612E-2</v>
      </c>
      <c r="N116" s="159">
        <v>1.3486945735989684E-2</v>
      </c>
      <c r="O116" s="150">
        <v>1.3851093270861405E-2</v>
      </c>
      <c r="P116" s="150">
        <v>1.4280477162258108E-2</v>
      </c>
      <c r="Q116" s="150">
        <v>1.4708891477125851E-2</v>
      </c>
      <c r="R116" s="150">
        <v>1.5106031547008248E-2</v>
      </c>
      <c r="S116" s="150">
        <v>1.5453470272589438E-2</v>
      </c>
      <c r="T116" s="150">
        <v>1.5945635885414252E-2</v>
      </c>
      <c r="U116" s="150">
        <v>1.6399476183621971E-2</v>
      </c>
      <c r="V116" s="150">
        <v>1.6759604942986155E-2</v>
      </c>
      <c r="W116" s="150">
        <v>1.7158825841325855E-2</v>
      </c>
      <c r="X116" s="150">
        <v>1.7702386605115354E-2</v>
      </c>
      <c r="Y116" s="150">
        <v>1.8139080109660498E-2</v>
      </c>
      <c r="Z116" s="150">
        <v>1.8663559500835963E-2</v>
      </c>
      <c r="AA116" s="150">
        <v>1.9105261745763609E-2</v>
      </c>
      <c r="AB116" s="150">
        <v>1.9556997318921767E-2</v>
      </c>
      <c r="AC116" s="150">
        <v>2.0056441323467362E-2</v>
      </c>
      <c r="AD116" s="150">
        <v>2.0511547019705055E-2</v>
      </c>
      <c r="AE116" s="150">
        <v>2.0992070809520497E-2</v>
      </c>
      <c r="AF116" s="150">
        <v>2.1521300599652477E-2</v>
      </c>
      <c r="AG116" s="150">
        <v>2.2010149326204476E-2</v>
      </c>
      <c r="AH116" s="150">
        <v>2.2512547454595348E-2</v>
      </c>
      <c r="AI116" s="150">
        <v>2.3014147477635877E-2</v>
      </c>
      <c r="AJ116" s="150">
        <v>2.3416729971697046E-2</v>
      </c>
      <c r="AK116" s="150">
        <v>2.3929940991106447E-2</v>
      </c>
      <c r="AL116" s="150">
        <v>2.4374814779119302E-2</v>
      </c>
      <c r="AM116" s="150">
        <v>2.4932054422603725E-2</v>
      </c>
      <c r="AN116" s="150">
        <v>2.5391559151214438E-2</v>
      </c>
      <c r="AO116" s="150">
        <v>2.5846571361628337E-2</v>
      </c>
      <c r="AP116" s="150">
        <v>2.631835122571417E-2</v>
      </c>
      <c r="AQ116" s="150">
        <v>2.6793656641413088E-2</v>
      </c>
      <c r="AR116" s="151"/>
    </row>
    <row r="117" spans="1:75" ht="13.5" customHeight="1" x14ac:dyDescent="0.25">
      <c r="A117" s="693"/>
      <c r="B117" s="153" t="s">
        <v>384</v>
      </c>
      <c r="C117" s="158">
        <f>5411/1000000</f>
        <v>5.411E-3</v>
      </c>
      <c r="D117" s="158">
        <f>5823/1000000</f>
        <v>5.8230000000000001E-3</v>
      </c>
      <c r="E117" s="158">
        <f>6293/1000000</f>
        <v>6.293E-3</v>
      </c>
      <c r="F117" s="158">
        <f>9202/1000000</f>
        <v>9.2020000000000001E-3</v>
      </c>
      <c r="G117" s="158">
        <v>6.731E-3</v>
      </c>
      <c r="H117" s="159">
        <v>7.6280000000000002E-3</v>
      </c>
      <c r="I117" s="159">
        <v>8.352E-3</v>
      </c>
      <c r="J117" s="159">
        <v>8.848E-3</v>
      </c>
      <c r="K117" s="159">
        <v>6.96E-3</v>
      </c>
      <c r="L117" s="159">
        <v>8.6180000000000007E-3</v>
      </c>
      <c r="M117" s="159">
        <v>4.9300000000000004E-3</v>
      </c>
      <c r="N117" s="159">
        <v>6.9629999999999996E-3</v>
      </c>
      <c r="O117" s="150">
        <v>7.1510009999999988E-3</v>
      </c>
      <c r="P117" s="150">
        <v>7.3726820309999979E-3</v>
      </c>
      <c r="Q117" s="150">
        <v>7.5938624919299983E-3</v>
      </c>
      <c r="R117" s="150">
        <v>7.7988967792121076E-3</v>
      </c>
      <c r="S117" s="150">
        <v>7.9782714051339857E-3</v>
      </c>
      <c r="T117" s="150">
        <v>8.232365195468919E-3</v>
      </c>
      <c r="U117" s="150">
        <v>8.4666725070189092E-3</v>
      </c>
      <c r="V117" s="150">
        <v>8.6525987056215604E-3</v>
      </c>
      <c r="W117" s="150">
        <v>8.8587072767950595E-3</v>
      </c>
      <c r="X117" s="150">
        <v>9.1393352019276241E-3</v>
      </c>
      <c r="Y117" s="150">
        <v>9.3647900181380722E-3</v>
      </c>
      <c r="Z117" s="150">
        <v>9.6355666692970951E-3</v>
      </c>
      <c r="AA117" s="150">
        <v>9.8636073830091781E-3</v>
      </c>
      <c r="AB117" s="150">
        <v>1.0096828073406613E-2</v>
      </c>
      <c r="AC117" s="150">
        <v>1.0354679530046717E-2</v>
      </c>
      <c r="AD117" s="150">
        <v>1.0589640137506337E-2</v>
      </c>
      <c r="AE117" s="150">
        <v>1.0837723522283106E-2</v>
      </c>
      <c r="AF117" s="150">
        <v>1.1110952695205152E-2</v>
      </c>
      <c r="AG117" s="150">
        <v>1.1363334053417223E-2</v>
      </c>
      <c r="AH117" s="150">
        <v>1.162271065627926E-2</v>
      </c>
      <c r="AI117" s="150">
        <v>1.1881675215698459E-2</v>
      </c>
      <c r="AJ117" s="150">
        <v>1.2089519301455227E-2</v>
      </c>
      <c r="AK117" s="150">
        <v>1.2354478351346848E-2</v>
      </c>
      <c r="AL117" s="150">
        <v>1.258415645983567E-2</v>
      </c>
      <c r="AM117" s="150">
        <v>1.2871846476058407E-2</v>
      </c>
      <c r="AN117" s="150">
        <v>1.3109078202792392E-2</v>
      </c>
      <c r="AO117" s="150">
        <v>1.3343990545670556E-2</v>
      </c>
      <c r="AP117" s="150">
        <v>1.3587559642628044E-2</v>
      </c>
      <c r="AQ117" s="150">
        <v>1.3832948900826071E-2</v>
      </c>
      <c r="AR117" s="151"/>
    </row>
    <row r="118" spans="1:75" ht="13.5" customHeight="1" x14ac:dyDescent="0.25">
      <c r="A118" s="225"/>
      <c r="B118" s="148" t="s">
        <v>385</v>
      </c>
      <c r="C118" s="161">
        <f t="shared" ref="C118:AQ118" si="72">SUM(C104:C117)</f>
        <v>5.4128183669999996E-3</v>
      </c>
      <c r="D118" s="161">
        <f t="shared" si="72"/>
        <v>5.8249488360000001E-3</v>
      </c>
      <c r="E118" s="161">
        <f t="shared" si="72"/>
        <v>6.294765842E-3</v>
      </c>
      <c r="F118" s="161">
        <f t="shared" si="72"/>
        <v>9.2037960700000008E-3</v>
      </c>
      <c r="G118" s="161">
        <f t="shared" si="72"/>
        <v>6.7327858599999998E-3</v>
      </c>
      <c r="H118" s="162">
        <f t="shared" si="72"/>
        <v>1.9378675969934793</v>
      </c>
      <c r="I118" s="162">
        <f t="shared" si="72"/>
        <v>1.762141</v>
      </c>
      <c r="J118" s="162">
        <f t="shared" si="72"/>
        <v>1.8634030000000001</v>
      </c>
      <c r="K118" s="162">
        <f t="shared" si="72"/>
        <v>1.7906899999999999</v>
      </c>
      <c r="L118" s="162">
        <f t="shared" si="72"/>
        <v>1.8328380000000004</v>
      </c>
      <c r="M118" s="162">
        <f t="shared" si="72"/>
        <v>1.8182911455453874</v>
      </c>
      <c r="N118" s="162">
        <f t="shared" si="72"/>
        <v>1.8217366615821744</v>
      </c>
      <c r="O118" s="149">
        <f t="shared" si="72"/>
        <v>1.8709235514448932</v>
      </c>
      <c r="P118" s="149">
        <f t="shared" si="72"/>
        <v>1.9289221815396846</v>
      </c>
      <c r="Q118" s="149">
        <f t="shared" si="72"/>
        <v>1.9867898469858749</v>
      </c>
      <c r="R118" s="149">
        <f t="shared" si="72"/>
        <v>2.0404331728544935</v>
      </c>
      <c r="S118" s="149">
        <f t="shared" si="72"/>
        <v>2.0873631358301461</v>
      </c>
      <c r="T118" s="149">
        <f t="shared" si="72"/>
        <v>2.1538419486024467</v>
      </c>
      <c r="U118" s="149">
        <f t="shared" si="72"/>
        <v>2.2151440051193751</v>
      </c>
      <c r="V118" s="149">
        <f t="shared" si="72"/>
        <v>2.2637880626151472</v>
      </c>
      <c r="W118" s="149">
        <f t="shared" si="72"/>
        <v>2.3177124544538774</v>
      </c>
      <c r="X118" s="149">
        <f t="shared" si="72"/>
        <v>2.3911334194801208</v>
      </c>
      <c r="Y118" s="149">
        <f t="shared" si="72"/>
        <v>2.4501193887779587</v>
      </c>
      <c r="Z118" s="149">
        <f t="shared" si="72"/>
        <v>2.5209629551310879</v>
      </c>
      <c r="AA118" s="149">
        <f t="shared" si="72"/>
        <v>2.5806254753813636</v>
      </c>
      <c r="AB118" s="149">
        <f t="shared" si="72"/>
        <v>2.641643238118188</v>
      </c>
      <c r="AC118" s="149">
        <f t="shared" si="72"/>
        <v>2.7091051728882074</v>
      </c>
      <c r="AD118" s="149">
        <f t="shared" si="72"/>
        <v>2.7705781518680732</v>
      </c>
      <c r="AE118" s="149">
        <f t="shared" si="72"/>
        <v>2.8354844562163759</v>
      </c>
      <c r="AF118" s="149">
        <f t="shared" si="72"/>
        <v>2.9069696782939105</v>
      </c>
      <c r="AG118" s="149">
        <f t="shared" si="72"/>
        <v>2.9730004657353621</v>
      </c>
      <c r="AH118" s="149">
        <f t="shared" si="72"/>
        <v>3.0408614260384517</v>
      </c>
      <c r="AI118" s="149">
        <f t="shared" si="72"/>
        <v>3.1086145830030398</v>
      </c>
      <c r="AJ118" s="149">
        <f t="shared" si="72"/>
        <v>3.1629930392598462</v>
      </c>
      <c r="AK118" s="149">
        <f t="shared" si="72"/>
        <v>3.2323145407686127</v>
      </c>
      <c r="AL118" s="149">
        <f t="shared" si="72"/>
        <v>3.2924054542537395</v>
      </c>
      <c r="AM118" s="149">
        <f t="shared" si="72"/>
        <v>3.3676740812427002</v>
      </c>
      <c r="AN118" s="149">
        <f t="shared" si="72"/>
        <v>3.4297412554322366</v>
      </c>
      <c r="AO118" s="149">
        <f t="shared" si="72"/>
        <v>3.4912016069013316</v>
      </c>
      <c r="AP118" s="149">
        <f t="shared" si="72"/>
        <v>3.5549268336076252</v>
      </c>
      <c r="AQ118" s="149">
        <f t="shared" si="72"/>
        <v>3.619128270921685</v>
      </c>
      <c r="AR118" s="163"/>
      <c r="AS118" s="48"/>
      <c r="AT118" s="48"/>
      <c r="AU118" s="48"/>
      <c r="AV118" s="48"/>
      <c r="AW118" s="48"/>
      <c r="AX118" s="48"/>
      <c r="AY118" s="48"/>
      <c r="AZ118" s="48"/>
      <c r="BA118" s="48"/>
      <c r="BB118" s="48"/>
      <c r="BC118" s="48"/>
      <c r="BD118" s="48"/>
      <c r="BE118" s="48"/>
      <c r="BF118" s="48"/>
      <c r="BG118" s="48"/>
      <c r="BH118" s="48"/>
      <c r="BI118" s="48"/>
      <c r="BJ118" s="48"/>
      <c r="BK118" s="48"/>
      <c r="BL118" s="48"/>
      <c r="BM118" s="48"/>
      <c r="BN118" s="48"/>
      <c r="BO118" s="48"/>
      <c r="BP118" s="48"/>
      <c r="BQ118" s="48"/>
      <c r="BR118" s="48"/>
      <c r="BS118" s="48"/>
      <c r="BT118" s="48"/>
      <c r="BU118" s="48"/>
      <c r="BV118" s="48"/>
      <c r="BW118" s="48"/>
    </row>
    <row r="119" spans="1:75" ht="13.5" customHeight="1" x14ac:dyDescent="0.25">
      <c r="A119" s="225"/>
      <c r="B119" s="148"/>
      <c r="C119" s="161"/>
      <c r="D119" s="161"/>
      <c r="E119" s="161"/>
      <c r="F119" s="161"/>
      <c r="G119" s="161"/>
      <c r="H119" s="162"/>
      <c r="I119" s="162"/>
      <c r="J119" s="162"/>
      <c r="K119" s="162"/>
      <c r="L119" s="162"/>
      <c r="M119" s="162"/>
      <c r="N119" s="162"/>
      <c r="O119" s="149"/>
      <c r="P119" s="149"/>
      <c r="Q119" s="149"/>
      <c r="R119" s="149"/>
      <c r="S119" s="149"/>
      <c r="T119" s="149"/>
      <c r="U119" s="149"/>
      <c r="V119" s="149"/>
      <c r="W119" s="149"/>
      <c r="X119" s="149"/>
      <c r="Y119" s="149"/>
      <c r="Z119" s="149"/>
      <c r="AA119" s="149"/>
      <c r="AB119" s="149"/>
      <c r="AC119" s="149"/>
      <c r="AD119" s="149"/>
      <c r="AE119" s="149"/>
      <c r="AF119" s="149"/>
      <c r="AG119" s="149"/>
      <c r="AH119" s="149"/>
      <c r="AI119" s="149"/>
      <c r="AJ119" s="149"/>
      <c r="AK119" s="149"/>
      <c r="AL119" s="149"/>
      <c r="AM119" s="149"/>
      <c r="AN119" s="149"/>
      <c r="AO119" s="149"/>
      <c r="AP119" s="149"/>
      <c r="AQ119" s="149"/>
      <c r="AR119" s="163"/>
      <c r="AS119" s="48"/>
      <c r="AT119" s="48"/>
      <c r="AU119" s="48"/>
      <c r="AV119" s="48"/>
      <c r="AW119" s="48"/>
      <c r="AX119" s="48"/>
      <c r="AY119" s="48"/>
      <c r="AZ119" s="48"/>
      <c r="BA119" s="48"/>
      <c r="BB119" s="48"/>
      <c r="BC119" s="48"/>
      <c r="BD119" s="48"/>
      <c r="BE119" s="48"/>
      <c r="BF119" s="48"/>
      <c r="BG119" s="48"/>
      <c r="BH119" s="48"/>
      <c r="BI119" s="48"/>
      <c r="BJ119" s="48"/>
      <c r="BK119" s="48"/>
      <c r="BL119" s="48"/>
      <c r="BM119" s="48"/>
      <c r="BN119" s="48"/>
      <c r="BO119" s="48"/>
      <c r="BP119" s="48"/>
      <c r="BQ119" s="48"/>
      <c r="BR119" s="48"/>
      <c r="BS119" s="48"/>
      <c r="BT119" s="48"/>
      <c r="BU119" s="48"/>
      <c r="BV119" s="48"/>
      <c r="BW119" s="48"/>
    </row>
    <row r="120" spans="1:75" ht="14.25" customHeight="1" x14ac:dyDescent="0.25">
      <c r="A120" s="867" t="s">
        <v>480</v>
      </c>
      <c r="B120" s="153" t="s">
        <v>478</v>
      </c>
      <c r="C120" s="158">
        <f t="shared" ref="C120:G120" si="73">C102/1000000</f>
        <v>1.8237780000000003E-6</v>
      </c>
      <c r="D120" s="158">
        <f t="shared" si="73"/>
        <v>1.9546589999999996E-6</v>
      </c>
      <c r="E120" s="158">
        <f t="shared" si="73"/>
        <v>1.7721350000000001E-6</v>
      </c>
      <c r="F120" s="158">
        <f t="shared" si="73"/>
        <v>1.805272E-6</v>
      </c>
      <c r="G120" s="158">
        <f t="shared" si="73"/>
        <v>1.792591E-6</v>
      </c>
      <c r="H120" s="159">
        <v>0.29130600000000001</v>
      </c>
      <c r="I120" s="159">
        <v>0.27524799999999999</v>
      </c>
      <c r="J120" s="159">
        <v>0.25752000000000003</v>
      </c>
      <c r="K120" s="159">
        <v>0.26218599999999997</v>
      </c>
      <c r="L120" s="159">
        <v>0.31916</v>
      </c>
      <c r="M120" s="159">
        <v>0.28852499999999998</v>
      </c>
      <c r="N120" s="159">
        <v>0.27612999999999999</v>
      </c>
      <c r="O120" s="150">
        <v>0.27984208688535478</v>
      </c>
      <c r="P120" s="150">
        <v>0.28352251832699138</v>
      </c>
      <c r="Q120" s="150">
        <v>0.2871691009993253</v>
      </c>
      <c r="R120" s="150">
        <v>0.29078115046033032</v>
      </c>
      <c r="S120" s="150">
        <v>0.29435462227985071</v>
      </c>
      <c r="T120" s="150">
        <v>0.29788816312933436</v>
      </c>
      <c r="U120" s="150">
        <v>0.30137923746218376</v>
      </c>
      <c r="V120" s="150">
        <v>0.30482734750237978</v>
      </c>
      <c r="W120" s="150">
        <v>0.30822861993027328</v>
      </c>
      <c r="X120" s="150">
        <v>0.31158123475229427</v>
      </c>
      <c r="Y120" s="150">
        <v>0.3148828430878523</v>
      </c>
      <c r="Z120" s="150">
        <v>0.31813072272434267</v>
      </c>
      <c r="AA120" s="150">
        <v>0.32132353588871393</v>
      </c>
      <c r="AB120" s="150">
        <v>0.32445894925587621</v>
      </c>
      <c r="AC120" s="150">
        <v>0.32753559394177684</v>
      </c>
      <c r="AD120" s="150">
        <v>0.3305508410668147</v>
      </c>
      <c r="AE120" s="150">
        <v>0.33350364841244967</v>
      </c>
      <c r="AF120" s="150">
        <v>0.33639207154110684</v>
      </c>
      <c r="AG120" s="150">
        <v>0.33921475712423416</v>
      </c>
      <c r="AH120" s="150">
        <v>0.34197134738531787</v>
      </c>
      <c r="AI120" s="150">
        <v>0.3446608934388215</v>
      </c>
      <c r="AJ120" s="150">
        <v>0.34728173084618097</v>
      </c>
      <c r="AK120" s="150">
        <v>0.34983351738638307</v>
      </c>
      <c r="AL120" s="150">
        <v>0.35231458862086384</v>
      </c>
      <c r="AM120" s="150">
        <v>0.35472452455110709</v>
      </c>
      <c r="AN120" s="150">
        <v>0.35706371406462772</v>
      </c>
      <c r="AO120" s="150">
        <v>0.35933015050184852</v>
      </c>
      <c r="AP120" s="150">
        <v>0.36152444052729288</v>
      </c>
      <c r="AQ120" s="150">
        <v>0.36364734636049012</v>
      </c>
      <c r="AR120" s="151"/>
    </row>
    <row r="121" spans="1:75" ht="14.25" customHeight="1" x14ac:dyDescent="0.25">
      <c r="A121" s="693"/>
      <c r="B121" s="153" t="s">
        <v>372</v>
      </c>
      <c r="C121" s="158">
        <f t="shared" ref="C121:G121" si="74">C103/1000000</f>
        <v>0</v>
      </c>
      <c r="D121" s="158">
        <f t="shared" si="74"/>
        <v>0</v>
      </c>
      <c r="E121" s="158">
        <f t="shared" si="74"/>
        <v>0</v>
      </c>
      <c r="F121" s="158">
        <f t="shared" si="74"/>
        <v>0</v>
      </c>
      <c r="G121" s="158">
        <f t="shared" si="74"/>
        <v>0</v>
      </c>
      <c r="H121" s="159">
        <v>0.43209399999999998</v>
      </c>
      <c r="I121" s="159">
        <v>0.45425700000000002</v>
      </c>
      <c r="J121" s="159">
        <v>0.46732699999999999</v>
      </c>
      <c r="K121" s="159">
        <v>0.50195000000000001</v>
      </c>
      <c r="L121" s="159">
        <v>0.52543499999999999</v>
      </c>
      <c r="M121" s="159">
        <v>0.52734700000000001</v>
      </c>
      <c r="N121" s="159">
        <v>0.543547</v>
      </c>
      <c r="O121" s="150">
        <v>0.55085404266205751</v>
      </c>
      <c r="P121" s="150">
        <v>0.55809877329185953</v>
      </c>
      <c r="Q121" s="150">
        <v>0.56527687444638497</v>
      </c>
      <c r="R121" s="150">
        <v>0.5723869988384499</v>
      </c>
      <c r="S121" s="150">
        <v>0.57942118522560393</v>
      </c>
      <c r="T121" s="150">
        <v>0.5863767696536426</v>
      </c>
      <c r="U121" s="150">
        <v>0.5932487610359527</v>
      </c>
      <c r="V121" s="150">
        <v>0.6000361795273097</v>
      </c>
      <c r="W121" s="150">
        <v>0.60673140070705922</v>
      </c>
      <c r="X121" s="150">
        <v>0.61333084201609855</v>
      </c>
      <c r="Y121" s="150">
        <v>0.61982987980977389</v>
      </c>
      <c r="Z121" s="150">
        <v>0.6262231555595128</v>
      </c>
      <c r="AA121" s="150">
        <v>0.63250803593127425</v>
      </c>
      <c r="AB121" s="150">
        <v>0.63867992790056749</v>
      </c>
      <c r="AC121" s="150">
        <v>0.64473613689302478</v>
      </c>
      <c r="AD121" s="150">
        <v>0.65067148810105335</v>
      </c>
      <c r="AE121" s="150">
        <v>0.65648392997371419</v>
      </c>
      <c r="AF121" s="150">
        <v>0.66216963499059833</v>
      </c>
      <c r="AG121" s="150">
        <v>0.66772593919750134</v>
      </c>
      <c r="AH121" s="150">
        <v>0.67315213833066789</v>
      </c>
      <c r="AI121" s="150">
        <v>0.67844636456013852</v>
      </c>
      <c r="AJ121" s="150">
        <v>0.68360534152844332</v>
      </c>
      <c r="AK121" s="150">
        <v>0.68862839559199041</v>
      </c>
      <c r="AL121" s="150">
        <v>0.69351225039330977</v>
      </c>
      <c r="AM121" s="150">
        <v>0.69825607918799315</v>
      </c>
      <c r="AN121" s="150">
        <v>0.70286064748012222</v>
      </c>
      <c r="AO121" s="150">
        <v>0.70732200526863509</v>
      </c>
      <c r="AP121" s="150">
        <v>0.71164134673989932</v>
      </c>
      <c r="AQ121" s="150">
        <v>0.7158201722819153</v>
      </c>
      <c r="AR121" s="151"/>
    </row>
    <row r="122" spans="1:75" ht="14.25" customHeight="1" x14ac:dyDescent="0.25">
      <c r="A122" s="693"/>
      <c r="B122" s="153" t="s">
        <v>373</v>
      </c>
      <c r="C122" s="158">
        <f t="shared" ref="C122:G122" si="75">C104/1000000</f>
        <v>0</v>
      </c>
      <c r="D122" s="158">
        <f t="shared" si="75"/>
        <v>0</v>
      </c>
      <c r="E122" s="158">
        <f t="shared" si="75"/>
        <v>0</v>
      </c>
      <c r="F122" s="158">
        <f t="shared" si="75"/>
        <v>0</v>
      </c>
      <c r="G122" s="158">
        <f t="shared" si="75"/>
        <v>0</v>
      </c>
      <c r="H122" s="159">
        <v>4.4026999999999997E-2</v>
      </c>
      <c r="I122" s="159">
        <v>2.9871999999999999E-2</v>
      </c>
      <c r="J122" s="159">
        <v>3.7260000000000001E-2</v>
      </c>
      <c r="K122" s="159">
        <v>3.1924000000000001E-2</v>
      </c>
      <c r="L122" s="159">
        <v>3.6047000000000003E-2</v>
      </c>
      <c r="M122" s="159">
        <v>2.6908999999999999E-2</v>
      </c>
      <c r="N122" s="159">
        <v>2.9481E-2</v>
      </c>
      <c r="O122" s="150">
        <v>2.9877320694843532E-2</v>
      </c>
      <c r="P122" s="150">
        <v>3.0270261698468231E-2</v>
      </c>
      <c r="Q122" s="150">
        <v>3.0659588840622566E-2</v>
      </c>
      <c r="R122" s="150">
        <v>3.1045229046901813E-2</v>
      </c>
      <c r="S122" s="150">
        <v>3.1426750514005279E-2</v>
      </c>
      <c r="T122" s="150">
        <v>3.1804008753905426E-2</v>
      </c>
      <c r="U122" s="150">
        <v>3.2176733059148366E-2</v>
      </c>
      <c r="V122" s="150">
        <v>3.2544870284712479E-2</v>
      </c>
      <c r="W122" s="150">
        <v>3.2908006895898255E-2</v>
      </c>
      <c r="X122" s="150">
        <v>3.3265948581220388E-2</v>
      </c>
      <c r="Y122" s="150">
        <v>3.3618444562608089E-2</v>
      </c>
      <c r="Z122" s="150">
        <v>3.3965204203224367E-2</v>
      </c>
      <c r="AA122" s="150">
        <v>3.4306084675823606E-2</v>
      </c>
      <c r="AB122" s="150">
        <v>3.4640836863116954E-2</v>
      </c>
      <c r="AC122" s="150">
        <v>3.496931461629494E-2</v>
      </c>
      <c r="AD122" s="150">
        <v>3.5291237263212122E-2</v>
      </c>
      <c r="AE122" s="150">
        <v>3.5606493531479474E-2</v>
      </c>
      <c r="AF122" s="150">
        <v>3.5914875823356278E-2</v>
      </c>
      <c r="AG122" s="150">
        <v>3.6216239650815003E-2</v>
      </c>
      <c r="AH122" s="150">
        <v>3.6510546815871354E-2</v>
      </c>
      <c r="AI122" s="150">
        <v>3.6797696010827864E-2</v>
      </c>
      <c r="AJ122" s="150">
        <v>3.7077509532018479E-2</v>
      </c>
      <c r="AK122" s="150">
        <v>3.7349950842240832E-2</v>
      </c>
      <c r="AL122" s="150">
        <v>3.7614842237828877E-2</v>
      </c>
      <c r="AM122" s="150">
        <v>3.7872138877670623E-2</v>
      </c>
      <c r="AN122" s="150">
        <v>3.8121882281314204E-2</v>
      </c>
      <c r="AO122" s="150">
        <v>3.8363858207891198E-2</v>
      </c>
      <c r="AP122" s="150">
        <v>3.8598131427896719E-2</v>
      </c>
      <c r="AQ122" s="150">
        <v>3.8824783319645124E-2</v>
      </c>
      <c r="AR122" s="151"/>
    </row>
    <row r="123" spans="1:75" ht="14.25" customHeight="1" x14ac:dyDescent="0.25">
      <c r="A123" s="693"/>
      <c r="B123" s="153" t="s">
        <v>374</v>
      </c>
      <c r="C123" s="158">
        <f t="shared" ref="C123:G123" si="76">C105/1000000</f>
        <v>3.2878200000000003E-13</v>
      </c>
      <c r="D123" s="158">
        <f t="shared" si="76"/>
        <v>3.0732199999999999E-13</v>
      </c>
      <c r="E123" s="158">
        <f t="shared" si="76"/>
        <v>3.0267200000000001E-13</v>
      </c>
      <c r="F123" s="158">
        <f t="shared" si="76"/>
        <v>3.1048199999999995E-13</v>
      </c>
      <c r="G123" s="158">
        <f t="shared" si="76"/>
        <v>2.8896300000000003E-13</v>
      </c>
      <c r="H123" s="159">
        <v>0.102616</v>
      </c>
      <c r="I123" s="159">
        <v>0.104661</v>
      </c>
      <c r="J123" s="159">
        <v>0.127081</v>
      </c>
      <c r="K123" s="159">
        <v>0.11532100000000001</v>
      </c>
      <c r="L123" s="159">
        <v>0.13733699999999999</v>
      </c>
      <c r="M123" s="159">
        <v>0.15320700000000001</v>
      </c>
      <c r="N123" s="159">
        <v>0.15018899999999999</v>
      </c>
      <c r="O123" s="150">
        <v>0.15220802950503223</v>
      </c>
      <c r="P123" s="150">
        <v>0.1542098413972133</v>
      </c>
      <c r="Q123" s="150">
        <v>0.15619324271172155</v>
      </c>
      <c r="R123" s="150">
        <v>0.15815786117584671</v>
      </c>
      <c r="S123" s="150">
        <v>0.16010149699630064</v>
      </c>
      <c r="T123" s="150">
        <v>0.16202341408840618</v>
      </c>
      <c r="U123" s="150">
        <v>0.16392223335098655</v>
      </c>
      <c r="V123" s="150">
        <v>0.16579768404025247</v>
      </c>
      <c r="W123" s="150">
        <v>0.16764765943109336</v>
      </c>
      <c r="X123" s="150">
        <v>0.16947116961652958</v>
      </c>
      <c r="Y123" s="150">
        <v>0.17126693702430534</v>
      </c>
      <c r="Z123" s="150">
        <v>0.17303348102432289</v>
      </c>
      <c r="AA123" s="150">
        <v>0.17477007399264852</v>
      </c>
      <c r="AB123" s="150">
        <v>0.17647544681776978</v>
      </c>
      <c r="AC123" s="150">
        <v>0.17814885495426611</v>
      </c>
      <c r="AD123" s="150">
        <v>0.17978886853650022</v>
      </c>
      <c r="AE123" s="150">
        <v>0.18139492069466329</v>
      </c>
      <c r="AF123" s="150">
        <v>0.18296595383582828</v>
      </c>
      <c r="AG123" s="150">
        <v>0.18450123187531806</v>
      </c>
      <c r="AH123" s="150">
        <v>0.18600056021603403</v>
      </c>
      <c r="AI123" s="150">
        <v>0.18746342275262787</v>
      </c>
      <c r="AJ123" s="150">
        <v>0.18888891418555406</v>
      </c>
      <c r="AK123" s="150">
        <v>0.19027684837845746</v>
      </c>
      <c r="AL123" s="150">
        <v>0.19162632003179259</v>
      </c>
      <c r="AM123" s="150">
        <v>0.19293710070548722</v>
      </c>
      <c r="AN123" s="150">
        <v>0.19420940191812675</v>
      </c>
      <c r="AO123" s="150">
        <v>0.19544213223381049</v>
      </c>
      <c r="AP123" s="150">
        <v>0.19663562162153173</v>
      </c>
      <c r="AQ123" s="150">
        <v>0.19779028465771781</v>
      </c>
      <c r="AR123" s="151"/>
    </row>
    <row r="124" spans="1:75" ht="14.25" customHeight="1" x14ac:dyDescent="0.25">
      <c r="A124" s="693"/>
      <c r="B124" s="153" t="s">
        <v>375</v>
      </c>
      <c r="C124" s="158">
        <f t="shared" ref="C124:G124" si="77">C106/1000000</f>
        <v>3.6002499999999997E-13</v>
      </c>
      <c r="D124" s="158">
        <f t="shared" si="77"/>
        <v>3.9946700000000005E-13</v>
      </c>
      <c r="E124" s="158">
        <f t="shared" si="77"/>
        <v>3.9017600000000002E-13</v>
      </c>
      <c r="F124" s="158">
        <f t="shared" si="77"/>
        <v>4.0243399999999997E-13</v>
      </c>
      <c r="G124" s="158">
        <f t="shared" si="77"/>
        <v>3.72637E-13</v>
      </c>
      <c r="H124" s="159">
        <v>0.53329000000000004</v>
      </c>
      <c r="I124" s="159">
        <v>0.37833499999999998</v>
      </c>
      <c r="J124" s="159">
        <v>0.44462299999999999</v>
      </c>
      <c r="K124" s="159">
        <v>0.43539099999999997</v>
      </c>
      <c r="L124" s="159">
        <v>0.38883800000000002</v>
      </c>
      <c r="M124" s="159">
        <v>0.41523500000000002</v>
      </c>
      <c r="N124" s="159">
        <v>0.43940000000000001</v>
      </c>
      <c r="O124" s="150">
        <v>0.44530696765083438</v>
      </c>
      <c r="P124" s="150">
        <v>0.45116356264397212</v>
      </c>
      <c r="Q124" s="150">
        <v>0.45696629478544004</v>
      </c>
      <c r="R124" s="150">
        <v>0.46271407493669342</v>
      </c>
      <c r="S124" s="150">
        <v>0.46840046727905843</v>
      </c>
      <c r="T124" s="150">
        <v>0.47402331828859429</v>
      </c>
      <c r="U124" s="150">
        <v>0.47957859320205543</v>
      </c>
      <c r="V124" s="150">
        <v>0.48506549991868209</v>
      </c>
      <c r="W124" s="150">
        <v>0.49047787490443662</v>
      </c>
      <c r="X124" s="150">
        <v>0.49581282204091587</v>
      </c>
      <c r="Y124" s="150">
        <v>0.5010666036026592</v>
      </c>
      <c r="Z124" s="150">
        <v>0.50623488778863635</v>
      </c>
      <c r="AA124" s="150">
        <v>0.51131554582805516</v>
      </c>
      <c r="AB124" s="150">
        <v>0.51630486474860382</v>
      </c>
      <c r="AC124" s="150">
        <v>0.52120066627319273</v>
      </c>
      <c r="AD124" s="150">
        <v>0.52599876711968396</v>
      </c>
      <c r="AE124" s="150">
        <v>0.53069750882711164</v>
      </c>
      <c r="AF124" s="150">
        <v>0.53529379725188242</v>
      </c>
      <c r="AG124" s="150">
        <v>0.53978547887005557</v>
      </c>
      <c r="AH124" s="150">
        <v>0.54417198435920988</v>
      </c>
      <c r="AI124" s="150">
        <v>0.54845180377727198</v>
      </c>
      <c r="AJ124" s="150">
        <v>0.55262228853732609</v>
      </c>
      <c r="AK124" s="150">
        <v>0.55668289407009985</v>
      </c>
      <c r="AL124" s="150">
        <v>0.56063097178867749</v>
      </c>
      <c r="AM124" s="150">
        <v>0.56446585335804289</v>
      </c>
      <c r="AN124" s="150">
        <v>0.56818815760691477</v>
      </c>
      <c r="AO124" s="150">
        <v>0.57179469137910477</v>
      </c>
      <c r="AP124" s="150">
        <v>0.57528642004741404</v>
      </c>
      <c r="AQ124" s="150">
        <v>0.57866455651613125</v>
      </c>
      <c r="AR124" s="151"/>
    </row>
    <row r="125" spans="1:75" ht="14.25" customHeight="1" x14ac:dyDescent="0.25">
      <c r="A125" s="693"/>
      <c r="B125" s="153" t="s">
        <v>376</v>
      </c>
      <c r="C125" s="158">
        <f t="shared" ref="C125:G125" si="78">C107/1000000</f>
        <v>1.4493100000000002E-13</v>
      </c>
      <c r="D125" s="158">
        <f t="shared" si="78"/>
        <v>9.8347000000000002E-14</v>
      </c>
      <c r="E125" s="158">
        <f t="shared" si="78"/>
        <v>7.8710000000000012E-14</v>
      </c>
      <c r="F125" s="158">
        <f t="shared" si="78"/>
        <v>6.1626999999999996E-14</v>
      </c>
      <c r="G125" s="158">
        <f t="shared" si="78"/>
        <v>3.5483E-14</v>
      </c>
      <c r="H125" s="159">
        <v>0.29034300000000002</v>
      </c>
      <c r="I125" s="159">
        <v>0.26383899999999999</v>
      </c>
      <c r="J125" s="159">
        <v>0.26029200000000002</v>
      </c>
      <c r="K125" s="159">
        <v>0.22396199999999999</v>
      </c>
      <c r="L125" s="159">
        <v>0.200908</v>
      </c>
      <c r="M125" s="159">
        <v>0.188469</v>
      </c>
      <c r="N125" s="159">
        <v>0.152529</v>
      </c>
      <c r="O125" s="150">
        <v>0.15457948672920827</v>
      </c>
      <c r="P125" s="150">
        <v>0.15661248758880841</v>
      </c>
      <c r="Q125" s="150">
        <v>0.15862679102714697</v>
      </c>
      <c r="R125" s="150">
        <v>0.16062201897136755</v>
      </c>
      <c r="S125" s="150">
        <v>0.16259593735459146</v>
      </c>
      <c r="T125" s="150">
        <v>0.16454779862367086</v>
      </c>
      <c r="U125" s="150">
        <v>0.16647620219052409</v>
      </c>
      <c r="V125" s="150">
        <v>0.16838087309307381</v>
      </c>
      <c r="W125" s="150">
        <v>0.17025967178265541</v>
      </c>
      <c r="X125" s="150">
        <v>0.1721115929291735</v>
      </c>
      <c r="Y125" s="150">
        <v>0.17393533905532541</v>
      </c>
      <c r="Z125" s="150">
        <v>0.17572940646225055</v>
      </c>
      <c r="AA125" s="150">
        <v>0.17749305618936598</v>
      </c>
      <c r="AB125" s="150">
        <v>0.17922499935193395</v>
      </c>
      <c r="AC125" s="150">
        <v>0.1809244798042417</v>
      </c>
      <c r="AD125" s="150">
        <v>0.18259004540281809</v>
      </c>
      <c r="AE125" s="150">
        <v>0.1842211204458136</v>
      </c>
      <c r="AF125" s="150">
        <v>0.18581663086261346</v>
      </c>
      <c r="AG125" s="150">
        <v>0.18737582910006984</v>
      </c>
      <c r="AH125" s="150">
        <v>0.1888985175291896</v>
      </c>
      <c r="AI125" s="150">
        <v>0.19038417200351276</v>
      </c>
      <c r="AJ125" s="150">
        <v>0.19183187311859309</v>
      </c>
      <c r="AK125" s="150">
        <v>0.19324143183800238</v>
      </c>
      <c r="AL125" s="150">
        <v>0.19461192875729444</v>
      </c>
      <c r="AM125" s="150">
        <v>0.19594313187721649</v>
      </c>
      <c r="AN125" s="150">
        <v>0.19723525601189143</v>
      </c>
      <c r="AO125" s="150">
        <v>0.19848719272044482</v>
      </c>
      <c r="AP125" s="150">
        <v>0.19969927711290852</v>
      </c>
      <c r="AQ125" s="150">
        <v>0.2008719302249635</v>
      </c>
      <c r="AR125" s="151"/>
    </row>
    <row r="126" spans="1:75" ht="14.25" customHeight="1" x14ac:dyDescent="0.25">
      <c r="A126" s="693"/>
      <c r="B126" s="153" t="s">
        <v>377</v>
      </c>
      <c r="C126" s="160">
        <f t="shared" ref="C126:G126" si="79">C108/1000000</f>
        <v>1.0692799999999999E-13</v>
      </c>
      <c r="D126" s="160">
        <f t="shared" si="79"/>
        <v>8.6454999999999996E-14</v>
      </c>
      <c r="E126" s="160">
        <f t="shared" si="79"/>
        <v>9.5239000000000009E-14</v>
      </c>
      <c r="F126" s="160">
        <f t="shared" si="79"/>
        <v>1.0106600000000001E-13</v>
      </c>
      <c r="G126" s="158">
        <f t="shared" si="79"/>
        <v>9.689200000000001E-14</v>
      </c>
      <c r="H126" s="159">
        <v>2.2492999999999999E-2</v>
      </c>
      <c r="I126" s="159">
        <v>2.6280000000000001E-2</v>
      </c>
      <c r="J126" s="159">
        <v>2.8021000000000001E-2</v>
      </c>
      <c r="K126" s="159">
        <v>2.3133999999999998E-2</v>
      </c>
      <c r="L126" s="159">
        <v>2.7019999999999999E-2</v>
      </c>
      <c r="M126" s="159">
        <v>1.9682000000000002E-2</v>
      </c>
      <c r="N126" s="159">
        <v>1.8807000000000001E-2</v>
      </c>
      <c r="O126" s="150">
        <v>1.9059827356871284E-2</v>
      </c>
      <c r="P126" s="150">
        <v>1.9310498686038197E-2</v>
      </c>
      <c r="Q126" s="150">
        <v>1.9558864601797385E-2</v>
      </c>
      <c r="R126" s="150">
        <v>1.9804878487333623E-2</v>
      </c>
      <c r="S126" s="150">
        <v>2.004826487964782E-2</v>
      </c>
      <c r="T126" s="150">
        <v>2.0288931604582595E-2</v>
      </c>
      <c r="U126" s="150">
        <v>2.0526705968026981E-2</v>
      </c>
      <c r="V126" s="150">
        <v>2.0761554066842634E-2</v>
      </c>
      <c r="W126" s="150">
        <v>2.0993212092234273E-2</v>
      </c>
      <c r="X126" s="150">
        <v>2.1221556085852307E-2</v>
      </c>
      <c r="Y126" s="150">
        <v>2.1446426067262655E-2</v>
      </c>
      <c r="Z126" s="150">
        <v>2.1667636628677475E-2</v>
      </c>
      <c r="AA126" s="150">
        <v>2.1885096655412453E-2</v>
      </c>
      <c r="AB126" s="150">
        <v>2.209864722650658E-2</v>
      </c>
      <c r="AC126" s="150">
        <v>2.2308195108329393E-2</v>
      </c>
      <c r="AD126" s="150">
        <v>2.251356124993149E-2</v>
      </c>
      <c r="AE126" s="150">
        <v>2.271467466661695E-2</v>
      </c>
      <c r="AF126" s="150">
        <v>2.29114029242516E-2</v>
      </c>
      <c r="AG126" s="150">
        <v>2.310365384867805E-2</v>
      </c>
      <c r="AH126" s="150">
        <v>2.3291403072015614E-2</v>
      </c>
      <c r="AI126" s="150">
        <v>2.3474585966406818E-2</v>
      </c>
      <c r="AJ126" s="150">
        <v>2.3653089168232801E-2</v>
      </c>
      <c r="AK126" s="150">
        <v>2.3826889369085957E-2</v>
      </c>
      <c r="AL126" s="150">
        <v>2.3995873205347427E-2</v>
      </c>
      <c r="AM126" s="150">
        <v>2.4160012071244231E-2</v>
      </c>
      <c r="AN126" s="150">
        <v>2.4319332453603203E-2</v>
      </c>
      <c r="AO126" s="150">
        <v>2.4473697680397869E-2</v>
      </c>
      <c r="AP126" s="150">
        <v>2.4623149071078099E-2</v>
      </c>
      <c r="AQ126" s="150">
        <v>2.4767738539824488E-2</v>
      </c>
      <c r="AR126" s="151"/>
    </row>
    <row r="127" spans="1:75" ht="14.25" customHeight="1" x14ac:dyDescent="0.25">
      <c r="A127" s="693"/>
      <c r="B127" s="153" t="s">
        <v>378</v>
      </c>
      <c r="C127" s="160">
        <f t="shared" ref="C127:G127" si="80">C109/1000000</f>
        <v>4.40346E-13</v>
      </c>
      <c r="D127" s="160">
        <f t="shared" si="80"/>
        <v>5.7778399999999997E-13</v>
      </c>
      <c r="E127" s="160">
        <f t="shared" si="80"/>
        <v>4.8658000000000003E-13</v>
      </c>
      <c r="F127" s="160">
        <f t="shared" si="80"/>
        <v>4.9665199999999995E-13</v>
      </c>
      <c r="G127" s="160">
        <f t="shared" si="80"/>
        <v>4.8569600000000005E-13</v>
      </c>
      <c r="H127" s="159">
        <v>1.0472114714214914E-2</v>
      </c>
      <c r="I127" s="159">
        <v>6.6956319092416824E-3</v>
      </c>
      <c r="J127" s="159">
        <v>7.3352687453287057E-3</v>
      </c>
      <c r="K127" s="159">
        <v>6.0070091686241995E-3</v>
      </c>
      <c r="L127" s="159">
        <v>5.2425295496718273E-3</v>
      </c>
      <c r="M127" s="159">
        <v>5.4959927723928778E-3</v>
      </c>
      <c r="N127" s="159">
        <v>4.2527158461846491E-3</v>
      </c>
      <c r="O127" s="150">
        <v>4.3098862033344064E-3</v>
      </c>
      <c r="P127" s="150">
        <v>4.3665690306716898E-3</v>
      </c>
      <c r="Q127" s="150">
        <v>4.4227305484895903E-3</v>
      </c>
      <c r="R127" s="150">
        <v>4.4783602156029745E-3</v>
      </c>
      <c r="S127" s="150">
        <v>4.5333957431905906E-3</v>
      </c>
      <c r="T127" s="150">
        <v>4.5878162884545604E-3</v>
      </c>
      <c r="U127" s="150">
        <v>4.641582801095407E-3</v>
      </c>
      <c r="V127" s="150">
        <v>4.6946876147966705E-3</v>
      </c>
      <c r="W127" s="150">
        <v>4.7470710760333839E-3</v>
      </c>
      <c r="X127" s="150">
        <v>4.7987051548359846E-3</v>
      </c>
      <c r="Y127" s="150">
        <v>4.8495536757736692E-3</v>
      </c>
      <c r="Z127" s="150">
        <v>4.8995747136782904E-3</v>
      </c>
      <c r="AA127" s="150">
        <v>4.9487476653243571E-3</v>
      </c>
      <c r="AB127" s="150">
        <v>4.9970365948534563E-3</v>
      </c>
      <c r="AC127" s="150">
        <v>5.044420419895319E-3</v>
      </c>
      <c r="AD127" s="150">
        <v>5.0908586527161322E-3</v>
      </c>
      <c r="AE127" s="150">
        <v>5.1363352419658047E-3</v>
      </c>
      <c r="AF127" s="150">
        <v>5.1808202410956591E-3</v>
      </c>
      <c r="AG127" s="150">
        <v>5.2242928073078145E-3</v>
      </c>
      <c r="AH127" s="150">
        <v>5.2667474304373156E-3</v>
      </c>
      <c r="AI127" s="150">
        <v>5.3081694965684068E-3</v>
      </c>
      <c r="AJ127" s="150">
        <v>5.3485333714554202E-3</v>
      </c>
      <c r="AK127" s="150">
        <v>5.3878337845057883E-3</v>
      </c>
      <c r="AL127" s="150">
        <v>5.4260451014738441E-3</v>
      </c>
      <c r="AM127" s="150">
        <v>5.4631608539050724E-3</v>
      </c>
      <c r="AN127" s="150">
        <v>5.499187031109209E-3</v>
      </c>
      <c r="AO127" s="150">
        <v>5.5340927282480174E-3</v>
      </c>
      <c r="AP127" s="150">
        <v>5.5678872886446859E-3</v>
      </c>
      <c r="AQ127" s="150">
        <v>5.6005824513462969E-3</v>
      </c>
      <c r="AR127" s="151"/>
    </row>
    <row r="128" spans="1:75" ht="14.25" customHeight="1" x14ac:dyDescent="0.25">
      <c r="A128" s="693"/>
      <c r="B128" s="153" t="s">
        <v>379</v>
      </c>
      <c r="C128" s="158">
        <f t="shared" ref="C128:G128" si="81">C111/1000000</f>
        <v>0</v>
      </c>
      <c r="D128" s="158">
        <f t="shared" si="81"/>
        <v>0</v>
      </c>
      <c r="E128" s="158">
        <f t="shared" si="81"/>
        <v>0</v>
      </c>
      <c r="F128" s="158">
        <f t="shared" si="81"/>
        <v>0</v>
      </c>
      <c r="G128" s="158">
        <f t="shared" si="81"/>
        <v>2.6516999999999998E-14</v>
      </c>
      <c r="H128" s="159">
        <v>6.7872000000000002E-2</v>
      </c>
      <c r="I128" s="159">
        <v>6.0317000000000003E-2</v>
      </c>
      <c r="J128" s="159">
        <v>7.0583000000000007E-2</v>
      </c>
      <c r="K128" s="159">
        <v>4.3719000000000001E-2</v>
      </c>
      <c r="L128" s="159">
        <v>5.2714999999999998E-2</v>
      </c>
      <c r="M128" s="159">
        <v>4.4457000000000003E-2</v>
      </c>
      <c r="N128" s="159">
        <v>6.2112000000000001E-2</v>
      </c>
      <c r="O128" s="150">
        <v>6.2946987653000969E-2</v>
      </c>
      <c r="P128" s="150">
        <v>6.3774854808699127E-2</v>
      </c>
      <c r="Q128" s="150">
        <v>6.459510810585628E-2</v>
      </c>
      <c r="R128" s="150">
        <v>6.540759358777401E-2</v>
      </c>
      <c r="S128" s="150">
        <v>6.621140151032516E-2</v>
      </c>
      <c r="T128" s="150">
        <v>6.7006227459128737E-2</v>
      </c>
      <c r="U128" s="150">
        <v>6.779150109459732E-2</v>
      </c>
      <c r="V128" s="150">
        <v>6.8567110448222987E-2</v>
      </c>
      <c r="W128" s="150">
        <v>6.9332184265053179E-2</v>
      </c>
      <c r="X128" s="150">
        <v>7.0086313160230687E-2</v>
      </c>
      <c r="Y128" s="150">
        <v>7.0828968782358601E-2</v>
      </c>
      <c r="Z128" s="150">
        <v>7.1559538803659034E-2</v>
      </c>
      <c r="AA128" s="150">
        <v>7.2277722308766876E-2</v>
      </c>
      <c r="AB128" s="150">
        <v>7.2982994445301055E-2</v>
      </c>
      <c r="AC128" s="150">
        <v>7.367504729986471E-2</v>
      </c>
      <c r="AD128" s="150">
        <v>7.4353289538775194E-2</v>
      </c>
      <c r="AE128" s="150">
        <v>7.5017486727968971E-2</v>
      </c>
      <c r="AF128" s="150">
        <v>7.5667201490461841E-2</v>
      </c>
      <c r="AG128" s="150">
        <v>7.6302129411872796E-2</v>
      </c>
      <c r="AH128" s="150">
        <v>7.692219001483673E-2</v>
      </c>
      <c r="AI128" s="150">
        <v>7.7527169859385375E-2</v>
      </c>
      <c r="AJ128" s="150">
        <v>7.8116694550820237E-2</v>
      </c>
      <c r="AK128" s="150">
        <v>7.8690687110792107E-2</v>
      </c>
      <c r="AL128" s="150">
        <v>7.9248773144602519E-2</v>
      </c>
      <c r="AM128" s="150">
        <v>7.9790858178822879E-2</v>
      </c>
      <c r="AN128" s="150">
        <v>8.0317029688850017E-2</v>
      </c>
      <c r="AO128" s="150">
        <v>8.0826836301636229E-2</v>
      </c>
      <c r="AP128" s="150">
        <v>8.1320414478800604E-2</v>
      </c>
      <c r="AQ128" s="150">
        <v>8.1797935672120944E-2</v>
      </c>
      <c r="AR128" s="151"/>
    </row>
    <row r="129" spans="1:75" ht="14.25" customHeight="1" x14ac:dyDescent="0.25">
      <c r="A129" s="693"/>
      <c r="B129" s="153" t="s">
        <v>380</v>
      </c>
      <c r="C129" s="158">
        <f t="shared" ref="C129:G129" si="82">C112/1000000</f>
        <v>1.0321099999999999E-13</v>
      </c>
      <c r="D129" s="158">
        <f t="shared" si="82"/>
        <v>1.4308699999999998E-13</v>
      </c>
      <c r="E129" s="158">
        <f t="shared" si="82"/>
        <v>1.04271E-13</v>
      </c>
      <c r="F129" s="158">
        <f t="shared" si="82"/>
        <v>7.9622999999999996E-14</v>
      </c>
      <c r="G129" s="158">
        <f t="shared" si="82"/>
        <v>7.184E-14</v>
      </c>
      <c r="H129" s="159">
        <v>2.0313000000000001E-2</v>
      </c>
      <c r="I129" s="159">
        <v>2.3958E-2</v>
      </c>
      <c r="J129" s="159">
        <v>1.6580999999999999E-2</v>
      </c>
      <c r="K129" s="159">
        <v>1.4676E-2</v>
      </c>
      <c r="L129" s="159">
        <v>1.4841999999999999E-2</v>
      </c>
      <c r="M129" s="159">
        <v>2.3120000000000002E-2</v>
      </c>
      <c r="N129" s="159">
        <v>1.8134999999999998E-2</v>
      </c>
      <c r="O129" s="150">
        <v>1.8378793487364316E-2</v>
      </c>
      <c r="P129" s="150">
        <v>1.8620507984862162E-2</v>
      </c>
      <c r="Q129" s="150">
        <v>1.8859999444547006E-2</v>
      </c>
      <c r="R129" s="150">
        <v>1.9097222915286604E-2</v>
      </c>
      <c r="S129" s="150">
        <v>1.9331912776754036E-2</v>
      </c>
      <c r="T129" s="150">
        <v>1.9563980148301446E-2</v>
      </c>
      <c r="U129" s="150">
        <v>1.9793258506416188E-2</v>
      </c>
      <c r="V129" s="150">
        <v>2.0019715159365722E-2</v>
      </c>
      <c r="W129" s="150">
        <v>2.0243095724606183E-2</v>
      </c>
      <c r="X129" s="150">
        <v>2.0463280672990459E-2</v>
      </c>
      <c r="Y129" s="150">
        <v>2.0680115740405607E-2</v>
      </c>
      <c r="Z129" s="150">
        <v>2.0893422143939279E-2</v>
      </c>
      <c r="AA129" s="150">
        <v>2.1103112024560264E-2</v>
      </c>
      <c r="AB129" s="150">
        <v>2.1309032139772258E-2</v>
      </c>
      <c r="AC129" s="150">
        <v>2.1511092587310765E-2</v>
      </c>
      <c r="AD129" s="150">
        <v>2.170912071396329E-2</v>
      </c>
      <c r="AE129" s="150">
        <v>2.1903048071414816E-2</v>
      </c>
      <c r="AF129" s="150">
        <v>2.2092746957585091E-2</v>
      </c>
      <c r="AG129" s="150">
        <v>2.2278128491826261E-2</v>
      </c>
      <c r="AH129" s="150">
        <v>2.2459169176955562E-2</v>
      </c>
      <c r="AI129" s="150">
        <v>2.263580669435783E-2</v>
      </c>
      <c r="AJ129" s="150">
        <v>2.2807931731052371E-2</v>
      </c>
      <c r="AK129" s="150">
        <v>2.2975521811473061E-2</v>
      </c>
      <c r="AL129" s="150">
        <v>2.313846762263921E-2</v>
      </c>
      <c r="AM129" s="150">
        <v>2.3296741580901482E-2</v>
      </c>
      <c r="AN129" s="150">
        <v>2.3450369226675927E-2</v>
      </c>
      <c r="AO129" s="150">
        <v>2.3599218771415721E-2</v>
      </c>
      <c r="AP129" s="150">
        <v>2.3743330058169906E-2</v>
      </c>
      <c r="AQ129" s="150">
        <v>2.3882753146153943E-2</v>
      </c>
      <c r="AR129" s="151"/>
    </row>
    <row r="130" spans="1:75" ht="14.25" customHeight="1" x14ac:dyDescent="0.25">
      <c r="A130" s="693"/>
      <c r="B130" s="153" t="s">
        <v>381</v>
      </c>
      <c r="C130" s="158">
        <f t="shared" ref="C130:G130" si="83">C113/1000000</f>
        <v>3.4907000000000003E-14</v>
      </c>
      <c r="D130" s="158">
        <f t="shared" si="83"/>
        <v>3.5225999999999999E-14</v>
      </c>
      <c r="E130" s="158">
        <f t="shared" si="83"/>
        <v>2.9336000000000005E-14</v>
      </c>
      <c r="F130" s="158">
        <f t="shared" si="83"/>
        <v>3.4471000000000007E-14</v>
      </c>
      <c r="G130" s="158">
        <f t="shared" si="83"/>
        <v>2.1770000000000002E-14</v>
      </c>
      <c r="H130" s="159">
        <v>4.7606999999999997E-2</v>
      </c>
      <c r="I130" s="159">
        <v>4.768E-2</v>
      </c>
      <c r="J130" s="159">
        <v>4.6607000000000003E-2</v>
      </c>
      <c r="K130" s="159">
        <v>3.4855999999999998E-2</v>
      </c>
      <c r="L130" s="159">
        <v>3.3276E-2</v>
      </c>
      <c r="M130" s="159">
        <v>3.9843999999999997E-2</v>
      </c>
      <c r="N130" s="159">
        <v>3.6563999999999999E-2</v>
      </c>
      <c r="O130" s="150">
        <v>3.7055539292637933E-2</v>
      </c>
      <c r="P130" s="150">
        <v>3.7542886901488839E-2</v>
      </c>
      <c r="Q130" s="150">
        <v>3.8025752395391056E-2</v>
      </c>
      <c r="R130" s="150">
        <v>3.8504045143343782E-2</v>
      </c>
      <c r="S130" s="150">
        <v>3.8977229598524107E-2</v>
      </c>
      <c r="T130" s="150">
        <v>3.9445126558725903E-2</v>
      </c>
      <c r="U130" s="150">
        <v>3.9907400277287106E-2</v>
      </c>
      <c r="V130" s="150">
        <v>4.0363984840752598E-2</v>
      </c>
      <c r="W130" s="150">
        <v>4.0814367360049661E-2</v>
      </c>
      <c r="X130" s="150">
        <v>4.1258306839107979E-2</v>
      </c>
      <c r="Y130" s="150">
        <v>4.1695492248811174E-2</v>
      </c>
      <c r="Z130" s="150">
        <v>4.2125563124951519E-2</v>
      </c>
      <c r="AA130" s="150">
        <v>4.2548342325118359E-2</v>
      </c>
      <c r="AB130" s="150">
        <v>4.296352087999078E-2</v>
      </c>
      <c r="AC130" s="150">
        <v>4.3370917527567179E-2</v>
      </c>
      <c r="AD130" s="150">
        <v>4.3770184162412663E-2</v>
      </c>
      <c r="AE130" s="150">
        <v>4.4161182778230564E-2</v>
      </c>
      <c r="AF130" s="150">
        <v>4.4543655900586773E-2</v>
      </c>
      <c r="AG130" s="150">
        <v>4.4917424327275177E-2</v>
      </c>
      <c r="AH130" s="150">
        <v>4.5282440682999893E-2</v>
      </c>
      <c r="AI130" s="150">
        <v>4.5638579320237085E-2</v>
      </c>
      <c r="AJ130" s="150">
        <v>4.5985619840871177E-2</v>
      </c>
      <c r="AK130" s="150">
        <v>4.6323516929401759E-2</v>
      </c>
      <c r="AL130" s="150">
        <v>4.6652050187713262E-2</v>
      </c>
      <c r="AM130" s="150">
        <v>4.6971164001327913E-2</v>
      </c>
      <c r="AN130" s="150">
        <v>4.7280909865132531E-2</v>
      </c>
      <c r="AO130" s="150">
        <v>4.7581022065511125E-2</v>
      </c>
      <c r="AP130" s="150">
        <v>4.7871580934487144E-2</v>
      </c>
      <c r="AQ130" s="150">
        <v>4.8152687402038749E-2</v>
      </c>
      <c r="AR130" s="151"/>
    </row>
    <row r="131" spans="1:75" ht="14.25" customHeight="1" x14ac:dyDescent="0.25">
      <c r="A131" s="693"/>
      <c r="B131" s="153" t="s">
        <v>382</v>
      </c>
      <c r="C131" s="158">
        <f t="shared" ref="C131:G131" si="84">C114/1000000</f>
        <v>6.1058000000000001E-14</v>
      </c>
      <c r="D131" s="158">
        <f t="shared" si="84"/>
        <v>6.1837000000000002E-14</v>
      </c>
      <c r="E131" s="158">
        <f t="shared" si="84"/>
        <v>4.9936999999999997E-14</v>
      </c>
      <c r="F131" s="158">
        <f t="shared" si="84"/>
        <v>6.5528000000000006E-14</v>
      </c>
      <c r="G131" s="158">
        <f t="shared" si="84"/>
        <v>5.1978000000000003E-14</v>
      </c>
      <c r="H131" s="159">
        <v>5.7854999999999997E-2</v>
      </c>
      <c r="I131" s="159">
        <v>6.7426E-2</v>
      </c>
      <c r="J131" s="159">
        <v>6.9489999999999996E-2</v>
      </c>
      <c r="K131" s="159">
        <v>6.8285999999999999E-2</v>
      </c>
      <c r="L131" s="159">
        <v>6.4534999999999995E-2</v>
      </c>
      <c r="M131" s="159">
        <v>6.4074330892798834E-2</v>
      </c>
      <c r="N131" s="159">
        <v>7.0139999999999994E-2</v>
      </c>
      <c r="O131" s="150">
        <v>7.1082910129789525E-2</v>
      </c>
      <c r="P131" s="150">
        <v>7.2017779435248508E-2</v>
      </c>
      <c r="Q131" s="150">
        <v>7.2944050788008086E-2</v>
      </c>
      <c r="R131" s="150">
        <v>7.3861550332407072E-2</v>
      </c>
      <c r="S131" s="150">
        <v>7.4769250739538343E-2</v>
      </c>
      <c r="T131" s="150">
        <v>7.5666808249344533E-2</v>
      </c>
      <c r="U131" s="150">
        <v>7.6553578805626202E-2</v>
      </c>
      <c r="V131" s="150">
        <v>7.7429435967902471E-2</v>
      </c>
      <c r="W131" s="150">
        <v>7.8293395871181545E-2</v>
      </c>
      <c r="X131" s="150">
        <v>7.9144996217455216E-2</v>
      </c>
      <c r="Y131" s="150">
        <v>7.9983640365704378E-2</v>
      </c>
      <c r="Z131" s="150">
        <v>8.0808636844549239E-2</v>
      </c>
      <c r="AA131" s="150">
        <v>8.1619645845197486E-2</v>
      </c>
      <c r="AB131" s="150">
        <v>8.2416074677894996E-2</v>
      </c>
      <c r="AC131" s="150">
        <v>8.3197575631319368E-2</v>
      </c>
      <c r="AD131" s="150">
        <v>8.396348094168099E-2</v>
      </c>
      <c r="AE131" s="150">
        <v>8.4713525874223039E-2</v>
      </c>
      <c r="AF131" s="150">
        <v>8.544721652081709E-2</v>
      </c>
      <c r="AG131" s="150">
        <v>8.6164209121405766E-2</v>
      </c>
      <c r="AH131" s="150">
        <v>8.6864412796893442E-2</v>
      </c>
      <c r="AI131" s="150">
        <v>8.7547586520113463E-2</v>
      </c>
      <c r="AJ131" s="150">
        <v>8.8213307505707897E-2</v>
      </c>
      <c r="AK131" s="150">
        <v>8.8861488825846158E-2</v>
      </c>
      <c r="AL131" s="150">
        <v>8.9491707695170314E-2</v>
      </c>
      <c r="AM131" s="150">
        <v>9.0103857429524647E-2</v>
      </c>
      <c r="AN131" s="150">
        <v>9.0698036810534816E-2</v>
      </c>
      <c r="AO131" s="150">
        <v>9.12737361250123E-2</v>
      </c>
      <c r="AP131" s="150">
        <v>9.1831109472293171E-2</v>
      </c>
      <c r="AQ131" s="150">
        <v>9.2370350464363774E-2</v>
      </c>
      <c r="AR131" s="151"/>
    </row>
    <row r="132" spans="1:75" ht="13.5" customHeight="1" x14ac:dyDescent="0.25">
      <c r="A132" s="693"/>
      <c r="B132" s="153" t="s">
        <v>383</v>
      </c>
      <c r="C132" s="158">
        <f t="shared" ref="C132:G132" si="85">C115/1000000</f>
        <v>4.2012999999999999E-14</v>
      </c>
      <c r="D132" s="158">
        <f t="shared" si="85"/>
        <v>3.5076999999999998E-14</v>
      </c>
      <c r="E132" s="158">
        <f t="shared" si="85"/>
        <v>2.7265999999999998E-14</v>
      </c>
      <c r="F132" s="158">
        <f t="shared" si="85"/>
        <v>2.4029E-14</v>
      </c>
      <c r="G132" s="158">
        <f t="shared" si="85"/>
        <v>5.2402999999999999E-14</v>
      </c>
      <c r="H132" s="159">
        <v>9.9514822792642933E-3</v>
      </c>
      <c r="I132" s="159">
        <v>1.5220368090758319E-2</v>
      </c>
      <c r="J132" s="159">
        <v>2.1834731254671294E-2</v>
      </c>
      <c r="K132" s="159">
        <v>2.2317990831375797E-2</v>
      </c>
      <c r="L132" s="159">
        <v>1.8864470450328172E-2</v>
      </c>
      <c r="M132" s="159">
        <v>1.6995821880195612E-2</v>
      </c>
      <c r="N132" s="159">
        <v>1.3486945735989684E-2</v>
      </c>
      <c r="O132" s="150">
        <v>1.3668254229779055E-2</v>
      </c>
      <c r="P132" s="150">
        <v>1.3848016584968216E-2</v>
      </c>
      <c r="Q132" s="150">
        <v>1.4026125673526388E-2</v>
      </c>
      <c r="R132" s="150">
        <v>1.4202548065429785E-2</v>
      </c>
      <c r="S132" s="150">
        <v>1.4377086219628748E-2</v>
      </c>
      <c r="T132" s="150">
        <v>1.4549674035848968E-2</v>
      </c>
      <c r="U132" s="150">
        <v>1.4720187671047772E-2</v>
      </c>
      <c r="V132" s="150">
        <v>1.4888602812480592E-2</v>
      </c>
      <c r="W132" s="150">
        <v>1.5054730276603714E-2</v>
      </c>
      <c r="X132" s="150">
        <v>1.521848116994479E-2</v>
      </c>
      <c r="Y132" s="150">
        <v>1.5379740766740365E-2</v>
      </c>
      <c r="Z132" s="150">
        <v>1.5538376106668556E-2</v>
      </c>
      <c r="AA132" s="150">
        <v>1.5694321849228324E-2</v>
      </c>
      <c r="AB132" s="150">
        <v>1.5847464028429476E-2</v>
      </c>
      <c r="AC132" s="150">
        <v>1.5997735784224438E-2</v>
      </c>
      <c r="AD132" s="150">
        <v>1.6145008714930933E-2</v>
      </c>
      <c r="AE132" s="150">
        <v>1.6289231915740009E-2</v>
      </c>
      <c r="AF132" s="150">
        <v>1.6430310414993175E-2</v>
      </c>
      <c r="AG132" s="150">
        <v>1.6568178112416124E-2</v>
      </c>
      <c r="AH132" s="150">
        <v>1.6702817533223693E-2</v>
      </c>
      <c r="AI132" s="150">
        <v>1.683418233124654E-2</v>
      </c>
      <c r="AJ132" s="150">
        <v>1.6962191210744996E-2</v>
      </c>
      <c r="AK132" s="150">
        <v>1.7086827456707167E-2</v>
      </c>
      <c r="AL132" s="150">
        <v>1.7208009773393391E-2</v>
      </c>
      <c r="AM132" s="150">
        <v>1.7325717646925431E-2</v>
      </c>
      <c r="AN132" s="150">
        <v>1.7439970071634985E-2</v>
      </c>
      <c r="AO132" s="150">
        <v>1.7550669036770487E-2</v>
      </c>
      <c r="AP132" s="150">
        <v>1.7657844173489392E-2</v>
      </c>
      <c r="AQ132" s="150">
        <v>1.7761532710681826E-2</v>
      </c>
      <c r="AR132" s="151"/>
    </row>
    <row r="133" spans="1:75" ht="13.5" customHeight="1" x14ac:dyDescent="0.25">
      <c r="A133" s="693"/>
      <c r="B133" s="153" t="s">
        <v>384</v>
      </c>
      <c r="C133" s="158">
        <f>5411/1000000</f>
        <v>5.411E-3</v>
      </c>
      <c r="D133" s="158">
        <f>5823/1000000</f>
        <v>5.8230000000000001E-3</v>
      </c>
      <c r="E133" s="158">
        <f>6293/1000000</f>
        <v>6.293E-3</v>
      </c>
      <c r="F133" s="158">
        <f>9202/1000000</f>
        <v>9.2020000000000001E-3</v>
      </c>
      <c r="G133" s="158">
        <v>6.731E-3</v>
      </c>
      <c r="H133" s="159">
        <v>7.6280000000000002E-3</v>
      </c>
      <c r="I133" s="159">
        <v>8.352E-3</v>
      </c>
      <c r="J133" s="159">
        <v>8.848E-3</v>
      </c>
      <c r="K133" s="159">
        <v>6.96E-3</v>
      </c>
      <c r="L133" s="159">
        <v>8.6180000000000007E-3</v>
      </c>
      <c r="M133" s="159">
        <v>4.9300000000000004E-3</v>
      </c>
      <c r="N133" s="159">
        <v>6.9629999999999996E-3</v>
      </c>
      <c r="O133" s="150">
        <v>7.0566054068110142E-3</v>
      </c>
      <c r="P133" s="150">
        <v>7.1494125778105997E-3</v>
      </c>
      <c r="Q133" s="150">
        <v>7.2413662052594873E-3</v>
      </c>
      <c r="R133" s="150">
        <v>7.3324490300049981E-3</v>
      </c>
      <c r="S133" s="150">
        <v>7.4225590661449329E-3</v>
      </c>
      <c r="T133" s="150">
        <v>7.5116621876274046E-3</v>
      </c>
      <c r="U133" s="150">
        <v>7.599694457136803E-3</v>
      </c>
      <c r="V133" s="150">
        <v>7.6866433225620907E-3</v>
      </c>
      <c r="W133" s="150">
        <v>7.7724111127892388E-3</v>
      </c>
      <c r="X133" s="150">
        <v>7.8569519341622589E-3</v>
      </c>
      <c r="Y133" s="150">
        <v>7.9402065564071825E-3</v>
      </c>
      <c r="Z133" s="150">
        <v>8.02210633516676E-3</v>
      </c>
      <c r="AA133" s="150">
        <v>8.1026175366425753E-3</v>
      </c>
      <c r="AB133" s="150">
        <v>8.1816813228141293E-3</v>
      </c>
      <c r="AC133" s="150">
        <v>8.2592631753760602E-3</v>
      </c>
      <c r="AD133" s="150">
        <v>8.3352968034919421E-3</v>
      </c>
      <c r="AE133" s="150">
        <v>8.4097559261792857E-3</v>
      </c>
      <c r="AF133" s="150">
        <v>8.4825915117543414E-3</v>
      </c>
      <c r="AG133" s="150">
        <v>8.5537694341652187E-3</v>
      </c>
      <c r="AH133" s="150">
        <v>8.6232806715821099E-3</v>
      </c>
      <c r="AI133" s="150">
        <v>8.6911012965433451E-3</v>
      </c>
      <c r="AJ133" s="150">
        <v>8.7571893379276341E-3</v>
      </c>
      <c r="AK133" s="150">
        <v>8.8215361661586385E-3</v>
      </c>
      <c r="AL133" s="150">
        <v>8.88409981011507E-3</v>
      </c>
      <c r="AM133" s="150">
        <v>8.9448696789532385E-3</v>
      </c>
      <c r="AN133" s="150">
        <v>9.0038555790098937E-3</v>
      </c>
      <c r="AO133" s="150">
        <v>9.0610069095874053E-3</v>
      </c>
      <c r="AP133" s="150">
        <v>9.1163389685711051E-3</v>
      </c>
      <c r="AQ133" s="150">
        <v>9.169870976381023E-3</v>
      </c>
      <c r="AR133" s="151"/>
    </row>
    <row r="134" spans="1:75" ht="13.5" customHeight="1" x14ac:dyDescent="0.25">
      <c r="A134" s="225"/>
      <c r="B134" s="148" t="s">
        <v>385</v>
      </c>
      <c r="C134" s="161">
        <f t="shared" ref="C134:AQ134" si="86">SUM(C120:C133)</f>
        <v>5.4128237796222008E-3</v>
      </c>
      <c r="D134" s="161">
        <f t="shared" si="86"/>
        <v>5.8249546607446016E-3</v>
      </c>
      <c r="E134" s="161">
        <f t="shared" si="86"/>
        <v>6.2947721365641867E-3</v>
      </c>
      <c r="F134" s="161">
        <f t="shared" si="86"/>
        <v>9.2038052735759126E-3</v>
      </c>
      <c r="G134" s="161">
        <f t="shared" si="86"/>
        <v>6.732792592504179E-3</v>
      </c>
      <c r="H134" s="162">
        <f t="shared" si="86"/>
        <v>1.9378675969934793</v>
      </c>
      <c r="I134" s="162">
        <f t="shared" si="86"/>
        <v>1.762141</v>
      </c>
      <c r="J134" s="162">
        <f t="shared" si="86"/>
        <v>1.8634030000000001</v>
      </c>
      <c r="K134" s="162">
        <f t="shared" si="86"/>
        <v>1.7906899999999999</v>
      </c>
      <c r="L134" s="162">
        <f t="shared" si="86"/>
        <v>1.8328380000000004</v>
      </c>
      <c r="M134" s="162">
        <f t="shared" si="86"/>
        <v>1.8182911455453874</v>
      </c>
      <c r="N134" s="162">
        <f t="shared" si="86"/>
        <v>1.8217366615821744</v>
      </c>
      <c r="O134" s="149">
        <f t="shared" si="86"/>
        <v>1.8462267378869193</v>
      </c>
      <c r="P134" s="149">
        <f t="shared" si="86"/>
        <v>1.8705079709571006</v>
      </c>
      <c r="Q134" s="149">
        <f t="shared" si="86"/>
        <v>1.894565890573517</v>
      </c>
      <c r="R134" s="149">
        <f t="shared" si="86"/>
        <v>1.9183959812067726</v>
      </c>
      <c r="S134" s="149">
        <f t="shared" si="86"/>
        <v>1.9419715601831644</v>
      </c>
      <c r="T134" s="149">
        <f t="shared" si="86"/>
        <v>1.9652836990695679</v>
      </c>
      <c r="U134" s="149">
        <f t="shared" si="86"/>
        <v>1.9883156698820847</v>
      </c>
      <c r="V134" s="149">
        <f t="shared" si="86"/>
        <v>2.0110641885993359</v>
      </c>
      <c r="W134" s="149">
        <f t="shared" si="86"/>
        <v>2.0335037014299671</v>
      </c>
      <c r="X134" s="149">
        <f t="shared" si="86"/>
        <v>2.0556222011708121</v>
      </c>
      <c r="Y134" s="149">
        <f t="shared" si="86"/>
        <v>2.0774041913459875</v>
      </c>
      <c r="Z134" s="149">
        <f t="shared" si="86"/>
        <v>2.0988317124635798</v>
      </c>
      <c r="AA134" s="149">
        <f t="shared" si="86"/>
        <v>2.1198959387161325</v>
      </c>
      <c r="AB134" s="149">
        <f t="shared" si="86"/>
        <v>2.140581476253431</v>
      </c>
      <c r="AC134" s="149">
        <f t="shared" si="86"/>
        <v>2.1608792940166843</v>
      </c>
      <c r="AD134" s="149">
        <f t="shared" si="86"/>
        <v>2.1807720482679844</v>
      </c>
      <c r="AE134" s="149">
        <f t="shared" si="86"/>
        <v>2.2002528630875711</v>
      </c>
      <c r="AF134" s="149">
        <f t="shared" si="86"/>
        <v>2.2193089102669306</v>
      </c>
      <c r="AG134" s="149">
        <f t="shared" si="86"/>
        <v>2.2379312613729407</v>
      </c>
      <c r="AH134" s="149">
        <f t="shared" si="86"/>
        <v>2.2561175560152344</v>
      </c>
      <c r="AI134" s="149">
        <f t="shared" si="86"/>
        <v>2.2738615340280588</v>
      </c>
      <c r="AJ134" s="149">
        <f t="shared" si="86"/>
        <v>2.2911522144649288</v>
      </c>
      <c r="AK134" s="149">
        <f t="shared" si="86"/>
        <v>2.3079873395611443</v>
      </c>
      <c r="AL134" s="149">
        <f t="shared" si="86"/>
        <v>2.3243559283702218</v>
      </c>
      <c r="AM134" s="149">
        <f t="shared" si="86"/>
        <v>2.3402552099991221</v>
      </c>
      <c r="AN134" s="149">
        <f t="shared" si="86"/>
        <v>2.355687750089547</v>
      </c>
      <c r="AO134" s="149">
        <f t="shared" si="86"/>
        <v>2.3706403099303137</v>
      </c>
      <c r="AP134" s="149">
        <f t="shared" si="86"/>
        <v>2.3851168919224772</v>
      </c>
      <c r="AQ134" s="149">
        <f t="shared" si="86"/>
        <v>2.399122524723774</v>
      </c>
      <c r="AR134" s="163"/>
      <c r="AS134" s="48"/>
      <c r="AT134" s="48"/>
      <c r="AU134" s="48"/>
      <c r="AV134" s="48"/>
      <c r="AW134" s="48"/>
      <c r="AX134" s="48"/>
      <c r="AY134" s="48"/>
      <c r="AZ134" s="48"/>
      <c r="BA134" s="48"/>
      <c r="BB134" s="48"/>
      <c r="BC134" s="48"/>
      <c r="BD134" s="48"/>
      <c r="BE134" s="48"/>
      <c r="BF134" s="48"/>
      <c r="BG134" s="48"/>
      <c r="BH134" s="48"/>
      <c r="BI134" s="48"/>
      <c r="BJ134" s="48"/>
      <c r="BK134" s="48"/>
      <c r="BL134" s="48"/>
      <c r="BM134" s="48"/>
      <c r="BN134" s="48"/>
      <c r="BO134" s="48"/>
      <c r="BP134" s="48"/>
      <c r="BQ134" s="48"/>
      <c r="BR134" s="48"/>
      <c r="BS134" s="48"/>
      <c r="BT134" s="48"/>
      <c r="BU134" s="48"/>
      <c r="BV134" s="48"/>
      <c r="BW134" s="48"/>
    </row>
    <row r="135" spans="1:75" ht="14.25" customHeight="1" x14ac:dyDescent="0.25">
      <c r="A135" s="69"/>
      <c r="B135" s="166"/>
      <c r="C135" s="166"/>
      <c r="D135" s="166"/>
      <c r="E135" s="166"/>
      <c r="F135" s="166"/>
      <c r="G135" s="166"/>
      <c r="H135" s="167"/>
      <c r="I135" s="167"/>
      <c r="J135" s="167"/>
      <c r="K135" s="167"/>
      <c r="L135" s="167"/>
      <c r="M135" s="167"/>
      <c r="N135" s="167"/>
      <c r="O135" s="167"/>
      <c r="P135" s="167"/>
      <c r="Q135" s="167"/>
      <c r="R135" s="167"/>
      <c r="S135" s="167"/>
      <c r="T135" s="167"/>
      <c r="U135" s="167"/>
      <c r="V135" s="167"/>
      <c r="W135" s="167"/>
      <c r="X135" s="167"/>
      <c r="Y135" s="167"/>
      <c r="Z135" s="167"/>
      <c r="AA135" s="167"/>
      <c r="AB135" s="167"/>
      <c r="AC135" s="167"/>
      <c r="AD135" s="167"/>
      <c r="AE135" s="167"/>
      <c r="AF135" s="167"/>
      <c r="AG135" s="167"/>
      <c r="AH135" s="167"/>
      <c r="AI135" s="167"/>
      <c r="AJ135" s="167"/>
      <c r="AK135" s="167"/>
      <c r="AL135" s="167"/>
      <c r="AM135" s="167"/>
      <c r="AN135" s="167"/>
      <c r="AO135" s="167"/>
      <c r="AP135" s="167"/>
      <c r="AQ135" s="167"/>
      <c r="AR135" s="49"/>
    </row>
    <row r="136" spans="1:75" ht="14.25" customHeight="1" x14ac:dyDescent="0.25">
      <c r="A136" s="66"/>
      <c r="B136" s="44"/>
      <c r="C136" s="44"/>
      <c r="D136" s="44"/>
      <c r="E136" s="44"/>
      <c r="F136" s="44"/>
      <c r="G136" s="44"/>
      <c r="H136" s="641"/>
      <c r="I136" s="641"/>
      <c r="J136" s="641"/>
      <c r="K136" s="641"/>
      <c r="L136" s="641"/>
      <c r="M136" s="641"/>
      <c r="N136" s="641"/>
      <c r="O136" s="641"/>
      <c r="P136" s="641"/>
      <c r="Q136" s="641"/>
      <c r="R136" s="641"/>
      <c r="S136" s="641"/>
      <c r="T136" s="641"/>
      <c r="U136" s="641"/>
      <c r="V136" s="641"/>
      <c r="W136" s="641"/>
      <c r="X136" s="641"/>
      <c r="Y136" s="641"/>
      <c r="Z136" s="641"/>
      <c r="AA136" s="641"/>
      <c r="AB136" s="641"/>
      <c r="AC136" s="641"/>
      <c r="AD136" s="641"/>
      <c r="AE136" s="641"/>
      <c r="AF136" s="641"/>
      <c r="AG136" s="641"/>
      <c r="AH136" s="641"/>
      <c r="AI136" s="641"/>
      <c r="AJ136" s="641"/>
      <c r="AK136" s="641"/>
      <c r="AL136" s="641"/>
      <c r="AM136" s="641"/>
      <c r="AN136" s="641"/>
      <c r="AO136" s="641"/>
      <c r="AP136" s="641"/>
      <c r="AQ136" s="641"/>
      <c r="AR136" s="44"/>
    </row>
    <row r="137" spans="1:75" ht="15.75" hidden="1" customHeight="1" x14ac:dyDescent="0.25">
      <c r="A137" s="67"/>
      <c r="B137" s="43" t="s">
        <v>387</v>
      </c>
      <c r="C137" s="43"/>
      <c r="D137" s="44"/>
      <c r="E137" s="44"/>
      <c r="F137" s="44"/>
      <c r="G137" s="44"/>
      <c r="H137" s="641"/>
      <c r="I137" s="641"/>
      <c r="J137" s="641"/>
      <c r="K137" s="641"/>
      <c r="L137" s="641"/>
      <c r="M137" s="641"/>
      <c r="N137" s="641"/>
      <c r="O137" s="641"/>
      <c r="P137" s="641"/>
      <c r="Q137" s="641"/>
      <c r="R137" s="641"/>
      <c r="S137" s="641"/>
      <c r="T137" s="641"/>
      <c r="U137" s="641"/>
      <c r="V137" s="641"/>
      <c r="W137" s="641"/>
      <c r="X137" s="641"/>
      <c r="Y137" s="641"/>
      <c r="Z137" s="641"/>
      <c r="AA137" s="641"/>
      <c r="AB137" s="641"/>
      <c r="AC137" s="641"/>
      <c r="AD137" s="641"/>
      <c r="AE137" s="641"/>
      <c r="AF137" s="641"/>
      <c r="AG137" s="641"/>
      <c r="AH137" s="641"/>
      <c r="AI137" s="641"/>
      <c r="AJ137" s="641"/>
      <c r="AK137" s="641"/>
      <c r="AL137" s="641"/>
      <c r="AM137" s="641"/>
      <c r="AN137" s="641"/>
      <c r="AO137" s="641"/>
      <c r="AP137" s="641"/>
      <c r="AQ137" s="641"/>
      <c r="AR137" s="44"/>
      <c r="AS137" s="44"/>
      <c r="AT137" s="44"/>
      <c r="AU137" s="44"/>
    </row>
    <row r="138" spans="1:75" ht="14.25" hidden="1" customHeight="1" x14ac:dyDescent="0.25">
      <c r="A138" s="66"/>
      <c r="B138" s="44"/>
      <c r="C138" s="44"/>
      <c r="D138" s="44"/>
      <c r="E138" s="44"/>
      <c r="F138" s="44"/>
      <c r="G138" s="44"/>
      <c r="H138" s="641"/>
      <c r="I138" s="641"/>
      <c r="J138" s="641"/>
      <c r="K138" s="641"/>
      <c r="L138" s="641"/>
      <c r="M138" s="641"/>
      <c r="N138" s="641"/>
      <c r="O138" s="641"/>
      <c r="P138" s="641"/>
      <c r="Q138" s="641"/>
      <c r="R138" s="641"/>
      <c r="S138" s="641"/>
      <c r="T138" s="641"/>
      <c r="U138" s="641"/>
      <c r="V138" s="641"/>
      <c r="W138" s="641"/>
      <c r="X138" s="641"/>
      <c r="Y138" s="641"/>
      <c r="Z138" s="641"/>
      <c r="AA138" s="641"/>
      <c r="AB138" s="641"/>
      <c r="AC138" s="641"/>
      <c r="AD138" s="641"/>
      <c r="AE138" s="641"/>
      <c r="AF138" s="641"/>
      <c r="AG138" s="641"/>
      <c r="AH138" s="641"/>
      <c r="AI138" s="641"/>
      <c r="AJ138" s="641"/>
      <c r="AK138" s="641"/>
      <c r="AL138" s="641"/>
      <c r="AM138" s="641"/>
      <c r="AN138" s="641"/>
      <c r="AO138" s="641"/>
      <c r="AP138" s="641"/>
      <c r="AQ138" s="641"/>
      <c r="AR138" s="44"/>
    </row>
    <row r="139" spans="1:75" ht="14.25" hidden="1" customHeight="1" x14ac:dyDescent="0.25">
      <c r="A139" s="68"/>
      <c r="B139" s="146"/>
      <c r="C139" s="146"/>
      <c r="D139" s="146"/>
      <c r="E139" s="146"/>
      <c r="F139" s="146"/>
      <c r="G139" s="146"/>
      <c r="H139" s="147"/>
      <c r="I139" s="147"/>
      <c r="J139" s="147"/>
      <c r="K139" s="147"/>
      <c r="L139" s="147"/>
      <c r="M139" s="147"/>
      <c r="N139" s="147"/>
      <c r="O139" s="147"/>
      <c r="P139" s="147"/>
      <c r="Q139" s="147"/>
      <c r="R139" s="147"/>
      <c r="S139" s="147"/>
      <c r="T139" s="147"/>
      <c r="U139" s="147"/>
      <c r="V139" s="147"/>
      <c r="W139" s="147"/>
      <c r="X139" s="147"/>
      <c r="Y139" s="147"/>
      <c r="Z139" s="147"/>
      <c r="AA139" s="147"/>
      <c r="AB139" s="147"/>
      <c r="AC139" s="147"/>
      <c r="AD139" s="147"/>
      <c r="AE139" s="147"/>
      <c r="AF139" s="147"/>
      <c r="AG139" s="147"/>
      <c r="AH139" s="147"/>
      <c r="AI139" s="147"/>
      <c r="AJ139" s="147"/>
      <c r="AK139" s="147"/>
      <c r="AL139" s="147"/>
      <c r="AM139" s="147"/>
      <c r="AN139" s="147"/>
      <c r="AO139" s="147"/>
      <c r="AP139" s="147"/>
      <c r="AQ139" s="147"/>
      <c r="AR139" s="45"/>
    </row>
    <row r="140" spans="1:75" ht="14.25" hidden="1" customHeight="1" x14ac:dyDescent="0.25">
      <c r="A140" s="225"/>
      <c r="B140" s="152" t="s">
        <v>388</v>
      </c>
      <c r="C140" s="148"/>
      <c r="D140" s="148"/>
      <c r="E140" s="148"/>
      <c r="F140" s="148"/>
      <c r="G140" s="148"/>
      <c r="H140" s="149"/>
      <c r="I140" s="150"/>
      <c r="J140" s="150"/>
      <c r="K140" s="150"/>
      <c r="L140" s="150"/>
      <c r="M140" s="150"/>
      <c r="N140" s="150"/>
      <c r="O140" s="150"/>
      <c r="P140" s="150"/>
      <c r="Q140" s="150"/>
      <c r="R140" s="150"/>
      <c r="S140" s="150"/>
      <c r="T140" s="150"/>
      <c r="U140" s="150"/>
      <c r="V140" s="150"/>
      <c r="W140" s="150"/>
      <c r="X140" s="150"/>
      <c r="Y140" s="150"/>
      <c r="Z140" s="150"/>
      <c r="AA140" s="150"/>
      <c r="AB140" s="150"/>
      <c r="AC140" s="150"/>
      <c r="AD140" s="150"/>
      <c r="AE140" s="150"/>
      <c r="AF140" s="150"/>
      <c r="AG140" s="150"/>
      <c r="AH140" s="150"/>
      <c r="AI140" s="150"/>
      <c r="AJ140" s="150"/>
      <c r="AK140" s="150"/>
      <c r="AL140" s="150"/>
      <c r="AM140" s="150"/>
      <c r="AN140" s="150"/>
      <c r="AO140" s="150"/>
      <c r="AP140" s="150"/>
      <c r="AQ140" s="150"/>
      <c r="AR140" s="151"/>
    </row>
    <row r="141" spans="1:75" ht="14.25" hidden="1" customHeight="1" x14ac:dyDescent="0.25">
      <c r="A141" s="225"/>
      <c r="B141" s="153" t="s">
        <v>481</v>
      </c>
      <c r="C141" s="154">
        <v>8478351</v>
      </c>
      <c r="D141" s="154">
        <v>8019760</v>
      </c>
      <c r="E141" s="154">
        <v>7571563</v>
      </c>
      <c r="F141" s="154">
        <v>6599661</v>
      </c>
      <c r="G141" s="154">
        <v>7525696</v>
      </c>
      <c r="H141" s="155">
        <v>7869969</v>
      </c>
      <c r="I141" s="155">
        <v>7140089</v>
      </c>
      <c r="J141" s="155">
        <v>7045925</v>
      </c>
      <c r="K141" s="155">
        <v>7157603</v>
      </c>
      <c r="L141" s="155">
        <v>7332927</v>
      </c>
      <c r="M141" s="155">
        <v>6745688</v>
      </c>
      <c r="N141" s="155">
        <v>7448371</v>
      </c>
      <c r="O141" s="168"/>
      <c r="P141" s="168"/>
      <c r="Q141" s="168"/>
      <c r="R141" s="168"/>
      <c r="S141" s="168"/>
      <c r="T141" s="168"/>
      <c r="U141" s="168"/>
      <c r="V141" s="168"/>
      <c r="W141" s="168"/>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51"/>
    </row>
    <row r="142" spans="1:75" ht="14.25" hidden="1" customHeight="1" x14ac:dyDescent="0.25">
      <c r="A142" s="225"/>
      <c r="B142" s="153" t="s">
        <v>389</v>
      </c>
      <c r="C142" s="154">
        <v>132100</v>
      </c>
      <c r="D142" s="154">
        <v>224163</v>
      </c>
      <c r="E142" s="154">
        <v>133323</v>
      </c>
      <c r="F142" s="154">
        <v>128446</v>
      </c>
      <c r="G142" s="154">
        <v>156216</v>
      </c>
      <c r="H142" s="155">
        <v>180192</v>
      </c>
      <c r="I142" s="155">
        <v>177551</v>
      </c>
      <c r="J142" s="155">
        <v>205955</v>
      </c>
      <c r="K142" s="155">
        <v>235182</v>
      </c>
      <c r="L142" s="155">
        <v>283680</v>
      </c>
      <c r="M142" s="155">
        <v>327903</v>
      </c>
      <c r="N142" s="155">
        <v>302094</v>
      </c>
      <c r="O142" s="168"/>
      <c r="P142" s="168"/>
      <c r="Q142" s="168"/>
      <c r="R142" s="168"/>
      <c r="S142" s="168"/>
      <c r="T142" s="168"/>
      <c r="U142" s="168"/>
      <c r="V142" s="168"/>
      <c r="W142" s="168"/>
      <c r="X142" s="168"/>
      <c r="Y142" s="168"/>
      <c r="Z142" s="168"/>
      <c r="AA142" s="168"/>
      <c r="AB142" s="168"/>
      <c r="AC142" s="168"/>
      <c r="AD142" s="168"/>
      <c r="AE142" s="168"/>
      <c r="AF142" s="168"/>
      <c r="AG142" s="168"/>
      <c r="AH142" s="168"/>
      <c r="AI142" s="168"/>
      <c r="AJ142" s="168"/>
      <c r="AK142" s="168"/>
      <c r="AL142" s="168"/>
      <c r="AM142" s="168"/>
      <c r="AN142" s="168"/>
      <c r="AO142" s="168"/>
      <c r="AP142" s="168"/>
      <c r="AQ142" s="168"/>
      <c r="AR142" s="151"/>
    </row>
    <row r="143" spans="1:75" ht="14.25" hidden="1" customHeight="1" x14ac:dyDescent="0.25">
      <c r="A143" s="225"/>
      <c r="B143" s="153" t="s">
        <v>390</v>
      </c>
      <c r="C143" s="154">
        <v>31347</v>
      </c>
      <c r="D143" s="154">
        <v>23829</v>
      </c>
      <c r="E143" s="154">
        <v>7340</v>
      </c>
      <c r="F143" s="154">
        <v>7759</v>
      </c>
      <c r="G143" s="154">
        <v>4225</v>
      </c>
      <c r="H143" s="155">
        <v>5297</v>
      </c>
      <c r="I143" s="155">
        <v>3905</v>
      </c>
      <c r="J143" s="155">
        <v>7564</v>
      </c>
      <c r="K143" s="155">
        <v>5065</v>
      </c>
      <c r="L143" s="155">
        <v>8141</v>
      </c>
      <c r="M143" s="155">
        <v>5280</v>
      </c>
      <c r="N143" s="155">
        <v>4917</v>
      </c>
      <c r="O143" s="168"/>
      <c r="P143" s="168"/>
      <c r="Q143" s="168"/>
      <c r="R143" s="168"/>
      <c r="S143" s="168"/>
      <c r="T143" s="168"/>
      <c r="U143" s="168"/>
      <c r="V143" s="168"/>
      <c r="W143" s="168"/>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51"/>
    </row>
    <row r="144" spans="1:75" ht="14.25" hidden="1" customHeight="1" x14ac:dyDescent="0.25">
      <c r="A144" s="225"/>
      <c r="B144" s="153" t="s">
        <v>391</v>
      </c>
      <c r="C144" s="154">
        <v>8347182</v>
      </c>
      <c r="D144" s="154">
        <v>8131819</v>
      </c>
      <c r="E144" s="154">
        <v>7378922</v>
      </c>
      <c r="F144" s="154">
        <v>7158265</v>
      </c>
      <c r="G144" s="154">
        <v>8251306</v>
      </c>
      <c r="H144" s="155">
        <v>10106105</v>
      </c>
      <c r="I144" s="155">
        <v>8661609</v>
      </c>
      <c r="J144" s="155">
        <v>9344983</v>
      </c>
      <c r="K144" s="155">
        <v>7840635</v>
      </c>
      <c r="L144" s="155">
        <v>10088870</v>
      </c>
      <c r="M144" s="155">
        <v>11390245</v>
      </c>
      <c r="N144" s="155">
        <v>11671700</v>
      </c>
      <c r="O144" s="168"/>
      <c r="P144" s="168"/>
      <c r="Q144" s="168"/>
      <c r="R144" s="168"/>
      <c r="S144" s="168"/>
      <c r="T144" s="168"/>
      <c r="U144" s="168"/>
      <c r="V144" s="168"/>
      <c r="W144" s="168"/>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51"/>
    </row>
    <row r="145" spans="1:44" ht="14.25" hidden="1" customHeight="1" x14ac:dyDescent="0.25">
      <c r="A145" s="225"/>
      <c r="B145" s="153" t="s">
        <v>392</v>
      </c>
      <c r="C145" s="154">
        <v>984096</v>
      </c>
      <c r="D145" s="154">
        <v>963262</v>
      </c>
      <c r="E145" s="154">
        <v>1329532</v>
      </c>
      <c r="F145" s="154">
        <v>1177181</v>
      </c>
      <c r="G145" s="154">
        <v>1667704</v>
      </c>
      <c r="H145" s="155">
        <v>2017573</v>
      </c>
      <c r="I145" s="155">
        <v>1199075</v>
      </c>
      <c r="J145" s="155">
        <v>1572279</v>
      </c>
      <c r="K145" s="155">
        <v>1449266</v>
      </c>
      <c r="L145" s="155">
        <v>1628519</v>
      </c>
      <c r="M145" s="155">
        <v>1463279</v>
      </c>
      <c r="N145" s="155">
        <v>1849405</v>
      </c>
      <c r="O145" s="168"/>
      <c r="P145" s="168"/>
      <c r="Q145" s="168"/>
      <c r="R145" s="168"/>
      <c r="S145" s="168"/>
      <c r="T145" s="168"/>
      <c r="U145" s="168"/>
      <c r="V145" s="168"/>
      <c r="W145" s="168"/>
      <c r="X145" s="168"/>
      <c r="Y145" s="168"/>
      <c r="Z145" s="168"/>
      <c r="AA145" s="168"/>
      <c r="AB145" s="168"/>
      <c r="AC145" s="168"/>
      <c r="AD145" s="168"/>
      <c r="AE145" s="168"/>
      <c r="AF145" s="168"/>
      <c r="AG145" s="168"/>
      <c r="AH145" s="168"/>
      <c r="AI145" s="168"/>
      <c r="AJ145" s="168"/>
      <c r="AK145" s="168"/>
      <c r="AL145" s="168"/>
      <c r="AM145" s="168"/>
      <c r="AN145" s="168"/>
      <c r="AO145" s="168"/>
      <c r="AP145" s="168"/>
      <c r="AQ145" s="168"/>
      <c r="AR145" s="151"/>
    </row>
    <row r="146" spans="1:44" ht="14.25" hidden="1" customHeight="1" x14ac:dyDescent="0.25">
      <c r="A146" s="225"/>
      <c r="B146" s="153" t="s">
        <v>393</v>
      </c>
      <c r="C146" s="154">
        <v>2850465</v>
      </c>
      <c r="D146" s="154">
        <v>2097356</v>
      </c>
      <c r="E146" s="154">
        <v>2649051</v>
      </c>
      <c r="F146" s="154">
        <v>2316838</v>
      </c>
      <c r="G146" s="154">
        <v>3468510</v>
      </c>
      <c r="H146" s="155">
        <v>4175659</v>
      </c>
      <c r="I146" s="155">
        <v>3124069</v>
      </c>
      <c r="J146" s="155">
        <v>3275993</v>
      </c>
      <c r="K146" s="155">
        <v>2785756</v>
      </c>
      <c r="L146" s="155">
        <v>2275948</v>
      </c>
      <c r="M146" s="155">
        <v>2446312</v>
      </c>
      <c r="N146" s="155">
        <v>2418855</v>
      </c>
      <c r="O146" s="168"/>
      <c r="P146" s="168"/>
      <c r="Q146" s="168"/>
      <c r="R146" s="168"/>
      <c r="S146" s="168"/>
      <c r="T146" s="168"/>
      <c r="U146" s="168"/>
      <c r="V146" s="168"/>
      <c r="W146" s="168"/>
      <c r="X146" s="168"/>
      <c r="Y146" s="168"/>
      <c r="Z146" s="168"/>
      <c r="AA146" s="168"/>
      <c r="AB146" s="168"/>
      <c r="AC146" s="168"/>
      <c r="AD146" s="168"/>
      <c r="AE146" s="168"/>
      <c r="AF146" s="168"/>
      <c r="AG146" s="168"/>
      <c r="AH146" s="168"/>
      <c r="AI146" s="168"/>
      <c r="AJ146" s="168"/>
      <c r="AK146" s="168"/>
      <c r="AL146" s="168"/>
      <c r="AM146" s="168"/>
      <c r="AN146" s="168"/>
      <c r="AO146" s="168"/>
      <c r="AP146" s="168"/>
      <c r="AQ146" s="168"/>
      <c r="AR146" s="151"/>
    </row>
    <row r="147" spans="1:44" ht="14.25" hidden="1" customHeight="1" x14ac:dyDescent="0.25">
      <c r="A147" s="225"/>
      <c r="B147" s="153" t="s">
        <v>394</v>
      </c>
      <c r="C147" s="156">
        <v>0</v>
      </c>
      <c r="D147" s="156">
        <v>0</v>
      </c>
      <c r="E147" s="156">
        <v>0</v>
      </c>
      <c r="F147" s="156">
        <v>0</v>
      </c>
      <c r="G147" s="154">
        <v>32681</v>
      </c>
      <c r="H147" s="155">
        <v>32697</v>
      </c>
      <c r="I147" s="155">
        <v>41788</v>
      </c>
      <c r="J147" s="155">
        <v>35006</v>
      </c>
      <c r="K147" s="155">
        <v>25504</v>
      </c>
      <c r="L147" s="155">
        <v>39515</v>
      </c>
      <c r="M147" s="155">
        <v>27238</v>
      </c>
      <c r="N147" s="155">
        <v>20077</v>
      </c>
      <c r="O147" s="168"/>
      <c r="P147" s="168"/>
      <c r="Q147" s="168"/>
      <c r="R147" s="168"/>
      <c r="S147" s="168"/>
      <c r="T147" s="168"/>
      <c r="U147" s="168"/>
      <c r="V147" s="168"/>
      <c r="W147" s="168"/>
      <c r="X147" s="168"/>
      <c r="Y147" s="168"/>
      <c r="Z147" s="168"/>
      <c r="AA147" s="168"/>
      <c r="AB147" s="168"/>
      <c r="AC147" s="168"/>
      <c r="AD147" s="168"/>
      <c r="AE147" s="168"/>
      <c r="AF147" s="168"/>
      <c r="AG147" s="168"/>
      <c r="AH147" s="168"/>
      <c r="AI147" s="168"/>
      <c r="AJ147" s="168"/>
      <c r="AK147" s="168"/>
      <c r="AL147" s="168"/>
      <c r="AM147" s="168"/>
      <c r="AN147" s="168"/>
      <c r="AO147" s="168"/>
      <c r="AP147" s="168"/>
      <c r="AQ147" s="168"/>
      <c r="AR147" s="151"/>
    </row>
    <row r="148" spans="1:44" ht="13.5" hidden="1" customHeight="1" x14ac:dyDescent="0.25">
      <c r="A148" s="225"/>
      <c r="B148" s="153" t="s">
        <v>364</v>
      </c>
      <c r="C148" s="156">
        <v>0</v>
      </c>
      <c r="D148" s="156">
        <v>0</v>
      </c>
      <c r="E148" s="156">
        <v>0</v>
      </c>
      <c r="F148" s="156">
        <v>0</v>
      </c>
      <c r="G148" s="156">
        <v>0</v>
      </c>
      <c r="H148" s="155">
        <v>63334.728355706735</v>
      </c>
      <c r="I148" s="155">
        <v>40803.084957981751</v>
      </c>
      <c r="J148" s="155">
        <v>65372.491848106867</v>
      </c>
      <c r="K148" s="155">
        <v>43652.64024665601</v>
      </c>
      <c r="L148" s="155">
        <v>35010.121222727226</v>
      </c>
      <c r="M148" s="155">
        <v>37421.596562221981</v>
      </c>
      <c r="N148" s="155">
        <v>27855.525305192987</v>
      </c>
      <c r="O148" s="155"/>
      <c r="P148" s="155"/>
      <c r="Q148" s="155"/>
      <c r="R148" s="155"/>
      <c r="S148" s="155"/>
      <c r="T148" s="155"/>
      <c r="U148" s="155"/>
      <c r="V148" s="155"/>
      <c r="W148" s="155"/>
      <c r="X148" s="155"/>
      <c r="Y148" s="155"/>
      <c r="Z148" s="155"/>
      <c r="AA148" s="155"/>
      <c r="AB148" s="155"/>
      <c r="AC148" s="155"/>
      <c r="AD148" s="155"/>
      <c r="AE148" s="155"/>
      <c r="AF148" s="155"/>
      <c r="AG148" s="155"/>
      <c r="AH148" s="155"/>
      <c r="AI148" s="155"/>
      <c r="AJ148" s="155"/>
      <c r="AK148" s="155"/>
      <c r="AL148" s="155"/>
      <c r="AM148" s="155"/>
      <c r="AN148" s="155"/>
      <c r="AO148" s="155"/>
      <c r="AP148" s="155"/>
      <c r="AQ148" s="155"/>
      <c r="AR148" s="151"/>
    </row>
    <row r="149" spans="1:44" ht="14.25" hidden="1" customHeight="1" x14ac:dyDescent="0.25">
      <c r="A149" s="225"/>
      <c r="B149" s="153" t="s">
        <v>386</v>
      </c>
      <c r="C149" s="154">
        <v>53518</v>
      </c>
      <c r="D149" s="154">
        <v>36221</v>
      </c>
      <c r="E149" s="154">
        <v>62956</v>
      </c>
      <c r="F149" s="154">
        <v>13121</v>
      </c>
      <c r="G149" s="154">
        <v>71935</v>
      </c>
      <c r="H149" s="155">
        <v>68355.074581034452</v>
      </c>
      <c r="I149" s="155">
        <v>55550</v>
      </c>
      <c r="J149" s="155">
        <v>62675</v>
      </c>
      <c r="K149" s="155">
        <v>31891</v>
      </c>
      <c r="L149" s="155">
        <v>31591</v>
      </c>
      <c r="M149" s="155">
        <v>38438.380859154036</v>
      </c>
      <c r="N149" s="155">
        <v>55277.204081601667</v>
      </c>
      <c r="O149" s="155"/>
      <c r="P149" s="155"/>
      <c r="Q149" s="155"/>
      <c r="R149" s="155"/>
      <c r="S149" s="155"/>
      <c r="T149" s="155"/>
      <c r="U149" s="155"/>
      <c r="V149" s="155"/>
      <c r="W149" s="155"/>
      <c r="X149" s="155"/>
      <c r="Y149" s="155"/>
      <c r="Z149" s="155"/>
      <c r="AA149" s="155"/>
      <c r="AB149" s="155"/>
      <c r="AC149" s="155"/>
      <c r="AD149" s="155"/>
      <c r="AE149" s="155"/>
      <c r="AF149" s="155"/>
      <c r="AG149" s="155"/>
      <c r="AH149" s="155"/>
      <c r="AI149" s="155"/>
      <c r="AJ149" s="155"/>
      <c r="AK149" s="155"/>
      <c r="AL149" s="155"/>
      <c r="AM149" s="155"/>
      <c r="AN149" s="155"/>
      <c r="AO149" s="155"/>
      <c r="AP149" s="155"/>
      <c r="AQ149" s="155"/>
      <c r="AR149" s="151"/>
    </row>
    <row r="150" spans="1:44" ht="13.5" hidden="1" customHeight="1" x14ac:dyDescent="0.25">
      <c r="A150" s="225"/>
      <c r="B150" s="153" t="s">
        <v>395</v>
      </c>
      <c r="C150" s="154">
        <v>58133</v>
      </c>
      <c r="D150" s="154">
        <v>68072</v>
      </c>
      <c r="E150" s="154">
        <v>45975</v>
      </c>
      <c r="F150" s="154">
        <v>37544</v>
      </c>
      <c r="G150" s="154">
        <v>72494</v>
      </c>
      <c r="H150" s="155">
        <v>63077</v>
      </c>
      <c r="I150" s="155">
        <v>73829</v>
      </c>
      <c r="J150" s="155">
        <v>63367</v>
      </c>
      <c r="K150" s="155">
        <v>66623</v>
      </c>
      <c r="L150" s="155">
        <v>69686</v>
      </c>
      <c r="M150" s="155">
        <v>77361</v>
      </c>
      <c r="N150" s="155">
        <v>87922</v>
      </c>
      <c r="O150" s="168"/>
      <c r="P150" s="168"/>
      <c r="Q150" s="168"/>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51"/>
    </row>
    <row r="151" spans="1:44" ht="14.25" hidden="1" customHeight="1" x14ac:dyDescent="0.25">
      <c r="A151" s="225"/>
      <c r="B151" s="153" t="s">
        <v>396</v>
      </c>
      <c r="C151" s="154">
        <v>26338</v>
      </c>
      <c r="D151" s="154">
        <v>30641</v>
      </c>
      <c r="E151" s="154">
        <v>18412</v>
      </c>
      <c r="F151" s="154">
        <v>26909</v>
      </c>
      <c r="G151" s="154">
        <v>21304</v>
      </c>
      <c r="H151" s="155">
        <v>23687</v>
      </c>
      <c r="I151" s="155">
        <v>36063</v>
      </c>
      <c r="J151" s="155">
        <v>20602</v>
      </c>
      <c r="K151" s="155">
        <v>21217</v>
      </c>
      <c r="L151" s="155">
        <v>23028</v>
      </c>
      <c r="M151" s="155">
        <v>33657</v>
      </c>
      <c r="N151" s="155">
        <v>27061</v>
      </c>
      <c r="O151" s="168"/>
      <c r="P151" s="168"/>
      <c r="Q151" s="168"/>
      <c r="R151" s="168"/>
      <c r="S151" s="168"/>
      <c r="T151" s="168"/>
      <c r="U151" s="168"/>
      <c r="V151" s="168"/>
      <c r="W151" s="168"/>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51"/>
    </row>
    <row r="152" spans="1:44" ht="14.25" hidden="1" customHeight="1" x14ac:dyDescent="0.25">
      <c r="A152" s="225"/>
      <c r="B152" s="153" t="s">
        <v>397</v>
      </c>
      <c r="C152" s="154">
        <v>440656</v>
      </c>
      <c r="D152" s="154">
        <v>390719</v>
      </c>
      <c r="E152" s="154">
        <v>356046</v>
      </c>
      <c r="F152" s="154">
        <v>391691</v>
      </c>
      <c r="G152" s="154">
        <v>532354</v>
      </c>
      <c r="H152" s="155">
        <v>472720</v>
      </c>
      <c r="I152" s="155">
        <v>513316</v>
      </c>
      <c r="J152" s="155">
        <v>479769</v>
      </c>
      <c r="K152" s="155">
        <v>346093</v>
      </c>
      <c r="L152" s="155">
        <v>345209</v>
      </c>
      <c r="M152" s="155">
        <v>472586</v>
      </c>
      <c r="N152" s="155">
        <v>340959</v>
      </c>
      <c r="O152" s="168"/>
      <c r="P152" s="168"/>
      <c r="Q152" s="168"/>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51"/>
    </row>
    <row r="153" spans="1:44" ht="14.25" hidden="1" customHeight="1" x14ac:dyDescent="0.25">
      <c r="A153" s="225"/>
      <c r="B153" s="153" t="s">
        <v>398</v>
      </c>
      <c r="C153" s="154">
        <v>188272</v>
      </c>
      <c r="D153" s="154">
        <v>138069</v>
      </c>
      <c r="E153" s="154">
        <v>137864</v>
      </c>
      <c r="F153" s="154">
        <v>77832</v>
      </c>
      <c r="G153" s="154">
        <v>263374</v>
      </c>
      <c r="H153" s="155">
        <v>526695</v>
      </c>
      <c r="I153" s="155">
        <v>333963</v>
      </c>
      <c r="J153" s="155">
        <v>445416</v>
      </c>
      <c r="K153" s="155">
        <v>342921</v>
      </c>
      <c r="L153" s="155">
        <v>264673</v>
      </c>
      <c r="M153" s="155">
        <v>347640.6608636186</v>
      </c>
      <c r="N153" s="155">
        <v>451256</v>
      </c>
      <c r="O153" s="168"/>
      <c r="P153" s="168"/>
      <c r="Q153" s="168"/>
      <c r="R153" s="168"/>
      <c r="S153" s="168"/>
      <c r="T153" s="168"/>
      <c r="U153" s="168"/>
      <c r="V153" s="168"/>
      <c r="W153" s="168"/>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51"/>
    </row>
    <row r="154" spans="1:44" ht="13.5" hidden="1" customHeight="1" x14ac:dyDescent="0.25">
      <c r="A154" s="225"/>
      <c r="B154" s="153" t="s">
        <v>399</v>
      </c>
      <c r="C154" s="154">
        <v>53518</v>
      </c>
      <c r="D154" s="154">
        <v>36221</v>
      </c>
      <c r="E154" s="154">
        <v>62956</v>
      </c>
      <c r="F154" s="154">
        <v>13121</v>
      </c>
      <c r="G154" s="154">
        <v>184964</v>
      </c>
      <c r="H154" s="155">
        <v>175741.34622532772</v>
      </c>
      <c r="I154" s="155">
        <v>148851.91504201826</v>
      </c>
      <c r="J154" s="155">
        <v>245267.50815189313</v>
      </c>
      <c r="K154" s="155">
        <v>254020.35975334398</v>
      </c>
      <c r="L154" s="155">
        <v>243770.87877727277</v>
      </c>
      <c r="M154" s="155">
        <v>243796.78429693205</v>
      </c>
      <c r="N154" s="155">
        <v>197232.67877640869</v>
      </c>
      <c r="O154" s="168"/>
      <c r="P154" s="168"/>
      <c r="Q154" s="168"/>
      <c r="R154" s="168"/>
      <c r="S154" s="168"/>
      <c r="T154" s="168"/>
      <c r="U154" s="168"/>
      <c r="V154" s="168"/>
      <c r="W154" s="168"/>
      <c r="X154" s="168"/>
      <c r="Y154" s="168"/>
      <c r="Z154" s="168"/>
      <c r="AA154" s="168"/>
      <c r="AB154" s="168"/>
      <c r="AC154" s="168"/>
      <c r="AD154" s="168"/>
      <c r="AE154" s="168"/>
      <c r="AF154" s="168"/>
      <c r="AG154" s="168"/>
      <c r="AH154" s="168"/>
      <c r="AI154" s="168"/>
      <c r="AJ154" s="168"/>
      <c r="AK154" s="168"/>
      <c r="AL154" s="168"/>
      <c r="AM154" s="168"/>
      <c r="AN154" s="168"/>
      <c r="AO154" s="168"/>
      <c r="AP154" s="168"/>
      <c r="AQ154" s="168"/>
      <c r="AR154" s="151"/>
    </row>
    <row r="155" spans="1:44" ht="13.5" hidden="1" customHeight="1" x14ac:dyDescent="0.25">
      <c r="A155" s="225"/>
      <c r="B155" s="153"/>
      <c r="C155" s="169"/>
      <c r="D155" s="169"/>
      <c r="E155" s="169"/>
      <c r="F155" s="169"/>
      <c r="G155" s="169"/>
      <c r="H155" s="170"/>
      <c r="I155" s="170"/>
      <c r="J155" s="170"/>
      <c r="K155" s="170"/>
      <c r="L155" s="170"/>
      <c r="M155" s="170"/>
      <c r="N155" s="170"/>
      <c r="O155" s="168"/>
      <c r="P155" s="168"/>
      <c r="Q155" s="168"/>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51"/>
    </row>
    <row r="156" spans="1:44" ht="14.25" hidden="1" customHeight="1" x14ac:dyDescent="0.25">
      <c r="A156" s="225"/>
      <c r="B156" s="152" t="s">
        <v>400</v>
      </c>
      <c r="C156" s="148"/>
      <c r="D156" s="148"/>
      <c r="E156" s="148"/>
      <c r="F156" s="148"/>
      <c r="G156" s="148"/>
      <c r="H156" s="149"/>
      <c r="I156" s="150"/>
      <c r="J156" s="150"/>
      <c r="K156" s="150"/>
      <c r="L156" s="150"/>
      <c r="M156" s="150"/>
      <c r="N156" s="150"/>
      <c r="O156" s="150"/>
      <c r="P156" s="150"/>
      <c r="Q156" s="150"/>
      <c r="R156" s="150"/>
      <c r="S156" s="150"/>
      <c r="T156" s="150"/>
      <c r="U156" s="150"/>
      <c r="V156" s="150"/>
      <c r="W156" s="150"/>
      <c r="X156" s="150"/>
      <c r="Y156" s="150"/>
      <c r="Z156" s="150"/>
      <c r="AA156" s="150"/>
      <c r="AB156" s="150"/>
      <c r="AC156" s="150"/>
      <c r="AD156" s="150"/>
      <c r="AE156" s="150"/>
      <c r="AF156" s="150"/>
      <c r="AG156" s="150"/>
      <c r="AH156" s="150"/>
      <c r="AI156" s="150"/>
      <c r="AJ156" s="150"/>
      <c r="AK156" s="150"/>
      <c r="AL156" s="150"/>
      <c r="AM156" s="150"/>
      <c r="AN156" s="150"/>
      <c r="AO156" s="150"/>
      <c r="AP156" s="150"/>
      <c r="AQ156" s="150"/>
      <c r="AR156" s="151"/>
    </row>
    <row r="157" spans="1:44" ht="14.25" hidden="1" customHeight="1" x14ac:dyDescent="0.25">
      <c r="A157" s="867" t="s">
        <v>482</v>
      </c>
      <c r="B157" s="153" t="s">
        <v>483</v>
      </c>
      <c r="C157" s="158">
        <f t="shared" ref="C157:N157" si="87">C141/1000000</f>
        <v>8.478351</v>
      </c>
      <c r="D157" s="158">
        <f t="shared" si="87"/>
        <v>8.0197599999999998</v>
      </c>
      <c r="E157" s="158">
        <f t="shared" si="87"/>
        <v>7.5715630000000003</v>
      </c>
      <c r="F157" s="158">
        <f t="shared" si="87"/>
        <v>6.5996610000000002</v>
      </c>
      <c r="G157" s="158">
        <f t="shared" si="87"/>
        <v>7.5256959999999999</v>
      </c>
      <c r="H157" s="159">
        <f t="shared" si="87"/>
        <v>7.8699690000000002</v>
      </c>
      <c r="I157" s="159">
        <f t="shared" si="87"/>
        <v>7.1400889999999997</v>
      </c>
      <c r="J157" s="159">
        <f t="shared" si="87"/>
        <v>7.0459250000000004</v>
      </c>
      <c r="K157" s="159">
        <f t="shared" si="87"/>
        <v>7.1576029999999999</v>
      </c>
      <c r="L157" s="159">
        <f t="shared" si="87"/>
        <v>7.3329269999999998</v>
      </c>
      <c r="M157" s="159">
        <f t="shared" si="87"/>
        <v>6.7456880000000004</v>
      </c>
      <c r="N157" s="159">
        <f t="shared" si="87"/>
        <v>7.4483709999999999</v>
      </c>
      <c r="O157" s="168">
        <v>7.6494770169999988</v>
      </c>
      <c r="P157" s="168">
        <v>7.886610804526998</v>
      </c>
      <c r="Q157" s="168">
        <v>8.1232091286628076</v>
      </c>
      <c r="R157" s="168">
        <v>8.3425357751367031</v>
      </c>
      <c r="S157" s="168">
        <v>8.5344140979648468</v>
      </c>
      <c r="T157" s="168">
        <v>8.8062200464368843</v>
      </c>
      <c r="U157" s="168">
        <v>9.0568602567538328</v>
      </c>
      <c r="V157" s="168">
        <v>9.255746843830126</v>
      </c>
      <c r="W157" s="168">
        <v>9.4762226594814436</v>
      </c>
      <c r="X157" s="168">
        <v>9.7764123621020911</v>
      </c>
      <c r="Y157" s="168">
        <v>10.017582994713354</v>
      </c>
      <c r="Z157" s="168">
        <v>10.30723471896583</v>
      </c>
      <c r="AA157" s="168">
        <v>10.5511715046663</v>
      </c>
      <c r="AB157" s="168">
        <v>10.800649348549143</v>
      </c>
      <c r="AC157" s="168">
        <v>11.076474899596953</v>
      </c>
      <c r="AD157" s="168">
        <v>11.327813945230245</v>
      </c>
      <c r="AE157" s="168">
        <v>11.593190519803436</v>
      </c>
      <c r="AF157" s="168">
        <v>11.885465724161694</v>
      </c>
      <c r="AG157" s="168">
        <v>12.155439871719844</v>
      </c>
      <c r="AH157" s="168">
        <v>12.432896882611143</v>
      </c>
      <c r="AI157" s="168">
        <v>12.709913127678748</v>
      </c>
      <c r="AJ157" s="168">
        <v>12.93224543571727</v>
      </c>
      <c r="AK157" s="168">
        <v>13.215674030202448</v>
      </c>
      <c r="AL157" s="168">
        <v>13.461362348829908</v>
      </c>
      <c r="AM157" s="168">
        <v>13.769106420899844</v>
      </c>
      <c r="AN157" s="168">
        <v>14.02287489909679</v>
      </c>
      <c r="AO157" s="168">
        <v>14.274162315761412</v>
      </c>
      <c r="AP157" s="168">
        <v>14.534709924302893</v>
      </c>
      <c r="AQ157" s="168">
        <v>14.797204572367477</v>
      </c>
      <c r="AR157" s="151"/>
    </row>
    <row r="158" spans="1:44" ht="14.25" hidden="1" customHeight="1" x14ac:dyDescent="0.25">
      <c r="A158" s="693"/>
      <c r="B158" s="153" t="s">
        <v>401</v>
      </c>
      <c r="C158" s="158">
        <f t="shared" ref="C158:N158" si="88">C142/1000000</f>
        <v>0.1321</v>
      </c>
      <c r="D158" s="158">
        <f t="shared" si="88"/>
        <v>0.224163</v>
      </c>
      <c r="E158" s="158">
        <f t="shared" si="88"/>
        <v>0.133323</v>
      </c>
      <c r="F158" s="158">
        <f t="shared" si="88"/>
        <v>0.128446</v>
      </c>
      <c r="G158" s="158">
        <f t="shared" si="88"/>
        <v>0.15621599999999999</v>
      </c>
      <c r="H158" s="159">
        <f t="shared" si="88"/>
        <v>0.18019199999999999</v>
      </c>
      <c r="I158" s="159">
        <f t="shared" si="88"/>
        <v>0.17755099999999999</v>
      </c>
      <c r="J158" s="159">
        <f t="shared" si="88"/>
        <v>0.205955</v>
      </c>
      <c r="K158" s="159">
        <f t="shared" si="88"/>
        <v>0.235182</v>
      </c>
      <c r="L158" s="159">
        <f t="shared" si="88"/>
        <v>0.28367999999999999</v>
      </c>
      <c r="M158" s="159">
        <f t="shared" si="88"/>
        <v>0.327903</v>
      </c>
      <c r="N158" s="159">
        <f t="shared" si="88"/>
        <v>0.30209399999999997</v>
      </c>
      <c r="O158" s="168">
        <v>0.31025053799999996</v>
      </c>
      <c r="P158" s="168">
        <v>0.31986830467799993</v>
      </c>
      <c r="Q158" s="168">
        <v>0.32946435381833994</v>
      </c>
      <c r="R158" s="168">
        <v>0.33835989137143507</v>
      </c>
      <c r="S158" s="168">
        <v>0.34614216887297805</v>
      </c>
      <c r="T158" s="168">
        <v>0.35716618287519569</v>
      </c>
      <c r="U158" s="168">
        <v>0.36733174843248173</v>
      </c>
      <c r="V158" s="168">
        <v>0.37539826990895303</v>
      </c>
      <c r="W158" s="168">
        <v>0.38434041592361434</v>
      </c>
      <c r="X158" s="168">
        <v>0.39651562954058939</v>
      </c>
      <c r="Y158" s="168">
        <v>0.40629712419063663</v>
      </c>
      <c r="Z158" s="168">
        <v>0.41804493428043038</v>
      </c>
      <c r="AA158" s="168">
        <v>0.42793861967008107</v>
      </c>
      <c r="AB158" s="168">
        <v>0.43805704150620384</v>
      </c>
      <c r="AC158" s="168">
        <v>0.44924408415193634</v>
      </c>
      <c r="AD158" s="168">
        <v>0.45943799335054419</v>
      </c>
      <c r="AE158" s="168">
        <v>0.47020124224337101</v>
      </c>
      <c r="AF158" s="168">
        <v>0.48205545648503589</v>
      </c>
      <c r="AG158" s="168">
        <v>0.49300517557561718</v>
      </c>
      <c r="AH158" s="168">
        <v>0.5042583876199952</v>
      </c>
      <c r="AI158" s="168">
        <v>0.51549372290840301</v>
      </c>
      <c r="AJ158" s="168">
        <v>0.5245111652813178</v>
      </c>
      <c r="AK158" s="168">
        <v>0.53600657519341877</v>
      </c>
      <c r="AL158" s="168">
        <v>0.54597129995369775</v>
      </c>
      <c r="AM158" s="168">
        <v>0.55845290669803083</v>
      </c>
      <c r="AN158" s="168">
        <v>0.56874534979094715</v>
      </c>
      <c r="AO158" s="168">
        <v>0.57893716500126391</v>
      </c>
      <c r="AP158" s="168">
        <v>0.58950455876491104</v>
      </c>
      <c r="AQ158" s="168">
        <v>0.60015092133364223</v>
      </c>
      <c r="AR158" s="151"/>
    </row>
    <row r="159" spans="1:44" ht="14.25" hidden="1" customHeight="1" x14ac:dyDescent="0.25">
      <c r="A159" s="693"/>
      <c r="B159" s="153" t="s">
        <v>402</v>
      </c>
      <c r="C159" s="158">
        <f t="shared" ref="C159:N159" si="89">C143/1000000</f>
        <v>3.1347E-2</v>
      </c>
      <c r="D159" s="158">
        <f t="shared" si="89"/>
        <v>2.3828999999999999E-2</v>
      </c>
      <c r="E159" s="158">
        <f t="shared" si="89"/>
        <v>7.3400000000000002E-3</v>
      </c>
      <c r="F159" s="158">
        <f t="shared" si="89"/>
        <v>7.7590000000000003E-3</v>
      </c>
      <c r="G159" s="158">
        <f t="shared" si="89"/>
        <v>4.2249999999999996E-3</v>
      </c>
      <c r="H159" s="159">
        <f t="shared" si="89"/>
        <v>5.2969999999999996E-3</v>
      </c>
      <c r="I159" s="159">
        <f t="shared" si="89"/>
        <v>3.9050000000000001E-3</v>
      </c>
      <c r="J159" s="159">
        <f t="shared" si="89"/>
        <v>7.5640000000000004E-3</v>
      </c>
      <c r="K159" s="159">
        <f t="shared" si="89"/>
        <v>5.0650000000000001E-3</v>
      </c>
      <c r="L159" s="159">
        <f t="shared" si="89"/>
        <v>8.1410000000000007E-3</v>
      </c>
      <c r="M159" s="159">
        <f t="shared" si="89"/>
        <v>5.28E-3</v>
      </c>
      <c r="N159" s="159">
        <f t="shared" si="89"/>
        <v>4.9170000000000004E-3</v>
      </c>
      <c r="O159" s="168">
        <v>5.049759E-3</v>
      </c>
      <c r="P159" s="168">
        <v>5.2063015289999992E-3</v>
      </c>
      <c r="Q159" s="168">
        <v>5.362490574869999E-3</v>
      </c>
      <c r="R159" s="168">
        <v>5.5072778203914888E-3</v>
      </c>
      <c r="S159" s="168">
        <v>5.6339452102604926E-3</v>
      </c>
      <c r="T159" s="168">
        <v>5.8133763702600426E-3</v>
      </c>
      <c r="U159" s="168">
        <v>5.9788350878948703E-3</v>
      </c>
      <c r="V159" s="168">
        <v>6.110128943780155E-3</v>
      </c>
      <c r="W159" s="168">
        <v>6.2556748068363218E-3</v>
      </c>
      <c r="X159" s="168">
        <v>6.4538433416455737E-3</v>
      </c>
      <c r="Y159" s="168">
        <v>6.6130507711022407E-3</v>
      </c>
      <c r="Z159" s="168">
        <v>6.8042627190770958E-3</v>
      </c>
      <c r="AA159" s="168">
        <v>6.9652962088548225E-3</v>
      </c>
      <c r="AB159" s="168">
        <v>7.1299875968605948E-3</v>
      </c>
      <c r="AC159" s="168">
        <v>7.3120722747723266E-3</v>
      </c>
      <c r="AD159" s="168">
        <v>7.4779923245897831E-3</v>
      </c>
      <c r="AE159" s="168">
        <v>7.6531791697638995E-3</v>
      </c>
      <c r="AF159" s="168">
        <v>7.8461229932965289E-3</v>
      </c>
      <c r="AG159" s="168">
        <v>8.0243449002804085E-3</v>
      </c>
      <c r="AH159" s="168">
        <v>8.2075065771829835E-3</v>
      </c>
      <c r="AI159" s="168">
        <v>8.3903772850192886E-3</v>
      </c>
      <c r="AJ159" s="168">
        <v>8.5371487010276227E-3</v>
      </c>
      <c r="AK159" s="168">
        <v>8.7242524850743124E-3</v>
      </c>
      <c r="AL159" s="168">
        <v>8.8864422394100209E-3</v>
      </c>
      <c r="AM159" s="168">
        <v>9.0895977484962195E-3</v>
      </c>
      <c r="AN159" s="168">
        <v>9.2571215744837263E-3</v>
      </c>
      <c r="AO159" s="168">
        <v>9.4230075417294432E-3</v>
      </c>
      <c r="AP159" s="168">
        <v>9.5950065722823601E-3</v>
      </c>
      <c r="AQ159" s="168">
        <v>9.7682909299672237E-3</v>
      </c>
      <c r="AR159" s="151"/>
    </row>
    <row r="160" spans="1:44" ht="14.25" hidden="1" customHeight="1" x14ac:dyDescent="0.25">
      <c r="A160" s="693"/>
      <c r="B160" s="153" t="s">
        <v>403</v>
      </c>
      <c r="C160" s="158">
        <f t="shared" ref="C160:N160" si="90">C144/1000000</f>
        <v>8.3471820000000001</v>
      </c>
      <c r="D160" s="158">
        <f t="shared" si="90"/>
        <v>8.1318190000000001</v>
      </c>
      <c r="E160" s="158">
        <f t="shared" si="90"/>
        <v>7.3789220000000002</v>
      </c>
      <c r="F160" s="158">
        <f t="shared" si="90"/>
        <v>7.1582650000000001</v>
      </c>
      <c r="G160" s="158">
        <f t="shared" si="90"/>
        <v>8.2513059999999996</v>
      </c>
      <c r="H160" s="159">
        <f t="shared" si="90"/>
        <v>10.106104999999999</v>
      </c>
      <c r="I160" s="159">
        <f t="shared" si="90"/>
        <v>8.6616090000000003</v>
      </c>
      <c r="J160" s="159">
        <f t="shared" si="90"/>
        <v>9.3449829999999992</v>
      </c>
      <c r="K160" s="159">
        <f t="shared" si="90"/>
        <v>7.8406349999999998</v>
      </c>
      <c r="L160" s="159">
        <f t="shared" si="90"/>
        <v>10.08887</v>
      </c>
      <c r="M160" s="159">
        <f t="shared" si="90"/>
        <v>11.390245</v>
      </c>
      <c r="N160" s="159">
        <f t="shared" si="90"/>
        <v>11.6717</v>
      </c>
      <c r="O160" s="168">
        <v>11.986835899999999</v>
      </c>
      <c r="P160" s="168">
        <v>12.358427812899999</v>
      </c>
      <c r="Q160" s="168">
        <v>12.729180647286999</v>
      </c>
      <c r="R160" s="168">
        <v>13.072868524763747</v>
      </c>
      <c r="S160" s="168">
        <v>13.373544500833312</v>
      </c>
      <c r="T160" s="168">
        <v>13.799468167737267</v>
      </c>
      <c r="U160" s="168">
        <v>14.192224831275688</v>
      </c>
      <c r="V160" s="168">
        <v>14.503882854000171</v>
      </c>
      <c r="W160" s="168">
        <v>14.849371495414177</v>
      </c>
      <c r="X160" s="168">
        <v>15.319772896214085</v>
      </c>
      <c r="Y160" s="168">
        <v>15.697690600991262</v>
      </c>
      <c r="Z160" s="168">
        <v>16.151578844468609</v>
      </c>
      <c r="AA160" s="168">
        <v>16.533831149255814</v>
      </c>
      <c r="AB160" s="168">
        <v>16.924766368573888</v>
      </c>
      <c r="AC160" s="168">
        <v>17.356988808106603</v>
      </c>
      <c r="AD160" s="168">
        <v>17.750840556216101</v>
      </c>
      <c r="AE160" s="168">
        <v>18.166689305619951</v>
      </c>
      <c r="AF160" s="168">
        <v>18.624688578576183</v>
      </c>
      <c r="AG160" s="168">
        <v>19.047741788204767</v>
      </c>
      <c r="AH160" s="168">
        <v>19.48252074779472</v>
      </c>
      <c r="AI160" s="168">
        <v>19.916609021264929</v>
      </c>
      <c r="AJ160" s="168">
        <v>20.26500681183326</v>
      </c>
      <c r="AK160" s="168">
        <v>20.70914332520681</v>
      </c>
      <c r="AL160" s="168">
        <v>21.094140306227775</v>
      </c>
      <c r="AM160" s="168">
        <v>21.576379508058437</v>
      </c>
      <c r="AN160" s="168">
        <v>21.974038210474216</v>
      </c>
      <c r="AO160" s="168">
        <v>22.367809055278332</v>
      </c>
      <c r="AP160" s="168">
        <v>22.77609074836446</v>
      </c>
      <c r="AQ160" s="168">
        <v>23.187423479214658</v>
      </c>
      <c r="AR160" s="151"/>
    </row>
    <row r="161" spans="1:44" ht="14.25" hidden="1" customHeight="1" x14ac:dyDescent="0.25">
      <c r="A161" s="693"/>
      <c r="B161" s="153" t="s">
        <v>404</v>
      </c>
      <c r="C161" s="158">
        <f t="shared" ref="C161:N161" si="91">C145/1000000</f>
        <v>0.98409599999999997</v>
      </c>
      <c r="D161" s="158">
        <f t="shared" si="91"/>
        <v>0.96326199999999995</v>
      </c>
      <c r="E161" s="158">
        <f t="shared" si="91"/>
        <v>1.3295319999999999</v>
      </c>
      <c r="F161" s="158">
        <f t="shared" si="91"/>
        <v>1.177181</v>
      </c>
      <c r="G161" s="158">
        <f t="shared" si="91"/>
        <v>1.6677040000000001</v>
      </c>
      <c r="H161" s="159">
        <f t="shared" si="91"/>
        <v>2.0175730000000001</v>
      </c>
      <c r="I161" s="159">
        <f t="shared" si="91"/>
        <v>1.1990749999999999</v>
      </c>
      <c r="J161" s="159">
        <f t="shared" si="91"/>
        <v>1.572279</v>
      </c>
      <c r="K161" s="159">
        <f t="shared" si="91"/>
        <v>1.4492659999999999</v>
      </c>
      <c r="L161" s="159">
        <f t="shared" si="91"/>
        <v>1.628519</v>
      </c>
      <c r="M161" s="159">
        <f t="shared" si="91"/>
        <v>1.463279</v>
      </c>
      <c r="N161" s="159">
        <f t="shared" si="91"/>
        <v>1.849405</v>
      </c>
      <c r="O161" s="168">
        <v>1.8993389349999998</v>
      </c>
      <c r="P161" s="168">
        <v>1.9582184419849997</v>
      </c>
      <c r="Q161" s="168">
        <v>2.0169649952445496</v>
      </c>
      <c r="R161" s="168">
        <v>2.0714230501161524</v>
      </c>
      <c r="S161" s="168">
        <v>2.1190657802688238</v>
      </c>
      <c r="T161" s="168">
        <v>2.1865542660241561</v>
      </c>
      <c r="U161" s="168">
        <v>2.2487873715127544</v>
      </c>
      <c r="V161" s="168">
        <v>2.2981702296668169</v>
      </c>
      <c r="W161" s="168">
        <v>2.3529136193079379</v>
      </c>
      <c r="X161" s="168">
        <v>2.4274496939711279</v>
      </c>
      <c r="Y161" s="168">
        <v>2.4873315357596795</v>
      </c>
      <c r="Z161" s="168">
        <v>2.5592510664988368</v>
      </c>
      <c r="AA161" s="168">
        <v>2.6198197346221592</v>
      </c>
      <c r="AB161" s="168">
        <v>2.6817642285076206</v>
      </c>
      <c r="AC161" s="168">
        <v>2.7502507678107215</v>
      </c>
      <c r="AD161" s="168">
        <v>2.8126573917140476</v>
      </c>
      <c r="AE161" s="168">
        <v>2.8785494859583505</v>
      </c>
      <c r="AF161" s="168">
        <v>2.9511204178193151</v>
      </c>
      <c r="AG161" s="168">
        <v>3.0181540736837693</v>
      </c>
      <c r="AH161" s="168">
        <v>3.0870456988763681</v>
      </c>
      <c r="AI161" s="168">
        <v>3.1558278834250775</v>
      </c>
      <c r="AJ161" s="168">
        <v>3.2110322337653039</v>
      </c>
      <c r="AK161" s="168">
        <v>3.2814065827046708</v>
      </c>
      <c r="AL161" s="168">
        <v>3.3424101504527348</v>
      </c>
      <c r="AM161" s="168">
        <v>3.4188219491677154</v>
      </c>
      <c r="AN161" s="168">
        <v>3.4818317928529754</v>
      </c>
      <c r="AO161" s="168">
        <v>3.5442255974602697</v>
      </c>
      <c r="AP161" s="168">
        <v>3.6089186759837024</v>
      </c>
      <c r="AQ161" s="168">
        <v>3.6740951977498555</v>
      </c>
      <c r="AR161" s="151"/>
    </row>
    <row r="162" spans="1:44" ht="14.25" hidden="1" customHeight="1" x14ac:dyDescent="0.25">
      <c r="A162" s="693"/>
      <c r="B162" s="153" t="s">
        <v>405</v>
      </c>
      <c r="C162" s="158">
        <f t="shared" ref="C162:N162" si="92">C146/1000000</f>
        <v>2.8504649999999998</v>
      </c>
      <c r="D162" s="158">
        <f t="shared" si="92"/>
        <v>2.097356</v>
      </c>
      <c r="E162" s="158">
        <f t="shared" si="92"/>
        <v>2.649051</v>
      </c>
      <c r="F162" s="158">
        <f t="shared" si="92"/>
        <v>2.3168380000000002</v>
      </c>
      <c r="G162" s="158">
        <f t="shared" si="92"/>
        <v>3.4685100000000002</v>
      </c>
      <c r="H162" s="159">
        <f t="shared" si="92"/>
        <v>4.1756589999999996</v>
      </c>
      <c r="I162" s="159">
        <f t="shared" si="92"/>
        <v>3.124069</v>
      </c>
      <c r="J162" s="159">
        <f t="shared" si="92"/>
        <v>3.2759930000000002</v>
      </c>
      <c r="K162" s="159">
        <f t="shared" si="92"/>
        <v>2.7857560000000001</v>
      </c>
      <c r="L162" s="159">
        <f t="shared" si="92"/>
        <v>2.2759480000000001</v>
      </c>
      <c r="M162" s="159">
        <f t="shared" si="92"/>
        <v>2.4463119999999998</v>
      </c>
      <c r="N162" s="159">
        <f t="shared" si="92"/>
        <v>2.4188550000000002</v>
      </c>
      <c r="O162" s="168">
        <v>2.4841640850000002</v>
      </c>
      <c r="P162" s="168">
        <v>2.5611731716350001</v>
      </c>
      <c r="Q162" s="168">
        <v>2.6380083667840504</v>
      </c>
      <c r="R162" s="168">
        <v>2.7092345926872197</v>
      </c>
      <c r="S162" s="168">
        <v>2.7715469883190256</v>
      </c>
      <c r="T162" s="168">
        <v>2.8598158430110558</v>
      </c>
      <c r="U162" s="168">
        <v>2.9412111341325917</v>
      </c>
      <c r="V162" s="168">
        <v>3.0057994603024922</v>
      </c>
      <c r="W162" s="168">
        <v>3.0773988783587716</v>
      </c>
      <c r="X162" s="168">
        <v>3.1748853439406375</v>
      </c>
      <c r="Y162" s="168">
        <v>3.253205394129453</v>
      </c>
      <c r="Z162" s="168">
        <v>3.3472696561629527</v>
      </c>
      <c r="AA162" s="168">
        <v>3.4264880132742608</v>
      </c>
      <c r="AB162" s="168">
        <v>3.5075058264397483</v>
      </c>
      <c r="AC162" s="168">
        <v>3.5970800451890228</v>
      </c>
      <c r="AD162" s="168">
        <v>3.6787022827528228</v>
      </c>
      <c r="AE162" s="168">
        <v>3.7648832012770526</v>
      </c>
      <c r="AF162" s="168">
        <v>3.8597994372483808</v>
      </c>
      <c r="AG162" s="168">
        <v>3.9474734154500264</v>
      </c>
      <c r="AH162" s="168">
        <v>4.037577450020736</v>
      </c>
      <c r="AI162" s="168">
        <v>4.1275383460962676</v>
      </c>
      <c r="AJ162" s="168">
        <v>4.1997406591873476</v>
      </c>
      <c r="AK162" s="168">
        <v>4.2917839627383456</v>
      </c>
      <c r="AL162" s="168">
        <v>4.37157112934882</v>
      </c>
      <c r="AM162" s="168">
        <v>4.4715108728775359</v>
      </c>
      <c r="AN162" s="168">
        <v>4.5539220675305785</v>
      </c>
      <c r="AO162" s="168">
        <v>4.6355275386109405</v>
      </c>
      <c r="AP162" s="168">
        <v>4.7201402526740033</v>
      </c>
      <c r="AQ162" s="168">
        <v>4.8053852669119168</v>
      </c>
      <c r="AR162" s="151"/>
    </row>
    <row r="163" spans="1:44" ht="13.5" hidden="1" customHeight="1" x14ac:dyDescent="0.25">
      <c r="A163" s="693"/>
      <c r="B163" s="153" t="s">
        <v>406</v>
      </c>
      <c r="C163" s="160">
        <f t="shared" ref="C163:N163" si="93">C147/1000000</f>
        <v>0</v>
      </c>
      <c r="D163" s="160">
        <f t="shared" si="93"/>
        <v>0</v>
      </c>
      <c r="E163" s="160">
        <f t="shared" si="93"/>
        <v>0</v>
      </c>
      <c r="F163" s="160">
        <f t="shared" si="93"/>
        <v>0</v>
      </c>
      <c r="G163" s="158">
        <f t="shared" si="93"/>
        <v>3.2681000000000002E-2</v>
      </c>
      <c r="H163" s="159">
        <f t="shared" si="93"/>
        <v>3.2696999999999997E-2</v>
      </c>
      <c r="I163" s="159">
        <f t="shared" si="93"/>
        <v>4.1787999999999999E-2</v>
      </c>
      <c r="J163" s="159">
        <f t="shared" si="93"/>
        <v>3.5006000000000002E-2</v>
      </c>
      <c r="K163" s="159">
        <f t="shared" si="93"/>
        <v>2.5503999999999999E-2</v>
      </c>
      <c r="L163" s="159">
        <f t="shared" si="93"/>
        <v>3.9515000000000002E-2</v>
      </c>
      <c r="M163" s="159">
        <f t="shared" si="93"/>
        <v>2.7237999999999998E-2</v>
      </c>
      <c r="N163" s="159">
        <f t="shared" si="93"/>
        <v>2.0077000000000001E-2</v>
      </c>
      <c r="O163" s="168">
        <v>2.0619078999999998E-2</v>
      </c>
      <c r="P163" s="168">
        <v>2.1258270448999996E-2</v>
      </c>
      <c r="Q163" s="168">
        <v>2.1896018562469997E-2</v>
      </c>
      <c r="R163" s="168">
        <v>2.2487211063656684E-2</v>
      </c>
      <c r="S163" s="168">
        <v>2.3004416918120787E-2</v>
      </c>
      <c r="T163" s="168">
        <v>2.3737066785786229E-2</v>
      </c>
      <c r="U163" s="168">
        <v>2.441266464504074E-2</v>
      </c>
      <c r="V163" s="168">
        <v>2.4948761196720397E-2</v>
      </c>
      <c r="W163" s="168">
        <v>2.554305127046021E-2</v>
      </c>
      <c r="X163" s="168">
        <v>2.6352209227215418E-2</v>
      </c>
      <c r="Y163" s="168">
        <v>2.700228194659746E-2</v>
      </c>
      <c r="Z163" s="168">
        <v>2.7783034901547869E-2</v>
      </c>
      <c r="AA163" s="168">
        <v>2.8440563755374879E-2</v>
      </c>
      <c r="AB163" s="168">
        <v>2.911302846901976E-2</v>
      </c>
      <c r="AC163" s="168">
        <v>2.9856513130080128E-2</v>
      </c>
      <c r="AD163" s="168">
        <v>3.0533994692045773E-2</v>
      </c>
      <c r="AE163" s="168">
        <v>3.1249314254901323E-2</v>
      </c>
      <c r="AF163" s="168">
        <v>3.2037138770879485E-2</v>
      </c>
      <c r="AG163" s="168">
        <v>3.2764851039847422E-2</v>
      </c>
      <c r="AH163" s="168">
        <v>3.3512733282510226E-2</v>
      </c>
      <c r="AI163" s="168">
        <v>3.4259427445867865E-2</v>
      </c>
      <c r="AJ163" s="168">
        <v>3.4858721673892951E-2</v>
      </c>
      <c r="AK163" s="168">
        <v>3.5622700252763276E-2</v>
      </c>
      <c r="AL163" s="168">
        <v>3.6284950343834665E-2</v>
      </c>
      <c r="AM163" s="168">
        <v>3.7114471018214079E-2</v>
      </c>
      <c r="AN163" s="168">
        <v>3.7798501088246853E-2</v>
      </c>
      <c r="AO163" s="168">
        <v>3.8475843484909913E-2</v>
      </c>
      <c r="AP163" s="168">
        <v>3.9178146624306076E-2</v>
      </c>
      <c r="AQ163" s="168">
        <v>3.9885697986770788E-2</v>
      </c>
      <c r="AR163" s="151"/>
    </row>
    <row r="164" spans="1:44" ht="13.5" hidden="1" customHeight="1" x14ac:dyDescent="0.25">
      <c r="A164" s="693"/>
      <c r="B164" s="153" t="s">
        <v>407</v>
      </c>
      <c r="C164" s="160">
        <f t="shared" ref="C164:N164" si="94">C148/1000000</f>
        <v>0</v>
      </c>
      <c r="D164" s="160">
        <f t="shared" si="94"/>
        <v>0</v>
      </c>
      <c r="E164" s="160">
        <f t="shared" si="94"/>
        <v>0</v>
      </c>
      <c r="F164" s="160">
        <f t="shared" si="94"/>
        <v>0</v>
      </c>
      <c r="G164" s="160">
        <f t="shared" si="94"/>
        <v>0</v>
      </c>
      <c r="H164" s="159">
        <f t="shared" si="94"/>
        <v>6.3334728355706735E-2</v>
      </c>
      <c r="I164" s="159">
        <f t="shared" si="94"/>
        <v>4.0803084957981753E-2</v>
      </c>
      <c r="J164" s="159">
        <f t="shared" si="94"/>
        <v>6.5372491848106867E-2</v>
      </c>
      <c r="K164" s="159">
        <f t="shared" si="94"/>
        <v>4.3652640246656008E-2</v>
      </c>
      <c r="L164" s="159">
        <f t="shared" si="94"/>
        <v>3.5010121222727224E-2</v>
      </c>
      <c r="M164" s="159">
        <f t="shared" si="94"/>
        <v>3.7421596562221979E-2</v>
      </c>
      <c r="N164" s="159">
        <f t="shared" si="94"/>
        <v>2.7855525305192988E-2</v>
      </c>
      <c r="O164" s="168">
        <v>2.8607624488433195E-2</v>
      </c>
      <c r="P164" s="168">
        <v>2.9494460847574622E-2</v>
      </c>
      <c r="Q164" s="168">
        <v>3.037929467300186E-2</v>
      </c>
      <c r="R164" s="168">
        <v>3.1199535629172909E-2</v>
      </c>
      <c r="S164" s="168">
        <v>3.1917124948643884E-2</v>
      </c>
      <c r="T164" s="168">
        <v>3.2933628755417853E-2</v>
      </c>
      <c r="U164" s="168">
        <v>3.3870976629333194E-2</v>
      </c>
      <c r="V164" s="168">
        <v>3.4614775556530454E-2</v>
      </c>
      <c r="W164" s="168">
        <v>3.5439314192167469E-2</v>
      </c>
      <c r="X164" s="168">
        <v>3.656196797212926E-2</v>
      </c>
      <c r="Y164" s="168">
        <v>3.7463901382746488E-2</v>
      </c>
      <c r="Z164" s="168">
        <v>3.8547145079201407E-2</v>
      </c>
      <c r="AA164" s="168">
        <v>3.945942338904216E-2</v>
      </c>
      <c r="AB164" s="168">
        <v>4.0392424228200621E-2</v>
      </c>
      <c r="AC164" s="168">
        <v>4.1423960602668418E-2</v>
      </c>
      <c r="AD164" s="168">
        <v>4.23639219909802E-2</v>
      </c>
      <c r="AE164" s="168">
        <v>4.3356381132506436E-2</v>
      </c>
      <c r="AF164" s="168">
        <v>4.4449436157703477E-2</v>
      </c>
      <c r="AG164" s="168">
        <v>4.5459089368996786E-2</v>
      </c>
      <c r="AH164" s="168">
        <v>4.649672710052033E-2</v>
      </c>
      <c r="AI164" s="168">
        <v>4.7532716449658577E-2</v>
      </c>
      <c r="AJ164" s="168">
        <v>4.8364198022304329E-2</v>
      </c>
      <c r="AK164" s="168">
        <v>4.9424168368289667E-2</v>
      </c>
      <c r="AL164" s="168">
        <v>5.0342997086235845E-2</v>
      </c>
      <c r="AM164" s="168">
        <v>5.1493902806032457E-2</v>
      </c>
      <c r="AN164" s="168">
        <v>5.2442949821289261E-2</v>
      </c>
      <c r="AO164" s="168">
        <v>5.3382718126839292E-2</v>
      </c>
      <c r="AP164" s="168">
        <v>5.4357117831544489E-2</v>
      </c>
      <c r="AQ164" s="168">
        <v>5.5338799102743357E-2</v>
      </c>
      <c r="AR164" s="151"/>
    </row>
    <row r="165" spans="1:44" ht="14.25" hidden="1" customHeight="1" x14ac:dyDescent="0.25">
      <c r="A165" s="693"/>
      <c r="B165" s="153" t="s">
        <v>408</v>
      </c>
      <c r="C165" s="158">
        <f t="shared" ref="C165:N165" si="95">C150/1000000</f>
        <v>5.8132999999999997E-2</v>
      </c>
      <c r="D165" s="158">
        <f t="shared" si="95"/>
        <v>6.8071999999999994E-2</v>
      </c>
      <c r="E165" s="158">
        <f t="shared" si="95"/>
        <v>4.5975000000000002E-2</v>
      </c>
      <c r="F165" s="158">
        <f t="shared" si="95"/>
        <v>3.7544000000000001E-2</v>
      </c>
      <c r="G165" s="158">
        <f t="shared" si="95"/>
        <v>7.2494000000000003E-2</v>
      </c>
      <c r="H165" s="159">
        <f t="shared" si="95"/>
        <v>6.3076999999999994E-2</v>
      </c>
      <c r="I165" s="159">
        <f t="shared" si="95"/>
        <v>7.3829000000000006E-2</v>
      </c>
      <c r="J165" s="159">
        <f t="shared" si="95"/>
        <v>6.3367000000000007E-2</v>
      </c>
      <c r="K165" s="159">
        <f t="shared" si="95"/>
        <v>6.6623000000000002E-2</v>
      </c>
      <c r="L165" s="159">
        <f t="shared" si="95"/>
        <v>6.9685999999999998E-2</v>
      </c>
      <c r="M165" s="159">
        <f t="shared" si="95"/>
        <v>7.7360999999999999E-2</v>
      </c>
      <c r="N165" s="159">
        <f t="shared" si="95"/>
        <v>8.7922E-2</v>
      </c>
      <c r="O165" s="168">
        <v>9.0295893999999988E-2</v>
      </c>
      <c r="P165" s="168">
        <v>9.3095066713999974E-2</v>
      </c>
      <c r="Q165" s="168">
        <v>9.5887918715419976E-2</v>
      </c>
      <c r="R165" s="168">
        <v>9.8476892520736312E-2</v>
      </c>
      <c r="S165" s="168">
        <v>0.10074186104871324</v>
      </c>
      <c r="T165" s="168">
        <v>0.10395031060118029</v>
      </c>
      <c r="U165" s="168">
        <v>0.10690891572053951</v>
      </c>
      <c r="V165" s="168">
        <v>0.10925661114399814</v>
      </c>
      <c r="W165" s="168">
        <v>0.11185914996271368</v>
      </c>
      <c r="X165" s="168">
        <v>0.1154026467936063</v>
      </c>
      <c r="Y165" s="168">
        <v>0.11824947120131203</v>
      </c>
      <c r="Z165" s="168">
        <v>0.12166857571419493</v>
      </c>
      <c r="AA165" s="168">
        <v>0.1245480523235578</v>
      </c>
      <c r="AB165" s="168">
        <v>0.12749293664656847</v>
      </c>
      <c r="AC165" s="168">
        <v>0.13074883435886361</v>
      </c>
      <c r="AD165" s="168">
        <v>0.13371568866434469</v>
      </c>
      <c r="AE165" s="168">
        <v>0.1368482446540536</v>
      </c>
      <c r="AF165" s="168">
        <v>0.14029831722933037</v>
      </c>
      <c r="AG165" s="168">
        <v>0.14348514385244135</v>
      </c>
      <c r="AH165" s="168">
        <v>0.14676029962966897</v>
      </c>
      <c r="AI165" s="168">
        <v>0.15003025252256783</v>
      </c>
      <c r="AJ165" s="168">
        <v>0.15265470573352669</v>
      </c>
      <c r="AK165" s="168">
        <v>0.15600035122894118</v>
      </c>
      <c r="AL165" s="168">
        <v>0.15890050326894611</v>
      </c>
      <c r="AM165" s="168">
        <v>0.16253317332586634</v>
      </c>
      <c r="AN165" s="168">
        <v>0.16552870511933257</v>
      </c>
      <c r="AO165" s="168">
        <v>0.1684949499865642</v>
      </c>
      <c r="AP165" s="168">
        <v>0.17157050393496234</v>
      </c>
      <c r="AQ165" s="168">
        <v>0.17466904111136433</v>
      </c>
      <c r="AR165" s="151"/>
    </row>
    <row r="166" spans="1:44" ht="14.25" hidden="1" customHeight="1" x14ac:dyDescent="0.25">
      <c r="A166" s="693"/>
      <c r="B166" s="153" t="s">
        <v>409</v>
      </c>
      <c r="C166" s="158">
        <f t="shared" ref="C166:N166" si="96">C151/1000000</f>
        <v>2.6338E-2</v>
      </c>
      <c r="D166" s="158">
        <f t="shared" si="96"/>
        <v>3.0641000000000002E-2</v>
      </c>
      <c r="E166" s="158">
        <f t="shared" si="96"/>
        <v>1.8412000000000001E-2</v>
      </c>
      <c r="F166" s="158">
        <f t="shared" si="96"/>
        <v>2.6908999999999999E-2</v>
      </c>
      <c r="G166" s="158">
        <f t="shared" si="96"/>
        <v>2.1304E-2</v>
      </c>
      <c r="H166" s="159">
        <f t="shared" si="96"/>
        <v>2.3687E-2</v>
      </c>
      <c r="I166" s="159">
        <f t="shared" si="96"/>
        <v>3.6062999999999998E-2</v>
      </c>
      <c r="J166" s="159">
        <f t="shared" si="96"/>
        <v>2.0601999999999999E-2</v>
      </c>
      <c r="K166" s="159">
        <f t="shared" si="96"/>
        <v>2.1217E-2</v>
      </c>
      <c r="L166" s="159">
        <f t="shared" si="96"/>
        <v>2.3028E-2</v>
      </c>
      <c r="M166" s="159">
        <f t="shared" si="96"/>
        <v>3.3656999999999999E-2</v>
      </c>
      <c r="N166" s="159">
        <f t="shared" si="96"/>
        <v>2.7061000000000002E-2</v>
      </c>
      <c r="O166" s="168">
        <v>2.7791646999999999E-2</v>
      </c>
      <c r="P166" s="168">
        <v>2.8653188056999998E-2</v>
      </c>
      <c r="Q166" s="168">
        <v>2.951278369871E-2</v>
      </c>
      <c r="R166" s="168">
        <v>3.0309628858575167E-2</v>
      </c>
      <c r="S166" s="168">
        <v>3.1006750322322394E-2</v>
      </c>
      <c r="T166" s="168">
        <v>3.1994260312305685E-2</v>
      </c>
      <c r="U166" s="168">
        <v>3.290487214023248E-2</v>
      </c>
      <c r="V166" s="168">
        <v>3.3627455633035347E-2</v>
      </c>
      <c r="W166" s="168">
        <v>3.4428475889322296E-2</v>
      </c>
      <c r="X166" s="168">
        <v>3.5519108128588751E-2</v>
      </c>
      <c r="Y166" s="168">
        <v>3.6395315622696309E-2</v>
      </c>
      <c r="Z166" s="168">
        <v>3.7447661875319366E-2</v>
      </c>
      <c r="AA166" s="168">
        <v>3.833391920028887E-2</v>
      </c>
      <c r="AB166" s="168">
        <v>3.924030798426776E-2</v>
      </c>
      <c r="AC166" s="168">
        <v>4.024242176685254E-2</v>
      </c>
      <c r="AD166" s="168">
        <v>4.1155572563702288E-2</v>
      </c>
      <c r="AE166" s="168">
        <v>4.2119723716286535E-2</v>
      </c>
      <c r="AF166" s="168">
        <v>4.3181601448362292E-2</v>
      </c>
      <c r="AG166" s="168">
        <v>4.4162456242930276E-2</v>
      </c>
      <c r="AH166" s="168">
        <v>4.517049735309106E-2</v>
      </c>
      <c r="AI166" s="168">
        <v>4.6176937097804967E-2</v>
      </c>
      <c r="AJ166" s="168">
        <v>4.6984702257170746E-2</v>
      </c>
      <c r="AK166" s="168">
        <v>4.8014438986901775E-2</v>
      </c>
      <c r="AL166" s="168">
        <v>4.8907059882179103E-2</v>
      </c>
      <c r="AM166" s="168">
        <v>5.0025138229012861E-2</v>
      </c>
      <c r="AN166" s="168">
        <v>5.094711550276676E-2</v>
      </c>
      <c r="AO166" s="168">
        <v>5.1860078724169312E-2</v>
      </c>
      <c r="AP166" s="168">
        <v>5.2806685550647346E-2</v>
      </c>
      <c r="AQ166" s="168">
        <v>5.3760366250934125E-2</v>
      </c>
      <c r="AR166" s="151"/>
    </row>
    <row r="167" spans="1:44" ht="14.25" hidden="1" customHeight="1" x14ac:dyDescent="0.25">
      <c r="A167" s="693"/>
      <c r="B167" s="153" t="s">
        <v>410</v>
      </c>
      <c r="C167" s="158">
        <f t="shared" ref="C167:N167" si="97">C152/1000000</f>
        <v>0.44065599999999999</v>
      </c>
      <c r="D167" s="158">
        <f t="shared" si="97"/>
        <v>0.39071899999999998</v>
      </c>
      <c r="E167" s="158">
        <f t="shared" si="97"/>
        <v>0.35604599999999997</v>
      </c>
      <c r="F167" s="158">
        <f t="shared" si="97"/>
        <v>0.39169100000000001</v>
      </c>
      <c r="G167" s="158">
        <f t="shared" si="97"/>
        <v>0.53235399999999999</v>
      </c>
      <c r="H167" s="159">
        <f t="shared" si="97"/>
        <v>0.47271999999999997</v>
      </c>
      <c r="I167" s="159">
        <f t="shared" si="97"/>
        <v>0.51331599999999999</v>
      </c>
      <c r="J167" s="159">
        <f t="shared" si="97"/>
        <v>0.479769</v>
      </c>
      <c r="K167" s="159">
        <f t="shared" si="97"/>
        <v>0.34609299999999998</v>
      </c>
      <c r="L167" s="159">
        <f t="shared" si="97"/>
        <v>0.34520899999999999</v>
      </c>
      <c r="M167" s="159">
        <f t="shared" si="97"/>
        <v>0.47258600000000001</v>
      </c>
      <c r="N167" s="159">
        <f t="shared" si="97"/>
        <v>0.34095900000000001</v>
      </c>
      <c r="O167" s="168">
        <v>0.35016489299999998</v>
      </c>
      <c r="P167" s="168">
        <v>0.36102000468299994</v>
      </c>
      <c r="Q167" s="168">
        <v>0.37185060482348997</v>
      </c>
      <c r="R167" s="168">
        <v>0.38189057115372416</v>
      </c>
      <c r="S167" s="168">
        <v>0.39067405429025975</v>
      </c>
      <c r="T167" s="168">
        <v>0.40311632984085699</v>
      </c>
      <c r="U167" s="168">
        <v>0.41458971582947873</v>
      </c>
      <c r="V167" s="168">
        <v>0.42369401149935687</v>
      </c>
      <c r="W167" s="168">
        <v>0.4337865825633731</v>
      </c>
      <c r="X167" s="168">
        <v>0.4475281618719002</v>
      </c>
      <c r="Y167" s="168">
        <v>0.45856806545947715</v>
      </c>
      <c r="Z167" s="168">
        <v>0.4718272549184071</v>
      </c>
      <c r="AA167" s="168">
        <v>0.48299378280962607</v>
      </c>
      <c r="AB167" s="168">
        <v>0.4944139599426462</v>
      </c>
      <c r="AC167" s="168">
        <v>0.50704023809926735</v>
      </c>
      <c r="AD167" s="168">
        <v>0.51854561419560863</v>
      </c>
      <c r="AE167" s="168">
        <v>0.53069357668162076</v>
      </c>
      <c r="AF167" s="168">
        <v>0.54407285940032368</v>
      </c>
      <c r="AG167" s="168">
        <v>0.55643128184964574</v>
      </c>
      <c r="AH167" s="168">
        <v>0.56913224223098091</v>
      </c>
      <c r="AI167" s="168">
        <v>0.58181302597577633</v>
      </c>
      <c r="AJ167" s="168">
        <v>0.59199058042580388</v>
      </c>
      <c r="AK167" s="168">
        <v>0.60496489791711472</v>
      </c>
      <c r="AL167" s="168">
        <v>0.61621160453670976</v>
      </c>
      <c r="AM167" s="168">
        <v>0.63029899506396636</v>
      </c>
      <c r="AN167" s="168">
        <v>0.64191558163807128</v>
      </c>
      <c r="AO167" s="168">
        <v>0.65341859435032112</v>
      </c>
      <c r="AP167" s="168">
        <v>0.66534550455131614</v>
      </c>
      <c r="AQ167" s="168">
        <v>0.67736154305281571</v>
      </c>
      <c r="AR167" s="151"/>
    </row>
    <row r="168" spans="1:44" ht="14.25" hidden="1" customHeight="1" x14ac:dyDescent="0.25">
      <c r="A168" s="693"/>
      <c r="B168" s="153" t="s">
        <v>411</v>
      </c>
      <c r="C168" s="158">
        <f t="shared" ref="C168:N168" si="98">C153/1000000</f>
        <v>0.18827199999999999</v>
      </c>
      <c r="D168" s="158">
        <f t="shared" si="98"/>
        <v>0.138069</v>
      </c>
      <c r="E168" s="158">
        <f t="shared" si="98"/>
        <v>0.13786399999999999</v>
      </c>
      <c r="F168" s="158">
        <f t="shared" si="98"/>
        <v>7.7831999999999998E-2</v>
      </c>
      <c r="G168" s="158">
        <f t="shared" si="98"/>
        <v>0.263374</v>
      </c>
      <c r="H168" s="159">
        <f t="shared" si="98"/>
        <v>0.52669500000000002</v>
      </c>
      <c r="I168" s="159">
        <f t="shared" si="98"/>
        <v>0.33396300000000001</v>
      </c>
      <c r="J168" s="159">
        <f t="shared" si="98"/>
        <v>0.44541599999999998</v>
      </c>
      <c r="K168" s="159">
        <f t="shared" si="98"/>
        <v>0.34292099999999998</v>
      </c>
      <c r="L168" s="159">
        <f t="shared" si="98"/>
        <v>0.26467299999999999</v>
      </c>
      <c r="M168" s="159">
        <f t="shared" si="98"/>
        <v>0.34764066086361861</v>
      </c>
      <c r="N168" s="159">
        <f t="shared" si="98"/>
        <v>0.45125599999999999</v>
      </c>
      <c r="O168" s="168">
        <v>0.46343991199999995</v>
      </c>
      <c r="P168" s="168">
        <v>0.47780654927199989</v>
      </c>
      <c r="Q168" s="168">
        <v>0.49214074575015992</v>
      </c>
      <c r="R168" s="168">
        <v>0.50542854588541419</v>
      </c>
      <c r="S168" s="168">
        <v>0.51705340244077869</v>
      </c>
      <c r="T168" s="168">
        <v>0.53352063602563882</v>
      </c>
      <c r="U168" s="168">
        <v>0.54870555347225702</v>
      </c>
      <c r="V168" s="168">
        <v>0.56075500237023757</v>
      </c>
      <c r="W168" s="168">
        <v>0.57411242437131016</v>
      </c>
      <c r="X168" s="168">
        <v>0.59229927414635264</v>
      </c>
      <c r="Y168" s="168">
        <v>0.60691048174995199</v>
      </c>
      <c r="Z168" s="168">
        <v>0.62445889313806291</v>
      </c>
      <c r="AA168" s="168">
        <v>0.63923768680557114</v>
      </c>
      <c r="AB168" s="168">
        <v>0.65435218283687735</v>
      </c>
      <c r="AC168" s="168">
        <v>0.67106294212419415</v>
      </c>
      <c r="AD168" s="168">
        <v>0.68629019817471815</v>
      </c>
      <c r="AE168" s="168">
        <v>0.70236791121232056</v>
      </c>
      <c r="AF168" s="168">
        <v>0.72007526488977436</v>
      </c>
      <c r="AG168" s="168">
        <v>0.73643151969105924</v>
      </c>
      <c r="AH168" s="168">
        <v>0.75324112019387568</v>
      </c>
      <c r="AI168" s="168">
        <v>0.77002401710975532</v>
      </c>
      <c r="AJ168" s="168">
        <v>0.78349391381552247</v>
      </c>
      <c r="AK168" s="168">
        <v>0.80066529985859203</v>
      </c>
      <c r="AL168" s="168">
        <v>0.81555020931202193</v>
      </c>
      <c r="AM168" s="168">
        <v>0.83419473695249402</v>
      </c>
      <c r="AN168" s="168">
        <v>0.84956917901469009</v>
      </c>
      <c r="AO168" s="168">
        <v>0.86479330714880309</v>
      </c>
      <c r="AP168" s="168">
        <v>0.88057845958548964</v>
      </c>
      <c r="AQ168" s="168">
        <v>0.89648157248185745</v>
      </c>
      <c r="AR168" s="151"/>
    </row>
    <row r="169" spans="1:44" ht="14.25" hidden="1" customHeight="1" x14ac:dyDescent="0.25">
      <c r="A169" s="693"/>
      <c r="B169" s="153" t="s">
        <v>412</v>
      </c>
      <c r="C169" s="158">
        <f t="shared" ref="C169:N169" si="99">C154/1000000</f>
        <v>5.3518000000000003E-2</v>
      </c>
      <c r="D169" s="158">
        <f t="shared" si="99"/>
        <v>3.6221000000000003E-2</v>
      </c>
      <c r="E169" s="158">
        <f t="shared" si="99"/>
        <v>6.2955999999999998E-2</v>
      </c>
      <c r="F169" s="158">
        <f t="shared" si="99"/>
        <v>1.3121000000000001E-2</v>
      </c>
      <c r="G169" s="158">
        <f t="shared" si="99"/>
        <v>0.18496399999999999</v>
      </c>
      <c r="H169" s="159">
        <f t="shared" si="99"/>
        <v>0.17574134622532772</v>
      </c>
      <c r="I169" s="159">
        <f t="shared" si="99"/>
        <v>0.14885191504201825</v>
      </c>
      <c r="J169" s="159">
        <f t="shared" si="99"/>
        <v>0.24526750815189313</v>
      </c>
      <c r="K169" s="159">
        <f t="shared" si="99"/>
        <v>0.25402035975334397</v>
      </c>
      <c r="L169" s="159">
        <f t="shared" si="99"/>
        <v>0.24377087877727277</v>
      </c>
      <c r="M169" s="159">
        <f t="shared" si="99"/>
        <v>0.24379678429693205</v>
      </c>
      <c r="N169" s="159">
        <f t="shared" si="99"/>
        <v>0.19723267877640868</v>
      </c>
      <c r="O169" s="168">
        <v>0.20255796110337171</v>
      </c>
      <c r="P169" s="168">
        <v>0.20883725789757621</v>
      </c>
      <c r="Q169" s="168">
        <v>0.21510237563450349</v>
      </c>
      <c r="R169" s="168">
        <v>0.22091013977663507</v>
      </c>
      <c r="S169" s="168">
        <v>0.22599107299149765</v>
      </c>
      <c r="T169" s="168">
        <v>0.23318848774493872</v>
      </c>
      <c r="U169" s="168">
        <v>0.23982543427860284</v>
      </c>
      <c r="V169" s="168">
        <v>0.24509194615640201</v>
      </c>
      <c r="W169" s="168">
        <v>0.25093014026976224</v>
      </c>
      <c r="X169" s="168">
        <v>0.25887915612691592</v>
      </c>
      <c r="Y169" s="168">
        <v>0.26526534847852151</v>
      </c>
      <c r="Z169" s="168">
        <v>0.27293531893065409</v>
      </c>
      <c r="AA169" s="168">
        <v>0.27939475894724436</v>
      </c>
      <c r="AB169" s="168">
        <v>0.28600092604665117</v>
      </c>
      <c r="AC169" s="168">
        <v>0.29330477977629738</v>
      </c>
      <c r="AD169" s="168">
        <v>0.29996023145175238</v>
      </c>
      <c r="AE169" s="168">
        <v>0.30698739654430451</v>
      </c>
      <c r="AF169" s="168">
        <v>0.31472683668437029</v>
      </c>
      <c r="AG169" s="168">
        <v>0.32187574539518388</v>
      </c>
      <c r="AH169" s="168">
        <v>0.32922280014089755</v>
      </c>
      <c r="AI169" s="168">
        <v>0.33655818341856536</v>
      </c>
      <c r="AJ169" s="168">
        <v>0.34244553740415218</v>
      </c>
      <c r="AK169" s="168">
        <v>0.34995071953486828</v>
      </c>
      <c r="AL169" s="168">
        <v>0.35645654009978989</v>
      </c>
      <c r="AM169" s="168">
        <v>0.36460559547202009</v>
      </c>
      <c r="AN169" s="168">
        <v>0.37132537846132024</v>
      </c>
      <c r="AO169" s="168">
        <v>0.37797946300296931</v>
      </c>
      <c r="AP169" s="168">
        <v>0.38487875719513881</v>
      </c>
      <c r="AQ169" s="168">
        <v>0.39182960894544083</v>
      </c>
      <c r="AR169" s="151"/>
    </row>
    <row r="170" spans="1:44" ht="14.25" hidden="1" customHeight="1" x14ac:dyDescent="0.25">
      <c r="A170" s="693"/>
      <c r="B170" s="153" t="s">
        <v>413</v>
      </c>
      <c r="C170" s="160">
        <v>0</v>
      </c>
      <c r="D170" s="160">
        <v>0</v>
      </c>
      <c r="E170" s="160">
        <v>0</v>
      </c>
      <c r="F170" s="160">
        <v>0</v>
      </c>
      <c r="G170" s="158">
        <v>0.4800141409</v>
      </c>
      <c r="H170" s="159">
        <v>0.59193427089999995</v>
      </c>
      <c r="I170" s="159">
        <v>0.53395091829999997</v>
      </c>
      <c r="J170" s="159">
        <v>0.60168843839999997</v>
      </c>
      <c r="K170" s="159">
        <v>0.50568682919999997</v>
      </c>
      <c r="L170" s="159">
        <v>0.5241654161</v>
      </c>
      <c r="M170" s="159">
        <v>0.39211125349999998</v>
      </c>
      <c r="N170" s="159">
        <v>0.43874862749999999</v>
      </c>
      <c r="O170" s="168">
        <v>0.45059484044249992</v>
      </c>
      <c r="P170" s="168">
        <v>0.46456328049621737</v>
      </c>
      <c r="Q170" s="168">
        <v>0.47850017891110391</v>
      </c>
      <c r="R170" s="168">
        <v>0.49141968374170369</v>
      </c>
      <c r="S170" s="168">
        <v>0.50272233646776288</v>
      </c>
      <c r="T170" s="168">
        <v>0.51873315102552886</v>
      </c>
      <c r="U170" s="168">
        <v>0.53349719114555949</v>
      </c>
      <c r="V170" s="168">
        <v>0.54521266787300537</v>
      </c>
      <c r="W170" s="168">
        <v>0.55819986487406215</v>
      </c>
      <c r="X170" s="168">
        <v>0.57588263336323142</v>
      </c>
      <c r="Y170" s="168">
        <v>0.5900888650414734</v>
      </c>
      <c r="Z170" s="168">
        <v>0.60715089061307581</v>
      </c>
      <c r="AA170" s="168">
        <v>0.62152006340573651</v>
      </c>
      <c r="AB170" s="168">
        <v>0.63621563396677017</v>
      </c>
      <c r="AC170" s="168">
        <v>0.65246322447369554</v>
      </c>
      <c r="AD170" s="168">
        <v>0.66726842970699651</v>
      </c>
      <c r="AE170" s="168">
        <v>0.68290051998078105</v>
      </c>
      <c r="AF170" s="168">
        <v>0.70011708247001103</v>
      </c>
      <c r="AG170" s="168">
        <v>0.71601999422099938</v>
      </c>
      <c r="AH170" s="168">
        <v>0.73236368638117899</v>
      </c>
      <c r="AI170" s="168">
        <v>0.74868141509241204</v>
      </c>
      <c r="AJ170" s="168">
        <v>0.76177796935921871</v>
      </c>
      <c r="AK170" s="168">
        <v>0.77847341952202964</v>
      </c>
      <c r="AL170" s="168">
        <v>0.79294576691054997</v>
      </c>
      <c r="AM170" s="168">
        <v>0.81107352789908627</v>
      </c>
      <c r="AN170" s="168">
        <v>0.82602183961874609</v>
      </c>
      <c r="AO170" s="168">
        <v>0.84082400363147103</v>
      </c>
      <c r="AP170" s="168">
        <v>0.85617164214813224</v>
      </c>
      <c r="AQ170" s="168">
        <v>0.87163397163795386</v>
      </c>
      <c r="AR170" s="151"/>
    </row>
    <row r="171" spans="1:44" ht="14.25" hidden="1" customHeight="1" x14ac:dyDescent="0.25">
      <c r="A171" s="658"/>
      <c r="B171" s="152" t="s">
        <v>484</v>
      </c>
      <c r="C171" s="160"/>
      <c r="D171" s="160"/>
      <c r="E171" s="160"/>
      <c r="F171" s="160"/>
      <c r="G171" s="158"/>
      <c r="H171" s="159"/>
      <c r="I171" s="159"/>
      <c r="J171" s="159"/>
      <c r="K171" s="159"/>
      <c r="L171" s="159"/>
      <c r="M171" s="159"/>
      <c r="N171" s="159"/>
      <c r="O171" s="168"/>
      <c r="P171" s="168"/>
      <c r="Q171" s="168"/>
      <c r="R171" s="168"/>
      <c r="S171" s="168"/>
      <c r="T171" s="168"/>
      <c r="U171" s="168"/>
      <c r="V171" s="168"/>
      <c r="W171" s="168"/>
      <c r="X171" s="168"/>
      <c r="Y171" s="168"/>
      <c r="Z171" s="168"/>
      <c r="AA171" s="168"/>
      <c r="AB171" s="168"/>
      <c r="AC171" s="168"/>
      <c r="AD171" s="168"/>
      <c r="AE171" s="168"/>
      <c r="AF171" s="168"/>
      <c r="AG171" s="168"/>
      <c r="AH171" s="168"/>
      <c r="AI171" s="168"/>
      <c r="AJ171" s="168"/>
      <c r="AK171" s="168"/>
      <c r="AL171" s="168"/>
      <c r="AM171" s="168"/>
      <c r="AN171" s="168"/>
      <c r="AO171" s="168"/>
      <c r="AP171" s="168"/>
      <c r="AQ171" s="168"/>
      <c r="AR171" s="151"/>
    </row>
    <row r="172" spans="1:44" ht="14.25" hidden="1" customHeight="1" x14ac:dyDescent="0.25">
      <c r="A172" s="867" t="s">
        <v>485</v>
      </c>
      <c r="B172" s="153" t="s">
        <v>425</v>
      </c>
      <c r="C172" s="158">
        <f t="shared" ref="C172:G172" si="100">C156*(1-$E$188/100)/1000000</f>
        <v>0</v>
      </c>
      <c r="D172" s="158">
        <f t="shared" si="100"/>
        <v>0</v>
      </c>
      <c r="E172" s="158">
        <f t="shared" si="100"/>
        <v>0</v>
      </c>
      <c r="F172" s="158">
        <f t="shared" si="100"/>
        <v>0</v>
      </c>
      <c r="G172" s="158">
        <f t="shared" si="100"/>
        <v>0</v>
      </c>
      <c r="H172" s="159">
        <f t="shared" ref="H172:AQ172" si="101">H208/H157</f>
        <v>0.78462105486819589</v>
      </c>
      <c r="I172" s="159">
        <f t="shared" si="101"/>
        <v>0.84915923669578885</v>
      </c>
      <c r="J172" s="159">
        <f t="shared" si="101"/>
        <v>0.87876188721207782</v>
      </c>
      <c r="K172" s="159">
        <f t="shared" si="101"/>
        <v>0.86976198650074665</v>
      </c>
      <c r="L172" s="159">
        <f t="shared" si="101"/>
        <v>0.90442045904847534</v>
      </c>
      <c r="M172" s="159">
        <f t="shared" si="101"/>
        <v>0.86403161926343552</v>
      </c>
      <c r="N172" s="159">
        <f t="shared" si="101"/>
        <v>0.90873723721106814</v>
      </c>
      <c r="O172" s="159">
        <f t="shared" si="101"/>
        <v>0.88050371751795109</v>
      </c>
      <c r="P172" s="159">
        <f t="shared" si="101"/>
        <v>0.81194195084066678</v>
      </c>
      <c r="Q172" s="159">
        <f t="shared" si="101"/>
        <v>0.92910668186753986</v>
      </c>
      <c r="R172" s="159">
        <f t="shared" si="101"/>
        <v>0.88220651013343299</v>
      </c>
      <c r="S172" s="159">
        <f t="shared" si="101"/>
        <v>1.0149027768216903</v>
      </c>
      <c r="T172" s="159">
        <f t="shared" si="101"/>
        <v>1.038999378207778</v>
      </c>
      <c r="U172" s="159">
        <f t="shared" si="101"/>
        <v>1.0695854393468001</v>
      </c>
      <c r="V172" s="159">
        <f t="shared" si="101"/>
        <v>1.0967517456676072</v>
      </c>
      <c r="W172" s="159">
        <f t="shared" si="101"/>
        <v>1.1350256829166345</v>
      </c>
      <c r="X172" s="159">
        <f t="shared" si="101"/>
        <v>1.1587650507518303</v>
      </c>
      <c r="Y172" s="159">
        <f t="shared" si="101"/>
        <v>1.1948634020281075</v>
      </c>
      <c r="Z172" s="159">
        <f t="shared" si="101"/>
        <v>1.2358179043159683</v>
      </c>
      <c r="AA172" s="159">
        <f t="shared" si="101"/>
        <v>1.2818376097163551</v>
      </c>
      <c r="AB172" s="159">
        <f t="shared" si="101"/>
        <v>1.3316872995276021</v>
      </c>
      <c r="AC172" s="159">
        <f t="shared" si="101"/>
        <v>1.3676749015637002</v>
      </c>
      <c r="AD172" s="159">
        <f t="shared" si="101"/>
        <v>1.4072370116294755</v>
      </c>
      <c r="AE172" s="159">
        <f t="shared" si="101"/>
        <v>1.4548375757487531</v>
      </c>
      <c r="AF172" s="159">
        <f t="shared" si="101"/>
        <v>1.4995357005205199</v>
      </c>
      <c r="AG172" s="159">
        <f t="shared" si="101"/>
        <v>1.5587507037266013</v>
      </c>
      <c r="AH172" s="159">
        <f t="shared" si="101"/>
        <v>1.6104308076166176</v>
      </c>
      <c r="AI172" s="159">
        <f t="shared" si="101"/>
        <v>1.667619134516872</v>
      </c>
      <c r="AJ172" s="159">
        <f t="shared" si="101"/>
        <v>1.7280956243846097</v>
      </c>
      <c r="AK172" s="159">
        <f t="shared" si="101"/>
        <v>1.7834238290217419</v>
      </c>
      <c r="AL172" s="159">
        <f t="shared" si="101"/>
        <v>1.8399247193205983</v>
      </c>
      <c r="AM172" s="159">
        <f t="shared" si="101"/>
        <v>1.8994491263882365</v>
      </c>
      <c r="AN172" s="159">
        <f t="shared" si="101"/>
        <v>1.9620472155092643</v>
      </c>
      <c r="AO172" s="159">
        <f t="shared" si="101"/>
        <v>2.0347818978977008</v>
      </c>
      <c r="AP172" s="159">
        <f t="shared" si="101"/>
        <v>2.1028873668088526</v>
      </c>
      <c r="AQ172" s="159">
        <f t="shared" si="101"/>
        <v>2.1730091809922976</v>
      </c>
      <c r="AR172" s="151"/>
    </row>
    <row r="173" spans="1:44" ht="14.25" hidden="1" customHeight="1" x14ac:dyDescent="0.25">
      <c r="A173" s="693"/>
      <c r="B173" s="153" t="s">
        <v>401</v>
      </c>
      <c r="C173" s="158">
        <f t="shared" ref="C173:G173" si="102">C157*(1-$E$188/100)/1000000</f>
        <v>8.39356749E-6</v>
      </c>
      <c r="D173" s="158">
        <f t="shared" si="102"/>
        <v>7.9395624000000002E-6</v>
      </c>
      <c r="E173" s="158">
        <f t="shared" si="102"/>
        <v>7.49584737E-6</v>
      </c>
      <c r="F173" s="158">
        <f t="shared" si="102"/>
        <v>6.5336643900000004E-6</v>
      </c>
      <c r="G173" s="158">
        <f t="shared" si="102"/>
        <v>7.45043904E-6</v>
      </c>
      <c r="H173" s="159">
        <f t="shared" ref="H173:AQ173" si="103">H209/H158</f>
        <v>0.59335351964606597</v>
      </c>
      <c r="I173" s="159">
        <f t="shared" si="103"/>
        <v>0.58281683213313695</v>
      </c>
      <c r="J173" s="159">
        <f t="shared" si="103"/>
        <v>0.62797337658102836</v>
      </c>
      <c r="K173" s="159">
        <f t="shared" si="103"/>
        <v>0.65644461081167138</v>
      </c>
      <c r="L173" s="159">
        <f t="shared" si="103"/>
        <v>0.70934399927620595</v>
      </c>
      <c r="M173" s="159">
        <f t="shared" si="103"/>
        <v>0.74385170265171885</v>
      </c>
      <c r="N173" s="159">
        <f t="shared" si="103"/>
        <v>0.71058709143576282</v>
      </c>
      <c r="O173" s="159">
        <f t="shared" si="103"/>
        <v>0.68850989043836741</v>
      </c>
      <c r="P173" s="159">
        <f t="shared" si="103"/>
        <v>0.63489801632123688</v>
      </c>
      <c r="Q173" s="159">
        <f t="shared" si="103"/>
        <v>0.72651497888211158</v>
      </c>
      <c r="R173" s="159">
        <f t="shared" si="103"/>
        <v>0.68984138914053039</v>
      </c>
      <c r="S173" s="159">
        <f t="shared" si="103"/>
        <v>0.79360323616220385</v>
      </c>
      <c r="T173" s="159">
        <f t="shared" si="103"/>
        <v>0.81244557384936289</v>
      </c>
      <c r="U173" s="159">
        <f t="shared" si="103"/>
        <v>0.83636234465316128</v>
      </c>
      <c r="V173" s="159">
        <f t="shared" si="103"/>
        <v>0.85760503814374578</v>
      </c>
      <c r="W173" s="159">
        <f t="shared" si="103"/>
        <v>0.88753334374619819</v>
      </c>
      <c r="X173" s="159">
        <f t="shared" si="103"/>
        <v>0.90609634265477867</v>
      </c>
      <c r="Y173" s="159">
        <f t="shared" si="103"/>
        <v>0.93432344878477458</v>
      </c>
      <c r="Z173" s="159">
        <f t="shared" si="103"/>
        <v>0.96634782224529681</v>
      </c>
      <c r="AA173" s="159">
        <f t="shared" si="103"/>
        <v>1.0023329313287008</v>
      </c>
      <c r="AB173" s="159">
        <f t="shared" si="103"/>
        <v>1.0413128967592598</v>
      </c>
      <c r="AC173" s="159">
        <f t="shared" si="103"/>
        <v>1.0694534025198255</v>
      </c>
      <c r="AD173" s="159">
        <f t="shared" si="103"/>
        <v>1.1003889948688064</v>
      </c>
      <c r="AE173" s="159">
        <f t="shared" si="103"/>
        <v>1.1376102564427535</v>
      </c>
      <c r="AF173" s="159">
        <f t="shared" si="103"/>
        <v>1.1725619555408124</v>
      </c>
      <c r="AG173" s="159">
        <f t="shared" si="103"/>
        <v>1.2188651278711387</v>
      </c>
      <c r="AH173" s="159">
        <f t="shared" si="103"/>
        <v>1.259276385608314</v>
      </c>
      <c r="AI173" s="159">
        <f t="shared" si="103"/>
        <v>1.303994798381676</v>
      </c>
      <c r="AJ173" s="159">
        <f t="shared" si="103"/>
        <v>1.3512843902192981</v>
      </c>
      <c r="AK173" s="159">
        <f t="shared" si="103"/>
        <v>1.3945482803710021</v>
      </c>
      <c r="AL173" s="159">
        <f t="shared" si="103"/>
        <v>1.4387291520872454</v>
      </c>
      <c r="AM173" s="159">
        <f t="shared" si="103"/>
        <v>1.4852742627701119</v>
      </c>
      <c r="AN173" s="159">
        <f t="shared" si="103"/>
        <v>1.5342228391643862</v>
      </c>
      <c r="AO173" s="159">
        <f t="shared" si="103"/>
        <v>1.5910977247622553</v>
      </c>
      <c r="AP173" s="159">
        <f t="shared" si="103"/>
        <v>1.6443527968367406</v>
      </c>
      <c r="AQ173" s="159">
        <f t="shared" si="103"/>
        <v>1.6991845501164178</v>
      </c>
      <c r="AR173" s="151"/>
    </row>
    <row r="174" spans="1:44" ht="14.25" hidden="1" customHeight="1" x14ac:dyDescent="0.25">
      <c r="A174" s="693"/>
      <c r="B174" s="153" t="s">
        <v>402</v>
      </c>
      <c r="C174" s="158">
        <f t="shared" ref="C174:G174" si="104">C158*(1-$E$188/100)/1000000</f>
        <v>1.3077900000000001E-7</v>
      </c>
      <c r="D174" s="158">
        <f t="shared" si="104"/>
        <v>2.2192137000000001E-7</v>
      </c>
      <c r="E174" s="158">
        <f t="shared" si="104"/>
        <v>1.3198977000000002E-7</v>
      </c>
      <c r="F174" s="158">
        <f t="shared" si="104"/>
        <v>1.2716153999999998E-7</v>
      </c>
      <c r="G174" s="158">
        <f t="shared" si="104"/>
        <v>1.5465383999999998E-7</v>
      </c>
      <c r="H174" s="159">
        <f t="shared" ref="H174:AQ174" si="105">H210/H159</f>
        <v>1.208791495185954</v>
      </c>
      <c r="I174" s="159">
        <f t="shared" si="105"/>
        <v>1.3395790140845065</v>
      </c>
      <c r="J174" s="159">
        <f t="shared" si="105"/>
        <v>0.67163581217213109</v>
      </c>
      <c r="K174" s="159">
        <f t="shared" si="105"/>
        <v>0.90389394861796646</v>
      </c>
      <c r="L174" s="159">
        <f t="shared" si="105"/>
        <v>0.22589510000245669</v>
      </c>
      <c r="M174" s="159">
        <f t="shared" si="105"/>
        <v>0.36654966693749996</v>
      </c>
      <c r="N174" s="159">
        <f t="shared" si="105"/>
        <v>0.81811745053691276</v>
      </c>
      <c r="O174" s="159">
        <f t="shared" si="105"/>
        <v>0.79269939325348293</v>
      </c>
      <c r="P174" s="159">
        <f t="shared" si="105"/>
        <v>0.73097464438056059</v>
      </c>
      <c r="Q174" s="159">
        <f t="shared" si="105"/>
        <v>0.83645564275444451</v>
      </c>
      <c r="R174" s="159">
        <f t="shared" si="105"/>
        <v>0.79423238243487326</v>
      </c>
      <c r="S174" s="159">
        <f t="shared" si="105"/>
        <v>0.91369610302801152</v>
      </c>
      <c r="T174" s="159">
        <f t="shared" si="105"/>
        <v>0.93538977781687838</v>
      </c>
      <c r="U174" s="159">
        <f t="shared" si="105"/>
        <v>0.96292577979454441</v>
      </c>
      <c r="V174" s="159">
        <f t="shared" si="105"/>
        <v>0.98738304682136202</v>
      </c>
      <c r="W174" s="159">
        <f t="shared" si="105"/>
        <v>1.0218402855940163</v>
      </c>
      <c r="X174" s="159">
        <f t="shared" si="105"/>
        <v>1.0432123503619284</v>
      </c>
      <c r="Y174" s="159">
        <f t="shared" si="105"/>
        <v>1.0757109538145282</v>
      </c>
      <c r="Z174" s="159">
        <f t="shared" si="105"/>
        <v>1.112581450177792</v>
      </c>
      <c r="AA174" s="159">
        <f t="shared" si="105"/>
        <v>1.1540120447599742</v>
      </c>
      <c r="AB174" s="159">
        <f t="shared" si="105"/>
        <v>1.1988906955607237</v>
      </c>
      <c r="AC174" s="159">
        <f t="shared" si="105"/>
        <v>1.2312895937494541</v>
      </c>
      <c r="AD174" s="159">
        <f t="shared" si="105"/>
        <v>1.2669065480235038</v>
      </c>
      <c r="AE174" s="159">
        <f t="shared" si="105"/>
        <v>1.309760357207002</v>
      </c>
      <c r="AF174" s="159">
        <f t="shared" si="105"/>
        <v>1.3500011599216433</v>
      </c>
      <c r="AG174" s="159">
        <f t="shared" si="105"/>
        <v>1.4033112098159035</v>
      </c>
      <c r="AH174" s="159">
        <f t="shared" si="105"/>
        <v>1.449837744777476</v>
      </c>
      <c r="AI174" s="159">
        <f t="shared" si="105"/>
        <v>1.5013232196631503</v>
      </c>
      <c r="AJ174" s="159">
        <f t="shared" si="105"/>
        <v>1.5557689600620588</v>
      </c>
      <c r="AK174" s="159">
        <f t="shared" si="105"/>
        <v>1.6055798051193542</v>
      </c>
      <c r="AL174" s="159">
        <f t="shared" si="105"/>
        <v>1.6564463949668551</v>
      </c>
      <c r="AM174" s="159">
        <f t="shared" si="105"/>
        <v>1.7100349947961657</v>
      </c>
      <c r="AN174" s="159">
        <f t="shared" si="105"/>
        <v>1.7663907673815942</v>
      </c>
      <c r="AO174" s="159">
        <f t="shared" si="105"/>
        <v>1.8318723064718854</v>
      </c>
      <c r="AP174" s="159">
        <f t="shared" si="105"/>
        <v>1.8931862598476852</v>
      </c>
      <c r="AQ174" s="159">
        <f t="shared" si="105"/>
        <v>1.9563154874149917</v>
      </c>
      <c r="AR174" s="151"/>
    </row>
    <row r="175" spans="1:44" ht="14.25" hidden="1" customHeight="1" x14ac:dyDescent="0.25">
      <c r="A175" s="693"/>
      <c r="B175" s="153" t="s">
        <v>403</v>
      </c>
      <c r="C175" s="158">
        <f t="shared" ref="C175:G175" si="106">C159*(1-$E$188/100)/1000000</f>
        <v>3.1033530000000001E-8</v>
      </c>
      <c r="D175" s="158">
        <f t="shared" si="106"/>
        <v>2.3590709999999999E-8</v>
      </c>
      <c r="E175" s="158">
        <f t="shared" si="106"/>
        <v>7.2665999999999997E-9</v>
      </c>
      <c r="F175" s="158">
        <f t="shared" si="106"/>
        <v>7.6814100000000011E-9</v>
      </c>
      <c r="G175" s="158">
        <f t="shared" si="106"/>
        <v>4.1827499999999999E-9</v>
      </c>
      <c r="H175" s="159">
        <f t="shared" ref="H175:AQ175" si="107">H211/H160</f>
        <v>8.115963301390599E-4</v>
      </c>
      <c r="I175" s="159">
        <f t="shared" si="107"/>
        <v>1.2296704346732808E-2</v>
      </c>
      <c r="J175" s="159">
        <f t="shared" si="107"/>
        <v>6.8403470002492261E-3</v>
      </c>
      <c r="K175" s="159">
        <f t="shared" si="107"/>
        <v>4.9697347486268655E-4</v>
      </c>
      <c r="L175" s="159">
        <f t="shared" si="107"/>
        <v>5.920421013748815E-3</v>
      </c>
      <c r="M175" s="159">
        <f t="shared" si="107"/>
        <v>3.0173680951990057E-3</v>
      </c>
      <c r="N175" s="159">
        <f t="shared" si="107"/>
        <v>1.8558796692426981E-3</v>
      </c>
      <c r="O175" s="159">
        <f t="shared" si="107"/>
        <v>1.7982194204446736E-3</v>
      </c>
      <c r="P175" s="159">
        <f t="shared" si="107"/>
        <v>1.658198319015791E-3</v>
      </c>
      <c r="Q175" s="159">
        <f t="shared" si="107"/>
        <v>1.8974794152019684E-3</v>
      </c>
      <c r="R175" s="159">
        <f t="shared" si="107"/>
        <v>1.8016969693626734E-3</v>
      </c>
      <c r="S175" s="159">
        <f t="shared" si="107"/>
        <v>2.0726975330536104E-3</v>
      </c>
      <c r="T175" s="159">
        <f t="shared" si="107"/>
        <v>2.1219091101510046E-3</v>
      </c>
      <c r="U175" s="159">
        <f t="shared" si="107"/>
        <v>2.1843738653142624E-3</v>
      </c>
      <c r="V175" s="159">
        <f t="shared" si="107"/>
        <v>2.239854584629713E-3</v>
      </c>
      <c r="W175" s="159">
        <f t="shared" si="107"/>
        <v>2.3180199982319317E-3</v>
      </c>
      <c r="X175" s="159">
        <f t="shared" si="107"/>
        <v>2.3665020107675105E-3</v>
      </c>
      <c r="Y175" s="159">
        <f t="shared" si="107"/>
        <v>2.4402243074706036E-3</v>
      </c>
      <c r="Z175" s="159">
        <f t="shared" si="107"/>
        <v>2.5238641376081478E-3</v>
      </c>
      <c r="AA175" s="159">
        <f t="shared" si="107"/>
        <v>2.6178484403745145E-3</v>
      </c>
      <c r="AB175" s="159">
        <f t="shared" si="107"/>
        <v>2.7196545753609917E-3</v>
      </c>
      <c r="AC175" s="159">
        <f t="shared" si="107"/>
        <v>2.7931506930820686E-3</v>
      </c>
      <c r="AD175" s="159">
        <f t="shared" si="107"/>
        <v>2.8739468932782327E-3</v>
      </c>
      <c r="AE175" s="159">
        <f t="shared" si="107"/>
        <v>2.9711597239800661E-3</v>
      </c>
      <c r="AF175" s="159">
        <f t="shared" si="107"/>
        <v>3.0624450126425888E-3</v>
      </c>
      <c r="AG175" s="159">
        <f t="shared" si="107"/>
        <v>3.1833775727537822E-3</v>
      </c>
      <c r="AH175" s="159">
        <f t="shared" si="107"/>
        <v>3.2889218931430163E-3</v>
      </c>
      <c r="AI175" s="159">
        <f t="shared" si="107"/>
        <v>3.4057154489324946E-3</v>
      </c>
      <c r="AJ175" s="159">
        <f t="shared" si="107"/>
        <v>3.5292242955130017E-3</v>
      </c>
      <c r="AK175" s="159">
        <f t="shared" si="107"/>
        <v>3.6422189939990983E-3</v>
      </c>
      <c r="AL175" s="159">
        <f t="shared" si="107"/>
        <v>3.7576086240329394E-3</v>
      </c>
      <c r="AM175" s="159">
        <f t="shared" si="107"/>
        <v>3.8791730679414902E-3</v>
      </c>
      <c r="AN175" s="159">
        <f t="shared" si="107"/>
        <v>4.0070147763870464E-3</v>
      </c>
      <c r="AO175" s="159">
        <f t="shared" si="107"/>
        <v>4.15555806565271E-3</v>
      </c>
      <c r="AP175" s="159">
        <f t="shared" si="107"/>
        <v>4.2946472874219833E-3</v>
      </c>
      <c r="AQ175" s="159">
        <f t="shared" si="107"/>
        <v>4.4378544148341538E-3</v>
      </c>
      <c r="AR175" s="151"/>
    </row>
    <row r="176" spans="1:44" ht="14.25" hidden="1" customHeight="1" x14ac:dyDescent="0.25">
      <c r="A176" s="693"/>
      <c r="B176" s="153" t="s">
        <v>404</v>
      </c>
      <c r="C176" s="158">
        <f t="shared" ref="C176:G176" si="108">C160*(1-$E$188/100)/1000000</f>
        <v>8.2637101800000011E-6</v>
      </c>
      <c r="D176" s="158">
        <f t="shared" si="108"/>
        <v>8.0505008100000013E-6</v>
      </c>
      <c r="E176" s="158">
        <f t="shared" si="108"/>
        <v>7.3051327800000005E-6</v>
      </c>
      <c r="F176" s="158">
        <f t="shared" si="108"/>
        <v>7.08668235E-6</v>
      </c>
      <c r="G176" s="158">
        <f t="shared" si="108"/>
        <v>8.168792939999999E-6</v>
      </c>
      <c r="H176" s="159">
        <f t="shared" ref="H176:AQ176" si="109">H212/H161</f>
        <v>5.8882627790915122E-5</v>
      </c>
      <c r="I176" s="159">
        <f t="shared" si="109"/>
        <v>4.4584367116318836E-5</v>
      </c>
      <c r="J176" s="159">
        <f t="shared" si="109"/>
        <v>3.4631258192725339E-5</v>
      </c>
      <c r="K176" s="159">
        <f t="shared" si="109"/>
        <v>3.0739698578452814E-5</v>
      </c>
      <c r="L176" s="159">
        <f t="shared" si="109"/>
        <v>3.1879026280933784E-3</v>
      </c>
      <c r="M176" s="159">
        <f t="shared" si="109"/>
        <v>6.7656270608680914E-6</v>
      </c>
      <c r="N176" s="159">
        <f t="shared" si="109"/>
        <v>2.490784874054088E-3</v>
      </c>
      <c r="O176" s="159">
        <f t="shared" si="109"/>
        <v>2.4133987816686272E-3</v>
      </c>
      <c r="P176" s="159">
        <f t="shared" si="109"/>
        <v>2.2254757997709007E-3</v>
      </c>
      <c r="Q176" s="159">
        <f t="shared" si="109"/>
        <v>2.5466160896857166E-3</v>
      </c>
      <c r="R176" s="159">
        <f t="shared" si="109"/>
        <v>2.4180660165046396E-3</v>
      </c>
      <c r="S176" s="159">
        <f t="shared" si="109"/>
        <v>2.7817771536480062E-3</v>
      </c>
      <c r="T176" s="159">
        <f t="shared" si="109"/>
        <v>2.8478242438198346E-3</v>
      </c>
      <c r="U176" s="159">
        <f t="shared" si="109"/>
        <v>2.9316584869017812E-3</v>
      </c>
      <c r="V176" s="159">
        <f t="shared" si="109"/>
        <v>3.0061194224693085E-3</v>
      </c>
      <c r="W176" s="159">
        <f t="shared" si="109"/>
        <v>3.1110255934356798E-3</v>
      </c>
      <c r="X176" s="159">
        <f t="shared" si="109"/>
        <v>3.1760935315615366E-3</v>
      </c>
      <c r="Y176" s="159">
        <f t="shared" si="109"/>
        <v>3.2750365743416335E-3</v>
      </c>
      <c r="Z176" s="159">
        <f t="shared" si="109"/>
        <v>3.387289985609433E-3</v>
      </c>
      <c r="AA176" s="159">
        <f t="shared" si="109"/>
        <v>3.5134267624752028E-3</v>
      </c>
      <c r="AB176" s="159">
        <f t="shared" si="109"/>
        <v>3.6500612573256686E-3</v>
      </c>
      <c r="AC176" s="159">
        <f t="shared" si="109"/>
        <v>3.748700744225193E-3</v>
      </c>
      <c r="AD176" s="159">
        <f t="shared" si="109"/>
        <v>3.8571377063110856E-3</v>
      </c>
      <c r="AE176" s="159">
        <f t="shared" si="109"/>
        <v>3.9876075057754612E-3</v>
      </c>
      <c r="AF176" s="159">
        <f t="shared" si="109"/>
        <v>4.1101219230582648E-3</v>
      </c>
      <c r="AG176" s="159">
        <f t="shared" si="109"/>
        <v>4.2724260834505765E-3</v>
      </c>
      <c r="AH176" s="159">
        <f t="shared" si="109"/>
        <v>4.414077614594886E-3</v>
      </c>
      <c r="AI176" s="159">
        <f t="shared" si="109"/>
        <v>4.5708267977281501E-3</v>
      </c>
      <c r="AJ176" s="159">
        <f t="shared" si="109"/>
        <v>4.7365886043651759E-3</v>
      </c>
      <c r="AK176" s="159">
        <f t="shared" si="109"/>
        <v>4.8882393231600629E-3</v>
      </c>
      <c r="AL176" s="159">
        <f t="shared" si="109"/>
        <v>5.0431042909024311E-3</v>
      </c>
      <c r="AM176" s="159">
        <f t="shared" si="109"/>
        <v>5.2062565055251437E-3</v>
      </c>
      <c r="AN176" s="159">
        <f t="shared" si="109"/>
        <v>5.3778334665461995E-3</v>
      </c>
      <c r="AO176" s="159">
        <f t="shared" si="109"/>
        <v>5.5771941170112884E-3</v>
      </c>
      <c r="AP176" s="159">
        <f t="shared" si="109"/>
        <v>5.7638664188142527E-3</v>
      </c>
      <c r="AQ176" s="159">
        <f t="shared" si="109"/>
        <v>5.9560653812397229E-3</v>
      </c>
      <c r="AR176" s="151"/>
    </row>
    <row r="177" spans="1:47" ht="14.25" hidden="1" customHeight="1" x14ac:dyDescent="0.25">
      <c r="A177" s="693"/>
      <c r="B177" s="153" t="s">
        <v>405</v>
      </c>
      <c r="C177" s="158">
        <f t="shared" ref="C177:G177" si="110">C161*(1-$E$188/100)/1000000</f>
        <v>9.7425503999999989E-7</v>
      </c>
      <c r="D177" s="158">
        <f t="shared" si="110"/>
        <v>9.5362937999999992E-7</v>
      </c>
      <c r="E177" s="158">
        <f t="shared" si="110"/>
        <v>1.3162366799999999E-6</v>
      </c>
      <c r="F177" s="158">
        <f t="shared" si="110"/>
        <v>1.1654091900000002E-6</v>
      </c>
      <c r="G177" s="158">
        <f t="shared" si="110"/>
        <v>1.6510269600000001E-6</v>
      </c>
      <c r="H177" s="159">
        <f t="shared" ref="H177:AQ177" si="111">H213/H162</f>
        <v>6.5227620607908834E-2</v>
      </c>
      <c r="I177" s="159">
        <f t="shared" si="111"/>
        <v>9.9125546593241076E-2</v>
      </c>
      <c r="J177" s="159">
        <f t="shared" si="111"/>
        <v>8.5105536143062571E-2</v>
      </c>
      <c r="K177" s="159">
        <f t="shared" si="111"/>
        <v>0.1005970029132774</v>
      </c>
      <c r="L177" s="159">
        <f t="shared" si="111"/>
        <v>8.1557000785189293E-2</v>
      </c>
      <c r="M177" s="159">
        <f t="shared" si="111"/>
        <v>6.5825010798050282E-2</v>
      </c>
      <c r="N177" s="159">
        <f t="shared" si="111"/>
        <v>4.6299061147112984E-2</v>
      </c>
      <c r="O177" s="159">
        <f t="shared" si="111"/>
        <v>4.4860597528430836E-2</v>
      </c>
      <c r="P177" s="159">
        <f t="shared" si="111"/>
        <v>4.1367458590394347E-2</v>
      </c>
      <c r="Q177" s="159">
        <f t="shared" si="111"/>
        <v>4.7336859671334407E-2</v>
      </c>
      <c r="R177" s="159">
        <f t="shared" si="111"/>
        <v>4.4947352748968501E-2</v>
      </c>
      <c r="S177" s="159">
        <f t="shared" si="111"/>
        <v>5.1708066752774937E-2</v>
      </c>
      <c r="T177" s="159">
        <f t="shared" si="111"/>
        <v>5.2935759396289826E-2</v>
      </c>
      <c r="U177" s="159">
        <f t="shared" si="111"/>
        <v>5.4494082151139135E-2</v>
      </c>
      <c r="V177" s="159">
        <f t="shared" si="111"/>
        <v>5.5878172541611502E-2</v>
      </c>
      <c r="W177" s="159">
        <f t="shared" si="111"/>
        <v>5.7828183269104001E-2</v>
      </c>
      <c r="X177" s="159">
        <f t="shared" si="111"/>
        <v>5.9037675296049794E-2</v>
      </c>
      <c r="Y177" s="159">
        <f t="shared" si="111"/>
        <v>6.0876842554320867E-2</v>
      </c>
      <c r="Z177" s="159">
        <f t="shared" si="111"/>
        <v>6.2963424822584227E-2</v>
      </c>
      <c r="AA177" s="159">
        <f t="shared" si="111"/>
        <v>6.5308073052080903E-2</v>
      </c>
      <c r="AB177" s="159">
        <f t="shared" si="111"/>
        <v>6.7847854346637315E-2</v>
      </c>
      <c r="AC177" s="159">
        <f t="shared" si="111"/>
        <v>6.9681379065312701E-2</v>
      </c>
      <c r="AD177" s="159">
        <f t="shared" si="111"/>
        <v>7.1697020636979358E-2</v>
      </c>
      <c r="AE177" s="159">
        <f t="shared" si="111"/>
        <v>7.412221170272594E-2</v>
      </c>
      <c r="AF177" s="159">
        <f t="shared" si="111"/>
        <v>7.6399527000512779E-2</v>
      </c>
      <c r="AG177" s="159">
        <f t="shared" si="111"/>
        <v>7.9416459664875552E-2</v>
      </c>
      <c r="AH177" s="159">
        <f t="shared" si="111"/>
        <v>8.2049498338889179E-2</v>
      </c>
      <c r="AI177" s="159">
        <f t="shared" si="111"/>
        <v>8.4963174301131025E-2</v>
      </c>
      <c r="AJ177" s="159">
        <f t="shared" si="111"/>
        <v>8.8044378182400823E-2</v>
      </c>
      <c r="AK177" s="159">
        <f t="shared" si="111"/>
        <v>9.086328316918918E-2</v>
      </c>
      <c r="AL177" s="159">
        <f t="shared" si="111"/>
        <v>9.3741935069535459E-2</v>
      </c>
      <c r="AM177" s="159">
        <f t="shared" si="111"/>
        <v>9.6774631485749468E-2</v>
      </c>
      <c r="AN177" s="159">
        <f t="shared" si="111"/>
        <v>9.9963928278298225E-2</v>
      </c>
      <c r="AO177" s="159">
        <f t="shared" si="111"/>
        <v>0.10366967221562506</v>
      </c>
      <c r="AP177" s="159">
        <f t="shared" si="111"/>
        <v>0.10713956333535896</v>
      </c>
      <c r="AQ177" s="159">
        <f t="shared" si="111"/>
        <v>0.110712184803573</v>
      </c>
      <c r="AR177" s="151"/>
    </row>
    <row r="178" spans="1:47" ht="14.25" hidden="1" customHeight="1" x14ac:dyDescent="0.25">
      <c r="A178" s="693"/>
      <c r="B178" s="153" t="s">
        <v>406</v>
      </c>
      <c r="C178" s="158">
        <f t="shared" ref="C178:G178" si="112">C162*(1-$E$188/100)/1000000</f>
        <v>2.8219603499999998E-6</v>
      </c>
      <c r="D178" s="158">
        <f t="shared" si="112"/>
        <v>2.07638244E-6</v>
      </c>
      <c r="E178" s="158">
        <f t="shared" si="112"/>
        <v>2.6225604900000001E-6</v>
      </c>
      <c r="F178" s="158">
        <f t="shared" si="112"/>
        <v>2.2936696200000001E-6</v>
      </c>
      <c r="G178" s="158">
        <f t="shared" si="112"/>
        <v>3.4338249000000002E-6</v>
      </c>
      <c r="H178" s="159">
        <f t="shared" ref="H178:AQ178" si="113">H214/H163</f>
        <v>3.5637214423341595E-5</v>
      </c>
      <c r="I178" s="159">
        <f t="shared" si="113"/>
        <v>0</v>
      </c>
      <c r="J178" s="159">
        <f t="shared" si="113"/>
        <v>0</v>
      </c>
      <c r="K178" s="159">
        <f t="shared" si="113"/>
        <v>3.4034355395232123E-5</v>
      </c>
      <c r="L178" s="159">
        <f t="shared" si="113"/>
        <v>1.1780135644691888E-4</v>
      </c>
      <c r="M178" s="159">
        <f t="shared" si="113"/>
        <v>1.8173140465526106E-5</v>
      </c>
      <c r="N178" s="159">
        <f t="shared" si="113"/>
        <v>4.4414397071275582E-4</v>
      </c>
      <c r="O178" s="159">
        <f t="shared" si="113"/>
        <v>4.3034488002931194E-4</v>
      </c>
      <c r="P178" s="159">
        <f t="shared" si="113"/>
        <v>3.9683541871947706E-4</v>
      </c>
      <c r="Q178" s="159">
        <f t="shared" si="113"/>
        <v>4.5409950643912747E-4</v>
      </c>
      <c r="R178" s="159">
        <f t="shared" si="113"/>
        <v>4.3117711738305085E-4</v>
      </c>
      <c r="S178" s="159">
        <f t="shared" si="113"/>
        <v>4.9603222001597244E-4</v>
      </c>
      <c r="T178" s="159">
        <f t="shared" si="113"/>
        <v>5.0780939804066208E-4</v>
      </c>
      <c r="U178" s="159">
        <f t="shared" si="113"/>
        <v>5.2275828985062008E-4</v>
      </c>
      <c r="V178" s="159">
        <f t="shared" si="113"/>
        <v>5.360357815884433E-4</v>
      </c>
      <c r="W178" s="159">
        <f t="shared" si="113"/>
        <v>5.5474211139260596E-4</v>
      </c>
      <c r="X178" s="159">
        <f t="shared" si="113"/>
        <v>5.6634469205155797E-4</v>
      </c>
      <c r="Y178" s="159">
        <f t="shared" si="113"/>
        <v>5.8398770745305589E-4</v>
      </c>
      <c r="Z178" s="159">
        <f t="shared" si="113"/>
        <v>6.0400415942603726E-4</v>
      </c>
      <c r="AA178" s="159">
        <f t="shared" si="113"/>
        <v>6.2649622187336022E-4</v>
      </c>
      <c r="AB178" s="159">
        <f t="shared" si="113"/>
        <v>6.5086018349500127E-4</v>
      </c>
      <c r="AC178" s="159">
        <f t="shared" si="113"/>
        <v>6.6844907037037261E-4</v>
      </c>
      <c r="AD178" s="159">
        <f t="shared" si="113"/>
        <v>6.8778499271940623E-4</v>
      </c>
      <c r="AE178" s="159">
        <f t="shared" si="113"/>
        <v>7.1104969751018476E-4</v>
      </c>
      <c r="AF178" s="159">
        <f t="shared" si="113"/>
        <v>7.3289583939436034E-4</v>
      </c>
      <c r="AG178" s="159">
        <f t="shared" si="113"/>
        <v>7.6183708398386643E-4</v>
      </c>
      <c r="AH178" s="159">
        <f t="shared" si="113"/>
        <v>7.8709565775927828E-4</v>
      </c>
      <c r="AI178" s="159">
        <f t="shared" si="113"/>
        <v>8.1504636732396025E-4</v>
      </c>
      <c r="AJ178" s="159">
        <f t="shared" si="113"/>
        <v>8.4460416163979724E-4</v>
      </c>
      <c r="AK178" s="159">
        <f t="shared" si="113"/>
        <v>8.7164573921986955E-4</v>
      </c>
      <c r="AL178" s="159">
        <f t="shared" si="113"/>
        <v>8.9926046516986544E-4</v>
      </c>
      <c r="AM178" s="159">
        <f t="shared" si="113"/>
        <v>9.2835293043571081E-4</v>
      </c>
      <c r="AN178" s="159">
        <f t="shared" si="113"/>
        <v>9.5894765322551397E-4</v>
      </c>
      <c r="AO178" s="159">
        <f t="shared" si="113"/>
        <v>9.9449662087173368E-4</v>
      </c>
      <c r="AP178" s="159">
        <f t="shared" si="113"/>
        <v>1.0277830673282326E-3</v>
      </c>
      <c r="AQ178" s="159">
        <f t="shared" si="113"/>
        <v>1.0620549995323087E-3</v>
      </c>
      <c r="AR178" s="151"/>
    </row>
    <row r="179" spans="1:47" ht="14.25" hidden="1" customHeight="1" x14ac:dyDescent="0.25">
      <c r="A179" s="693"/>
      <c r="B179" s="153" t="s">
        <v>407</v>
      </c>
      <c r="C179" s="158">
        <f t="shared" ref="C179:G179" si="114">C163*(1-$E$188/100)/1000000</f>
        <v>0</v>
      </c>
      <c r="D179" s="158">
        <f t="shared" si="114"/>
        <v>0</v>
      </c>
      <c r="E179" s="158">
        <f t="shared" si="114"/>
        <v>0</v>
      </c>
      <c r="F179" s="158">
        <f t="shared" si="114"/>
        <v>0</v>
      </c>
      <c r="G179" s="158">
        <f t="shared" si="114"/>
        <v>3.2354190000000001E-8</v>
      </c>
      <c r="H179" s="159">
        <f t="shared" ref="H179:AQ179" si="115">H215/H164</f>
        <v>0.4809290567874594</v>
      </c>
      <c r="I179" s="159">
        <f t="shared" si="115"/>
        <v>0.78652865054317711</v>
      </c>
      <c r="J179" s="159">
        <f t="shared" si="115"/>
        <v>0.92927785326817469</v>
      </c>
      <c r="K179" s="159">
        <f t="shared" si="115"/>
        <v>0.70193517738912159</v>
      </c>
      <c r="L179" s="159">
        <f t="shared" si="115"/>
        <v>1.5464888603199864</v>
      </c>
      <c r="M179" s="159">
        <f t="shared" si="115"/>
        <v>1.6116723435788891</v>
      </c>
      <c r="N179" s="159">
        <f t="shared" si="115"/>
        <v>2.3346409941971635</v>
      </c>
      <c r="O179" s="159">
        <f t="shared" si="115"/>
        <v>2.2621061295664164</v>
      </c>
      <c r="P179" s="159">
        <f t="shared" si="115"/>
        <v>2.0859637810800509</v>
      </c>
      <c r="Q179" s="159">
        <f t="shared" si="115"/>
        <v>2.3869722276678833</v>
      </c>
      <c r="R179" s="159">
        <f t="shared" si="115"/>
        <v>2.2664807818662616</v>
      </c>
      <c r="S179" s="159">
        <f t="shared" si="115"/>
        <v>2.6073913677888783</v>
      </c>
      <c r="T179" s="159">
        <f t="shared" si="115"/>
        <v>2.6692980566678792</v>
      </c>
      <c r="U179" s="159">
        <f t="shared" si="115"/>
        <v>2.7478768462917444</v>
      </c>
      <c r="V179" s="159">
        <f t="shared" si="115"/>
        <v>2.8176699281644777</v>
      </c>
      <c r="W179" s="159">
        <f t="shared" si="115"/>
        <v>2.9159996754797124</v>
      </c>
      <c r="X179" s="159">
        <f t="shared" si="115"/>
        <v>2.9769885940085365</v>
      </c>
      <c r="Y179" s="159">
        <f t="shared" si="115"/>
        <v>3.0697290334464236</v>
      </c>
      <c r="Z179" s="159">
        <f t="shared" si="115"/>
        <v>3.1749454326682964</v>
      </c>
      <c r="AA179" s="159">
        <f t="shared" si="115"/>
        <v>3.2931748683832383</v>
      </c>
      <c r="AB179" s="159">
        <f t="shared" si="115"/>
        <v>3.4212439345728503</v>
      </c>
      <c r="AC179" s="159">
        <f t="shared" si="115"/>
        <v>3.5136998476310422</v>
      </c>
      <c r="AD179" s="159">
        <f t="shared" si="115"/>
        <v>3.6153390456240331</v>
      </c>
      <c r="AE179" s="159">
        <f t="shared" si="115"/>
        <v>3.73762987270716</v>
      </c>
      <c r="AF179" s="159">
        <f t="shared" si="115"/>
        <v>3.8524640295820021</v>
      </c>
      <c r="AG179" s="159">
        <f t="shared" si="115"/>
        <v>4.0045935652668314</v>
      </c>
      <c r="AH179" s="159">
        <f t="shared" si="115"/>
        <v>4.1373651566415743</v>
      </c>
      <c r="AI179" s="159">
        <f t="shared" si="115"/>
        <v>4.2842879489557086</v>
      </c>
      <c r="AJ179" s="159">
        <f t="shared" si="115"/>
        <v>4.4396583757951413</v>
      </c>
      <c r="AK179" s="159">
        <f t="shared" si="115"/>
        <v>4.581802319491791</v>
      </c>
      <c r="AL179" s="159">
        <f t="shared" si="115"/>
        <v>4.7269590152877941</v>
      </c>
      <c r="AM179" s="159">
        <f t="shared" si="115"/>
        <v>4.8798834418490777</v>
      </c>
      <c r="AN179" s="159">
        <f t="shared" si="115"/>
        <v>5.040704479037867</v>
      </c>
      <c r="AO179" s="159">
        <f t="shared" si="115"/>
        <v>5.2275674843716233</v>
      </c>
      <c r="AP179" s="159">
        <f t="shared" si="115"/>
        <v>5.4025375561791513</v>
      </c>
      <c r="AQ179" s="159">
        <f t="shared" si="115"/>
        <v>5.5826878298518503</v>
      </c>
      <c r="AR179" s="151"/>
    </row>
    <row r="180" spans="1:47" ht="14.25" hidden="1" customHeight="1" x14ac:dyDescent="0.25">
      <c r="A180" s="693"/>
      <c r="B180" s="153" t="s">
        <v>408</v>
      </c>
      <c r="C180" s="158">
        <f t="shared" ref="C180:G180" si="116">C165*(1-$E$188/100)/1000000</f>
        <v>5.7551669999999999E-8</v>
      </c>
      <c r="D180" s="158">
        <f t="shared" si="116"/>
        <v>6.7391279999999994E-8</v>
      </c>
      <c r="E180" s="158">
        <f t="shared" si="116"/>
        <v>4.5515250000000001E-8</v>
      </c>
      <c r="F180" s="158">
        <f t="shared" si="116"/>
        <v>3.7168560000000005E-8</v>
      </c>
      <c r="G180" s="158">
        <f t="shared" si="116"/>
        <v>7.1769059999999992E-8</v>
      </c>
      <c r="H180" s="159">
        <f t="shared" ref="H180:AQ180" si="117">H216/H165</f>
        <v>0.18691297937441542</v>
      </c>
      <c r="I180" s="159">
        <f t="shared" si="117"/>
        <v>0.11274593994229909</v>
      </c>
      <c r="J180" s="159">
        <f t="shared" si="117"/>
        <v>0.18754178042198616</v>
      </c>
      <c r="K180" s="159">
        <f t="shared" si="117"/>
        <v>0.13983008870810382</v>
      </c>
      <c r="L180" s="159">
        <f t="shared" si="117"/>
        <v>3.513288178400252E-2</v>
      </c>
      <c r="M180" s="159">
        <f t="shared" si="117"/>
        <v>0.14171559312832049</v>
      </c>
      <c r="N180" s="159">
        <f t="shared" si="117"/>
        <v>0.12635950046632244</v>
      </c>
      <c r="O180" s="159">
        <f t="shared" si="117"/>
        <v>0.12243364236483505</v>
      </c>
      <c r="P180" s="159">
        <f t="shared" si="117"/>
        <v>0.11290015982039962</v>
      </c>
      <c r="Q180" s="159">
        <f t="shared" si="117"/>
        <v>0.12919186250253373</v>
      </c>
      <c r="R180" s="159">
        <f t="shared" si="117"/>
        <v>0.12267041490532253</v>
      </c>
      <c r="S180" s="159">
        <f t="shared" si="117"/>
        <v>0.1411217705732532</v>
      </c>
      <c r="T180" s="159">
        <f t="shared" si="117"/>
        <v>0.14447239206140391</v>
      </c>
      <c r="U180" s="159">
        <f t="shared" si="117"/>
        <v>0.1487253699834053</v>
      </c>
      <c r="V180" s="159">
        <f t="shared" si="117"/>
        <v>0.15250283254975439</v>
      </c>
      <c r="W180" s="159">
        <f t="shared" si="117"/>
        <v>0.15782480615623834</v>
      </c>
      <c r="X180" s="159">
        <f t="shared" si="117"/>
        <v>0.16112575448124344</v>
      </c>
      <c r="Y180" s="159">
        <f t="shared" si="117"/>
        <v>0.16614521384545652</v>
      </c>
      <c r="Z180" s="159">
        <f t="shared" si="117"/>
        <v>0.1718399188042003</v>
      </c>
      <c r="AA180" s="159">
        <f t="shared" si="117"/>
        <v>0.17823893795724682</v>
      </c>
      <c r="AB180" s="159">
        <f t="shared" si="117"/>
        <v>0.18517051470464854</v>
      </c>
      <c r="AC180" s="159">
        <f t="shared" si="117"/>
        <v>0.19017457443727062</v>
      </c>
      <c r="AD180" s="159">
        <f t="shared" si="117"/>
        <v>0.19567566788937477</v>
      </c>
      <c r="AE180" s="159">
        <f t="shared" si="117"/>
        <v>0.20229450472991911</v>
      </c>
      <c r="AF180" s="159">
        <f t="shared" si="117"/>
        <v>0.20850975869626448</v>
      </c>
      <c r="AG180" s="159">
        <f t="shared" si="117"/>
        <v>0.2167435780214147</v>
      </c>
      <c r="AH180" s="159">
        <f t="shared" si="117"/>
        <v>0.22392967301586181</v>
      </c>
      <c r="AI180" s="159">
        <f t="shared" si="117"/>
        <v>0.23188168392035438</v>
      </c>
      <c r="AJ180" s="159">
        <f t="shared" si="117"/>
        <v>0.24029091239336903</v>
      </c>
      <c r="AK180" s="159">
        <f t="shared" si="117"/>
        <v>0.24798427414126301</v>
      </c>
      <c r="AL180" s="159">
        <f t="shared" si="117"/>
        <v>0.25584069729827702</v>
      </c>
      <c r="AM180" s="159">
        <f t="shared" si="117"/>
        <v>0.26411753908997504</v>
      </c>
      <c r="AN180" s="159">
        <f t="shared" si="117"/>
        <v>0.2728217749764178</v>
      </c>
      <c r="AO180" s="159">
        <f t="shared" si="117"/>
        <v>0.28293549955689823</v>
      </c>
      <c r="AP180" s="159">
        <f t="shared" si="117"/>
        <v>0.29240553410401227</v>
      </c>
      <c r="AQ180" s="159">
        <f t="shared" si="117"/>
        <v>0.30215594054625899</v>
      </c>
      <c r="AR180" s="151"/>
    </row>
    <row r="181" spans="1:47" ht="14.25" hidden="1" customHeight="1" x14ac:dyDescent="0.25">
      <c r="A181" s="693"/>
      <c r="B181" s="153" t="s">
        <v>420</v>
      </c>
      <c r="C181" s="158">
        <f t="shared" ref="C181:G181" si="118">C166*(1-$E$188/100)/1000000</f>
        <v>2.6074619999999998E-8</v>
      </c>
      <c r="D181" s="158">
        <f t="shared" si="118"/>
        <v>3.0334590000000002E-8</v>
      </c>
      <c r="E181" s="158">
        <f t="shared" si="118"/>
        <v>1.8227880000000001E-8</v>
      </c>
      <c r="F181" s="158">
        <f t="shared" si="118"/>
        <v>2.663991E-8</v>
      </c>
      <c r="G181" s="158">
        <f t="shared" si="118"/>
        <v>2.1090959999999997E-8</v>
      </c>
      <c r="H181" s="159">
        <f t="shared" ref="H181:AQ181" si="119">H217/H166</f>
        <v>6.0092210073035862E-2</v>
      </c>
      <c r="I181" s="159">
        <f t="shared" si="119"/>
        <v>4.8613713501372599E-2</v>
      </c>
      <c r="J181" s="159">
        <f t="shared" si="119"/>
        <v>9.3148615619842737E-2</v>
      </c>
      <c r="K181" s="159">
        <f t="shared" si="119"/>
        <v>8.0226131710420881E-2</v>
      </c>
      <c r="L181" s="159">
        <f t="shared" si="119"/>
        <v>0.10270139538822302</v>
      </c>
      <c r="M181" s="159">
        <f t="shared" si="119"/>
        <v>5.2899692708797567E-2</v>
      </c>
      <c r="N181" s="159">
        <f t="shared" si="119"/>
        <v>5.2654577325302092E-2</v>
      </c>
      <c r="O181" s="159">
        <f t="shared" si="119"/>
        <v>5.1018654436955233E-2</v>
      </c>
      <c r="P181" s="159">
        <f t="shared" si="119"/>
        <v>4.7046008993099735E-2</v>
      </c>
      <c r="Q181" s="159">
        <f t="shared" si="119"/>
        <v>5.3834835440430405E-2</v>
      </c>
      <c r="R181" s="159">
        <f t="shared" si="119"/>
        <v>5.1117318629165527E-2</v>
      </c>
      <c r="S181" s="159">
        <f t="shared" si="119"/>
        <v>5.880608227723523E-2</v>
      </c>
      <c r="T181" s="159">
        <f t="shared" si="119"/>
        <v>6.0202301458100634E-2</v>
      </c>
      <c r="U181" s="159">
        <f t="shared" si="119"/>
        <v>6.1974536660284817E-2</v>
      </c>
      <c r="V181" s="159">
        <f t="shared" si="119"/>
        <v>6.3548622455648282E-2</v>
      </c>
      <c r="W181" s="159">
        <f t="shared" si="119"/>
        <v>6.5766313011179661E-2</v>
      </c>
      <c r="X181" s="159">
        <f t="shared" si="119"/>
        <v>6.7141833159521283E-2</v>
      </c>
      <c r="Y181" s="159">
        <f t="shared" si="119"/>
        <v>6.9233464657341343E-2</v>
      </c>
      <c r="Z181" s="159">
        <f t="shared" si="119"/>
        <v>7.1606474058995867E-2</v>
      </c>
      <c r="AA181" s="159">
        <f t="shared" si="119"/>
        <v>7.427297438193739E-2</v>
      </c>
      <c r="AB181" s="159">
        <f t="shared" si="119"/>
        <v>7.7161393871452572E-2</v>
      </c>
      <c r="AC181" s="159">
        <f t="shared" si="119"/>
        <v>7.9246608272897645E-2</v>
      </c>
      <c r="AD181" s="159">
        <f t="shared" si="119"/>
        <v>8.15389388810321E-2</v>
      </c>
      <c r="AE181" s="159">
        <f t="shared" si="119"/>
        <v>8.4297038231993734E-2</v>
      </c>
      <c r="AF181" s="159">
        <f t="shared" si="119"/>
        <v>8.6886962767620923E-2</v>
      </c>
      <c r="AG181" s="159">
        <f t="shared" si="119"/>
        <v>9.0318032649495283E-2</v>
      </c>
      <c r="AH181" s="159">
        <f t="shared" si="119"/>
        <v>9.3312511047682137E-2</v>
      </c>
      <c r="AI181" s="159">
        <f t="shared" si="119"/>
        <v>9.6626150081684542E-2</v>
      </c>
      <c r="AJ181" s="159">
        <f t="shared" si="119"/>
        <v>0.10013031375156618</v>
      </c>
      <c r="AK181" s="159">
        <f t="shared" si="119"/>
        <v>0.10333617250813804</v>
      </c>
      <c r="AL181" s="159">
        <f t="shared" si="119"/>
        <v>0.10660997969394236</v>
      </c>
      <c r="AM181" s="159">
        <f t="shared" si="119"/>
        <v>0.11005897723288413</v>
      </c>
      <c r="AN181" s="159">
        <f t="shared" si="119"/>
        <v>0.11368607183082864</v>
      </c>
      <c r="AO181" s="159">
        <f t="shared" si="119"/>
        <v>0.11790050676452521</v>
      </c>
      <c r="AP181" s="159">
        <f t="shared" si="119"/>
        <v>0.12184671313993896</v>
      </c>
      <c r="AQ181" s="159">
        <f t="shared" si="119"/>
        <v>0.12590975175651881</v>
      </c>
      <c r="AR181" s="151"/>
    </row>
    <row r="182" spans="1:47" ht="14.25" hidden="1" customHeight="1" x14ac:dyDescent="0.25">
      <c r="A182" s="693"/>
      <c r="B182" s="153" t="s">
        <v>410</v>
      </c>
      <c r="C182" s="158">
        <f t="shared" ref="C182:G182" si="120">C167*(1-$E$188/100)/1000000</f>
        <v>4.3624943999999999E-7</v>
      </c>
      <c r="D182" s="158">
        <f t="shared" si="120"/>
        <v>3.8681180999999996E-7</v>
      </c>
      <c r="E182" s="158">
        <f t="shared" si="120"/>
        <v>3.5248553999999997E-7</v>
      </c>
      <c r="F182" s="158">
        <f t="shared" si="120"/>
        <v>3.8777409E-7</v>
      </c>
      <c r="G182" s="158">
        <f t="shared" si="120"/>
        <v>5.2703045999999995E-7</v>
      </c>
      <c r="H182" s="159">
        <f t="shared" ref="H182:AQ182" si="121">H218/H167</f>
        <v>1.9386060347633554</v>
      </c>
      <c r="I182" s="159">
        <f t="shared" si="121"/>
        <v>8.3124235363791512E-4</v>
      </c>
      <c r="J182" s="159">
        <f t="shared" si="121"/>
        <v>9.512702988313125E-4</v>
      </c>
      <c r="K182" s="159">
        <f t="shared" si="121"/>
        <v>1.0355020182436514E-3</v>
      </c>
      <c r="L182" s="159">
        <f t="shared" si="121"/>
        <v>6.1371516965084917E-4</v>
      </c>
      <c r="M182" s="159">
        <f t="shared" si="121"/>
        <v>2.4677413211563609E-3</v>
      </c>
      <c r="N182" s="159">
        <f t="shared" si="121"/>
        <v>1.5650268800647584E-3</v>
      </c>
      <c r="O182" s="159">
        <f t="shared" si="121"/>
        <v>1.5164031245618209E-3</v>
      </c>
      <c r="P182" s="159">
        <f t="shared" si="121"/>
        <v>1.3983260794040951E-3</v>
      </c>
      <c r="Q182" s="159">
        <f t="shared" si="121"/>
        <v>1.600107128913376E-3</v>
      </c>
      <c r="R182" s="159">
        <f t="shared" si="121"/>
        <v>1.5193356732736837E-3</v>
      </c>
      <c r="S182" s="159">
        <f t="shared" si="121"/>
        <v>1.7478651268357692E-3</v>
      </c>
      <c r="T182" s="159">
        <f t="shared" si="121"/>
        <v>1.7893642834051326E-3</v>
      </c>
      <c r="U182" s="159">
        <f t="shared" si="121"/>
        <v>1.8420395847769363E-3</v>
      </c>
      <c r="V182" s="159">
        <f t="shared" si="121"/>
        <v>1.8888253858679303E-3</v>
      </c>
      <c r="W182" s="159">
        <f t="shared" si="121"/>
        <v>1.954740744178186E-3</v>
      </c>
      <c r="X182" s="159">
        <f t="shared" si="121"/>
        <v>1.9956246732794614E-3</v>
      </c>
      <c r="Y182" s="159">
        <f t="shared" si="121"/>
        <v>2.0577932383608012E-3</v>
      </c>
      <c r="Z182" s="159">
        <f t="shared" si="121"/>
        <v>2.1283250646309394E-3</v>
      </c>
      <c r="AA182" s="159">
        <f t="shared" si="121"/>
        <v>2.2075801815284314E-3</v>
      </c>
      <c r="AB182" s="159">
        <f t="shared" si="121"/>
        <v>2.2934312959351929E-3</v>
      </c>
      <c r="AC182" s="159">
        <f t="shared" si="121"/>
        <v>2.3554091287226095E-3</v>
      </c>
      <c r="AD182" s="159">
        <f t="shared" si="121"/>
        <v>2.4235429777052261E-3</v>
      </c>
      <c r="AE182" s="159">
        <f t="shared" si="121"/>
        <v>2.5055206488101825E-3</v>
      </c>
      <c r="AF182" s="159">
        <f t="shared" si="121"/>
        <v>2.5824997401160399E-3</v>
      </c>
      <c r="AG182" s="159">
        <f t="shared" si="121"/>
        <v>2.6844797932335431E-3</v>
      </c>
      <c r="AH182" s="159">
        <f t="shared" si="121"/>
        <v>2.7734832459814906E-3</v>
      </c>
      <c r="AI182" s="159">
        <f t="shared" si="121"/>
        <v>2.8719729580345696E-3</v>
      </c>
      <c r="AJ182" s="159">
        <f t="shared" si="121"/>
        <v>2.9761255429395835E-3</v>
      </c>
      <c r="AK182" s="159">
        <f t="shared" si="121"/>
        <v>3.0714117532291301E-3</v>
      </c>
      <c r="AL182" s="159">
        <f t="shared" si="121"/>
        <v>3.1687175622622009E-3</v>
      </c>
      <c r="AM182" s="159">
        <f t="shared" si="121"/>
        <v>3.2712304705773397E-3</v>
      </c>
      <c r="AN182" s="159">
        <f t="shared" si="121"/>
        <v>3.379036872806176E-3</v>
      </c>
      <c r="AO182" s="159">
        <f t="shared" si="121"/>
        <v>3.5043005116114122E-3</v>
      </c>
      <c r="AP182" s="159">
        <f t="shared" si="121"/>
        <v>3.6215917209520615E-3</v>
      </c>
      <c r="AQ182" s="159">
        <f t="shared" si="121"/>
        <v>3.7423554792556154E-3</v>
      </c>
      <c r="AR182" s="151"/>
    </row>
    <row r="183" spans="1:47" ht="14.25" hidden="1" customHeight="1" x14ac:dyDescent="0.25">
      <c r="A183" s="693"/>
      <c r="B183" s="153" t="s">
        <v>411</v>
      </c>
      <c r="C183" s="158">
        <f t="shared" ref="C183:G183" si="122">C168*(1-$E$188/100)/1000000</f>
        <v>1.8638928E-7</v>
      </c>
      <c r="D183" s="158">
        <f t="shared" si="122"/>
        <v>1.3668831E-7</v>
      </c>
      <c r="E183" s="158">
        <f t="shared" si="122"/>
        <v>1.3648535999999998E-7</v>
      </c>
      <c r="F183" s="158">
        <f t="shared" si="122"/>
        <v>7.705368E-8</v>
      </c>
      <c r="G183" s="158">
        <f t="shared" si="122"/>
        <v>2.6074025999999998E-7</v>
      </c>
      <c r="H183" s="159">
        <f t="shared" ref="H183:AQ183" si="123">H219/H168</f>
        <v>0.65725918034789266</v>
      </c>
      <c r="I183" s="159">
        <f t="shared" si="123"/>
        <v>0.62026742902656884</v>
      </c>
      <c r="J183" s="159">
        <f t="shared" si="123"/>
        <v>0.52970089154857469</v>
      </c>
      <c r="K183" s="159">
        <f t="shared" si="123"/>
        <v>0.55609161223722081</v>
      </c>
      <c r="L183" s="159">
        <f t="shared" si="123"/>
        <v>0.29481104041590944</v>
      </c>
      <c r="M183" s="159">
        <f t="shared" si="123"/>
        <v>0.46374135960966967</v>
      </c>
      <c r="N183" s="159">
        <f t="shared" si="123"/>
        <v>0.6152681411577825</v>
      </c>
      <c r="O183" s="159">
        <f t="shared" si="123"/>
        <v>0.59615240069001163</v>
      </c>
      <c r="P183" s="159">
        <f t="shared" si="123"/>
        <v>0.54973208356127889</v>
      </c>
      <c r="Q183" s="159">
        <f t="shared" si="123"/>
        <v>0.62905944389856872</v>
      </c>
      <c r="R183" s="159">
        <f t="shared" si="123"/>
        <v>0.59730529066128668</v>
      </c>
      <c r="S183" s="159">
        <f t="shared" si="123"/>
        <v>0.68714840702177371</v>
      </c>
      <c r="T183" s="159">
        <f t="shared" si="123"/>
        <v>0.70346321237578224</v>
      </c>
      <c r="U183" s="159">
        <f t="shared" si="123"/>
        <v>0.72417176069069344</v>
      </c>
      <c r="V183" s="159">
        <f t="shared" si="123"/>
        <v>0.74256493542558522</v>
      </c>
      <c r="W183" s="159">
        <f t="shared" si="123"/>
        <v>0.76847862451162963</v>
      </c>
      <c r="X183" s="159">
        <f t="shared" si="123"/>
        <v>0.78455156190445408</v>
      </c>
      <c r="Y183" s="159">
        <f t="shared" si="123"/>
        <v>0.80899225232534955</v>
      </c>
      <c r="Z183" s="159">
        <f t="shared" si="123"/>
        <v>0.83672084037355965</v>
      </c>
      <c r="AA183" s="159">
        <f t="shared" si="123"/>
        <v>0.86787886652116464</v>
      </c>
      <c r="AB183" s="159">
        <f t="shared" si="123"/>
        <v>0.90163001562295308</v>
      </c>
      <c r="AC183" s="159">
        <f t="shared" si="123"/>
        <v>0.92599572234520666</v>
      </c>
      <c r="AD183" s="159">
        <f t="shared" si="123"/>
        <v>0.95278157960263898</v>
      </c>
      <c r="AE183" s="159">
        <f t="shared" si="123"/>
        <v>0.98500993935777847</v>
      </c>
      <c r="AF183" s="159">
        <f t="shared" si="123"/>
        <v>1.0152731782957642</v>
      </c>
      <c r="AG183" s="159">
        <f t="shared" si="123"/>
        <v>1.055365191101437</v>
      </c>
      <c r="AH183" s="159">
        <f t="shared" si="123"/>
        <v>1.0903556373528063</v>
      </c>
      <c r="AI183" s="159">
        <f t="shared" si="123"/>
        <v>1.129075472027822</v>
      </c>
      <c r="AJ183" s="159">
        <f t="shared" si="123"/>
        <v>1.1700215849205502</v>
      </c>
      <c r="AK183" s="159">
        <f t="shared" si="123"/>
        <v>1.2074820082714854</v>
      </c>
      <c r="AL183" s="159">
        <f t="shared" si="123"/>
        <v>1.2457364082503244</v>
      </c>
      <c r="AM183" s="159">
        <f t="shared" si="123"/>
        <v>1.2860379055262841</v>
      </c>
      <c r="AN183" s="159">
        <f t="shared" si="123"/>
        <v>1.3284204649245608</v>
      </c>
      <c r="AO183" s="159">
        <f t="shared" si="123"/>
        <v>1.3776660895103623</v>
      </c>
      <c r="AP183" s="159">
        <f t="shared" si="123"/>
        <v>1.4237774664230605</v>
      </c>
      <c r="AQ183" s="159">
        <f t="shared" si="123"/>
        <v>1.4712540267538203</v>
      </c>
      <c r="AR183" s="151"/>
    </row>
    <row r="184" spans="1:47" ht="14.25" hidden="1" customHeight="1" x14ac:dyDescent="0.25">
      <c r="A184" s="693"/>
      <c r="B184" s="153" t="s">
        <v>412</v>
      </c>
      <c r="C184" s="158">
        <f t="shared" ref="C184:G184" si="124">C169*(1-$E$188/100)/1000000</f>
        <v>5.2982820000000001E-8</v>
      </c>
      <c r="D184" s="158">
        <f t="shared" si="124"/>
        <v>3.5858790000000003E-8</v>
      </c>
      <c r="E184" s="158">
        <f t="shared" si="124"/>
        <v>6.2326439999999993E-8</v>
      </c>
      <c r="F184" s="158">
        <f t="shared" si="124"/>
        <v>1.2989790000000002E-8</v>
      </c>
      <c r="G184" s="158">
        <f t="shared" si="124"/>
        <v>1.8311435999999996E-7</v>
      </c>
      <c r="H184" s="159">
        <f t="shared" ref="H184:AQ184" si="125">H220/H169</f>
        <v>0.34540725557075325</v>
      </c>
      <c r="I184" s="159">
        <f t="shared" si="125"/>
        <v>0.41436199233707699</v>
      </c>
      <c r="J184" s="159">
        <f t="shared" si="125"/>
        <v>0.14595058995923385</v>
      </c>
      <c r="K184" s="159">
        <f t="shared" si="125"/>
        <v>0.28844449259542254</v>
      </c>
      <c r="L184" s="159">
        <f t="shared" si="125"/>
        <v>0.21723184962541586</v>
      </c>
      <c r="M184" s="159">
        <f t="shared" si="125"/>
        <v>0.35763786345309562</v>
      </c>
      <c r="N184" s="159">
        <f t="shared" si="125"/>
        <v>0.26652477808808056</v>
      </c>
      <c r="O184" s="159">
        <f t="shared" si="125"/>
        <v>0.25824413076482605</v>
      </c>
      <c r="P184" s="159">
        <f t="shared" si="125"/>
        <v>0.23813555713019502</v>
      </c>
      <c r="Q184" s="159">
        <f t="shared" si="125"/>
        <v>0.27249896016683534</v>
      </c>
      <c r="R184" s="159">
        <f t="shared" si="125"/>
        <v>0.25874354512289088</v>
      </c>
      <c r="S184" s="159">
        <f t="shared" si="125"/>
        <v>0.29766221334072035</v>
      </c>
      <c r="T184" s="159">
        <f t="shared" si="125"/>
        <v>0.30472953827703986</v>
      </c>
      <c r="U184" s="159">
        <f t="shared" si="125"/>
        <v>0.31370016567499343</v>
      </c>
      <c r="V184" s="159">
        <f t="shared" si="125"/>
        <v>0.32166780853933469</v>
      </c>
      <c r="W184" s="159">
        <f t="shared" si="125"/>
        <v>0.33289322355936951</v>
      </c>
      <c r="X184" s="159">
        <f t="shared" si="125"/>
        <v>0.33985577498253444</v>
      </c>
      <c r="Y184" s="159">
        <f t="shared" si="125"/>
        <v>0.35044310943884288</v>
      </c>
      <c r="Z184" s="159">
        <f t="shared" si="125"/>
        <v>0.36245471101850246</v>
      </c>
      <c r="AA184" s="159">
        <f t="shared" si="125"/>
        <v>0.37595189289602698</v>
      </c>
      <c r="AB184" s="159">
        <f t="shared" si="125"/>
        <v>0.39057237610135687</v>
      </c>
      <c r="AC184" s="159">
        <f t="shared" si="125"/>
        <v>0.40112722876264972</v>
      </c>
      <c r="AD184" s="159">
        <f t="shared" si="125"/>
        <v>0.41273045373705214</v>
      </c>
      <c r="AE184" s="159">
        <f t="shared" si="125"/>
        <v>0.42669128781456156</v>
      </c>
      <c r="AF184" s="159">
        <f t="shared" si="125"/>
        <v>0.43980086151521691</v>
      </c>
      <c r="AG184" s="159">
        <f t="shared" si="125"/>
        <v>0.45716811020134079</v>
      </c>
      <c r="AH184" s="159">
        <f t="shared" si="125"/>
        <v>0.47232543803697391</v>
      </c>
      <c r="AI184" s="159">
        <f t="shared" si="125"/>
        <v>0.48909828007775702</v>
      </c>
      <c r="AJ184" s="159">
        <f t="shared" si="125"/>
        <v>0.50683551189959009</v>
      </c>
      <c r="AK184" s="159">
        <f t="shared" si="125"/>
        <v>0.52306279615634665</v>
      </c>
      <c r="AL184" s="159">
        <f t="shared" si="125"/>
        <v>0.5396340189829778</v>
      </c>
      <c r="AM184" s="159">
        <f t="shared" si="125"/>
        <v>0.55709201314773316</v>
      </c>
      <c r="AN184" s="159">
        <f t="shared" si="125"/>
        <v>0.57545149169504473</v>
      </c>
      <c r="AO184" s="159">
        <f t="shared" si="125"/>
        <v>0.59678394544413915</v>
      </c>
      <c r="AP184" s="159">
        <f t="shared" si="125"/>
        <v>0.61675869088742874</v>
      </c>
      <c r="AQ184" s="159">
        <f t="shared" si="125"/>
        <v>0.63732481297320742</v>
      </c>
      <c r="AR184" s="151"/>
    </row>
    <row r="185" spans="1:47" ht="14.25" hidden="1" customHeight="1" x14ac:dyDescent="0.25">
      <c r="A185" s="693"/>
      <c r="B185" s="153" t="s">
        <v>413</v>
      </c>
      <c r="C185" s="158" t="e">
        <f t="shared" ref="C185:G185" si="126">#REF!*(1-$E$188/100)</f>
        <v>#REF!</v>
      </c>
      <c r="D185" s="158" t="e">
        <f t="shared" si="126"/>
        <v>#REF!</v>
      </c>
      <c r="E185" s="158" t="e">
        <f t="shared" si="126"/>
        <v>#REF!</v>
      </c>
      <c r="F185" s="158" t="e">
        <f t="shared" si="126"/>
        <v>#REF!</v>
      </c>
      <c r="G185" s="158" t="e">
        <f t="shared" si="126"/>
        <v>#REF!</v>
      </c>
      <c r="H185" s="159">
        <f t="shared" ref="H185:AQ185" si="127">H221/H170</f>
        <v>0.24388815971155156</v>
      </c>
      <c r="I185" s="159">
        <f t="shared" si="127"/>
        <v>0.2654834464023807</v>
      </c>
      <c r="J185" s="159">
        <f t="shared" si="127"/>
        <v>0.24379938293326528</v>
      </c>
      <c r="K185" s="159">
        <f t="shared" si="127"/>
        <v>0.30306300490849325</v>
      </c>
      <c r="L185" s="159">
        <f t="shared" si="127"/>
        <v>0.29917462156656771</v>
      </c>
      <c r="M185" s="159">
        <f t="shared" si="127"/>
        <v>0.38605862149783976</v>
      </c>
      <c r="N185" s="159">
        <f t="shared" si="127"/>
        <v>0.37861554336144332</v>
      </c>
      <c r="O185" s="159">
        <f t="shared" si="127"/>
        <v>0.36685235268112931</v>
      </c>
      <c r="P185" s="159">
        <f t="shared" si="127"/>
        <v>0.3382868339795872</v>
      </c>
      <c r="Q185" s="159">
        <f t="shared" si="127"/>
        <v>0.38710225221498351</v>
      </c>
      <c r="R185" s="159">
        <f t="shared" si="127"/>
        <v>0.36756180281142348</v>
      </c>
      <c r="S185" s="159">
        <f t="shared" si="127"/>
        <v>0.42284826743171317</v>
      </c>
      <c r="T185" s="159">
        <f t="shared" si="127"/>
        <v>0.43288785583347977</v>
      </c>
      <c r="U185" s="159">
        <f t="shared" si="127"/>
        <v>0.44563120746830159</v>
      </c>
      <c r="V185" s="159">
        <f t="shared" si="127"/>
        <v>0.45694975523722814</v>
      </c>
      <c r="W185" s="159">
        <f t="shared" si="127"/>
        <v>0.47289617732134537</v>
      </c>
      <c r="X185" s="159">
        <f t="shared" si="127"/>
        <v>0.48278692822703562</v>
      </c>
      <c r="Y185" s="159">
        <f t="shared" si="127"/>
        <v>0.49782691594104778</v>
      </c>
      <c r="Z185" s="159">
        <f t="shared" si="127"/>
        <v>0.51489016646262231</v>
      </c>
      <c r="AA185" s="159">
        <f t="shared" si="127"/>
        <v>0.53406377908905645</v>
      </c>
      <c r="AB185" s="159">
        <f t="shared" si="127"/>
        <v>0.55483311330519247</v>
      </c>
      <c r="AC185" s="159">
        <f t="shared" si="127"/>
        <v>0.56982695854585785</v>
      </c>
      <c r="AD185" s="159">
        <f t="shared" si="127"/>
        <v>0.58631008390456885</v>
      </c>
      <c r="AE185" s="159">
        <f t="shared" si="127"/>
        <v>0.60614234422180024</v>
      </c>
      <c r="AF185" s="159">
        <f t="shared" si="127"/>
        <v>0.62476533457007555</v>
      </c>
      <c r="AG185" s="159">
        <f t="shared" si="127"/>
        <v>0.64943662534146129</v>
      </c>
      <c r="AH185" s="159">
        <f t="shared" si="127"/>
        <v>0.67096858179055074</v>
      </c>
      <c r="AI185" s="159">
        <f t="shared" si="127"/>
        <v>0.69479547979433798</v>
      </c>
      <c r="AJ185" s="159">
        <f t="shared" si="127"/>
        <v>0.71999235534236605</v>
      </c>
      <c r="AK185" s="159">
        <f t="shared" si="127"/>
        <v>0.74304425351943559</v>
      </c>
      <c r="AL185" s="159">
        <f t="shared" si="127"/>
        <v>0.76658473849676489</v>
      </c>
      <c r="AM185" s="159">
        <f t="shared" si="127"/>
        <v>0.79138493904136642</v>
      </c>
      <c r="AN185" s="159">
        <f t="shared" si="127"/>
        <v>0.81746575597661553</v>
      </c>
      <c r="AO185" s="159">
        <f t="shared" si="127"/>
        <v>0.84776987488587918</v>
      </c>
      <c r="AP185" s="159">
        <f t="shared" si="127"/>
        <v>0.87614528205728393</v>
      </c>
      <c r="AQ185" s="159">
        <f t="shared" si="127"/>
        <v>0.9053607776828787</v>
      </c>
      <c r="AR185" s="151"/>
    </row>
    <row r="186" spans="1:47" ht="14.25" hidden="1" customHeight="1" x14ac:dyDescent="0.25">
      <c r="A186" s="69"/>
      <c r="B186" s="166"/>
      <c r="C186" s="166"/>
      <c r="D186" s="166"/>
      <c r="E186" s="166"/>
      <c r="F186" s="166"/>
      <c r="G186" s="166"/>
      <c r="H186" s="167"/>
      <c r="I186" s="167"/>
      <c r="J186" s="167"/>
      <c r="K186" s="167"/>
      <c r="L186" s="167"/>
      <c r="M186" s="167"/>
      <c r="N186" s="167"/>
      <c r="O186" s="167"/>
      <c r="P186" s="167"/>
      <c r="Q186" s="167"/>
      <c r="R186" s="167"/>
      <c r="S186" s="167"/>
      <c r="T186" s="167"/>
      <c r="U186" s="167"/>
      <c r="V186" s="167"/>
      <c r="W186" s="167"/>
      <c r="X186" s="167"/>
      <c r="Y186" s="167"/>
      <c r="Z186" s="167"/>
      <c r="AA186" s="167"/>
      <c r="AB186" s="167"/>
      <c r="AC186" s="167"/>
      <c r="AD186" s="167"/>
      <c r="AE186" s="167"/>
      <c r="AF186" s="167"/>
      <c r="AG186" s="167"/>
      <c r="AH186" s="167"/>
      <c r="AI186" s="167"/>
      <c r="AJ186" s="167"/>
      <c r="AK186" s="167"/>
      <c r="AL186" s="167"/>
      <c r="AM186" s="167"/>
      <c r="AN186" s="167"/>
      <c r="AO186" s="167"/>
      <c r="AP186" s="167"/>
      <c r="AQ186" s="167"/>
      <c r="AR186" s="49"/>
    </row>
    <row r="187" spans="1:47" ht="14.25" hidden="1" customHeight="1" x14ac:dyDescent="0.25">
      <c r="A187" s="66"/>
      <c r="B187" s="44"/>
      <c r="C187" s="44"/>
      <c r="D187" s="44"/>
      <c r="E187" s="44"/>
      <c r="F187" s="44"/>
      <c r="G187" s="44"/>
      <c r="H187" s="641"/>
      <c r="I187" s="641"/>
      <c r="J187" s="641"/>
      <c r="K187" s="641"/>
      <c r="L187" s="641"/>
      <c r="M187" s="641"/>
      <c r="N187" s="641"/>
      <c r="O187" s="641"/>
      <c r="P187" s="641"/>
      <c r="Q187" s="641"/>
      <c r="R187" s="641"/>
      <c r="S187" s="641"/>
      <c r="T187" s="641"/>
      <c r="U187" s="641"/>
      <c r="V187" s="641"/>
      <c r="W187" s="641"/>
      <c r="X187" s="641"/>
      <c r="Y187" s="641"/>
      <c r="Z187" s="641"/>
      <c r="AA187" s="641"/>
      <c r="AB187" s="641"/>
      <c r="AC187" s="641"/>
      <c r="AD187" s="641"/>
      <c r="AE187" s="641"/>
      <c r="AF187" s="641"/>
      <c r="AG187" s="641"/>
      <c r="AH187" s="641"/>
      <c r="AI187" s="641"/>
      <c r="AJ187" s="641"/>
      <c r="AK187" s="641"/>
      <c r="AL187" s="641"/>
      <c r="AM187" s="641"/>
      <c r="AN187" s="641"/>
      <c r="AO187" s="641"/>
      <c r="AP187" s="641"/>
      <c r="AQ187" s="641"/>
      <c r="AR187" s="44"/>
    </row>
    <row r="188" spans="1:47" ht="15.75" customHeight="1" x14ac:dyDescent="0.25">
      <c r="A188" s="67"/>
      <c r="B188" s="43" t="s">
        <v>486</v>
      </c>
      <c r="C188" s="43"/>
      <c r="D188" s="44"/>
      <c r="E188" s="44">
        <v>1</v>
      </c>
      <c r="F188" s="44" t="s">
        <v>332</v>
      </c>
      <c r="G188" s="44" t="s">
        <v>415</v>
      </c>
      <c r="H188" s="641"/>
      <c r="I188" s="641"/>
      <c r="J188" s="641"/>
      <c r="K188" s="641"/>
      <c r="L188" s="641"/>
      <c r="M188" s="641"/>
      <c r="N188" s="641"/>
      <c r="O188" s="641"/>
      <c r="P188" s="641"/>
      <c r="Q188" s="641"/>
      <c r="R188" s="641"/>
      <c r="S188" s="641"/>
      <c r="T188" s="641"/>
      <c r="U188" s="641"/>
      <c r="V188" s="641"/>
      <c r="W188" s="641"/>
      <c r="X188" s="641"/>
      <c r="Y188" s="641"/>
      <c r="Z188" s="641"/>
      <c r="AA188" s="641"/>
      <c r="AB188" s="641"/>
      <c r="AC188" s="641"/>
      <c r="AD188" s="641"/>
      <c r="AE188" s="641"/>
      <c r="AF188" s="641"/>
      <c r="AG188" s="641"/>
      <c r="AH188" s="641"/>
      <c r="AI188" s="641"/>
      <c r="AJ188" s="641"/>
      <c r="AK188" s="641"/>
      <c r="AL188" s="641"/>
      <c r="AM188" s="641"/>
      <c r="AN188" s="641"/>
      <c r="AO188" s="641"/>
      <c r="AP188" s="641"/>
      <c r="AQ188" s="641"/>
      <c r="AR188" s="44"/>
      <c r="AS188" s="44"/>
      <c r="AT188" s="44"/>
      <c r="AU188" s="44"/>
    </row>
    <row r="189" spans="1:47" ht="14.25" customHeight="1" x14ac:dyDescent="0.25">
      <c r="A189" s="66"/>
      <c r="B189" s="44"/>
      <c r="C189" s="44"/>
      <c r="D189" s="44"/>
      <c r="E189" s="44"/>
      <c r="F189" s="44"/>
      <c r="G189" s="44"/>
      <c r="H189" s="641"/>
      <c r="I189" s="641"/>
      <c r="J189" s="641"/>
      <c r="K189" s="641"/>
      <c r="L189" s="641"/>
      <c r="M189" s="641"/>
      <c r="N189" s="641"/>
      <c r="O189" s="641"/>
      <c r="P189" s="641"/>
      <c r="Q189" s="641"/>
      <c r="R189" s="641"/>
      <c r="S189" s="641"/>
      <c r="T189" s="641"/>
      <c r="U189" s="641"/>
      <c r="V189" s="641"/>
      <c r="W189" s="641"/>
      <c r="X189" s="641"/>
      <c r="Y189" s="641"/>
      <c r="Z189" s="641"/>
      <c r="AA189" s="641"/>
      <c r="AB189" s="641"/>
      <c r="AC189" s="641"/>
      <c r="AD189" s="641"/>
      <c r="AE189" s="641"/>
      <c r="AF189" s="641"/>
      <c r="AG189" s="641"/>
      <c r="AH189" s="641"/>
      <c r="AI189" s="641"/>
      <c r="AJ189" s="641"/>
      <c r="AK189" s="641"/>
      <c r="AL189" s="641"/>
      <c r="AM189" s="641"/>
      <c r="AN189" s="641"/>
      <c r="AO189" s="641"/>
      <c r="AP189" s="641"/>
      <c r="AQ189" s="641"/>
      <c r="AR189" s="44"/>
    </row>
    <row r="190" spans="1:47" ht="14.25" customHeight="1" x14ac:dyDescent="0.25">
      <c r="A190" s="68"/>
      <c r="B190" s="146"/>
      <c r="C190" s="146"/>
      <c r="D190" s="146"/>
      <c r="E190" s="146"/>
      <c r="F190" s="146"/>
      <c r="G190" s="146"/>
      <c r="H190" s="147"/>
      <c r="I190" s="147"/>
      <c r="J190" s="147"/>
      <c r="K190" s="147"/>
      <c r="L190" s="147"/>
      <c r="M190" s="147"/>
      <c r="N190" s="147"/>
      <c r="O190" s="147"/>
      <c r="P190" s="147"/>
      <c r="Q190" s="147"/>
      <c r="R190" s="147"/>
      <c r="S190" s="147"/>
      <c r="T190" s="147"/>
      <c r="U190" s="147"/>
      <c r="V190" s="147"/>
      <c r="W190" s="147"/>
      <c r="X190" s="147"/>
      <c r="Y190" s="147"/>
      <c r="Z190" s="147"/>
      <c r="AA190" s="147"/>
      <c r="AB190" s="147"/>
      <c r="AC190" s="147"/>
      <c r="AD190" s="147"/>
      <c r="AE190" s="147"/>
      <c r="AF190" s="147"/>
      <c r="AG190" s="147"/>
      <c r="AH190" s="147"/>
      <c r="AI190" s="147"/>
      <c r="AJ190" s="147"/>
      <c r="AK190" s="147"/>
      <c r="AL190" s="147"/>
      <c r="AM190" s="147"/>
      <c r="AN190" s="147"/>
      <c r="AO190" s="147"/>
      <c r="AP190" s="147"/>
      <c r="AQ190" s="147"/>
      <c r="AR190" s="45"/>
    </row>
    <row r="191" spans="1:47" ht="14.25" hidden="1" customHeight="1" x14ac:dyDescent="0.25">
      <c r="A191" s="225"/>
      <c r="B191" s="152" t="s">
        <v>416</v>
      </c>
      <c r="C191" s="148"/>
      <c r="D191" s="148"/>
      <c r="E191" s="148"/>
      <c r="F191" s="148"/>
      <c r="G191" s="148"/>
      <c r="H191" s="149"/>
      <c r="I191" s="150"/>
      <c r="J191" s="150"/>
      <c r="K191" s="150"/>
      <c r="L191" s="150"/>
      <c r="M191" s="150"/>
      <c r="N191" s="150"/>
      <c r="O191" s="150"/>
      <c r="P191" s="150"/>
      <c r="Q191" s="150"/>
      <c r="R191" s="150"/>
      <c r="S191" s="150"/>
      <c r="T191" s="150"/>
      <c r="U191" s="150"/>
      <c r="V191" s="150"/>
      <c r="W191" s="150"/>
      <c r="X191" s="150"/>
      <c r="Y191" s="150"/>
      <c r="Z191" s="150"/>
      <c r="AA191" s="150"/>
      <c r="AB191" s="150"/>
      <c r="AC191" s="150"/>
      <c r="AD191" s="150"/>
      <c r="AE191" s="150"/>
      <c r="AF191" s="150"/>
      <c r="AG191" s="150"/>
      <c r="AH191" s="150"/>
      <c r="AI191" s="150"/>
      <c r="AJ191" s="150"/>
      <c r="AK191" s="150"/>
      <c r="AL191" s="150"/>
      <c r="AM191" s="150"/>
      <c r="AN191" s="150"/>
      <c r="AO191" s="150"/>
      <c r="AP191" s="150"/>
      <c r="AQ191" s="150"/>
      <c r="AR191" s="151"/>
    </row>
    <row r="192" spans="1:47" ht="14.25" hidden="1" customHeight="1" x14ac:dyDescent="0.25">
      <c r="A192" s="225"/>
      <c r="B192" s="153" t="s">
        <v>487</v>
      </c>
      <c r="C192" s="154">
        <v>5107018.7340000048</v>
      </c>
      <c r="D192" s="154">
        <v>5609794.4850000031</v>
      </c>
      <c r="E192" s="154">
        <v>5166663.2580000004</v>
      </c>
      <c r="F192" s="154">
        <v>5398436.5790000036</v>
      </c>
      <c r="G192" s="154">
        <v>5917598.3770000003</v>
      </c>
      <c r="H192" s="155">
        <v>6237316.5440000007</v>
      </c>
      <c r="I192" s="155">
        <v>6124315.6819999982</v>
      </c>
      <c r="J192" s="155">
        <v>6254232.6769239996</v>
      </c>
      <c r="K192" s="155">
        <v>6720578.61503</v>
      </c>
      <c r="L192" s="155">
        <v>6699039.5995039996</v>
      </c>
      <c r="M192" s="155">
        <v>6788350.3563260008</v>
      </c>
      <c r="N192" s="155">
        <v>6836981.9032960003</v>
      </c>
      <c r="O192" s="168"/>
      <c r="P192" s="168"/>
      <c r="Q192" s="168"/>
      <c r="R192" s="168"/>
      <c r="S192" s="168"/>
      <c r="T192" s="168"/>
      <c r="U192" s="168"/>
      <c r="V192" s="168"/>
      <c r="W192" s="168"/>
      <c r="X192" s="168"/>
      <c r="Y192" s="168"/>
      <c r="Z192" s="168"/>
      <c r="AA192" s="168"/>
      <c r="AB192" s="168"/>
      <c r="AC192" s="168"/>
      <c r="AD192" s="168"/>
      <c r="AE192" s="168"/>
      <c r="AF192" s="168"/>
      <c r="AG192" s="168"/>
      <c r="AH192" s="168"/>
      <c r="AI192" s="168"/>
      <c r="AJ192" s="168"/>
      <c r="AK192" s="168"/>
      <c r="AL192" s="168"/>
      <c r="AM192" s="168"/>
      <c r="AN192" s="168"/>
      <c r="AO192" s="168"/>
      <c r="AP192" s="168"/>
      <c r="AQ192" s="168"/>
      <c r="AR192" s="151"/>
    </row>
    <row r="193" spans="1:44" ht="14.25" hidden="1" customHeight="1" x14ac:dyDescent="0.25">
      <c r="A193" s="225"/>
      <c r="B193" s="153" t="s">
        <v>389</v>
      </c>
      <c r="C193" s="154">
        <v>116317.68700000001</v>
      </c>
      <c r="D193" s="154">
        <v>158483.45099999988</v>
      </c>
      <c r="E193" s="154">
        <v>146894.47299999997</v>
      </c>
      <c r="F193" s="154">
        <v>176582.35000000003</v>
      </c>
      <c r="G193" s="154">
        <v>198878.73399999997</v>
      </c>
      <c r="H193" s="155">
        <v>236066.27899999995</v>
      </c>
      <c r="I193" s="155">
        <v>227213.22799999997</v>
      </c>
      <c r="J193" s="155">
        <v>285228.87132899999</v>
      </c>
      <c r="K193" s="155">
        <v>296776.23031100002</v>
      </c>
      <c r="L193" s="155">
        <v>270939.550369</v>
      </c>
      <c r="M193" s="155">
        <v>323398.62394899997</v>
      </c>
      <c r="N193" s="155">
        <v>329783.60051299998</v>
      </c>
      <c r="O193" s="168"/>
      <c r="P193" s="168"/>
      <c r="Q193" s="168"/>
      <c r="R193" s="168"/>
      <c r="S193" s="168"/>
      <c r="T193" s="168"/>
      <c r="U193" s="168"/>
      <c r="V193" s="168"/>
      <c r="W193" s="168"/>
      <c r="X193" s="168"/>
      <c r="Y193" s="168"/>
      <c r="Z193" s="168"/>
      <c r="AA193" s="168"/>
      <c r="AB193" s="168"/>
      <c r="AC193" s="168"/>
      <c r="AD193" s="168"/>
      <c r="AE193" s="168"/>
      <c r="AF193" s="168"/>
      <c r="AG193" s="168"/>
      <c r="AH193" s="168"/>
      <c r="AI193" s="168"/>
      <c r="AJ193" s="168"/>
      <c r="AK193" s="168"/>
      <c r="AL193" s="168"/>
      <c r="AM193" s="168"/>
      <c r="AN193" s="168"/>
      <c r="AO193" s="168"/>
      <c r="AP193" s="168"/>
      <c r="AQ193" s="168"/>
      <c r="AR193" s="151"/>
    </row>
    <row r="194" spans="1:44" ht="14.25" hidden="1" customHeight="1" x14ac:dyDescent="0.25">
      <c r="A194" s="225"/>
      <c r="B194" s="153" t="s">
        <v>390</v>
      </c>
      <c r="C194" s="154">
        <v>21352.46200000001</v>
      </c>
      <c r="D194" s="154">
        <v>35455.031000000017</v>
      </c>
      <c r="E194" s="154">
        <v>28160.931000000004</v>
      </c>
      <c r="F194" s="154">
        <v>12165.705999999998</v>
      </c>
      <c r="G194" s="154">
        <v>9027.7760000000071</v>
      </c>
      <c r="H194" s="155">
        <v>6467.6449999999968</v>
      </c>
      <c r="I194" s="155">
        <v>5283.8949999999977</v>
      </c>
      <c r="J194" s="155">
        <v>5131.5689730000004</v>
      </c>
      <c r="K194" s="155">
        <v>4624.467525</v>
      </c>
      <c r="L194" s="155">
        <v>1857.587888</v>
      </c>
      <c r="M194" s="155">
        <v>1954.9315570000001</v>
      </c>
      <c r="N194" s="155">
        <v>4063.316671</v>
      </c>
      <c r="O194" s="168"/>
      <c r="P194" s="168"/>
      <c r="Q194" s="168"/>
      <c r="R194" s="168"/>
      <c r="S194" s="168"/>
      <c r="T194" s="168"/>
      <c r="U194" s="168"/>
      <c r="V194" s="168"/>
      <c r="W194" s="168"/>
      <c r="X194" s="168"/>
      <c r="Y194" s="168"/>
      <c r="Z194" s="168"/>
      <c r="AA194" s="168"/>
      <c r="AB194" s="168"/>
      <c r="AC194" s="168"/>
      <c r="AD194" s="168"/>
      <c r="AE194" s="168"/>
      <c r="AF194" s="168"/>
      <c r="AG194" s="168"/>
      <c r="AH194" s="168"/>
      <c r="AI194" s="168"/>
      <c r="AJ194" s="168"/>
      <c r="AK194" s="168"/>
      <c r="AL194" s="168"/>
      <c r="AM194" s="168"/>
      <c r="AN194" s="168"/>
      <c r="AO194" s="168"/>
      <c r="AP194" s="168"/>
      <c r="AQ194" s="168"/>
      <c r="AR194" s="151"/>
    </row>
    <row r="195" spans="1:44" ht="14.25" hidden="1" customHeight="1" x14ac:dyDescent="0.25">
      <c r="A195" s="225"/>
      <c r="B195" s="153" t="s">
        <v>391</v>
      </c>
      <c r="C195" s="154">
        <v>18924.874999999989</v>
      </c>
      <c r="D195" s="154">
        <v>18835.76100000001</v>
      </c>
      <c r="E195" s="154">
        <v>13054.540000000005</v>
      </c>
      <c r="F195" s="154">
        <v>12073.392</v>
      </c>
      <c r="G195" s="154">
        <v>9190.0689999999977</v>
      </c>
      <c r="H195" s="155">
        <v>8284.9270000000033</v>
      </c>
      <c r="I195" s="155">
        <v>107585.09600000001</v>
      </c>
      <c r="J195" s="155">
        <v>64568.612557</v>
      </c>
      <c r="K195" s="155">
        <v>3935.9470919999999</v>
      </c>
      <c r="L195" s="155">
        <v>60333.694902000003</v>
      </c>
      <c r="M195" s="155">
        <v>34715.71905</v>
      </c>
      <c r="N195" s="155">
        <v>21880.071449999999</v>
      </c>
      <c r="O195" s="168"/>
      <c r="P195" s="168"/>
      <c r="Q195" s="168"/>
      <c r="R195" s="168"/>
      <c r="S195" s="168"/>
      <c r="T195" s="168"/>
      <c r="U195" s="168"/>
      <c r="V195" s="168"/>
      <c r="W195" s="168"/>
      <c r="X195" s="168"/>
      <c r="Y195" s="168"/>
      <c r="Z195" s="168"/>
      <c r="AA195" s="168"/>
      <c r="AB195" s="168"/>
      <c r="AC195" s="168"/>
      <c r="AD195" s="168"/>
      <c r="AE195" s="168"/>
      <c r="AF195" s="168"/>
      <c r="AG195" s="168"/>
      <c r="AH195" s="168"/>
      <c r="AI195" s="168"/>
      <c r="AJ195" s="168"/>
      <c r="AK195" s="168"/>
      <c r="AL195" s="168"/>
      <c r="AM195" s="168"/>
      <c r="AN195" s="168"/>
      <c r="AO195" s="168"/>
      <c r="AP195" s="168"/>
      <c r="AQ195" s="168"/>
      <c r="AR195" s="151"/>
    </row>
    <row r="196" spans="1:44" ht="14.25" hidden="1" customHeight="1" x14ac:dyDescent="0.25">
      <c r="A196" s="225"/>
      <c r="B196" s="153" t="s">
        <v>392</v>
      </c>
      <c r="C196" s="154">
        <v>3819</v>
      </c>
      <c r="D196" s="154">
        <v>4042</v>
      </c>
      <c r="E196" s="154">
        <v>2773</v>
      </c>
      <c r="F196" s="154">
        <v>781</v>
      </c>
      <c r="G196" s="154">
        <v>1379</v>
      </c>
      <c r="H196" s="155">
        <v>120</v>
      </c>
      <c r="I196" s="155">
        <v>54</v>
      </c>
      <c r="J196" s="155">
        <v>55</v>
      </c>
      <c r="K196" s="155">
        <v>45</v>
      </c>
      <c r="L196" s="155">
        <v>5244</v>
      </c>
      <c r="M196" s="155">
        <v>10</v>
      </c>
      <c r="N196" s="155">
        <v>4653</v>
      </c>
      <c r="O196" s="168"/>
      <c r="P196" s="168"/>
      <c r="Q196" s="168"/>
      <c r="R196" s="168"/>
      <c r="S196" s="168"/>
      <c r="T196" s="168"/>
      <c r="U196" s="168"/>
      <c r="V196" s="168"/>
      <c r="W196" s="168"/>
      <c r="X196" s="168"/>
      <c r="Y196" s="168"/>
      <c r="Z196" s="168"/>
      <c r="AA196" s="168"/>
      <c r="AB196" s="168"/>
      <c r="AC196" s="168"/>
      <c r="AD196" s="168"/>
      <c r="AE196" s="168"/>
      <c r="AF196" s="168"/>
      <c r="AG196" s="168"/>
      <c r="AH196" s="168"/>
      <c r="AI196" s="168"/>
      <c r="AJ196" s="168"/>
      <c r="AK196" s="168"/>
      <c r="AL196" s="168"/>
      <c r="AM196" s="168"/>
      <c r="AN196" s="168"/>
      <c r="AO196" s="168"/>
      <c r="AP196" s="168"/>
      <c r="AQ196" s="168"/>
      <c r="AR196" s="151"/>
    </row>
    <row r="197" spans="1:44" ht="14.25" hidden="1" customHeight="1" x14ac:dyDescent="0.25">
      <c r="A197" s="225"/>
      <c r="B197" s="153" t="s">
        <v>393</v>
      </c>
      <c r="C197" s="156">
        <v>145781.23499999999</v>
      </c>
      <c r="D197" s="156">
        <v>249883.5609999999</v>
      </c>
      <c r="E197" s="156">
        <v>276091.58200000005</v>
      </c>
      <c r="F197" s="156">
        <v>201793.09799999991</v>
      </c>
      <c r="G197" s="156">
        <v>219898.57100000005</v>
      </c>
      <c r="H197" s="171">
        <v>275119.49599999998</v>
      </c>
      <c r="I197" s="171">
        <v>312803.0780000001</v>
      </c>
      <c r="J197" s="171">
        <v>281621.354208</v>
      </c>
      <c r="K197" s="171">
        <v>283069.39843200002</v>
      </c>
      <c r="L197" s="171">
        <v>187494.43719500001</v>
      </c>
      <c r="M197" s="171">
        <v>162655.06445999999</v>
      </c>
      <c r="N197" s="171">
        <v>113121.93489999999</v>
      </c>
      <c r="O197" s="168"/>
      <c r="P197" s="168"/>
      <c r="Q197" s="168"/>
      <c r="R197" s="168"/>
      <c r="S197" s="168"/>
      <c r="T197" s="168"/>
      <c r="U197" s="168"/>
      <c r="V197" s="168"/>
      <c r="W197" s="168"/>
      <c r="X197" s="168"/>
      <c r="Y197" s="168"/>
      <c r="Z197" s="168"/>
      <c r="AA197" s="168"/>
      <c r="AB197" s="168"/>
      <c r="AC197" s="168"/>
      <c r="AD197" s="168"/>
      <c r="AE197" s="168"/>
      <c r="AF197" s="168"/>
      <c r="AG197" s="168"/>
      <c r="AH197" s="168"/>
      <c r="AI197" s="168"/>
      <c r="AJ197" s="168"/>
      <c r="AK197" s="168"/>
      <c r="AL197" s="168"/>
      <c r="AM197" s="168"/>
      <c r="AN197" s="168"/>
      <c r="AO197" s="168"/>
      <c r="AP197" s="168"/>
      <c r="AQ197" s="168"/>
      <c r="AR197" s="151"/>
    </row>
    <row r="198" spans="1:44" ht="14.25" hidden="1" customHeight="1" x14ac:dyDescent="0.25">
      <c r="A198" s="225"/>
      <c r="B198" s="153" t="s">
        <v>394</v>
      </c>
      <c r="C198" s="154">
        <v>0.32700000000000001</v>
      </c>
      <c r="D198" s="154">
        <v>95</v>
      </c>
      <c r="E198" s="154">
        <v>102.08</v>
      </c>
      <c r="F198" s="154">
        <v>1.4770000000000001</v>
      </c>
      <c r="G198" s="154">
        <v>3.899</v>
      </c>
      <c r="H198" s="155">
        <v>1.177</v>
      </c>
      <c r="I198" s="155">
        <v>0</v>
      </c>
      <c r="J198" s="155">
        <v>0</v>
      </c>
      <c r="K198" s="155">
        <v>0.87678</v>
      </c>
      <c r="L198" s="155">
        <v>4.7019399999999996</v>
      </c>
      <c r="M198" s="155">
        <v>0.5</v>
      </c>
      <c r="N198" s="155">
        <v>9.0071499999999993</v>
      </c>
      <c r="O198" s="168"/>
      <c r="P198" s="168"/>
      <c r="Q198" s="168"/>
      <c r="R198" s="168"/>
      <c r="S198" s="168"/>
      <c r="T198" s="168"/>
      <c r="U198" s="168"/>
      <c r="V198" s="168"/>
      <c r="W198" s="168"/>
      <c r="X198" s="168"/>
      <c r="Y198" s="168"/>
      <c r="Z198" s="168"/>
      <c r="AA198" s="168"/>
      <c r="AB198" s="168"/>
      <c r="AC198" s="168"/>
      <c r="AD198" s="168"/>
      <c r="AE198" s="168"/>
      <c r="AF198" s="168"/>
      <c r="AG198" s="168"/>
      <c r="AH198" s="168"/>
      <c r="AI198" s="168"/>
      <c r="AJ198" s="168"/>
      <c r="AK198" s="168"/>
      <c r="AL198" s="168"/>
      <c r="AM198" s="168"/>
      <c r="AN198" s="168"/>
      <c r="AO198" s="168"/>
      <c r="AP198" s="168"/>
      <c r="AQ198" s="168"/>
      <c r="AR198" s="151"/>
    </row>
    <row r="199" spans="1:44" ht="14.25" hidden="1" customHeight="1" x14ac:dyDescent="0.25">
      <c r="A199" s="225"/>
      <c r="B199" s="153" t="s">
        <v>417</v>
      </c>
      <c r="C199" s="172">
        <v>27658.101000000017</v>
      </c>
      <c r="D199" s="172">
        <v>31761.237999999979</v>
      </c>
      <c r="E199" s="172">
        <v>30551.026999999987</v>
      </c>
      <c r="F199" s="172">
        <v>31163.52199999999</v>
      </c>
      <c r="G199" s="172">
        <v>35245.369999999995</v>
      </c>
      <c r="H199" s="173">
        <v>30767.182999999997</v>
      </c>
      <c r="I199" s="173">
        <v>32416.964999999993</v>
      </c>
      <c r="J199" s="173">
        <v>61362.83726</v>
      </c>
      <c r="K199" s="173">
        <v>30950.832095999998</v>
      </c>
      <c r="L199" s="173">
        <v>54689.659059999998</v>
      </c>
      <c r="M199" s="173">
        <v>60920.557809999998</v>
      </c>
      <c r="N199" s="173">
        <v>65689.546759999997</v>
      </c>
      <c r="O199" s="168"/>
      <c r="P199" s="168"/>
      <c r="Q199" s="168"/>
      <c r="R199" s="168"/>
      <c r="S199" s="168"/>
      <c r="T199" s="168"/>
      <c r="U199" s="168"/>
      <c r="V199" s="168"/>
      <c r="W199" s="168"/>
      <c r="X199" s="168"/>
      <c r="Y199" s="168"/>
      <c r="Z199" s="168"/>
      <c r="AA199" s="168"/>
      <c r="AB199" s="168"/>
      <c r="AC199" s="168"/>
      <c r="AD199" s="168"/>
      <c r="AE199" s="168"/>
      <c r="AF199" s="168"/>
      <c r="AG199" s="168"/>
      <c r="AH199" s="168"/>
      <c r="AI199" s="168"/>
      <c r="AJ199" s="168"/>
      <c r="AK199" s="168"/>
      <c r="AL199" s="168"/>
      <c r="AM199" s="168"/>
      <c r="AN199" s="168"/>
      <c r="AO199" s="168"/>
      <c r="AP199" s="168"/>
      <c r="AQ199" s="168"/>
      <c r="AR199" s="151"/>
    </row>
    <row r="200" spans="1:44" ht="14.25" hidden="1" customHeight="1" x14ac:dyDescent="0.25">
      <c r="A200" s="225"/>
      <c r="B200" s="153" t="s">
        <v>488</v>
      </c>
      <c r="C200" s="172">
        <v>3180</v>
      </c>
      <c r="D200" s="172">
        <v>1584</v>
      </c>
      <c r="E200" s="172">
        <v>1688</v>
      </c>
      <c r="F200" s="172">
        <v>835</v>
      </c>
      <c r="G200" s="172">
        <v>46</v>
      </c>
      <c r="H200" s="173">
        <v>0</v>
      </c>
      <c r="I200" s="173">
        <v>22</v>
      </c>
      <c r="J200" s="173">
        <v>144</v>
      </c>
      <c r="K200" s="173">
        <v>60</v>
      </c>
      <c r="L200" s="173">
        <v>85</v>
      </c>
      <c r="M200" s="173">
        <v>0</v>
      </c>
      <c r="N200" s="173">
        <v>0</v>
      </c>
      <c r="O200" s="168"/>
      <c r="P200" s="168"/>
      <c r="Q200" s="168"/>
      <c r="R200" s="168"/>
      <c r="S200" s="168"/>
      <c r="T200" s="168"/>
      <c r="U200" s="168"/>
      <c r="V200" s="168"/>
      <c r="W200" s="168"/>
      <c r="X200" s="168"/>
      <c r="Y200" s="168"/>
      <c r="Z200" s="168"/>
      <c r="AA200" s="168"/>
      <c r="AB200" s="168"/>
      <c r="AC200" s="168"/>
      <c r="AD200" s="168"/>
      <c r="AE200" s="168"/>
      <c r="AF200" s="168"/>
      <c r="AG200" s="168"/>
      <c r="AH200" s="168"/>
      <c r="AI200" s="168"/>
      <c r="AJ200" s="168"/>
      <c r="AK200" s="168"/>
      <c r="AL200" s="168"/>
      <c r="AM200" s="168"/>
      <c r="AN200" s="168"/>
      <c r="AO200" s="168"/>
      <c r="AP200" s="168"/>
      <c r="AQ200" s="168"/>
      <c r="AR200" s="151"/>
    </row>
    <row r="201" spans="1:44" ht="14.25" hidden="1" customHeight="1" x14ac:dyDescent="0.25">
      <c r="A201" s="225"/>
      <c r="B201" s="153" t="s">
        <v>395</v>
      </c>
      <c r="C201" s="154">
        <v>20719</v>
      </c>
      <c r="D201" s="154">
        <v>23231</v>
      </c>
      <c r="E201" s="154">
        <v>22978</v>
      </c>
      <c r="F201" s="154">
        <v>24800</v>
      </c>
      <c r="G201" s="154">
        <v>20604</v>
      </c>
      <c r="H201" s="155">
        <v>11909</v>
      </c>
      <c r="I201" s="155">
        <v>8408</v>
      </c>
      <c r="J201" s="155">
        <v>12004</v>
      </c>
      <c r="K201" s="155">
        <v>9410</v>
      </c>
      <c r="L201" s="155">
        <v>2473</v>
      </c>
      <c r="M201" s="155">
        <v>11074</v>
      </c>
      <c r="N201" s="155">
        <v>11222</v>
      </c>
      <c r="O201" s="168"/>
      <c r="P201" s="168"/>
      <c r="Q201" s="168"/>
      <c r="R201" s="168"/>
      <c r="S201" s="168"/>
      <c r="T201" s="168"/>
      <c r="U201" s="168"/>
      <c r="V201" s="168"/>
      <c r="W201" s="168"/>
      <c r="X201" s="168"/>
      <c r="Y201" s="168"/>
      <c r="Z201" s="168"/>
      <c r="AA201" s="168"/>
      <c r="AB201" s="168"/>
      <c r="AC201" s="168"/>
      <c r="AD201" s="168"/>
      <c r="AE201" s="168"/>
      <c r="AF201" s="168"/>
      <c r="AG201" s="168"/>
      <c r="AH201" s="168"/>
      <c r="AI201" s="168"/>
      <c r="AJ201" s="168"/>
      <c r="AK201" s="168"/>
      <c r="AL201" s="168"/>
      <c r="AM201" s="168"/>
      <c r="AN201" s="168"/>
      <c r="AO201" s="168"/>
      <c r="AP201" s="168"/>
      <c r="AQ201" s="168"/>
      <c r="AR201" s="151"/>
    </row>
    <row r="202" spans="1:44" ht="14.25" hidden="1" customHeight="1" x14ac:dyDescent="0.25">
      <c r="A202" s="225"/>
      <c r="B202" s="153" t="s">
        <v>418</v>
      </c>
      <c r="C202" s="154">
        <v>37.871000000000002</v>
      </c>
      <c r="D202" s="154">
        <v>100.108</v>
      </c>
      <c r="E202" s="154">
        <v>459.59000000000003</v>
      </c>
      <c r="F202" s="154">
        <v>100.00799999999998</v>
      </c>
      <c r="G202" s="154">
        <v>727.63199999999995</v>
      </c>
      <c r="H202" s="155">
        <v>1437.7820000000004</v>
      </c>
      <c r="I202" s="155">
        <v>1770.865</v>
      </c>
      <c r="J202" s="155">
        <v>1938.4321</v>
      </c>
      <c r="K202" s="155">
        <v>1719.3513499999999</v>
      </c>
      <c r="L202" s="155">
        <v>2388.8966999999998</v>
      </c>
      <c r="M202" s="155">
        <v>1798.4292499999999</v>
      </c>
      <c r="N202" s="155">
        <v>1439.2782999999999</v>
      </c>
      <c r="O202" s="168"/>
      <c r="P202" s="168"/>
      <c r="Q202" s="168"/>
      <c r="R202" s="168"/>
      <c r="S202" s="168"/>
      <c r="T202" s="168"/>
      <c r="U202" s="168"/>
      <c r="V202" s="168"/>
      <c r="W202" s="168"/>
      <c r="X202" s="168"/>
      <c r="Y202" s="168"/>
      <c r="Z202" s="168"/>
      <c r="AA202" s="168"/>
      <c r="AB202" s="168"/>
      <c r="AC202" s="168"/>
      <c r="AD202" s="168"/>
      <c r="AE202" s="168"/>
      <c r="AF202" s="168"/>
      <c r="AG202" s="168"/>
      <c r="AH202" s="168"/>
      <c r="AI202" s="168"/>
      <c r="AJ202" s="168"/>
      <c r="AK202" s="168"/>
      <c r="AL202" s="168"/>
      <c r="AM202" s="168"/>
      <c r="AN202" s="168"/>
      <c r="AO202" s="168"/>
      <c r="AP202" s="168"/>
      <c r="AQ202" s="168"/>
      <c r="AR202" s="151"/>
    </row>
    <row r="203" spans="1:44" ht="14.25" hidden="1" customHeight="1" x14ac:dyDescent="0.25">
      <c r="A203" s="225"/>
      <c r="B203" s="153" t="s">
        <v>397</v>
      </c>
      <c r="C203" s="154">
        <v>4812</v>
      </c>
      <c r="D203" s="154">
        <v>17067</v>
      </c>
      <c r="E203" s="154">
        <v>7182</v>
      </c>
      <c r="F203" s="154">
        <v>426</v>
      </c>
      <c r="G203" s="154">
        <v>434</v>
      </c>
      <c r="H203" s="155">
        <v>366</v>
      </c>
      <c r="I203" s="155">
        <v>431</v>
      </c>
      <c r="J203" s="155">
        <v>461</v>
      </c>
      <c r="K203" s="155">
        <v>362</v>
      </c>
      <c r="L203" s="155">
        <v>214</v>
      </c>
      <c r="M203" s="155">
        <v>1178</v>
      </c>
      <c r="N203" s="155">
        <v>539</v>
      </c>
      <c r="O203" s="168"/>
      <c r="P203" s="168"/>
      <c r="Q203" s="168"/>
      <c r="R203" s="168"/>
      <c r="S203" s="168"/>
      <c r="T203" s="168"/>
      <c r="U203" s="168"/>
      <c r="V203" s="168"/>
      <c r="W203" s="168"/>
      <c r="X203" s="168"/>
      <c r="Y203" s="168"/>
      <c r="Z203" s="168"/>
      <c r="AA203" s="168"/>
      <c r="AB203" s="168"/>
      <c r="AC203" s="168"/>
      <c r="AD203" s="168"/>
      <c r="AE203" s="168"/>
      <c r="AF203" s="168"/>
      <c r="AG203" s="168"/>
      <c r="AH203" s="168"/>
      <c r="AI203" s="168"/>
      <c r="AJ203" s="168"/>
      <c r="AK203" s="168"/>
      <c r="AL203" s="168"/>
      <c r="AM203" s="168"/>
      <c r="AN203" s="168"/>
      <c r="AO203" s="168"/>
      <c r="AP203" s="168"/>
      <c r="AQ203" s="168"/>
      <c r="AR203" s="151"/>
    </row>
    <row r="204" spans="1:44" ht="14.25" hidden="1" customHeight="1" x14ac:dyDescent="0.25">
      <c r="A204" s="225"/>
      <c r="B204" s="153" t="s">
        <v>398</v>
      </c>
      <c r="C204" s="154">
        <v>226905.21399999998</v>
      </c>
      <c r="D204" s="154">
        <v>217110.52600000001</v>
      </c>
      <c r="E204" s="154">
        <v>154921.42299999998</v>
      </c>
      <c r="F204" s="154">
        <v>155643.63399999996</v>
      </c>
      <c r="G204" s="154">
        <v>161065.63500000004</v>
      </c>
      <c r="H204" s="155">
        <v>177246.28999999995</v>
      </c>
      <c r="I204" s="155">
        <v>199108.23000000007</v>
      </c>
      <c r="J204" s="155">
        <v>498767.81782700005</v>
      </c>
      <c r="K204" s="155">
        <v>311881.99862199998</v>
      </c>
      <c r="L204" s="155">
        <v>355865.57897100004</v>
      </c>
      <c r="M204" s="155">
        <v>643288.95907099999</v>
      </c>
      <c r="N204" s="155">
        <v>392181.56466000003</v>
      </c>
      <c r="O204" s="168"/>
      <c r="P204" s="168"/>
      <c r="Q204" s="168"/>
      <c r="R204" s="168"/>
      <c r="S204" s="168"/>
      <c r="T204" s="168"/>
      <c r="U204" s="168"/>
      <c r="V204" s="168"/>
      <c r="W204" s="168"/>
      <c r="X204" s="168"/>
      <c r="Y204" s="168"/>
      <c r="Z204" s="168"/>
      <c r="AA204" s="168"/>
      <c r="AB204" s="168"/>
      <c r="AC204" s="168"/>
      <c r="AD204" s="168"/>
      <c r="AE204" s="168"/>
      <c r="AF204" s="168"/>
      <c r="AG204" s="168"/>
      <c r="AH204" s="168"/>
      <c r="AI204" s="168"/>
      <c r="AJ204" s="168"/>
      <c r="AK204" s="168"/>
      <c r="AL204" s="168"/>
      <c r="AM204" s="168"/>
      <c r="AN204" s="168"/>
      <c r="AO204" s="168"/>
      <c r="AP204" s="168"/>
      <c r="AQ204" s="168"/>
      <c r="AR204" s="151"/>
    </row>
    <row r="205" spans="1:44" ht="13.5" hidden="1" customHeight="1" x14ac:dyDescent="0.25">
      <c r="A205" s="225"/>
      <c r="B205" s="153" t="s">
        <v>399</v>
      </c>
      <c r="C205" s="154">
        <v>76350.898999999976</v>
      </c>
      <c r="D205" s="154">
        <v>83205.762000000017</v>
      </c>
      <c r="E205" s="154">
        <v>76043.911000000007</v>
      </c>
      <c r="F205" s="154">
        <v>69153.828000000009</v>
      </c>
      <c r="G205" s="154">
        <v>70939.362000000008</v>
      </c>
      <c r="H205" s="155">
        <v>61315.491000000002</v>
      </c>
      <c r="I205" s="155">
        <v>62301.592000000004</v>
      </c>
      <c r="J205" s="155">
        <v>36158.52274</v>
      </c>
      <c r="K205" s="155">
        <v>74010.882603999999</v>
      </c>
      <c r="L205" s="155">
        <v>53489.69584</v>
      </c>
      <c r="M205" s="155">
        <v>88071.677830999994</v>
      </c>
      <c r="N205" s="155">
        <v>53098.379740000004</v>
      </c>
      <c r="O205" s="168"/>
      <c r="P205" s="168"/>
      <c r="Q205" s="168"/>
      <c r="R205" s="168"/>
      <c r="S205" s="168"/>
      <c r="T205" s="168"/>
      <c r="U205" s="168"/>
      <c r="V205" s="168"/>
      <c r="W205" s="168"/>
      <c r="X205" s="168"/>
      <c r="Y205" s="168"/>
      <c r="Z205" s="168"/>
      <c r="AA205" s="168"/>
      <c r="AB205" s="168"/>
      <c r="AC205" s="168"/>
      <c r="AD205" s="168"/>
      <c r="AE205" s="168"/>
      <c r="AF205" s="168"/>
      <c r="AG205" s="168"/>
      <c r="AH205" s="168"/>
      <c r="AI205" s="168"/>
      <c r="AJ205" s="168"/>
      <c r="AK205" s="168"/>
      <c r="AL205" s="168"/>
      <c r="AM205" s="168"/>
      <c r="AN205" s="168"/>
      <c r="AO205" s="168"/>
      <c r="AP205" s="168"/>
      <c r="AQ205" s="168"/>
      <c r="AR205" s="151"/>
    </row>
    <row r="206" spans="1:44" ht="13.5" hidden="1" customHeight="1" x14ac:dyDescent="0.25">
      <c r="A206" s="225"/>
      <c r="B206" s="153"/>
      <c r="C206" s="154"/>
      <c r="D206" s="154"/>
      <c r="E206" s="154"/>
      <c r="F206" s="154"/>
      <c r="G206" s="154"/>
      <c r="H206" s="155"/>
      <c r="I206" s="155"/>
      <c r="J206" s="155"/>
      <c r="K206" s="155"/>
      <c r="L206" s="155"/>
      <c r="M206" s="155"/>
      <c r="N206" s="155"/>
      <c r="O206" s="168"/>
      <c r="P206" s="168"/>
      <c r="Q206" s="168"/>
      <c r="R206" s="168"/>
      <c r="S206" s="168"/>
      <c r="T206" s="168"/>
      <c r="U206" s="168"/>
      <c r="V206" s="168"/>
      <c r="W206" s="168"/>
      <c r="X206" s="168"/>
      <c r="Y206" s="168"/>
      <c r="Z206" s="168"/>
      <c r="AA206" s="168"/>
      <c r="AB206" s="168"/>
      <c r="AC206" s="168"/>
      <c r="AD206" s="168"/>
      <c r="AE206" s="168"/>
      <c r="AF206" s="168"/>
      <c r="AG206" s="168"/>
      <c r="AH206" s="168"/>
      <c r="AI206" s="168"/>
      <c r="AJ206" s="168"/>
      <c r="AK206" s="168"/>
      <c r="AL206" s="168"/>
      <c r="AM206" s="168"/>
      <c r="AN206" s="168"/>
      <c r="AO206" s="168"/>
      <c r="AP206" s="168"/>
      <c r="AQ206" s="168"/>
      <c r="AR206" s="151"/>
    </row>
    <row r="207" spans="1:44" ht="14.25" customHeight="1" x14ac:dyDescent="0.25">
      <c r="A207" s="225"/>
      <c r="B207" s="152" t="s">
        <v>419</v>
      </c>
      <c r="C207" s="148"/>
      <c r="D207" s="148"/>
      <c r="E207" s="148"/>
      <c r="F207" s="148"/>
      <c r="G207" s="148"/>
      <c r="H207" s="149"/>
      <c r="I207" s="150"/>
      <c r="J207" s="150"/>
      <c r="K207" s="150"/>
      <c r="L207" s="150"/>
      <c r="M207" s="150"/>
      <c r="N207" s="150"/>
      <c r="O207" s="150"/>
      <c r="P207" s="150"/>
      <c r="Q207" s="150"/>
      <c r="R207" s="150"/>
      <c r="S207" s="150"/>
      <c r="T207" s="150"/>
      <c r="U207" s="150"/>
      <c r="V207" s="150"/>
      <c r="W207" s="150"/>
      <c r="X207" s="150"/>
      <c r="Y207" s="150"/>
      <c r="Z207" s="150"/>
      <c r="AA207" s="150"/>
      <c r="AB207" s="150"/>
      <c r="AC207" s="150"/>
      <c r="AD207" s="150"/>
      <c r="AE207" s="150"/>
      <c r="AF207" s="150"/>
      <c r="AG207" s="150"/>
      <c r="AH207" s="150"/>
      <c r="AI207" s="150"/>
      <c r="AJ207" s="150"/>
      <c r="AK207" s="150"/>
      <c r="AL207" s="150"/>
      <c r="AM207" s="150"/>
      <c r="AN207" s="150"/>
      <c r="AO207" s="150"/>
      <c r="AP207" s="150"/>
      <c r="AQ207" s="150"/>
      <c r="AR207" s="151"/>
    </row>
    <row r="208" spans="1:44" ht="14.25" customHeight="1" x14ac:dyDescent="0.25">
      <c r="A208" s="867" t="s">
        <v>485</v>
      </c>
      <c r="B208" s="153" t="s">
        <v>425</v>
      </c>
      <c r="C208" s="158">
        <f t="shared" ref="C208:J208" si="128">C192*(1-$E$188/100)/1000000</f>
        <v>5.0559485466600051</v>
      </c>
      <c r="D208" s="158">
        <f t="shared" si="128"/>
        <v>5.5536965401500034</v>
      </c>
      <c r="E208" s="158">
        <f t="shared" si="128"/>
        <v>5.1149966254200008</v>
      </c>
      <c r="F208" s="158">
        <f t="shared" si="128"/>
        <v>5.3444522132100039</v>
      </c>
      <c r="G208" s="158">
        <f t="shared" si="128"/>
        <v>5.8584223932300006</v>
      </c>
      <c r="H208" s="159">
        <f t="shared" si="128"/>
        <v>6.174943378560001</v>
      </c>
      <c r="I208" s="159">
        <f t="shared" si="128"/>
        <v>6.0630725251799982</v>
      </c>
      <c r="J208" s="159">
        <f t="shared" si="128"/>
        <v>6.1916903501547598</v>
      </c>
      <c r="K208" s="174">
        <v>6.2254110038637034</v>
      </c>
      <c r="L208" s="159">
        <f>L192*(1-$E$188/100)/1000000</f>
        <v>6.6320492035089593</v>
      </c>
      <c r="M208" s="174">
        <v>5.8284877256859264</v>
      </c>
      <c r="N208" s="159">
        <f>N192*(1-$E$188/100)/1000000</f>
        <v>6.7686120842630411</v>
      </c>
      <c r="O208" s="168">
        <v>6.7353929505366263</v>
      </c>
      <c r="P208" s="168">
        <v>6.4034701621487313</v>
      </c>
      <c r="Q208" s="168">
        <v>7.5473278796480106</v>
      </c>
      <c r="R208" s="168">
        <v>7.3598393718466655</v>
      </c>
      <c r="S208" s="168">
        <v>8.661600566570705</v>
      </c>
      <c r="T208" s="168">
        <v>9.1496571526087926</v>
      </c>
      <c r="U208" s="168">
        <v>9.6870858568226197</v>
      </c>
      <c r="V208" s="168">
        <v>10.151256508428137</v>
      </c>
      <c r="W208" s="168">
        <v>10.755756095548012</v>
      </c>
      <c r="X208" s="168">
        <v>11.328564966942052</v>
      </c>
      <c r="Y208" s="168">
        <v>11.969643297162115</v>
      </c>
      <c r="Z208" s="168">
        <v>12.73786520968514</v>
      </c>
      <c r="AA208" s="168">
        <v>13.524888461248768</v>
      </c>
      <c r="AB208" s="168">
        <v>14.383087564113964</v>
      </c>
      <c r="AC208" s="168">
        <v>15.149016717979059</v>
      </c>
      <c r="AD208" s="168">
        <v>15.940919044580509</v>
      </c>
      <c r="AE208" s="168">
        <v>16.866209191024257</v>
      </c>
      <c r="AF208" s="168">
        <v>17.822680170693435</v>
      </c>
      <c r="AG208" s="168">
        <v>18.947300454149694</v>
      </c>
      <c r="AH208" s="168">
        <v>20.022320167677591</v>
      </c>
      <c r="AI208" s="168">
        <v>21.195294329764263</v>
      </c>
      <c r="AJ208" s="168">
        <v>22.348156750930855</v>
      </c>
      <c r="AK208" s="168">
        <v>23.569147982046847</v>
      </c>
      <c r="AL208" s="168">
        <v>24.76789334134374</v>
      </c>
      <c r="AM208" s="168">
        <v>26.153717162324867</v>
      </c>
      <c r="AN208" s="168">
        <v>27.513542649207611</v>
      </c>
      <c r="AO208" s="168">
        <v>29.044807087764848</v>
      </c>
      <c r="AP208" s="168">
        <v>30.564857880047811</v>
      </c>
      <c r="AQ208" s="168">
        <v>32.154461388775729</v>
      </c>
      <c r="AR208" s="151"/>
    </row>
    <row r="209" spans="1:75" ht="14.25" customHeight="1" x14ac:dyDescent="0.25">
      <c r="A209" s="693"/>
      <c r="B209" s="153" t="s">
        <v>401</v>
      </c>
      <c r="C209" s="158">
        <f t="shared" ref="C209:G209" si="129">C193*(1-$E$188/100)/1000000</f>
        <v>0.11515451013000001</v>
      </c>
      <c r="D209" s="158">
        <f t="shared" si="129"/>
        <v>0.15689861648999989</v>
      </c>
      <c r="E209" s="158">
        <f t="shared" si="129"/>
        <v>0.14542552826999999</v>
      </c>
      <c r="F209" s="158">
        <f t="shared" si="129"/>
        <v>0.17481652650000004</v>
      </c>
      <c r="G209" s="158">
        <f t="shared" si="129"/>
        <v>0.19688994665999995</v>
      </c>
      <c r="H209" s="174">
        <v>0.10691755741206391</v>
      </c>
      <c r="I209" s="174">
        <v>0.10347971136207058</v>
      </c>
      <c r="J209" s="174">
        <v>0.12933425677374569</v>
      </c>
      <c r="K209" s="174">
        <v>0.15438395645991049</v>
      </c>
      <c r="L209" s="174">
        <v>0.2012267057146741</v>
      </c>
      <c r="M209" s="174">
        <v>0.24391120485460657</v>
      </c>
      <c r="N209" s="174">
        <v>0.2146640968001953</v>
      </c>
      <c r="O209" s="168">
        <v>0.21361056392682454</v>
      </c>
      <c r="P209" s="168">
        <v>0.20308375212409915</v>
      </c>
      <c r="Q209" s="168">
        <v>0.23936078805673977</v>
      </c>
      <c r="R209" s="168">
        <v>0.23341465749310972</v>
      </c>
      <c r="S209" s="168">
        <v>0.27469954538979946</v>
      </c>
      <c r="T209" s="168">
        <v>0.29017808440562487</v>
      </c>
      <c r="U209" s="168">
        <v>0.30722244238453561</v>
      </c>
      <c r="V209" s="168">
        <v>0.32194344758436383</v>
      </c>
      <c r="W209" s="168">
        <v>0.34111493448149</v>
      </c>
      <c r="X209" s="168">
        <v>0.35928136173218517</v>
      </c>
      <c r="Y209" s="168">
        <v>0.37961293030513149</v>
      </c>
      <c r="Z209" s="168">
        <v>0.40397681184257211</v>
      </c>
      <c r="AA209" s="168">
        <v>0.42893697108267043</v>
      </c>
      <c r="AB209" s="168">
        <v>0.45615444683661643</v>
      </c>
      <c r="AC209" s="168">
        <v>0.48044561435819111</v>
      </c>
      <c r="AD209" s="168">
        <v>0.50556051170754668</v>
      </c>
      <c r="AE209" s="168">
        <v>0.53490575576818256</v>
      </c>
      <c r="AF209" s="168">
        <v>0.56523988873521269</v>
      </c>
      <c r="AG209" s="168">
        <v>0.60090681636910781</v>
      </c>
      <c r="AH209" s="168">
        <v>0.63500067977478369</v>
      </c>
      <c r="AI209" s="168">
        <v>0.67220113327096254</v>
      </c>
      <c r="AJ209" s="168">
        <v>0.70876375014037907</v>
      </c>
      <c r="AK209" s="168">
        <v>0.74748704770353236</v>
      </c>
      <c r="AL209" s="168">
        <v>0.78550482544635469</v>
      </c>
      <c r="AM209" s="168">
        <v>0.8294557292877438</v>
      </c>
      <c r="AN209" s="168">
        <v>0.87258210531780889</v>
      </c>
      <c r="AO209" s="168">
        <v>0.92114560601382145</v>
      </c>
      <c r="AP209" s="168">
        <v>0.96935346995309024</v>
      </c>
      <c r="AQ209" s="168">
        <v>1.0197671732682585</v>
      </c>
      <c r="AR209" s="151"/>
    </row>
    <row r="210" spans="1:75" ht="14.25" customHeight="1" x14ac:dyDescent="0.25">
      <c r="A210" s="693"/>
      <c r="B210" s="153" t="s">
        <v>402</v>
      </c>
      <c r="C210" s="158">
        <f t="shared" ref="C210:N210" si="130">C194*(1-$E$188/100)/1000000</f>
        <v>2.1138937380000011E-2</v>
      </c>
      <c r="D210" s="158">
        <f t="shared" si="130"/>
        <v>3.5100480690000019E-2</v>
      </c>
      <c r="E210" s="158">
        <f t="shared" si="130"/>
        <v>2.7879321690000004E-2</v>
      </c>
      <c r="F210" s="158">
        <f t="shared" si="130"/>
        <v>1.204404894E-2</v>
      </c>
      <c r="G210" s="158">
        <f t="shared" si="130"/>
        <v>8.9374982400000063E-3</v>
      </c>
      <c r="H210" s="159">
        <f t="shared" si="130"/>
        <v>6.4029685499999971E-3</v>
      </c>
      <c r="I210" s="159">
        <f t="shared" si="130"/>
        <v>5.2310560499999976E-3</v>
      </c>
      <c r="J210" s="159">
        <f t="shared" si="130"/>
        <v>5.0802532832700002E-3</v>
      </c>
      <c r="K210" s="159">
        <f t="shared" si="130"/>
        <v>4.5782228497500002E-3</v>
      </c>
      <c r="L210" s="159">
        <f t="shared" si="130"/>
        <v>1.83901200912E-3</v>
      </c>
      <c r="M210" s="159">
        <f t="shared" si="130"/>
        <v>1.9353822414299999E-3</v>
      </c>
      <c r="N210" s="159">
        <f t="shared" si="130"/>
        <v>4.0226835042900004E-3</v>
      </c>
      <c r="O210" s="168">
        <v>4.0029408953763147E-3</v>
      </c>
      <c r="P210" s="168">
        <v>3.805674408698743E-3</v>
      </c>
      <c r="Q210" s="168">
        <v>4.4854855005675353E-3</v>
      </c>
      <c r="R210" s="168">
        <v>4.374058384020268E-3</v>
      </c>
      <c r="S210" s="168">
        <v>5.147713783288343E-3</v>
      </c>
      <c r="T210" s="168">
        <v>5.437772831343432E-3</v>
      </c>
      <c r="U210" s="168">
        <v>5.7571744392741512E-3</v>
      </c>
      <c r="V210" s="168">
        <v>6.0330377329810402E-3</v>
      </c>
      <c r="W210" s="168">
        <v>6.3923005312009201E-3</v>
      </c>
      <c r="X210" s="168">
        <v>6.7327290813057614E-3</v>
      </c>
      <c r="Y210" s="168">
        <v>7.1137311526062929E-3</v>
      </c>
      <c r="Z210" s="168">
        <v>7.5702964833814805E-3</v>
      </c>
      <c r="AA210" s="168">
        <v>8.0380357203394502E-3</v>
      </c>
      <c r="AB210" s="168">
        <v>8.5480757893395317E-3</v>
      </c>
      <c r="AC210" s="168">
        <v>9.0032785006710653E-3</v>
      </c>
      <c r="AD210" s="168">
        <v>9.4739174420922986E-3</v>
      </c>
      <c r="AE210" s="168">
        <v>1.0023830683159152E-2</v>
      </c>
      <c r="AF210" s="168">
        <v>1.059227514183819E-2</v>
      </c>
      <c r="AG210" s="168">
        <v>1.1260653149992576E-2</v>
      </c>
      <c r="AH210" s="168">
        <v>1.1899552826109277E-2</v>
      </c>
      <c r="AI210" s="168">
        <v>1.2596668239733721E-2</v>
      </c>
      <c r="AJ210" s="168">
        <v>1.32818309564929E-2</v>
      </c>
      <c r="AK210" s="168">
        <v>1.4007483604797656E-2</v>
      </c>
      <c r="AL210" s="168">
        <v>1.4719915211551915E-2</v>
      </c>
      <c r="AM210" s="168">
        <v>1.5543530238548972E-2</v>
      </c>
      <c r="AN210" s="168">
        <v>1.6351694081697021E-2</v>
      </c>
      <c r="AO210" s="168">
        <v>1.7261746559369885E-2</v>
      </c>
      <c r="AP210" s="168">
        <v>1.81651346057932E-2</v>
      </c>
      <c r="AQ210" s="168">
        <v>1.9109858831870271E-2</v>
      </c>
      <c r="AR210" s="151"/>
    </row>
    <row r="211" spans="1:75" ht="14.25" customHeight="1" x14ac:dyDescent="0.25">
      <c r="A211" s="693"/>
      <c r="B211" s="153" t="s">
        <v>403</v>
      </c>
      <c r="C211" s="158">
        <f t="shared" ref="C211:N211" si="131">C195*(1-$E$188/100)/1000000</f>
        <v>1.8735626249999991E-2</v>
      </c>
      <c r="D211" s="158">
        <f t="shared" si="131"/>
        <v>1.8647403390000011E-2</v>
      </c>
      <c r="E211" s="158">
        <f t="shared" si="131"/>
        <v>1.2923994600000004E-2</v>
      </c>
      <c r="F211" s="158">
        <f t="shared" si="131"/>
        <v>1.1952658079999999E-2</v>
      </c>
      <c r="G211" s="158">
        <f t="shared" si="131"/>
        <v>9.0981683099999981E-3</v>
      </c>
      <c r="H211" s="159">
        <f t="shared" si="131"/>
        <v>8.2020777300000035E-3</v>
      </c>
      <c r="I211" s="159">
        <f t="shared" si="131"/>
        <v>0.10650924504000001</v>
      </c>
      <c r="J211" s="159">
        <f t="shared" si="131"/>
        <v>6.3922926431430008E-2</v>
      </c>
      <c r="K211" s="159">
        <f t="shared" si="131"/>
        <v>3.8965876210799999E-3</v>
      </c>
      <c r="L211" s="159">
        <f t="shared" si="131"/>
        <v>5.9730357952980005E-2</v>
      </c>
      <c r="M211" s="159">
        <f t="shared" si="131"/>
        <v>3.4368561859499998E-2</v>
      </c>
      <c r="N211" s="159">
        <f t="shared" si="131"/>
        <v>2.1661270735499998E-2</v>
      </c>
      <c r="O211" s="168">
        <v>2.1554961105063407E-2</v>
      </c>
      <c r="P211" s="168">
        <v>2.0492724225028777E-2</v>
      </c>
      <c r="Q211" s="168">
        <v>2.4153358250614348E-2</v>
      </c>
      <c r="R211" s="168">
        <v>2.3553347601943525E-2</v>
      </c>
      <c r="S211" s="168">
        <v>2.7719312695059881E-2</v>
      </c>
      <c r="T211" s="168">
        <v>2.9281217220360495E-2</v>
      </c>
      <c r="U211" s="168">
        <v>3.1001125012102729E-2</v>
      </c>
      <c r="V211" s="168">
        <v>3.248658850546457E-2</v>
      </c>
      <c r="W211" s="168">
        <v>3.4421140087545266E-2</v>
      </c>
      <c r="X211" s="168">
        <v>3.6254273363392236E-2</v>
      </c>
      <c r="Y211" s="168">
        <v>3.8305886175691709E-2</v>
      </c>
      <c r="Z211" s="168">
        <v>4.0764390611304768E-2</v>
      </c>
      <c r="AA211" s="168">
        <v>4.3283064087494896E-2</v>
      </c>
      <c r="AB211" s="168">
        <v>4.6029518291207806E-2</v>
      </c>
      <c r="AC211" s="168">
        <v>4.8480685319180671E-2</v>
      </c>
      <c r="AD211" s="168">
        <v>5.1014973069614521E-2</v>
      </c>
      <c r="AE211" s="168">
        <v>5.3976135582917389E-2</v>
      </c>
      <c r="AF211" s="168">
        <v>5.7037084649482019E-2</v>
      </c>
      <c r="AG211" s="168">
        <v>6.0636154020176081E-2</v>
      </c>
      <c r="AH211" s="168">
        <v>6.4076489021035105E-2</v>
      </c>
      <c r="AI211" s="168">
        <v>6.7830303034070255E-2</v>
      </c>
      <c r="AJ211" s="168">
        <v>7.1519754389058415E-2</v>
      </c>
      <c r="AK211" s="168">
        <v>7.5427235168517889E-2</v>
      </c>
      <c r="AL211" s="168">
        <v>7.9263523531242316E-2</v>
      </c>
      <c r="AM211" s="168">
        <v>8.3698510291344952E-2</v>
      </c>
      <c r="AN211" s="168">
        <v>8.8050295806263751E-2</v>
      </c>
      <c r="AO211" s="168">
        <v>9.2950729330641607E-2</v>
      </c>
      <c r="AP211" s="168">
        <v>9.7815276350540367E-2</v>
      </c>
      <c r="AQ211" s="168">
        <v>0.10290240965586188</v>
      </c>
      <c r="AR211" s="151"/>
    </row>
    <row r="212" spans="1:75" ht="14.25" customHeight="1" x14ac:dyDescent="0.25">
      <c r="A212" s="693"/>
      <c r="B212" s="153" t="s">
        <v>404</v>
      </c>
      <c r="C212" s="158">
        <f t="shared" ref="C212:N212" si="132">C196*(1-$E$188/100)/1000000</f>
        <v>3.7808099999999999E-3</v>
      </c>
      <c r="D212" s="158">
        <f t="shared" si="132"/>
        <v>4.0015800000000002E-3</v>
      </c>
      <c r="E212" s="158">
        <f t="shared" si="132"/>
        <v>2.7452700000000002E-3</v>
      </c>
      <c r="F212" s="158">
        <f t="shared" si="132"/>
        <v>7.7318999999999999E-4</v>
      </c>
      <c r="G212" s="158">
        <f t="shared" si="132"/>
        <v>1.3652099999999999E-3</v>
      </c>
      <c r="H212" s="159">
        <f t="shared" si="132"/>
        <v>1.188E-4</v>
      </c>
      <c r="I212" s="159">
        <f t="shared" si="132"/>
        <v>5.346E-5</v>
      </c>
      <c r="J212" s="159">
        <f t="shared" si="132"/>
        <v>5.4450000000000002E-5</v>
      </c>
      <c r="K212" s="159">
        <f t="shared" si="132"/>
        <v>4.4549999999999999E-5</v>
      </c>
      <c r="L212" s="159">
        <f t="shared" si="132"/>
        <v>5.1915600000000004E-3</v>
      </c>
      <c r="M212" s="159">
        <f t="shared" si="132"/>
        <v>9.9000000000000001E-6</v>
      </c>
      <c r="N212" s="159">
        <f t="shared" si="132"/>
        <v>4.6064700000000005E-3</v>
      </c>
      <c r="O212" s="168">
        <v>4.5838622717047873E-3</v>
      </c>
      <c r="P212" s="168">
        <v>4.3579677533026944E-3</v>
      </c>
      <c r="Q212" s="168">
        <v>5.1364355092226449E-3</v>
      </c>
      <c r="R212" s="168">
        <v>5.0088376832902555E-3</v>
      </c>
      <c r="S212" s="168">
        <v>5.8947687746291003E-3</v>
      </c>
      <c r="T212" s="168">
        <v>6.2269222492112759E-3</v>
      </c>
      <c r="U212" s="168">
        <v>6.5926765829329151E-3</v>
      </c>
      <c r="V212" s="168">
        <v>6.90857416354217E-3</v>
      </c>
      <c r="W212" s="168">
        <v>7.3199744888103706E-3</v>
      </c>
      <c r="X212" s="168">
        <v>7.709807271212731E-3</v>
      </c>
      <c r="Y212" s="168">
        <v>8.1461017521262946E-3</v>
      </c>
      <c r="Z212" s="168">
        <v>8.6689255082117705E-3</v>
      </c>
      <c r="AA212" s="168">
        <v>9.2045447684821775E-3</v>
      </c>
      <c r="AB212" s="168">
        <v>9.7886037117575278E-3</v>
      </c>
      <c r="AC212" s="168">
        <v>1.030986710009796E-2</v>
      </c>
      <c r="AD212" s="168">
        <v>1.0848806880514842E-2</v>
      </c>
      <c r="AE212" s="168">
        <v>1.1478525535953613E-2</v>
      </c>
      <c r="AF212" s="168">
        <v>1.2129464726864034E-2</v>
      </c>
      <c r="AG212" s="168">
        <v>1.289484018827915E-2</v>
      </c>
      <c r="AH212" s="168">
        <v>1.3626459314641601E-2</v>
      </c>
      <c r="AI212" s="168">
        <v>1.4424742658577051E-2</v>
      </c>
      <c r="AJ212" s="168">
        <v>1.5209338686701993E-2</v>
      </c>
      <c r="AK212" s="168">
        <v>1.6040300692853254E-2</v>
      </c>
      <c r="AL212" s="168">
        <v>1.6856122971704027E-2</v>
      </c>
      <c r="AM212" s="168">
        <v>1.7799264014086571E-2</v>
      </c>
      <c r="AN212" s="168">
        <v>1.8724711540489287E-2</v>
      </c>
      <c r="AO212" s="168">
        <v>1.9766834151516234E-2</v>
      </c>
      <c r="AP212" s="168">
        <v>2.0801325164734059E-2</v>
      </c>
      <c r="AQ212" s="168">
        <v>2.1883151214697028E-2</v>
      </c>
      <c r="AR212" s="151"/>
    </row>
    <row r="213" spans="1:75" ht="14.25" customHeight="1" x14ac:dyDescent="0.25">
      <c r="A213" s="693"/>
      <c r="B213" s="153" t="s">
        <v>405</v>
      </c>
      <c r="C213" s="158">
        <f t="shared" ref="C213:N213" si="133">C197*(1-$E$188/100)/1000000</f>
        <v>0.14432342265000001</v>
      </c>
      <c r="D213" s="158">
        <f t="shared" si="133"/>
        <v>0.24738472538999989</v>
      </c>
      <c r="E213" s="158">
        <f t="shared" si="133"/>
        <v>0.27333066618000007</v>
      </c>
      <c r="F213" s="158">
        <f t="shared" si="133"/>
        <v>0.19977516701999989</v>
      </c>
      <c r="G213" s="158">
        <f t="shared" si="133"/>
        <v>0.21769958529000005</v>
      </c>
      <c r="H213" s="159">
        <f t="shared" si="133"/>
        <v>0.27236830103999998</v>
      </c>
      <c r="I213" s="159">
        <f t="shared" si="133"/>
        <v>0.30967504722000005</v>
      </c>
      <c r="J213" s="159">
        <f t="shared" si="133"/>
        <v>0.27880514066591999</v>
      </c>
      <c r="K213" s="159">
        <f t="shared" si="133"/>
        <v>0.28023870444768001</v>
      </c>
      <c r="L213" s="159">
        <f t="shared" si="133"/>
        <v>0.18561949282305001</v>
      </c>
      <c r="M213" s="159">
        <f t="shared" si="133"/>
        <v>0.16102851381539998</v>
      </c>
      <c r="N213" s="159">
        <f t="shared" si="133"/>
        <v>0.11199071555099999</v>
      </c>
      <c r="O213" s="168">
        <v>0.11144108521176765</v>
      </c>
      <c r="P213" s="168">
        <v>0.10594922512043982</v>
      </c>
      <c r="Q213" s="168">
        <v>0.12487503187026265</v>
      </c>
      <c r="R213" s="168">
        <v>0.12177292291722046</v>
      </c>
      <c r="S213" s="168">
        <v>0.14331133668045251</v>
      </c>
      <c r="T213" s="168">
        <v>0.151386523383331</v>
      </c>
      <c r="U213" s="168">
        <v>0.16027860116726655</v>
      </c>
      <c r="V213" s="168">
        <v>0.1679585808682654</v>
      </c>
      <c r="W213" s="168">
        <v>0.17796038632986613</v>
      </c>
      <c r="X213" s="168">
        <v>0.18743785003775473</v>
      </c>
      <c r="Y213" s="168">
        <v>0.19804487257528608</v>
      </c>
      <c r="Z213" s="168">
        <v>0.21075556135673343</v>
      </c>
      <c r="AA213" s="168">
        <v>0.223777329482995</v>
      </c>
      <c r="AB213" s="168">
        <v>0.2379767444322658</v>
      </c>
      <c r="AC213" s="168">
        <v>0.25064949815708842</v>
      </c>
      <c r="AD213" s="168">
        <v>0.26375199348383221</v>
      </c>
      <c r="AE213" s="168">
        <v>0.27906146968109424</v>
      </c>
      <c r="AF213" s="168">
        <v>0.29488685132262171</v>
      </c>
      <c r="AG213" s="168">
        <v>0.31349436327625557</v>
      </c>
      <c r="AH213" s="168">
        <v>0.3312812042786128</v>
      </c>
      <c r="AI213" s="168">
        <v>0.35068875993397924</v>
      </c>
      <c r="AJ213" s="168">
        <v>0.36976355486549617</v>
      </c>
      <c r="AK213" s="168">
        <v>0.38996558150727917</v>
      </c>
      <c r="AL213" s="168">
        <v>0.4097995369592729</v>
      </c>
      <c r="AM213" s="168">
        <v>0.43272881690724546</v>
      </c>
      <c r="AN213" s="168">
        <v>0.45522793894358632</v>
      </c>
      <c r="AO213" s="168">
        <v>0.48056362047429946</v>
      </c>
      <c r="AP213" s="168">
        <v>0.50571376555314362</v>
      </c>
      <c r="AQ213" s="168">
        <v>0.53201470172271914</v>
      </c>
      <c r="AR213" s="151"/>
    </row>
    <row r="214" spans="1:75" ht="14.25" customHeight="1" x14ac:dyDescent="0.25">
      <c r="A214" s="693"/>
      <c r="B214" s="153" t="s">
        <v>406</v>
      </c>
      <c r="C214" s="158">
        <f t="shared" ref="C214:N214" si="134">C198*(1-$E$188/100)/1000000</f>
        <v>3.2373E-7</v>
      </c>
      <c r="D214" s="158">
        <f t="shared" si="134"/>
        <v>9.4049999999999996E-5</v>
      </c>
      <c r="E214" s="158">
        <f t="shared" si="134"/>
        <v>1.0105920000000001E-4</v>
      </c>
      <c r="F214" s="158">
        <f t="shared" si="134"/>
        <v>1.4622300000000001E-6</v>
      </c>
      <c r="G214" s="158">
        <f t="shared" si="134"/>
        <v>3.8600100000000002E-6</v>
      </c>
      <c r="H214" s="159">
        <f t="shared" si="134"/>
        <v>1.1652300000000001E-6</v>
      </c>
      <c r="I214" s="159">
        <f t="shared" si="134"/>
        <v>0</v>
      </c>
      <c r="J214" s="159">
        <f t="shared" si="134"/>
        <v>0</v>
      </c>
      <c r="K214" s="159">
        <f t="shared" si="134"/>
        <v>8.6801219999999999E-7</v>
      </c>
      <c r="L214" s="159">
        <f t="shared" si="134"/>
        <v>4.6549205999999994E-6</v>
      </c>
      <c r="M214" s="159">
        <f t="shared" si="134"/>
        <v>4.9500000000000003E-7</v>
      </c>
      <c r="N214" s="159">
        <f t="shared" si="134"/>
        <v>8.9170784999999992E-6</v>
      </c>
      <c r="O214" s="168">
        <v>8.873315078569905E-6</v>
      </c>
      <c r="P214" s="168">
        <v>8.436034654880799E-6</v>
      </c>
      <c r="Q214" s="168">
        <v>9.9429712221995986E-6</v>
      </c>
      <c r="R214" s="168">
        <v>9.6959708444117373E-6</v>
      </c>
      <c r="S214" s="168">
        <v>1.1410931994068449E-5</v>
      </c>
      <c r="T214" s="168">
        <v>1.20539055957411E-5</v>
      </c>
      <c r="U214" s="168">
        <v>1.2761922820538191E-5</v>
      </c>
      <c r="V214" s="168">
        <v>1.3373428707747444E-5</v>
      </c>
      <c r="W214" s="168">
        <v>1.4169806193184684E-5</v>
      </c>
      <c r="X214" s="168">
        <v>1.4924433819665541E-5</v>
      </c>
      <c r="Y214" s="168">
        <v>1.5769000729994489E-5</v>
      </c>
      <c r="Z214" s="168">
        <v>1.6781068642013678E-5</v>
      </c>
      <c r="AA214" s="168">
        <v>1.7817905740690788E-5</v>
      </c>
      <c r="AB214" s="168">
        <v>1.8948511051441395E-5</v>
      </c>
      <c r="AC214" s="168">
        <v>1.9957558446302885E-5</v>
      </c>
      <c r="AD214" s="168">
        <v>2.100082331696309E-5</v>
      </c>
      <c r="AE214" s="168">
        <v>2.2219815448348289E-5</v>
      </c>
      <c r="AF214" s="168">
        <v>2.3479885711277324E-5</v>
      </c>
      <c r="AG214" s="168">
        <v>2.4961478573363112E-5</v>
      </c>
      <c r="AH214" s="168">
        <v>2.6377726846308644E-5</v>
      </c>
      <c r="AI214" s="168">
        <v>2.7923021886353387E-5</v>
      </c>
      <c r="AJ214" s="168">
        <v>2.9441821395213383E-5</v>
      </c>
      <c r="AK214" s="168">
        <v>3.1050374894827681E-5</v>
      </c>
      <c r="AL214" s="168">
        <v>3.2629621324862229E-5</v>
      </c>
      <c r="AM214" s="168">
        <v>3.4455327931330299E-5</v>
      </c>
      <c r="AN214" s="168">
        <v>3.6246783914016354E-5</v>
      </c>
      <c r="AO214" s="168">
        <v>3.8264096330932616E-5</v>
      </c>
      <c r="AP214" s="168">
        <v>4.0266635709764537E-5</v>
      </c>
      <c r="AQ214" s="168">
        <v>4.2360804956685652E-5</v>
      </c>
      <c r="AR214" s="151"/>
    </row>
    <row r="215" spans="1:75" ht="14.25" customHeight="1" x14ac:dyDescent="0.25">
      <c r="A215" s="693"/>
      <c r="B215" s="153" t="s">
        <v>407</v>
      </c>
      <c r="C215" s="158">
        <f t="shared" ref="C215:N215" si="135">C199*(1-$E$188/100)/1000000</f>
        <v>2.7381519990000016E-2</v>
      </c>
      <c r="D215" s="158">
        <f t="shared" si="135"/>
        <v>3.1443625619999978E-2</v>
      </c>
      <c r="E215" s="158">
        <f t="shared" si="135"/>
        <v>3.0245516729999988E-2</v>
      </c>
      <c r="F215" s="158">
        <f t="shared" si="135"/>
        <v>3.085188677999999E-2</v>
      </c>
      <c r="G215" s="158">
        <f t="shared" si="135"/>
        <v>3.48929163E-2</v>
      </c>
      <c r="H215" s="159">
        <f t="shared" si="135"/>
        <v>3.0459511169999998E-2</v>
      </c>
      <c r="I215" s="159">
        <f t="shared" si="135"/>
        <v>3.2092795349999995E-2</v>
      </c>
      <c r="J215" s="159">
        <f t="shared" si="135"/>
        <v>6.07492088874E-2</v>
      </c>
      <c r="K215" s="159">
        <f t="shared" si="135"/>
        <v>3.0641323775039996E-2</v>
      </c>
      <c r="L215" s="159">
        <f t="shared" si="135"/>
        <v>5.4142762469399995E-2</v>
      </c>
      <c r="M215" s="159">
        <f t="shared" si="135"/>
        <v>6.0311352231899998E-2</v>
      </c>
      <c r="N215" s="159">
        <f t="shared" si="135"/>
        <v>6.5032651292400004E-2</v>
      </c>
      <c r="O215" s="168">
        <v>6.4713482707619049E-2</v>
      </c>
      <c r="P215" s="168">
        <v>6.1524377070524279E-2</v>
      </c>
      <c r="Q215" s="168">
        <v>7.251453268059431E-2</v>
      </c>
      <c r="R215" s="168">
        <v>7.0713147906672102E-2</v>
      </c>
      <c r="S215" s="168">
        <v>8.3220436075733109E-2</v>
      </c>
      <c r="T215" s="168">
        <v>8.7909671235858258E-2</v>
      </c>
      <c r="U215" s="168">
        <v>9.3073272441033472E-2</v>
      </c>
      <c r="V215" s="168">
        <v>9.7533012155798682E-2</v>
      </c>
      <c r="W215" s="168">
        <v>0.10334102868358391</v>
      </c>
      <c r="X215" s="168">
        <v>0.10884456162753423</v>
      </c>
      <c r="Y215" s="168">
        <v>0.11500402578079051</v>
      </c>
      <c r="Z215" s="168">
        <v>0.12238508221161271</v>
      </c>
      <c r="AA215" s="168">
        <v>0.12994678142568739</v>
      </c>
      <c r="AB215" s="168">
        <v>0.13819233639342482</v>
      </c>
      <c r="AC215" s="168">
        <v>0.14555136405787031</v>
      </c>
      <c r="AD215" s="168">
        <v>0.15315994129976135</v>
      </c>
      <c r="AE215" s="168">
        <v>0.16205010529333314</v>
      </c>
      <c r="AF215" s="168">
        <v>0.17123985393275429</v>
      </c>
      <c r="AG215" s="168">
        <v>0.18204517676997434</v>
      </c>
      <c r="AH215" s="168">
        <v>0.19237393860356483</v>
      </c>
      <c r="AI215" s="168">
        <v>0.20364384426640103</v>
      </c>
      <c r="AJ215" s="168">
        <v>0.2147205168383382</v>
      </c>
      <c r="AK215" s="168">
        <v>0.22645176926878238</v>
      </c>
      <c r="AL215" s="168">
        <v>0.23796928393338967</v>
      </c>
      <c r="AM215" s="168">
        <v>0.25128424365934354</v>
      </c>
      <c r="AN215" s="168">
        <v>0.26434941205813089</v>
      </c>
      <c r="AO215" s="168">
        <v>0.27906176150724071</v>
      </c>
      <c r="AP215" s="168">
        <v>0.29366637053057454</v>
      </c>
      <c r="AQ215" s="168">
        <v>0.30893924026950181</v>
      </c>
      <c r="AR215" s="151"/>
    </row>
    <row r="216" spans="1:75" ht="14.25" customHeight="1" x14ac:dyDescent="0.25">
      <c r="A216" s="693"/>
      <c r="B216" s="153" t="s">
        <v>408</v>
      </c>
      <c r="C216" s="158">
        <f t="shared" ref="C216:N216" si="136">C201*(1-$E$188/100)/1000000</f>
        <v>2.0511810000000002E-2</v>
      </c>
      <c r="D216" s="158">
        <f t="shared" si="136"/>
        <v>2.2998689999999999E-2</v>
      </c>
      <c r="E216" s="158">
        <f t="shared" si="136"/>
        <v>2.274822E-2</v>
      </c>
      <c r="F216" s="158">
        <f t="shared" si="136"/>
        <v>2.4552000000000001E-2</v>
      </c>
      <c r="G216" s="158">
        <f t="shared" si="136"/>
        <v>2.039796E-2</v>
      </c>
      <c r="H216" s="159">
        <f t="shared" si="136"/>
        <v>1.1789910000000001E-2</v>
      </c>
      <c r="I216" s="159">
        <f t="shared" si="136"/>
        <v>8.3239200000000003E-3</v>
      </c>
      <c r="J216" s="159">
        <f t="shared" si="136"/>
        <v>1.1883959999999999E-2</v>
      </c>
      <c r="K216" s="159">
        <f t="shared" si="136"/>
        <v>9.3159000000000002E-3</v>
      </c>
      <c r="L216" s="159">
        <f t="shared" si="136"/>
        <v>2.4482699999999998E-3</v>
      </c>
      <c r="M216" s="159">
        <f t="shared" si="136"/>
        <v>1.0963260000000001E-2</v>
      </c>
      <c r="N216" s="159">
        <f t="shared" si="136"/>
        <v>1.1109780000000001E-2</v>
      </c>
      <c r="O216" s="168">
        <v>1.1055255193009053E-2</v>
      </c>
      <c r="P216" s="168">
        <v>1.0510447910501363E-2</v>
      </c>
      <c r="Q216" s="168">
        <v>1.2387938810336669E-2</v>
      </c>
      <c r="R216" s="168">
        <v>1.2080201264105576E-2</v>
      </c>
      <c r="S216" s="168">
        <v>1.4216869802039064E-2</v>
      </c>
      <c r="T216" s="168">
        <v>1.5017950028078431E-2</v>
      </c>
      <c r="U216" s="168">
        <v>1.5900068045061933E-2</v>
      </c>
      <c r="V216" s="168">
        <v>1.6661942674246775E-2</v>
      </c>
      <c r="W216" s="168">
        <v>1.7654148659666882E-2</v>
      </c>
      <c r="X216" s="168">
        <v>1.8594338533752267E-2</v>
      </c>
      <c r="Y216" s="168">
        <v>1.964658367985414E-2</v>
      </c>
      <c r="Z216" s="168">
        <v>2.0907518171749951E-2</v>
      </c>
      <c r="AA216" s="168">
        <v>2.2199312570794549E-2</v>
      </c>
      <c r="AB216" s="168">
        <v>2.360793270005223E-2</v>
      </c>
      <c r="AC216" s="168">
        <v>2.4865103932366076E-2</v>
      </c>
      <c r="AD216" s="168">
        <v>2.6164906686683347E-2</v>
      </c>
      <c r="AE216" s="168">
        <v>2.7683647875450572E-2</v>
      </c>
      <c r="AF216" s="168">
        <v>2.9253568270979639E-2</v>
      </c>
      <c r="AG216" s="168">
        <v>3.1099483471495531E-2</v>
      </c>
      <c r="AH216" s="168">
        <v>3.2863985907781675E-2</v>
      </c>
      <c r="AI216" s="168">
        <v>3.4789267593929023E-2</v>
      </c>
      <c r="AJ216" s="168">
        <v>3.6681538521850389E-2</v>
      </c>
      <c r="AK216" s="168">
        <v>3.8685633865291065E-2</v>
      </c>
      <c r="AL216" s="168">
        <v>4.065321555737432E-2</v>
      </c>
      <c r="AM216" s="168">
        <v>4.2927861759312194E-2</v>
      </c>
      <c r="AN216" s="168">
        <v>4.5159835140204364E-2</v>
      </c>
      <c r="AO216" s="168">
        <v>4.7673202847263126E-2</v>
      </c>
      <c r="AP216" s="168">
        <v>5.0168164839597199E-2</v>
      </c>
      <c r="AQ216" s="168">
        <v>5.2777288401317471E-2</v>
      </c>
      <c r="AR216" s="151"/>
    </row>
    <row r="217" spans="1:75" ht="14.25" customHeight="1" x14ac:dyDescent="0.25">
      <c r="A217" s="693"/>
      <c r="B217" s="153" t="s">
        <v>420</v>
      </c>
      <c r="C217" s="158">
        <f t="shared" ref="C217:N217" si="137">C202*(1-$E$188/100)/1000000</f>
        <v>3.7492290000000006E-5</v>
      </c>
      <c r="D217" s="158">
        <f t="shared" si="137"/>
        <v>9.9106920000000006E-5</v>
      </c>
      <c r="E217" s="158">
        <f t="shared" si="137"/>
        <v>4.5499409999999999E-4</v>
      </c>
      <c r="F217" s="158">
        <f t="shared" si="137"/>
        <v>9.9007919999999979E-5</v>
      </c>
      <c r="G217" s="158">
        <f t="shared" si="137"/>
        <v>7.2035567999999988E-4</v>
      </c>
      <c r="H217" s="159">
        <f t="shared" si="137"/>
        <v>1.4234041800000004E-3</v>
      </c>
      <c r="I217" s="159">
        <f t="shared" si="137"/>
        <v>1.75315635E-3</v>
      </c>
      <c r="J217" s="159">
        <f t="shared" si="137"/>
        <v>1.919047779E-3</v>
      </c>
      <c r="K217" s="159">
        <f t="shared" si="137"/>
        <v>1.7021578364999998E-3</v>
      </c>
      <c r="L217" s="159">
        <f t="shared" si="137"/>
        <v>2.3650077329999998E-3</v>
      </c>
      <c r="M217" s="159">
        <f t="shared" si="137"/>
        <v>1.7804449574999998E-3</v>
      </c>
      <c r="N217" s="159">
        <f t="shared" si="137"/>
        <v>1.424885517E-3</v>
      </c>
      <c r="O217" s="168">
        <v>1.4178924345268436E-3</v>
      </c>
      <c r="P217" s="168">
        <v>1.3480181430105998E-3</v>
      </c>
      <c r="Q217" s="168">
        <v>1.5888158538090698E-3</v>
      </c>
      <c r="R217" s="168">
        <v>1.5493469558955375E-3</v>
      </c>
      <c r="S217" s="168">
        <v>1.8233855106041807E-3</v>
      </c>
      <c r="T217" s="168">
        <v>1.9261281042503718E-3</v>
      </c>
      <c r="U217" s="168">
        <v>2.0392642047568224E-3</v>
      </c>
      <c r="V217" s="168">
        <v>2.1369784821678264E-3</v>
      </c>
      <c r="W217" s="168">
        <v>2.2642339218350224E-3</v>
      </c>
      <c r="X217" s="168">
        <v>2.384818031944702E-3</v>
      </c>
      <c r="Y217" s="168">
        <v>2.5197737978567281E-3</v>
      </c>
      <c r="Z217" s="168">
        <v>2.6814950286451048E-3</v>
      </c>
      <c r="AA217" s="168">
        <v>2.847174198722313E-3</v>
      </c>
      <c r="AB217" s="168">
        <v>3.0278368600111898E-3</v>
      </c>
      <c r="AC217" s="168">
        <v>3.1890754337104928E-3</v>
      </c>
      <c r="AD217" s="168">
        <v>3.3557817158856025E-3</v>
      </c>
      <c r="AE217" s="168">
        <v>3.5505679604328193E-3</v>
      </c>
      <c r="AF217" s="168">
        <v>3.7519181972901E-3</v>
      </c>
      <c r="AG217" s="168">
        <v>3.9886661648308834E-3</v>
      </c>
      <c r="AH217" s="168">
        <v>4.214972533289606E-3</v>
      </c>
      <c r="AI217" s="168">
        <v>4.4618996543250092E-3</v>
      </c>
      <c r="AJ217" s="168">
        <v>4.7045929785344267E-3</v>
      </c>
      <c r="AK217" s="168">
        <v>4.9616283500319505E-3</v>
      </c>
      <c r="AL217" s="168">
        <v>5.2139806609295368E-3</v>
      </c>
      <c r="AM217" s="168">
        <v>5.5057155494188078E-3</v>
      </c>
      <c r="AN217" s="168">
        <v>5.7919774326210651E-3</v>
      </c>
      <c r="AO217" s="168">
        <v>6.1143295624277337E-3</v>
      </c>
      <c r="AP217" s="168">
        <v>6.434321066160687E-3</v>
      </c>
      <c r="AQ217" s="168">
        <v>6.7689543689946471E-3</v>
      </c>
      <c r="AR217" s="151"/>
    </row>
    <row r="218" spans="1:75" ht="14.25" customHeight="1" x14ac:dyDescent="0.25">
      <c r="A218" s="693"/>
      <c r="B218" s="153" t="s">
        <v>410</v>
      </c>
      <c r="C218" s="158">
        <f t="shared" ref="C218:G218" si="138">C203*(1-$E$188/100)/1000000</f>
        <v>4.7638799999999999E-3</v>
      </c>
      <c r="D218" s="158">
        <f t="shared" si="138"/>
        <v>1.6896329999999998E-2</v>
      </c>
      <c r="E218" s="158">
        <f t="shared" si="138"/>
        <v>7.1101800000000007E-3</v>
      </c>
      <c r="F218" s="158">
        <f t="shared" si="138"/>
        <v>4.2173999999999998E-4</v>
      </c>
      <c r="G218" s="158">
        <f t="shared" si="138"/>
        <v>4.2965999999999995E-4</v>
      </c>
      <c r="H218" s="174">
        <v>0.91641784475333332</v>
      </c>
      <c r="I218" s="159">
        <f t="shared" ref="I218:N218" si="139">I203*(1-$E$188/100)/1000000</f>
        <v>4.2669000000000002E-4</v>
      </c>
      <c r="J218" s="159">
        <f t="shared" si="139"/>
        <v>4.5638999999999999E-4</v>
      </c>
      <c r="K218" s="159">
        <f t="shared" si="139"/>
        <v>3.5837999999999999E-4</v>
      </c>
      <c r="L218" s="159">
        <f t="shared" si="139"/>
        <v>2.1185999999999999E-4</v>
      </c>
      <c r="M218" s="159">
        <f t="shared" si="139"/>
        <v>1.1662199999999999E-3</v>
      </c>
      <c r="N218" s="159">
        <f t="shared" si="139"/>
        <v>5.3361000000000001E-4</v>
      </c>
      <c r="O218" s="168">
        <v>5.309911378570556E-4</v>
      </c>
      <c r="P218" s="168">
        <v>5.0482368773482737E-4</v>
      </c>
      <c r="Q218" s="168">
        <v>5.9500080366881687E-4</v>
      </c>
      <c r="R218" s="168">
        <v>5.8021996804071506E-4</v>
      </c>
      <c r="S218" s="168">
        <v>6.8284555545348904E-4</v>
      </c>
      <c r="T218" s="168">
        <v>7.2132196267459209E-4</v>
      </c>
      <c r="U218" s="168">
        <v>7.6369066799932103E-4</v>
      </c>
      <c r="V218" s="168">
        <v>8.0028400476020401E-4</v>
      </c>
      <c r="W218" s="168">
        <v>8.4794030721444002E-4</v>
      </c>
      <c r="X218" s="168">
        <v>8.9309824181896876E-4</v>
      </c>
      <c r="Y218" s="168">
        <v>9.4363826443070542E-4</v>
      </c>
      <c r="Z218" s="168">
        <v>1.0042017728188574E-3</v>
      </c>
      <c r="AA218" s="168">
        <v>1.066247502731978E-3</v>
      </c>
      <c r="AB218" s="168">
        <v>1.1339044488797136E-3</v>
      </c>
      <c r="AC218" s="168">
        <v>1.1942872054486998E-3</v>
      </c>
      <c r="AD218" s="168">
        <v>1.2567175819036107E-3</v>
      </c>
      <c r="AE218" s="168">
        <v>1.3296637145667307E-3</v>
      </c>
      <c r="AF218" s="168">
        <v>1.4050680180055265E-3</v>
      </c>
      <c r="AG218" s="168">
        <v>1.4937285324484123E-3</v>
      </c>
      <c r="AH218" s="168">
        <v>1.5784787385755049E-3</v>
      </c>
      <c r="AI218" s="168">
        <v>1.6709512772346941E-3</v>
      </c>
      <c r="AJ218" s="168">
        <v>1.7618382875848647E-3</v>
      </c>
      <c r="AK218" s="168">
        <v>1.858096297753687E-3</v>
      </c>
      <c r="AL218" s="168">
        <v>1.9526005333652425E-3</v>
      </c>
      <c r="AM218" s="168">
        <v>2.0618532782275228E-3</v>
      </c>
      <c r="AN218" s="168">
        <v>2.1690564195838659E-3</v>
      </c>
      <c r="AO218" s="168">
        <v>2.2897751144782402E-3</v>
      </c>
      <c r="AP218" s="168">
        <v>2.4096097708557187E-3</v>
      </c>
      <c r="AQ218" s="168">
        <v>2.5349276820807432E-3</v>
      </c>
      <c r="AR218" s="151"/>
    </row>
    <row r="219" spans="1:75" ht="14.25" customHeight="1" x14ac:dyDescent="0.25">
      <c r="A219" s="693"/>
      <c r="B219" s="153" t="s">
        <v>411</v>
      </c>
      <c r="C219" s="158">
        <f t="shared" ref="C219:G219" si="140">C204*(1-$E$188/100)/1000000</f>
        <v>0.22463616185999996</v>
      </c>
      <c r="D219" s="158">
        <f t="shared" si="140"/>
        <v>0.21493942074</v>
      </c>
      <c r="E219" s="158">
        <f t="shared" si="140"/>
        <v>0.15337220876999996</v>
      </c>
      <c r="F219" s="158">
        <f t="shared" si="140"/>
        <v>0.15408719765999995</v>
      </c>
      <c r="G219" s="158">
        <f t="shared" si="140"/>
        <v>0.15945497865000002</v>
      </c>
      <c r="H219" s="174">
        <v>0.34617512399333333</v>
      </c>
      <c r="I219" s="174">
        <v>0.20714637140000003</v>
      </c>
      <c r="J219" s="174">
        <v>0.23593725230999996</v>
      </c>
      <c r="K219" s="174">
        <v>0.19069549176</v>
      </c>
      <c r="L219" s="174">
        <v>7.8028522500000003E-2</v>
      </c>
      <c r="M219" s="174">
        <v>0.16121535272449858</v>
      </c>
      <c r="N219" s="174">
        <v>0.27764344030629629</v>
      </c>
      <c r="O219" s="168">
        <v>0.27628081611436772</v>
      </c>
      <c r="P219" s="168">
        <v>0.26266558987052135</v>
      </c>
      <c r="Q219" s="168">
        <v>0.30958578384142249</v>
      </c>
      <c r="R219" s="168">
        <v>0.30189514450859878</v>
      </c>
      <c r="S219" s="168">
        <v>0.35529242183236914</v>
      </c>
      <c r="T219" s="168">
        <v>0.37531214048736639</v>
      </c>
      <c r="U219" s="168">
        <v>0.39735706675876581</v>
      </c>
      <c r="V219" s="168">
        <v>0.41639700212462932</v>
      </c>
      <c r="W219" s="168">
        <v>0.4411931261959014</v>
      </c>
      <c r="X219" s="168">
        <v>0.4646893206463954</v>
      </c>
      <c r="Y219" s="168">
        <v>0.49098587759075663</v>
      </c>
      <c r="Z219" s="168">
        <v>0.52249776984522289</v>
      </c>
      <c r="AA219" s="168">
        <v>0.55478087906243034</v>
      </c>
      <c r="AB219" s="168">
        <v>0.58998356883412717</v>
      </c>
      <c r="AC219" s="168">
        <v>0.6214014138313928</v>
      </c>
      <c r="AD219" s="168">
        <v>0.65388465908271609</v>
      </c>
      <c r="AE219" s="168">
        <v>0.6918393736300974</v>
      </c>
      <c r="AF219" s="168">
        <v>0.7310731027968056</v>
      </c>
      <c r="AG219" s="168">
        <v>0.77720419151187636</v>
      </c>
      <c r="AH219" s="168">
        <v>0.821300701689335</v>
      </c>
      <c r="AI219" s="168">
        <v>0.8694152305909566</v>
      </c>
      <c r="AJ219" s="168">
        <v>0.91670479081804257</v>
      </c>
      <c r="AK219" s="168">
        <v>0.96678894422654371</v>
      </c>
      <c r="AL219" s="168">
        <v>1.0159605884961584</v>
      </c>
      <c r="AM219" s="168">
        <v>1.0728060523114349</v>
      </c>
      <c r="AN219" s="168">
        <v>1.128585083772272</v>
      </c>
      <c r="AO219" s="168">
        <v>1.1913964136944253</v>
      </c>
      <c r="AP219" s="168">
        <v>1.2537477681753497</v>
      </c>
      <c r="AQ219" s="168">
        <v>1.3189521234245296</v>
      </c>
      <c r="AR219" s="151"/>
    </row>
    <row r="220" spans="1:75" ht="14.25" customHeight="1" x14ac:dyDescent="0.25">
      <c r="A220" s="693"/>
      <c r="B220" s="153" t="s">
        <v>412</v>
      </c>
      <c r="C220" s="158">
        <f t="shared" ref="C220:N220" si="141">C205*(1-$E$188/100)/1000000</f>
        <v>7.5587390009999977E-2</v>
      </c>
      <c r="D220" s="158">
        <f t="shared" si="141"/>
        <v>8.237370438000001E-2</v>
      </c>
      <c r="E220" s="158">
        <f t="shared" si="141"/>
        <v>7.5283471889999995E-2</v>
      </c>
      <c r="F220" s="158">
        <f t="shared" si="141"/>
        <v>6.846228972E-2</v>
      </c>
      <c r="G220" s="158">
        <f t="shared" si="141"/>
        <v>7.0229968380000007E-2</v>
      </c>
      <c r="H220" s="159">
        <f t="shared" si="141"/>
        <v>6.0702336090000003E-2</v>
      </c>
      <c r="I220" s="159">
        <f t="shared" si="141"/>
        <v>6.1678576080000005E-2</v>
      </c>
      <c r="J220" s="159">
        <f t="shared" si="141"/>
        <v>3.5796937512599998E-2</v>
      </c>
      <c r="K220" s="159">
        <f t="shared" si="141"/>
        <v>7.3270773777959999E-2</v>
      </c>
      <c r="L220" s="159">
        <f t="shared" si="141"/>
        <v>5.2954798881599999E-2</v>
      </c>
      <c r="M220" s="159">
        <f t="shared" si="141"/>
        <v>8.7190961052689989E-2</v>
      </c>
      <c r="N220" s="159">
        <f t="shared" si="141"/>
        <v>5.2567395942600001E-2</v>
      </c>
      <c r="O220" s="168">
        <v>5.2309404594635678E-2</v>
      </c>
      <c r="P220" s="168">
        <v>4.973157675898153E-2</v>
      </c>
      <c r="Q220" s="168">
        <v>5.8615173689818223E-2</v>
      </c>
      <c r="R220" s="168">
        <v>5.7159072719399906E-2</v>
      </c>
      <c r="S220" s="168">
        <v>6.7269002981893478E-2</v>
      </c>
      <c r="T220" s="168">
        <v>7.1059420202036344E-2</v>
      </c>
      <c r="U220" s="168">
        <v>7.5233278466274964E-2</v>
      </c>
      <c r="V220" s="168">
        <v>7.8838189210770446E-2</v>
      </c>
      <c r="W220" s="168">
        <v>8.3532943282605909E-2</v>
      </c>
      <c r="X220" s="168">
        <v>8.7981576232337544E-2</v>
      </c>
      <c r="Y220" s="168">
        <v>9.2960413547191312E-2</v>
      </c>
      <c r="Z220" s="168">
        <v>9.8926692149753026E-2</v>
      </c>
      <c r="AA220" s="168">
        <v>0.10503898849144569</v>
      </c>
      <c r="AB220" s="168">
        <v>0.11170406125322899</v>
      </c>
      <c r="AC220" s="168">
        <v>0.11765253349450544</v>
      </c>
      <c r="AD220" s="168">
        <v>0.12380272243015294</v>
      </c>
      <c r="AE220" s="168">
        <v>0.13098884757432877</v>
      </c>
      <c r="AF220" s="168">
        <v>0.13841713391574503</v>
      </c>
      <c r="AG220" s="168">
        <v>0.14715132624196414</v>
      </c>
      <c r="AH220" s="168">
        <v>0.15550030328830855</v>
      </c>
      <c r="AI220" s="168">
        <v>0.1646100286561146</v>
      </c>
      <c r="AJ220" s="168">
        <v>0.17356355924796371</v>
      </c>
      <c r="AK220" s="168">
        <v>0.18304620187683365</v>
      </c>
      <c r="AL220" s="168">
        <v>0.19235607532681659</v>
      </c>
      <c r="AM220" s="168">
        <v>0.20311886518643571</v>
      </c>
      <c r="AN220" s="168">
        <v>0.21367974293979375</v>
      </c>
      <c r="AO220" s="168">
        <v>0.22557207522776906</v>
      </c>
      <c r="AP220" s="168">
        <v>0.23737731843805435</v>
      </c>
      <c r="AQ220" s="168">
        <v>0.2497227322385181</v>
      </c>
      <c r="AR220" s="151"/>
    </row>
    <row r="221" spans="1:75" ht="14.25" customHeight="1" x14ac:dyDescent="0.25">
      <c r="A221" s="693"/>
      <c r="B221" s="153" t="s">
        <v>413</v>
      </c>
      <c r="C221" s="158">
        <f t="shared" ref="C221:N221" si="142">C222*(1-$E$188/100)</f>
        <v>0.10549737000000001</v>
      </c>
      <c r="D221" s="158">
        <f t="shared" si="142"/>
        <v>0.11580525</v>
      </c>
      <c r="E221" s="158">
        <f t="shared" si="142"/>
        <v>0.11627451</v>
      </c>
      <c r="F221" s="158">
        <f t="shared" si="142"/>
        <v>0.15217784999999998</v>
      </c>
      <c r="G221" s="158">
        <f t="shared" si="142"/>
        <v>0.16353809999999999</v>
      </c>
      <c r="H221" s="159">
        <f t="shared" si="142"/>
        <v>0.14436576000000001</v>
      </c>
      <c r="I221" s="159">
        <f t="shared" si="142"/>
        <v>0.14175513000000001</v>
      </c>
      <c r="J221" s="159">
        <f t="shared" si="142"/>
        <v>0.14669126999999998</v>
      </c>
      <c r="K221" s="159">
        <f t="shared" si="142"/>
        <v>0.15325496999999999</v>
      </c>
      <c r="L221" s="159">
        <f t="shared" si="142"/>
        <v>0.15681698999999999</v>
      </c>
      <c r="M221" s="159">
        <f t="shared" si="142"/>
        <v>0.15137792999999999</v>
      </c>
      <c r="N221" s="159">
        <f t="shared" si="142"/>
        <v>0.16611704999999999</v>
      </c>
      <c r="O221" s="168">
        <v>0.16530177732230916</v>
      </c>
      <c r="P221" s="168">
        <v>0.15715564134223628</v>
      </c>
      <c r="Q221" s="168">
        <v>0.18522849694176088</v>
      </c>
      <c r="R221" s="168">
        <v>0.18062710489312017</v>
      </c>
      <c r="S221" s="168">
        <v>0.21257526897461629</v>
      </c>
      <c r="T221" s="168">
        <v>0.22455328149718584</v>
      </c>
      <c r="U221" s="168">
        <v>0.23774299747114297</v>
      </c>
      <c r="V221" s="168">
        <v>0.24913479513680598</v>
      </c>
      <c r="W221" s="168">
        <v>0.26397058228023551</v>
      </c>
      <c r="X221" s="168">
        <v>0.27802860758073067</v>
      </c>
      <c r="Y221" s="168">
        <v>0.29376211981474987</v>
      </c>
      <c r="Z221" s="168">
        <v>0.31261602313569598</v>
      </c>
      <c r="AA221" s="168">
        <v>0.33193135384213762</v>
      </c>
      <c r="AB221" s="168">
        <v>0.35299350092721982</v>
      </c>
      <c r="AC221" s="168">
        <v>0.37179113476486925</v>
      </c>
      <c r="AD221" s="168">
        <v>0.39122620900837901</v>
      </c>
      <c r="AE221" s="168">
        <v>0.41393492205143695</v>
      </c>
      <c r="AF221" s="168">
        <v>0.43740888326760158</v>
      </c>
      <c r="AG221" s="168">
        <v>0.46500960872389846</v>
      </c>
      <c r="AH221" s="168">
        <v>0.49139302400607932</v>
      </c>
      <c r="AI221" s="168">
        <v>0.5201804630122363</v>
      </c>
      <c r="AJ221" s="168">
        <v>0.54847431440686867</v>
      </c>
      <c r="AK221" s="168">
        <v>0.57844020089346893</v>
      </c>
      <c r="AL221" s="168">
        <v>0.60786012336924067</v>
      </c>
      <c r="AM221" s="168">
        <v>0.64187137443448439</v>
      </c>
      <c r="AN221" s="168">
        <v>0.67524456757713291</v>
      </c>
      <c r="AO221" s="168">
        <v>0.71282526035969618</v>
      </c>
      <c r="AP221" s="168">
        <v>0.7501307448993233</v>
      </c>
      <c r="AQ221" s="168">
        <v>0.78914321041695412</v>
      </c>
      <c r="AR221" s="151"/>
    </row>
    <row r="222" spans="1:75" ht="13.5" hidden="1" customHeight="1" x14ac:dyDescent="0.25">
      <c r="A222" s="225"/>
      <c r="B222" s="153" t="s">
        <v>413</v>
      </c>
      <c r="C222" s="158">
        <v>0.106563</v>
      </c>
      <c r="D222" s="158">
        <v>0.116975</v>
      </c>
      <c r="E222" s="158">
        <v>0.117449</v>
      </c>
      <c r="F222" s="158">
        <v>0.15371499999999999</v>
      </c>
      <c r="G222" s="158">
        <v>0.16519</v>
      </c>
      <c r="H222" s="159">
        <v>0.14582400000000001</v>
      </c>
      <c r="I222" s="159">
        <v>0.14318700000000001</v>
      </c>
      <c r="J222" s="159">
        <v>0.148173</v>
      </c>
      <c r="K222" s="159">
        <v>0.154803</v>
      </c>
      <c r="L222" s="159">
        <v>0.15840099999999999</v>
      </c>
      <c r="M222" s="159">
        <v>0.15290699999999999</v>
      </c>
      <c r="N222" s="159">
        <v>0.167795</v>
      </c>
      <c r="O222" s="168"/>
      <c r="P222" s="168"/>
      <c r="Q222" s="168"/>
      <c r="R222" s="168"/>
      <c r="S222" s="168"/>
      <c r="T222" s="168"/>
      <c r="U222" s="168"/>
      <c r="V222" s="168"/>
      <c r="W222" s="168"/>
      <c r="X222" s="168"/>
      <c r="Y222" s="168"/>
      <c r="Z222" s="168"/>
      <c r="AA222" s="168"/>
      <c r="AB222" s="168"/>
      <c r="AC222" s="168"/>
      <c r="AD222" s="168"/>
      <c r="AE222" s="168"/>
      <c r="AF222" s="168"/>
      <c r="AG222" s="168"/>
      <c r="AH222" s="168"/>
      <c r="AI222" s="168"/>
      <c r="AJ222" s="168"/>
      <c r="AK222" s="168"/>
      <c r="AL222" s="168"/>
      <c r="AM222" s="168"/>
      <c r="AN222" s="168"/>
      <c r="AO222" s="168"/>
      <c r="AP222" s="168"/>
      <c r="AQ222" s="168"/>
      <c r="AR222" s="151"/>
    </row>
    <row r="223" spans="1:75" ht="13.5" customHeight="1" x14ac:dyDescent="0.25">
      <c r="A223" s="225"/>
      <c r="B223" s="148" t="s">
        <v>414</v>
      </c>
      <c r="C223" s="161"/>
      <c r="D223" s="161"/>
      <c r="E223" s="161"/>
      <c r="F223" s="161"/>
      <c r="G223" s="161"/>
      <c r="H223" s="162">
        <f t="shared" ref="H223:AQ223" si="143">SUM(H208:H221)</f>
        <v>8.0802881387087311</v>
      </c>
      <c r="I223" s="162">
        <f t="shared" si="143"/>
        <v>7.0411976840320696</v>
      </c>
      <c r="J223" s="162">
        <f t="shared" si="143"/>
        <v>7.1623214437981266</v>
      </c>
      <c r="K223" s="162">
        <f t="shared" si="143"/>
        <v>7.127792890403823</v>
      </c>
      <c r="L223" s="162">
        <f t="shared" si="143"/>
        <v>7.4326291985133857</v>
      </c>
      <c r="M223" s="162">
        <f t="shared" si="143"/>
        <v>6.7437473044234526</v>
      </c>
      <c r="N223" s="162">
        <f t="shared" si="143"/>
        <v>7.6999950509908217</v>
      </c>
      <c r="O223" s="162">
        <f t="shared" si="143"/>
        <v>7.662204856766766</v>
      </c>
      <c r="P223" s="162">
        <f t="shared" si="143"/>
        <v>7.2846084165984664</v>
      </c>
      <c r="Q223" s="162">
        <f t="shared" si="143"/>
        <v>8.5858646644280494</v>
      </c>
      <c r="R223" s="162">
        <f t="shared" si="143"/>
        <v>8.3725771301129264</v>
      </c>
      <c r="S223" s="162">
        <f t="shared" si="143"/>
        <v>9.8534648855586369</v>
      </c>
      <c r="T223" s="162">
        <f t="shared" si="143"/>
        <v>10.40867964012171</v>
      </c>
      <c r="U223" s="162">
        <f t="shared" si="143"/>
        <v>11.020060276386589</v>
      </c>
      <c r="V223" s="162">
        <f t="shared" si="143"/>
        <v>11.548102314500644</v>
      </c>
      <c r="W223" s="162">
        <f t="shared" si="143"/>
        <v>12.23578300460416</v>
      </c>
      <c r="X223" s="162">
        <f t="shared" si="143"/>
        <v>12.887412233756237</v>
      </c>
      <c r="Y223" s="162">
        <f t="shared" si="143"/>
        <v>13.616705020599316</v>
      </c>
      <c r="Z223" s="162">
        <f t="shared" si="143"/>
        <v>14.490636758871485</v>
      </c>
      <c r="AA223" s="162">
        <f t="shared" si="143"/>
        <v>15.385956961390441</v>
      </c>
      <c r="AB223" s="162">
        <f t="shared" si="143"/>
        <v>16.362247043103149</v>
      </c>
      <c r="AC223" s="162">
        <f t="shared" si="143"/>
        <v>17.233570531692902</v>
      </c>
      <c r="AD223" s="162">
        <f t="shared" si="143"/>
        <v>18.134441185792912</v>
      </c>
      <c r="AE223" s="162">
        <f t="shared" si="143"/>
        <v>19.187054256190653</v>
      </c>
      <c r="AF223" s="162">
        <f t="shared" si="143"/>
        <v>20.275138743554354</v>
      </c>
      <c r="AG223" s="162">
        <f t="shared" si="143"/>
        <v>21.554510424048573</v>
      </c>
      <c r="AH223" s="162">
        <f t="shared" si="143"/>
        <v>22.777456335386557</v>
      </c>
      <c r="AI223" s="162">
        <f t="shared" si="143"/>
        <v>24.111835544974667</v>
      </c>
      <c r="AJ223" s="162">
        <f t="shared" si="143"/>
        <v>25.42333557288956</v>
      </c>
      <c r="AK223" s="162">
        <f t="shared" si="143"/>
        <v>26.812339155877424</v>
      </c>
      <c r="AL223" s="162">
        <f t="shared" si="143"/>
        <v>28.176035762962464</v>
      </c>
      <c r="AM223" s="162">
        <f t="shared" si="143"/>
        <v>29.75255343457043</v>
      </c>
      <c r="AN223" s="162">
        <f t="shared" si="143"/>
        <v>31.299495317021101</v>
      </c>
      <c r="AO223" s="162">
        <f t="shared" si="143"/>
        <v>33.041466706704121</v>
      </c>
      <c r="AP223" s="162">
        <f t="shared" si="143"/>
        <v>34.77068141603074</v>
      </c>
      <c r="AQ223" s="162">
        <f t="shared" si="143"/>
        <v>36.579019521075971</v>
      </c>
      <c r="AR223" s="163"/>
      <c r="AS223" s="48"/>
      <c r="AT223" s="48"/>
      <c r="AU223" s="48"/>
      <c r="AV223" s="48"/>
      <c r="AW223" s="48"/>
      <c r="AX223" s="48"/>
      <c r="AY223" s="48"/>
      <c r="AZ223" s="48"/>
      <c r="BA223" s="48"/>
      <c r="BB223" s="48"/>
      <c r="BC223" s="48"/>
      <c r="BD223" s="48"/>
      <c r="BE223" s="48"/>
      <c r="BF223" s="48"/>
      <c r="BG223" s="48"/>
      <c r="BH223" s="48"/>
      <c r="BI223" s="48"/>
      <c r="BJ223" s="48"/>
      <c r="BK223" s="48"/>
      <c r="BL223" s="48"/>
      <c r="BM223" s="48"/>
      <c r="BN223" s="48"/>
      <c r="BO223" s="48"/>
      <c r="BP223" s="48"/>
      <c r="BQ223" s="48"/>
      <c r="BR223" s="48"/>
      <c r="BS223" s="48"/>
      <c r="BT223" s="48"/>
      <c r="BU223" s="48"/>
      <c r="BV223" s="48"/>
      <c r="BW223" s="48"/>
    </row>
    <row r="224" spans="1:75" ht="14.25" customHeight="1" x14ac:dyDescent="0.25">
      <c r="A224" s="225"/>
      <c r="B224" s="164"/>
      <c r="C224" s="164"/>
      <c r="D224" s="164"/>
      <c r="E224" s="164"/>
      <c r="F224" s="164"/>
      <c r="G224" s="164"/>
      <c r="H224" s="165"/>
      <c r="I224" s="165"/>
      <c r="J224" s="165"/>
      <c r="K224" s="165"/>
      <c r="L224" s="165"/>
      <c r="M224" s="165"/>
      <c r="N224" s="165"/>
      <c r="O224" s="165"/>
      <c r="P224" s="165"/>
      <c r="Q224" s="165"/>
      <c r="R224" s="165"/>
      <c r="S224" s="165"/>
      <c r="T224" s="165"/>
      <c r="U224" s="165"/>
      <c r="V224" s="165"/>
      <c r="W224" s="165"/>
      <c r="X224" s="165"/>
      <c r="Y224" s="165"/>
      <c r="Z224" s="165"/>
      <c r="AA224" s="165"/>
      <c r="AB224" s="165"/>
      <c r="AC224" s="165"/>
      <c r="AD224" s="165"/>
      <c r="AE224" s="165"/>
      <c r="AF224" s="165"/>
      <c r="AG224" s="165"/>
      <c r="AH224" s="165"/>
      <c r="AI224" s="165"/>
      <c r="AJ224" s="165"/>
      <c r="AK224" s="165"/>
      <c r="AL224" s="165"/>
      <c r="AM224" s="165"/>
      <c r="AN224" s="165"/>
      <c r="AO224" s="165"/>
      <c r="AP224" s="165"/>
      <c r="AQ224" s="165"/>
      <c r="AR224" s="151"/>
    </row>
    <row r="225" spans="1:44" ht="14.25" hidden="1" customHeight="1" x14ac:dyDescent="0.25">
      <c r="A225" s="225"/>
      <c r="B225" s="152" t="s">
        <v>421</v>
      </c>
      <c r="C225" s="148"/>
      <c r="D225" s="148"/>
      <c r="E225" s="148"/>
      <c r="F225" s="148"/>
      <c r="G225" s="148"/>
      <c r="H225" s="149"/>
      <c r="I225" s="150"/>
      <c r="J225" s="150"/>
      <c r="K225" s="150"/>
      <c r="L225" s="150"/>
      <c r="M225" s="150"/>
      <c r="N225" s="150"/>
      <c r="O225" s="150"/>
      <c r="P225" s="150"/>
      <c r="Q225" s="150"/>
      <c r="R225" s="150"/>
      <c r="S225" s="150"/>
      <c r="T225" s="150"/>
      <c r="U225" s="150"/>
      <c r="V225" s="150"/>
      <c r="W225" s="150"/>
      <c r="X225" s="150"/>
      <c r="Y225" s="150"/>
      <c r="Z225" s="150"/>
      <c r="AA225" s="150"/>
      <c r="AB225" s="150"/>
      <c r="AC225" s="150"/>
      <c r="AD225" s="150"/>
      <c r="AE225" s="150"/>
      <c r="AF225" s="150"/>
      <c r="AG225" s="150"/>
      <c r="AH225" s="150"/>
      <c r="AI225" s="150"/>
      <c r="AJ225" s="150"/>
      <c r="AK225" s="150"/>
      <c r="AL225" s="150"/>
      <c r="AM225" s="150"/>
      <c r="AN225" s="150"/>
      <c r="AO225" s="150"/>
      <c r="AP225" s="150"/>
      <c r="AQ225" s="150"/>
      <c r="AR225" s="151"/>
    </row>
    <row r="226" spans="1:44" ht="14.25" hidden="1" customHeight="1" x14ac:dyDescent="0.25">
      <c r="A226" s="225"/>
      <c r="B226" s="153" t="s">
        <v>487</v>
      </c>
      <c r="C226" s="154">
        <v>0</v>
      </c>
      <c r="D226" s="154">
        <v>16.062999999999999</v>
      </c>
      <c r="E226" s="154">
        <v>8490.6669999999995</v>
      </c>
      <c r="F226" s="154">
        <v>124.32300000000001</v>
      </c>
      <c r="G226" s="154">
        <v>0</v>
      </c>
      <c r="H226" s="155">
        <v>0</v>
      </c>
      <c r="I226" s="155">
        <v>0</v>
      </c>
      <c r="J226" s="155">
        <v>0</v>
      </c>
      <c r="K226" s="155">
        <v>0</v>
      </c>
      <c r="L226" s="155">
        <v>0</v>
      </c>
      <c r="M226" s="155">
        <v>0</v>
      </c>
      <c r="N226" s="155">
        <v>22.534420000000001</v>
      </c>
      <c r="O226" s="168"/>
      <c r="P226" s="168"/>
      <c r="Q226" s="168"/>
      <c r="R226" s="168"/>
      <c r="S226" s="168"/>
      <c r="T226" s="168"/>
      <c r="U226" s="168"/>
      <c r="V226" s="168"/>
      <c r="W226" s="168"/>
      <c r="X226" s="168"/>
      <c r="Y226" s="168"/>
      <c r="Z226" s="168"/>
      <c r="AA226" s="168"/>
      <c r="AB226" s="168"/>
      <c r="AC226" s="168"/>
      <c r="AD226" s="168"/>
      <c r="AE226" s="168"/>
      <c r="AF226" s="168"/>
      <c r="AG226" s="168"/>
      <c r="AH226" s="168"/>
      <c r="AI226" s="168"/>
      <c r="AJ226" s="168"/>
      <c r="AK226" s="168"/>
      <c r="AL226" s="168"/>
      <c r="AM226" s="168"/>
      <c r="AN226" s="168"/>
      <c r="AO226" s="168"/>
      <c r="AP226" s="168"/>
      <c r="AQ226" s="168"/>
      <c r="AR226" s="151"/>
    </row>
    <row r="227" spans="1:44" ht="14.25" hidden="1" customHeight="1" x14ac:dyDescent="0.25">
      <c r="A227" s="225"/>
      <c r="B227" s="153" t="s">
        <v>389</v>
      </c>
      <c r="C227" s="154">
        <v>0</v>
      </c>
      <c r="D227" s="154">
        <v>0</v>
      </c>
      <c r="E227" s="154">
        <v>0</v>
      </c>
      <c r="F227" s="154">
        <v>0</v>
      </c>
      <c r="G227" s="154">
        <v>0</v>
      </c>
      <c r="H227" s="155">
        <v>0.51</v>
      </c>
      <c r="I227" s="155">
        <v>30</v>
      </c>
      <c r="J227" s="155">
        <v>60</v>
      </c>
      <c r="K227" s="155">
        <v>60</v>
      </c>
      <c r="L227" s="155">
        <v>60</v>
      </c>
      <c r="M227" s="155">
        <v>15.658855000000001</v>
      </c>
      <c r="N227" s="155">
        <v>15</v>
      </c>
      <c r="O227" s="168"/>
      <c r="P227" s="168"/>
      <c r="Q227" s="168"/>
      <c r="R227" s="168"/>
      <c r="S227" s="168"/>
      <c r="T227" s="168"/>
      <c r="U227" s="168"/>
      <c r="V227" s="168"/>
      <c r="W227" s="168"/>
      <c r="X227" s="168"/>
      <c r="Y227" s="168"/>
      <c r="Z227" s="168"/>
      <c r="AA227" s="168"/>
      <c r="AB227" s="168"/>
      <c r="AC227" s="168"/>
      <c r="AD227" s="168"/>
      <c r="AE227" s="168"/>
      <c r="AF227" s="168"/>
      <c r="AG227" s="168"/>
      <c r="AH227" s="168"/>
      <c r="AI227" s="168"/>
      <c r="AJ227" s="168"/>
      <c r="AK227" s="168"/>
      <c r="AL227" s="168"/>
      <c r="AM227" s="168"/>
      <c r="AN227" s="168"/>
      <c r="AO227" s="168"/>
      <c r="AP227" s="168"/>
      <c r="AQ227" s="168"/>
      <c r="AR227" s="151"/>
    </row>
    <row r="228" spans="1:44" ht="14.25" hidden="1" customHeight="1" x14ac:dyDescent="0.25">
      <c r="A228" s="225"/>
      <c r="B228" s="153" t="s">
        <v>390</v>
      </c>
      <c r="C228" s="154">
        <v>2794.7180000000003</v>
      </c>
      <c r="D228" s="154">
        <v>6397.199999999998</v>
      </c>
      <c r="E228" s="154">
        <v>2282.7840000000001</v>
      </c>
      <c r="F228" s="154">
        <v>518.40899999999988</v>
      </c>
      <c r="G228" s="154">
        <v>134.65200000000002</v>
      </c>
      <c r="H228" s="155">
        <v>202.33999999999995</v>
      </c>
      <c r="I228" s="155">
        <v>484.5259999999999</v>
      </c>
      <c r="J228" s="155">
        <v>340.15158400000001</v>
      </c>
      <c r="K228" s="155">
        <v>1774.2951250000001</v>
      </c>
      <c r="L228" s="155">
        <v>312.24608000000001</v>
      </c>
      <c r="M228" s="155">
        <v>287.90874300000002</v>
      </c>
      <c r="N228" s="155">
        <v>361.24710299999998</v>
      </c>
      <c r="O228" s="168"/>
      <c r="P228" s="168"/>
      <c r="Q228" s="168"/>
      <c r="R228" s="168"/>
      <c r="S228" s="168"/>
      <c r="T228" s="168"/>
      <c r="U228" s="168"/>
      <c r="V228" s="168"/>
      <c r="W228" s="168"/>
      <c r="X228" s="168"/>
      <c r="Y228" s="168"/>
      <c r="Z228" s="168"/>
      <c r="AA228" s="168"/>
      <c r="AB228" s="168"/>
      <c r="AC228" s="168"/>
      <c r="AD228" s="168"/>
      <c r="AE228" s="168"/>
      <c r="AF228" s="168"/>
      <c r="AG228" s="168"/>
      <c r="AH228" s="168"/>
      <c r="AI228" s="168"/>
      <c r="AJ228" s="168"/>
      <c r="AK228" s="168"/>
      <c r="AL228" s="168"/>
      <c r="AM228" s="168"/>
      <c r="AN228" s="168"/>
      <c r="AO228" s="168"/>
      <c r="AP228" s="168"/>
      <c r="AQ228" s="168"/>
      <c r="AR228" s="151"/>
    </row>
    <row r="229" spans="1:44" ht="14.25" hidden="1" customHeight="1" x14ac:dyDescent="0.25">
      <c r="A229" s="225"/>
      <c r="B229" s="153" t="s">
        <v>391</v>
      </c>
      <c r="C229" s="154">
        <v>41202.606</v>
      </c>
      <c r="D229" s="154">
        <v>58654.512999999992</v>
      </c>
      <c r="E229" s="154">
        <v>40378.918000000005</v>
      </c>
      <c r="F229" s="154">
        <v>2112.5790000000002</v>
      </c>
      <c r="G229" s="154">
        <v>22330.165999999997</v>
      </c>
      <c r="H229" s="155">
        <v>49898.688999999998</v>
      </c>
      <c r="I229" s="155">
        <v>47255.521000000001</v>
      </c>
      <c r="J229" s="155">
        <v>76128.718972999995</v>
      </c>
      <c r="K229" s="155">
        <v>38884.333965999998</v>
      </c>
      <c r="L229" s="155">
        <v>29212.890694999998</v>
      </c>
      <c r="M229" s="155">
        <v>28206.221514000001</v>
      </c>
      <c r="N229" s="155">
        <v>39545.418916000002</v>
      </c>
      <c r="O229" s="168"/>
      <c r="P229" s="168"/>
      <c r="Q229" s="168"/>
      <c r="R229" s="168"/>
      <c r="S229" s="168"/>
      <c r="T229" s="168"/>
      <c r="U229" s="168"/>
      <c r="V229" s="168"/>
      <c r="W229" s="168"/>
      <c r="X229" s="168"/>
      <c r="Y229" s="168"/>
      <c r="Z229" s="168"/>
      <c r="AA229" s="168"/>
      <c r="AB229" s="168"/>
      <c r="AC229" s="168"/>
      <c r="AD229" s="168"/>
      <c r="AE229" s="168"/>
      <c r="AF229" s="168"/>
      <c r="AG229" s="168"/>
      <c r="AH229" s="168"/>
      <c r="AI229" s="168"/>
      <c r="AJ229" s="168"/>
      <c r="AK229" s="168"/>
      <c r="AL229" s="168"/>
      <c r="AM229" s="168"/>
      <c r="AN229" s="168"/>
      <c r="AO229" s="168"/>
      <c r="AP229" s="168"/>
      <c r="AQ229" s="168"/>
      <c r="AR229" s="151"/>
    </row>
    <row r="230" spans="1:44" ht="14.25" hidden="1" customHeight="1" x14ac:dyDescent="0.25">
      <c r="A230" s="225"/>
      <c r="B230" s="153" t="s">
        <v>392</v>
      </c>
      <c r="C230" s="154">
        <v>475670</v>
      </c>
      <c r="D230" s="154">
        <v>535036</v>
      </c>
      <c r="E230" s="154">
        <v>305015</v>
      </c>
      <c r="F230" s="154">
        <v>133057</v>
      </c>
      <c r="G230" s="154">
        <v>116220</v>
      </c>
      <c r="H230" s="155">
        <v>33115</v>
      </c>
      <c r="I230" s="155">
        <v>63408</v>
      </c>
      <c r="J230" s="155">
        <v>78578</v>
      </c>
      <c r="K230" s="155">
        <v>57309</v>
      </c>
      <c r="L230" s="155">
        <v>27585</v>
      </c>
      <c r="M230" s="155">
        <v>49280</v>
      </c>
      <c r="N230" s="155">
        <v>57400</v>
      </c>
      <c r="O230" s="168"/>
      <c r="P230" s="168"/>
      <c r="Q230" s="168"/>
      <c r="R230" s="168"/>
      <c r="S230" s="168"/>
      <c r="T230" s="168"/>
      <c r="U230" s="168"/>
      <c r="V230" s="168"/>
      <c r="W230" s="168"/>
      <c r="X230" s="168"/>
      <c r="Y230" s="168"/>
      <c r="Z230" s="168"/>
      <c r="AA230" s="168"/>
      <c r="AB230" s="168"/>
      <c r="AC230" s="168"/>
      <c r="AD230" s="168"/>
      <c r="AE230" s="168"/>
      <c r="AF230" s="168"/>
      <c r="AG230" s="168"/>
      <c r="AH230" s="168"/>
      <c r="AI230" s="168"/>
      <c r="AJ230" s="168"/>
      <c r="AK230" s="168"/>
      <c r="AL230" s="168"/>
      <c r="AM230" s="168"/>
      <c r="AN230" s="168"/>
      <c r="AO230" s="168"/>
      <c r="AP230" s="168"/>
      <c r="AQ230" s="168"/>
      <c r="AR230" s="151"/>
    </row>
    <row r="231" spans="1:44" ht="14.25" hidden="1" customHeight="1" x14ac:dyDescent="0.25">
      <c r="A231" s="225"/>
      <c r="B231" s="153" t="s">
        <v>393</v>
      </c>
      <c r="C231" s="156">
        <v>15501.701000000001</v>
      </c>
      <c r="D231" s="156">
        <v>11828.72</v>
      </c>
      <c r="E231" s="156">
        <v>66.872</v>
      </c>
      <c r="F231" s="156">
        <v>2096.1979999999994</v>
      </c>
      <c r="G231" s="156">
        <v>5122.3940000000002</v>
      </c>
      <c r="H231" s="171">
        <v>11637.327000000001</v>
      </c>
      <c r="I231" s="171">
        <v>70.617000000000004</v>
      </c>
      <c r="J231" s="171">
        <v>113.679688</v>
      </c>
      <c r="K231" s="171">
        <v>6469.9062199999998</v>
      </c>
      <c r="L231" s="171">
        <v>19041.604111000001</v>
      </c>
      <c r="M231" s="171">
        <v>4963.9075599999996</v>
      </c>
      <c r="N231" s="171">
        <v>14267.527470000001</v>
      </c>
      <c r="O231" s="168"/>
      <c r="P231" s="168"/>
      <c r="Q231" s="168"/>
      <c r="R231" s="168"/>
      <c r="S231" s="168"/>
      <c r="T231" s="168"/>
      <c r="U231" s="168"/>
      <c r="V231" s="168"/>
      <c r="W231" s="168"/>
      <c r="X231" s="168"/>
      <c r="Y231" s="168"/>
      <c r="Z231" s="168"/>
      <c r="AA231" s="168"/>
      <c r="AB231" s="168"/>
      <c r="AC231" s="168"/>
      <c r="AD231" s="168"/>
      <c r="AE231" s="168"/>
      <c r="AF231" s="168"/>
      <c r="AG231" s="168"/>
      <c r="AH231" s="168"/>
      <c r="AI231" s="168"/>
      <c r="AJ231" s="168"/>
      <c r="AK231" s="168"/>
      <c r="AL231" s="168"/>
      <c r="AM231" s="168"/>
      <c r="AN231" s="168"/>
      <c r="AO231" s="168"/>
      <c r="AP231" s="168"/>
      <c r="AQ231" s="168"/>
      <c r="AR231" s="151"/>
    </row>
    <row r="232" spans="1:44" ht="14.25" hidden="1" customHeight="1" x14ac:dyDescent="0.25">
      <c r="A232" s="225"/>
      <c r="B232" s="153" t="s">
        <v>394</v>
      </c>
      <c r="C232" s="154">
        <v>4.0150000000000006</v>
      </c>
      <c r="D232" s="154">
        <v>9.9930000000000003</v>
      </c>
      <c r="E232" s="154">
        <v>3.3559999999999999</v>
      </c>
      <c r="F232" s="154">
        <v>5.2850000000000001</v>
      </c>
      <c r="G232" s="154">
        <v>6.1829999999999998</v>
      </c>
      <c r="H232" s="155">
        <v>4.069</v>
      </c>
      <c r="I232" s="155">
        <v>4.0140000000000002</v>
      </c>
      <c r="J232" s="155">
        <v>23.017800000000001</v>
      </c>
      <c r="K232" s="155">
        <v>4.0007299999999999</v>
      </c>
      <c r="L232" s="155">
        <v>0</v>
      </c>
      <c r="M232" s="155">
        <v>0</v>
      </c>
      <c r="N232" s="155">
        <v>0</v>
      </c>
      <c r="O232" s="168"/>
      <c r="P232" s="168"/>
      <c r="Q232" s="168"/>
      <c r="R232" s="168"/>
      <c r="S232" s="168"/>
      <c r="T232" s="168"/>
      <c r="U232" s="168"/>
      <c r="V232" s="168"/>
      <c r="W232" s="168"/>
      <c r="X232" s="168"/>
      <c r="Y232" s="168"/>
      <c r="Z232" s="168"/>
      <c r="AA232" s="168"/>
      <c r="AB232" s="168"/>
      <c r="AC232" s="168"/>
      <c r="AD232" s="168"/>
      <c r="AE232" s="168"/>
      <c r="AF232" s="168"/>
      <c r="AG232" s="168"/>
      <c r="AH232" s="168"/>
      <c r="AI232" s="168"/>
      <c r="AJ232" s="168"/>
      <c r="AK232" s="168"/>
      <c r="AL232" s="168"/>
      <c r="AM232" s="168"/>
      <c r="AN232" s="168"/>
      <c r="AO232" s="168"/>
      <c r="AP232" s="168"/>
      <c r="AQ232" s="168"/>
      <c r="AR232" s="151"/>
    </row>
    <row r="233" spans="1:44" ht="14.25" hidden="1" customHeight="1" x14ac:dyDescent="0.25">
      <c r="A233" s="225"/>
      <c r="B233" s="153" t="s">
        <v>407</v>
      </c>
      <c r="C233" s="172">
        <v>0</v>
      </c>
      <c r="D233" s="172">
        <v>17</v>
      </c>
      <c r="E233" s="172">
        <v>16.728000000000002</v>
      </c>
      <c r="F233" s="172">
        <v>0</v>
      </c>
      <c r="G233" s="172">
        <v>0</v>
      </c>
      <c r="H233" s="173">
        <v>0</v>
      </c>
      <c r="I233" s="173">
        <v>0</v>
      </c>
      <c r="J233" s="173">
        <v>0</v>
      </c>
      <c r="K233" s="173">
        <v>0</v>
      </c>
      <c r="L233" s="173">
        <v>0</v>
      </c>
      <c r="M233" s="173">
        <v>0</v>
      </c>
      <c r="N233" s="173">
        <v>0</v>
      </c>
      <c r="O233" s="168"/>
      <c r="P233" s="168"/>
      <c r="Q233" s="168"/>
      <c r="R233" s="168"/>
      <c r="S233" s="168"/>
      <c r="T233" s="168"/>
      <c r="U233" s="168"/>
      <c r="V233" s="168"/>
      <c r="W233" s="168"/>
      <c r="X233" s="168"/>
      <c r="Y233" s="168"/>
      <c r="Z233" s="168"/>
      <c r="AA233" s="168"/>
      <c r="AB233" s="168"/>
      <c r="AC233" s="168"/>
      <c r="AD233" s="168"/>
      <c r="AE233" s="168"/>
      <c r="AF233" s="168"/>
      <c r="AG233" s="168"/>
      <c r="AH233" s="168"/>
      <c r="AI233" s="168"/>
      <c r="AJ233" s="168"/>
      <c r="AK233" s="168"/>
      <c r="AL233" s="168"/>
      <c r="AM233" s="168"/>
      <c r="AN233" s="168"/>
      <c r="AO233" s="168"/>
      <c r="AP233" s="168"/>
      <c r="AQ233" s="168"/>
      <c r="AR233" s="151"/>
    </row>
    <row r="234" spans="1:44" ht="14.25" hidden="1" customHeight="1" x14ac:dyDescent="0.25">
      <c r="A234" s="225"/>
      <c r="B234" s="153" t="s">
        <v>489</v>
      </c>
      <c r="C234" s="172">
        <v>5072</v>
      </c>
      <c r="D234" s="172">
        <v>5010</v>
      </c>
      <c r="E234" s="172">
        <v>5319</v>
      </c>
      <c r="F234" s="172">
        <v>5381</v>
      </c>
      <c r="G234" s="172">
        <v>7405</v>
      </c>
      <c r="H234" s="173">
        <v>6992</v>
      </c>
      <c r="I234" s="173">
        <v>5748</v>
      </c>
      <c r="J234" s="173">
        <v>6135</v>
      </c>
      <c r="K234" s="173">
        <v>6260</v>
      </c>
      <c r="L234" s="173">
        <v>5599</v>
      </c>
      <c r="M234" s="173">
        <v>6969</v>
      </c>
      <c r="N234" s="173">
        <v>8058.8640400000004</v>
      </c>
      <c r="O234" s="168"/>
      <c r="P234" s="168"/>
      <c r="Q234" s="168"/>
      <c r="R234" s="168"/>
      <c r="S234" s="168"/>
      <c r="T234" s="168"/>
      <c r="U234" s="168"/>
      <c r="V234" s="168"/>
      <c r="W234" s="168"/>
      <c r="X234" s="168"/>
      <c r="Y234" s="168"/>
      <c r="Z234" s="168"/>
      <c r="AA234" s="168"/>
      <c r="AB234" s="168"/>
      <c r="AC234" s="168"/>
      <c r="AD234" s="168"/>
      <c r="AE234" s="168"/>
      <c r="AF234" s="168"/>
      <c r="AG234" s="168"/>
      <c r="AH234" s="168"/>
      <c r="AI234" s="168"/>
      <c r="AJ234" s="168"/>
      <c r="AK234" s="168"/>
      <c r="AL234" s="168"/>
      <c r="AM234" s="168"/>
      <c r="AN234" s="168"/>
      <c r="AO234" s="168"/>
      <c r="AP234" s="168"/>
      <c r="AQ234" s="168"/>
      <c r="AR234" s="151"/>
    </row>
    <row r="235" spans="1:44" ht="14.25" hidden="1" customHeight="1" x14ac:dyDescent="0.25">
      <c r="A235" s="225"/>
      <c r="B235" s="153" t="s">
        <v>395</v>
      </c>
      <c r="C235" s="154">
        <v>4562</v>
      </c>
      <c r="D235" s="154">
        <v>4387</v>
      </c>
      <c r="E235" s="154">
        <v>4869</v>
      </c>
      <c r="F235" s="154">
        <v>4792</v>
      </c>
      <c r="G235" s="154">
        <v>5033</v>
      </c>
      <c r="H235" s="155">
        <v>2577</v>
      </c>
      <c r="I235" s="155">
        <v>4418</v>
      </c>
      <c r="J235" s="155">
        <v>4858</v>
      </c>
      <c r="K235" s="155">
        <v>4799</v>
      </c>
      <c r="L235" s="155">
        <v>3731</v>
      </c>
      <c r="M235" s="155">
        <v>6365</v>
      </c>
      <c r="N235" s="155">
        <v>4289</v>
      </c>
      <c r="O235" s="168"/>
      <c r="P235" s="168"/>
      <c r="Q235" s="168"/>
      <c r="R235" s="168"/>
      <c r="S235" s="168"/>
      <c r="T235" s="168"/>
      <c r="U235" s="168"/>
      <c r="V235" s="168"/>
      <c r="W235" s="168"/>
      <c r="X235" s="168"/>
      <c r="Y235" s="168"/>
      <c r="Z235" s="168"/>
      <c r="AA235" s="168"/>
      <c r="AB235" s="168"/>
      <c r="AC235" s="168"/>
      <c r="AD235" s="168"/>
      <c r="AE235" s="168"/>
      <c r="AF235" s="168"/>
      <c r="AG235" s="168"/>
      <c r="AH235" s="168"/>
      <c r="AI235" s="168"/>
      <c r="AJ235" s="168"/>
      <c r="AK235" s="168"/>
      <c r="AL235" s="168"/>
      <c r="AM235" s="168"/>
      <c r="AN235" s="168"/>
      <c r="AO235" s="168"/>
      <c r="AP235" s="168"/>
      <c r="AQ235" s="168"/>
      <c r="AR235" s="151"/>
    </row>
    <row r="236" spans="1:44" ht="14.25" hidden="1" customHeight="1" x14ac:dyDescent="0.25">
      <c r="A236" s="225"/>
      <c r="B236" s="153" t="s">
        <v>422</v>
      </c>
      <c r="C236" s="154">
        <v>612007.51299999992</v>
      </c>
      <c r="D236" s="154">
        <v>565673.1540000001</v>
      </c>
      <c r="E236" s="154">
        <v>565354.38600000006</v>
      </c>
      <c r="F236" s="154">
        <v>591363.89200000011</v>
      </c>
      <c r="G236" s="154">
        <v>7941.73</v>
      </c>
      <c r="H236" s="155">
        <v>8428.9750000000004</v>
      </c>
      <c r="I236" s="155">
        <v>936338.47899999982</v>
      </c>
      <c r="J236" s="155">
        <v>1129032.9790000001</v>
      </c>
      <c r="K236" s="155">
        <v>1127659.3359999999</v>
      </c>
      <c r="L236" s="155">
        <v>1182966.8970000001</v>
      </c>
      <c r="M236" s="155">
        <v>1266249.29431</v>
      </c>
      <c r="N236" s="155">
        <v>1505322.5319399999</v>
      </c>
      <c r="O236" s="168"/>
      <c r="P236" s="168"/>
      <c r="Q236" s="168"/>
      <c r="R236" s="168"/>
      <c r="S236" s="168"/>
      <c r="T236" s="168"/>
      <c r="U236" s="168"/>
      <c r="V236" s="168"/>
      <c r="W236" s="168"/>
      <c r="X236" s="168"/>
      <c r="Y236" s="168"/>
      <c r="Z236" s="168"/>
      <c r="AA236" s="168"/>
      <c r="AB236" s="168"/>
      <c r="AC236" s="168"/>
      <c r="AD236" s="168"/>
      <c r="AE236" s="168"/>
      <c r="AF236" s="168"/>
      <c r="AG236" s="168"/>
      <c r="AH236" s="168"/>
      <c r="AI236" s="168"/>
      <c r="AJ236" s="168"/>
      <c r="AK236" s="168"/>
      <c r="AL236" s="168"/>
      <c r="AM236" s="168"/>
      <c r="AN236" s="168"/>
      <c r="AO236" s="168"/>
      <c r="AP236" s="168"/>
      <c r="AQ236" s="168"/>
      <c r="AR236" s="151"/>
    </row>
    <row r="237" spans="1:44" ht="14.25" hidden="1" customHeight="1" x14ac:dyDescent="0.25">
      <c r="A237" s="225"/>
      <c r="B237" s="153" t="s">
        <v>397</v>
      </c>
      <c r="C237" s="154">
        <v>6764</v>
      </c>
      <c r="D237" s="154">
        <v>7416</v>
      </c>
      <c r="E237" s="154">
        <v>7904</v>
      </c>
      <c r="F237" s="154">
        <v>8600</v>
      </c>
      <c r="G237" s="154">
        <v>798630.65700000001</v>
      </c>
      <c r="H237" s="155">
        <v>908200.65800000017</v>
      </c>
      <c r="I237" s="155">
        <v>8424</v>
      </c>
      <c r="J237" s="155">
        <v>9682</v>
      </c>
      <c r="K237" s="155">
        <v>10506</v>
      </c>
      <c r="L237" s="155">
        <v>12409</v>
      </c>
      <c r="M237" s="155">
        <v>9338</v>
      </c>
      <c r="N237" s="155">
        <v>13943</v>
      </c>
      <c r="O237" s="168"/>
      <c r="P237" s="168"/>
      <c r="Q237" s="168"/>
      <c r="R237" s="168"/>
      <c r="S237" s="168"/>
      <c r="T237" s="168"/>
      <c r="U237" s="168"/>
      <c r="V237" s="168"/>
      <c r="W237" s="168"/>
      <c r="X237" s="168"/>
      <c r="Y237" s="168"/>
      <c r="Z237" s="168"/>
      <c r="AA237" s="168"/>
      <c r="AB237" s="168"/>
      <c r="AC237" s="168"/>
      <c r="AD237" s="168"/>
      <c r="AE237" s="168"/>
      <c r="AF237" s="168"/>
      <c r="AG237" s="168"/>
      <c r="AH237" s="168"/>
      <c r="AI237" s="168"/>
      <c r="AJ237" s="168"/>
      <c r="AK237" s="168"/>
      <c r="AL237" s="168"/>
      <c r="AM237" s="168"/>
      <c r="AN237" s="168"/>
      <c r="AO237" s="168"/>
      <c r="AP237" s="168"/>
      <c r="AQ237" s="168"/>
      <c r="AR237" s="151"/>
    </row>
    <row r="238" spans="1:44" ht="14.25" hidden="1" customHeight="1" x14ac:dyDescent="0.25">
      <c r="A238" s="225"/>
      <c r="B238" s="153" t="s">
        <v>398</v>
      </c>
      <c r="C238" s="154">
        <v>5089</v>
      </c>
      <c r="D238" s="154">
        <v>5070.2240000000002</v>
      </c>
      <c r="E238" s="154">
        <v>6277.692</v>
      </c>
      <c r="F238" s="154">
        <v>5381</v>
      </c>
      <c r="G238" s="154">
        <v>6278</v>
      </c>
      <c r="H238" s="155">
        <v>6335.98</v>
      </c>
      <c r="I238" s="155">
        <v>5969</v>
      </c>
      <c r="J238" s="155">
        <v>6631</v>
      </c>
      <c r="K238" s="155">
        <v>6279.4</v>
      </c>
      <c r="L238" s="155">
        <v>6466.05</v>
      </c>
      <c r="M238" s="155">
        <v>7542.0001119999997</v>
      </c>
      <c r="N238" s="155">
        <v>8128.92</v>
      </c>
      <c r="O238" s="168"/>
      <c r="P238" s="168"/>
      <c r="Q238" s="168"/>
      <c r="R238" s="168"/>
      <c r="S238" s="168"/>
      <c r="T238" s="168"/>
      <c r="U238" s="168"/>
      <c r="V238" s="168"/>
      <c r="W238" s="168"/>
      <c r="X238" s="168"/>
      <c r="Y238" s="168"/>
      <c r="Z238" s="168"/>
      <c r="AA238" s="168"/>
      <c r="AB238" s="168"/>
      <c r="AC238" s="168"/>
      <c r="AD238" s="168"/>
      <c r="AE238" s="168"/>
      <c r="AF238" s="168"/>
      <c r="AG238" s="168"/>
      <c r="AH238" s="168"/>
      <c r="AI238" s="168"/>
      <c r="AJ238" s="168"/>
      <c r="AK238" s="168"/>
      <c r="AL238" s="168"/>
      <c r="AM238" s="168"/>
      <c r="AN238" s="168"/>
      <c r="AO238" s="168"/>
      <c r="AP238" s="168"/>
      <c r="AQ238" s="168"/>
      <c r="AR238" s="151"/>
    </row>
    <row r="239" spans="1:44" ht="13.5" hidden="1" customHeight="1" x14ac:dyDescent="0.25">
      <c r="A239" s="225"/>
      <c r="B239" s="153" t="s">
        <v>399</v>
      </c>
      <c r="C239" s="154">
        <v>53853.741000000002</v>
      </c>
      <c r="D239" s="154">
        <v>6397.199999999998</v>
      </c>
      <c r="E239" s="154">
        <v>2282.7840000000001</v>
      </c>
      <c r="F239" s="154">
        <v>518.40899999999988</v>
      </c>
      <c r="G239" s="154">
        <v>134.65200000000002</v>
      </c>
      <c r="H239" s="155">
        <v>202.33999999999995</v>
      </c>
      <c r="I239" s="155">
        <v>484.5259999999999</v>
      </c>
      <c r="J239" s="155">
        <v>340.15158400000001</v>
      </c>
      <c r="K239" s="155">
        <v>1774.2951250000001</v>
      </c>
      <c r="L239" s="155">
        <v>312.24608000000001</v>
      </c>
      <c r="M239" s="155">
        <v>287.90874300000002</v>
      </c>
      <c r="N239" s="155">
        <v>361.24710299999998</v>
      </c>
      <c r="O239" s="168"/>
      <c r="P239" s="168"/>
      <c r="Q239" s="168"/>
      <c r="R239" s="168"/>
      <c r="S239" s="168"/>
      <c r="T239" s="168"/>
      <c r="U239" s="168"/>
      <c r="V239" s="168"/>
      <c r="W239" s="168"/>
      <c r="X239" s="168"/>
      <c r="Y239" s="168"/>
      <c r="Z239" s="168"/>
      <c r="AA239" s="168"/>
      <c r="AB239" s="168"/>
      <c r="AC239" s="168"/>
      <c r="AD239" s="168"/>
      <c r="AE239" s="168"/>
      <c r="AF239" s="168"/>
      <c r="AG239" s="168"/>
      <c r="AH239" s="168"/>
      <c r="AI239" s="168"/>
      <c r="AJ239" s="168"/>
      <c r="AK239" s="168"/>
      <c r="AL239" s="168"/>
      <c r="AM239" s="168"/>
      <c r="AN239" s="168"/>
      <c r="AO239" s="168"/>
      <c r="AP239" s="168"/>
      <c r="AQ239" s="168"/>
      <c r="AR239" s="151"/>
    </row>
    <row r="240" spans="1:44" ht="13.5" hidden="1" customHeight="1" x14ac:dyDescent="0.25">
      <c r="A240" s="225"/>
      <c r="B240" s="153"/>
      <c r="C240" s="154"/>
      <c r="D240" s="154"/>
      <c r="E240" s="154"/>
      <c r="F240" s="154"/>
      <c r="G240" s="154"/>
      <c r="H240" s="155"/>
      <c r="I240" s="155"/>
      <c r="J240" s="155"/>
      <c r="K240" s="155"/>
      <c r="L240" s="155"/>
      <c r="M240" s="155"/>
      <c r="N240" s="155"/>
      <c r="O240" s="168"/>
      <c r="P240" s="168"/>
      <c r="Q240" s="168"/>
      <c r="R240" s="168"/>
      <c r="S240" s="168"/>
      <c r="T240" s="168"/>
      <c r="U240" s="168"/>
      <c r="V240" s="168"/>
      <c r="W240" s="168"/>
      <c r="X240" s="168"/>
      <c r="Y240" s="168"/>
      <c r="Z240" s="168"/>
      <c r="AA240" s="168"/>
      <c r="AB240" s="168"/>
      <c r="AC240" s="168"/>
      <c r="AD240" s="168"/>
      <c r="AE240" s="168"/>
      <c r="AF240" s="168"/>
      <c r="AG240" s="168"/>
      <c r="AH240" s="168"/>
      <c r="AI240" s="168"/>
      <c r="AJ240" s="168"/>
      <c r="AK240" s="168"/>
      <c r="AL240" s="168"/>
      <c r="AM240" s="168"/>
      <c r="AN240" s="168"/>
      <c r="AO240" s="168"/>
      <c r="AP240" s="168"/>
      <c r="AQ240" s="168"/>
      <c r="AR240" s="151"/>
    </row>
    <row r="241" spans="1:75" ht="14.25" customHeight="1" x14ac:dyDescent="0.25">
      <c r="A241" s="225"/>
      <c r="B241" s="152" t="s">
        <v>423</v>
      </c>
      <c r="C241" s="148"/>
      <c r="D241" s="148"/>
      <c r="E241" s="148"/>
      <c r="F241" s="148"/>
      <c r="G241" s="148"/>
      <c r="H241" s="149"/>
      <c r="I241" s="150"/>
      <c r="J241" s="150"/>
      <c r="K241" s="150"/>
      <c r="L241" s="150"/>
      <c r="M241" s="150"/>
      <c r="N241" s="150"/>
      <c r="O241" s="150"/>
      <c r="P241" s="150"/>
      <c r="Q241" s="150"/>
      <c r="R241" s="150"/>
      <c r="S241" s="150"/>
      <c r="T241" s="150"/>
      <c r="U241" s="150"/>
      <c r="V241" s="150"/>
      <c r="W241" s="150"/>
      <c r="X241" s="150"/>
      <c r="Y241" s="150"/>
      <c r="Z241" s="150"/>
      <c r="AA241" s="150"/>
      <c r="AB241" s="150"/>
      <c r="AC241" s="150"/>
      <c r="AD241" s="150"/>
      <c r="AE241" s="150"/>
      <c r="AF241" s="150"/>
      <c r="AG241" s="150"/>
      <c r="AH241" s="150"/>
      <c r="AI241" s="150"/>
      <c r="AJ241" s="150"/>
      <c r="AK241" s="150"/>
      <c r="AL241" s="150"/>
      <c r="AM241" s="150"/>
      <c r="AN241" s="150"/>
      <c r="AO241" s="150"/>
      <c r="AP241" s="150"/>
      <c r="AQ241" s="150"/>
      <c r="AR241" s="151"/>
    </row>
    <row r="242" spans="1:75" ht="13.5" customHeight="1" x14ac:dyDescent="0.25">
      <c r="A242" s="867" t="s">
        <v>490</v>
      </c>
      <c r="B242" s="153" t="s">
        <v>425</v>
      </c>
      <c r="C242" s="158">
        <f t="shared" ref="C242:N242" si="144">C226*(1-$E$188/100)/1000000</f>
        <v>0</v>
      </c>
      <c r="D242" s="158">
        <f t="shared" si="144"/>
        <v>1.590237E-5</v>
      </c>
      <c r="E242" s="158">
        <f t="shared" si="144"/>
        <v>8.4057603299999995E-3</v>
      </c>
      <c r="F242" s="158">
        <f t="shared" si="144"/>
        <v>1.2307977000000002E-4</v>
      </c>
      <c r="G242" s="158">
        <f t="shared" si="144"/>
        <v>0</v>
      </c>
      <c r="H242" s="159">
        <f t="shared" si="144"/>
        <v>0</v>
      </c>
      <c r="I242" s="159">
        <f t="shared" si="144"/>
        <v>0</v>
      </c>
      <c r="J242" s="159">
        <f t="shared" si="144"/>
        <v>0</v>
      </c>
      <c r="K242" s="159">
        <f t="shared" si="144"/>
        <v>0</v>
      </c>
      <c r="L242" s="159">
        <f t="shared" si="144"/>
        <v>0</v>
      </c>
      <c r="M242" s="159">
        <f t="shared" si="144"/>
        <v>0</v>
      </c>
      <c r="N242" s="159">
        <f t="shared" si="144"/>
        <v>2.2309075800000001E-5</v>
      </c>
      <c r="O242" s="159">
        <v>2.5903107060609624E-5</v>
      </c>
      <c r="P242" s="159">
        <v>2.6018908538402525E-5</v>
      </c>
      <c r="Q242" s="159">
        <v>2.7155154860708326E-5</v>
      </c>
      <c r="R242" s="159">
        <v>3.1366146175057889E-5</v>
      </c>
      <c r="S242" s="159">
        <v>3.4518698137280859E-5</v>
      </c>
      <c r="T242" s="159">
        <v>3.9774839798785209E-5</v>
      </c>
      <c r="U242" s="159">
        <v>4.4961131812819149E-5</v>
      </c>
      <c r="V242" s="159">
        <v>5.0029036133504065E-5</v>
      </c>
      <c r="W242" s="159">
        <v>5.551265496569326E-5</v>
      </c>
      <c r="X242" s="159">
        <v>6.1485966508329897E-5</v>
      </c>
      <c r="Y242" s="159">
        <v>6.7717076658527727E-5</v>
      </c>
      <c r="Z242" s="159">
        <v>7.4164484335679286E-5</v>
      </c>
      <c r="AA242" s="159">
        <v>8.1304131238898187E-5</v>
      </c>
      <c r="AB242" s="159">
        <v>8.9583044833678341E-5</v>
      </c>
      <c r="AC242" s="159">
        <v>9.8058067025381029E-5</v>
      </c>
      <c r="AD242" s="159">
        <v>1.0765899300985317E-4</v>
      </c>
      <c r="AE242" s="159">
        <v>1.1798724675273753E-4</v>
      </c>
      <c r="AF242" s="159">
        <v>1.2941861396563244E-4</v>
      </c>
      <c r="AG242" s="159">
        <v>1.4200931012694283E-4</v>
      </c>
      <c r="AH242" s="159">
        <v>1.5529473373668994E-4</v>
      </c>
      <c r="AI242" s="159">
        <v>1.7010237091111589E-4</v>
      </c>
      <c r="AJ242" s="159">
        <v>1.8595716817442227E-4</v>
      </c>
      <c r="AK242" s="159">
        <v>2.0421837608520219E-4</v>
      </c>
      <c r="AL242" s="159">
        <v>2.2399428003416332E-4</v>
      </c>
      <c r="AM242" s="159">
        <v>2.4611480155477077E-4</v>
      </c>
      <c r="AN242" s="159">
        <v>2.6948204611384281E-4</v>
      </c>
      <c r="AO242" s="159">
        <v>2.9615803572076991E-4</v>
      </c>
      <c r="AP242" s="159">
        <v>3.2452484074292994E-4</v>
      </c>
      <c r="AQ242" s="159">
        <v>3.5636067019677954E-4</v>
      </c>
      <c r="AR242" s="151"/>
    </row>
    <row r="243" spans="1:75" ht="14.25" customHeight="1" x14ac:dyDescent="0.25">
      <c r="A243" s="693"/>
      <c r="B243" s="153" t="s">
        <v>401</v>
      </c>
      <c r="C243" s="158">
        <f t="shared" ref="C243:N243" si="145">C227*(1-$E$188/100)/1000000</f>
        <v>0</v>
      </c>
      <c r="D243" s="158">
        <f t="shared" si="145"/>
        <v>0</v>
      </c>
      <c r="E243" s="158">
        <f t="shared" si="145"/>
        <v>0</v>
      </c>
      <c r="F243" s="158">
        <f t="shared" si="145"/>
        <v>0</v>
      </c>
      <c r="G243" s="158">
        <f t="shared" si="145"/>
        <v>0</v>
      </c>
      <c r="H243" s="159">
        <f t="shared" si="145"/>
        <v>5.0490000000000003E-7</v>
      </c>
      <c r="I243" s="159">
        <f t="shared" si="145"/>
        <v>2.97E-5</v>
      </c>
      <c r="J243" s="159">
        <f t="shared" si="145"/>
        <v>5.94E-5</v>
      </c>
      <c r="K243" s="159">
        <f t="shared" si="145"/>
        <v>5.94E-5</v>
      </c>
      <c r="L243" s="159">
        <f t="shared" si="145"/>
        <v>5.94E-5</v>
      </c>
      <c r="M243" s="159">
        <f t="shared" si="145"/>
        <v>1.5502266450000002E-5</v>
      </c>
      <c r="N243" s="159">
        <f t="shared" si="145"/>
        <v>1.485E-5</v>
      </c>
      <c r="O243" s="159">
        <v>1.7242361059620985E-5</v>
      </c>
      <c r="P243" s="159">
        <v>1.7319444124856013E-5</v>
      </c>
      <c r="Q243" s="159">
        <v>1.8075784640147156E-5</v>
      </c>
      <c r="R243" s="159">
        <v>2.0878824155486067E-5</v>
      </c>
      <c r="S243" s="159">
        <v>2.2977315238608889E-5</v>
      </c>
      <c r="T243" s="159">
        <v>2.6476057381631217E-5</v>
      </c>
      <c r="U243" s="159">
        <v>2.9928304220489687E-5</v>
      </c>
      <c r="V243" s="159">
        <v>3.3301746483937061E-5</v>
      </c>
      <c r="W243" s="159">
        <v>3.6951908435424513E-5</v>
      </c>
      <c r="X243" s="159">
        <v>4.092803354268485E-5</v>
      </c>
      <c r="Y243" s="159">
        <v>4.50757618735213E-5</v>
      </c>
      <c r="Z243" s="159">
        <v>4.9367468301167251E-5</v>
      </c>
      <c r="AA243" s="159">
        <v>5.4119962643079915E-5</v>
      </c>
      <c r="AB243" s="159">
        <v>5.9630808004163201E-5</v>
      </c>
      <c r="AC243" s="159">
        <v>6.5272192733636621E-5</v>
      </c>
      <c r="AD243" s="159">
        <v>7.1663033490446969E-5</v>
      </c>
      <c r="AE243" s="159">
        <v>7.8538018785975568E-5</v>
      </c>
      <c r="AF243" s="159">
        <v>8.6147289767586079E-5</v>
      </c>
      <c r="AG243" s="159">
        <v>9.4528266176992475E-5</v>
      </c>
      <c r="AH243" s="159">
        <v>1.0337168678183638E-4</v>
      </c>
      <c r="AI243" s="159">
        <v>1.1322836636872563E-4</v>
      </c>
      <c r="AJ243" s="159">
        <v>1.2378208636460729E-4</v>
      </c>
      <c r="AK243" s="159">
        <v>1.3593762969173526E-4</v>
      </c>
      <c r="AL243" s="159">
        <v>1.4910142797162961E-4</v>
      </c>
      <c r="AM243" s="159">
        <v>1.6382591712240922E-4</v>
      </c>
      <c r="AN243" s="159">
        <v>1.793802854347989E-4</v>
      </c>
      <c r="AO243" s="159">
        <v>1.9713711450357042E-4</v>
      </c>
      <c r="AP243" s="159">
        <v>2.1601943210182236E-4</v>
      </c>
      <c r="AQ243" s="159">
        <v>2.3721090016746342E-4</v>
      </c>
      <c r="AR243" s="151"/>
    </row>
    <row r="244" spans="1:75" ht="14.25" customHeight="1" x14ac:dyDescent="0.25">
      <c r="A244" s="693"/>
      <c r="B244" s="153" t="s">
        <v>402</v>
      </c>
      <c r="C244" s="158">
        <f t="shared" ref="C244:G244" si="146">C228*(1-$E$188/100)/1000000</f>
        <v>2.7667708200000002E-3</v>
      </c>
      <c r="D244" s="158">
        <f t="shared" si="146"/>
        <v>6.333227999999998E-3</v>
      </c>
      <c r="E244" s="158">
        <f t="shared" si="146"/>
        <v>2.2599561600000003E-3</v>
      </c>
      <c r="F244" s="158">
        <f t="shared" si="146"/>
        <v>5.1322490999999989E-4</v>
      </c>
      <c r="G244" s="158">
        <f t="shared" si="146"/>
        <v>1.3330548000000002E-4</v>
      </c>
      <c r="H244" s="174">
        <v>1.2923006593695358E-2</v>
      </c>
      <c r="I244" s="174">
        <v>1.306622352772877E-2</v>
      </c>
      <c r="J244" s="174">
        <v>9.2879308381677433E-3</v>
      </c>
      <c r="K244" s="174">
        <v>1.2549685804750004E-2</v>
      </c>
      <c r="L244" s="174">
        <v>5.1538124631200135E-3</v>
      </c>
      <c r="M244" s="174">
        <v>8.488391902630012E-3</v>
      </c>
      <c r="N244" s="174">
        <v>9.1421000816264107E-3</v>
      </c>
      <c r="O244" s="159">
        <v>1.0614908447851384E-2</v>
      </c>
      <c r="P244" s="159">
        <v>1.0662363067176446E-2</v>
      </c>
      <c r="Q244" s="159">
        <v>1.1127988702636413E-2</v>
      </c>
      <c r="R244" s="159">
        <v>1.285362289670927E-2</v>
      </c>
      <c r="S244" s="159">
        <v>1.4145516196528086E-2</v>
      </c>
      <c r="T244" s="159">
        <v>1.6299445545438135E-2</v>
      </c>
      <c r="U244" s="159">
        <v>1.8424751007210697E-2</v>
      </c>
      <c r="V244" s="159">
        <v>2.0501542036976638E-2</v>
      </c>
      <c r="W244" s="159">
        <v>2.2748689907322973E-2</v>
      </c>
      <c r="X244" s="159">
        <v>2.5196510356322407E-2</v>
      </c>
      <c r="Y244" s="159">
        <v>2.7749974835238507E-2</v>
      </c>
      <c r="Z244" s="159">
        <v>3.039207649735963E-2</v>
      </c>
      <c r="AA244" s="159">
        <v>3.3317852855011404E-2</v>
      </c>
      <c r="AB244" s="159">
        <v>3.6710492573892889E-2</v>
      </c>
      <c r="AC244" s="159">
        <v>4.0183496196506019E-2</v>
      </c>
      <c r="AD244" s="159">
        <v>4.4117887159771829E-2</v>
      </c>
      <c r="AE244" s="159">
        <v>4.8350331848757172E-2</v>
      </c>
      <c r="AF244" s="159">
        <v>5.3034824566743639E-2</v>
      </c>
      <c r="AG244" s="159">
        <v>5.8194402015669111E-2</v>
      </c>
      <c r="AH244" s="159">
        <v>6.3638673815898078E-2</v>
      </c>
      <c r="AI244" s="159">
        <v>6.9706737873532126E-2</v>
      </c>
      <c r="AJ244" s="159">
        <v>7.6203920663822505E-2</v>
      </c>
      <c r="AK244" s="159">
        <v>8.368723336706492E-2</v>
      </c>
      <c r="AL244" s="159">
        <v>9.1791257698993253E-2</v>
      </c>
      <c r="AM244" s="159">
        <v>0.10085608958230972</v>
      </c>
      <c r="AN244" s="159">
        <v>0.11043181967108717</v>
      </c>
      <c r="AO244" s="159">
        <v>0.12136344987169609</v>
      </c>
      <c r="AP244" s="159">
        <v>0.13298796416504793</v>
      </c>
      <c r="AQ244" s="159">
        <v>0.1460340599180904</v>
      </c>
      <c r="AR244" s="151"/>
    </row>
    <row r="245" spans="1:75" ht="14.25" customHeight="1" x14ac:dyDescent="0.25">
      <c r="A245" s="693"/>
      <c r="B245" s="153" t="s">
        <v>403</v>
      </c>
      <c r="C245" s="158">
        <f t="shared" ref="C245:N245" si="147">C229*(1-$E$188/100)/1000000</f>
        <v>4.0790579939999995E-2</v>
      </c>
      <c r="D245" s="158">
        <f t="shared" si="147"/>
        <v>5.8067967869999994E-2</v>
      </c>
      <c r="E245" s="158">
        <f t="shared" si="147"/>
        <v>3.9975128820000004E-2</v>
      </c>
      <c r="F245" s="158">
        <f t="shared" si="147"/>
        <v>2.0914532100000001E-3</v>
      </c>
      <c r="G245" s="158">
        <f t="shared" si="147"/>
        <v>2.2106864339999997E-2</v>
      </c>
      <c r="H245" s="159">
        <f t="shared" si="147"/>
        <v>4.9399702109999999E-2</v>
      </c>
      <c r="I245" s="159">
        <f t="shared" si="147"/>
        <v>4.6782965789999999E-2</v>
      </c>
      <c r="J245" s="159">
        <f t="shared" si="147"/>
        <v>7.5367431783269989E-2</v>
      </c>
      <c r="K245" s="159">
        <f t="shared" si="147"/>
        <v>3.8495490626339994E-2</v>
      </c>
      <c r="L245" s="159">
        <f t="shared" si="147"/>
        <v>2.8920761788049996E-2</v>
      </c>
      <c r="M245" s="159">
        <f t="shared" si="147"/>
        <v>2.7924159298860003E-2</v>
      </c>
      <c r="N245" s="159">
        <f t="shared" si="147"/>
        <v>3.914996472684E-2</v>
      </c>
      <c r="O245" s="159">
        <v>4.5457092746909171E-2</v>
      </c>
      <c r="P245" s="159">
        <v>4.5660311553979073E-2</v>
      </c>
      <c r="Q245" s="159">
        <v>4.7654298388667839E-2</v>
      </c>
      <c r="R245" s="159">
        <v>5.5044123180146426E-2</v>
      </c>
      <c r="S245" s="159">
        <v>6.0576503778385256E-2</v>
      </c>
      <c r="T245" s="159">
        <v>6.9800452026710702E-2</v>
      </c>
      <c r="U245" s="159">
        <v>7.8901821856317028E-2</v>
      </c>
      <c r="V245" s="159">
        <v>8.7795434356114727E-2</v>
      </c>
      <c r="W245" s="159">
        <v>9.7418579921635759E-2</v>
      </c>
      <c r="X245" s="159">
        <v>0.10790108212357147</v>
      </c>
      <c r="Y245" s="159">
        <v>0.11883599241641739</v>
      </c>
      <c r="Z245" s="159">
        <v>0.13015048098613399</v>
      </c>
      <c r="AA245" s="159">
        <v>0.14267977296259107</v>
      </c>
      <c r="AB245" s="159">
        <v>0.15720835218828</v>
      </c>
      <c r="AC245" s="159">
        <v>0.17208108034783678</v>
      </c>
      <c r="AD245" s="159">
        <v>0.18892964534473755</v>
      </c>
      <c r="AE245" s="159">
        <v>0.20705459024827211</v>
      </c>
      <c r="AF245" s="159">
        <v>0.22711537748914881</v>
      </c>
      <c r="AG245" s="159">
        <v>0.24921065902482145</v>
      </c>
      <c r="AH245" s="159">
        <v>0.27252511052275069</v>
      </c>
      <c r="AI245" s="159">
        <v>0.29851087874837212</v>
      </c>
      <c r="AJ245" s="159">
        <v>0.32633429730565922</v>
      </c>
      <c r="AK245" s="159">
        <v>0.35838070084051682</v>
      </c>
      <c r="AL245" s="159">
        <v>0.39308522867412632</v>
      </c>
      <c r="AM245" s="159">
        <v>0.43190430146023817</v>
      </c>
      <c r="AN245" s="159">
        <v>0.47291123551938524</v>
      </c>
      <c r="AO245" s="159">
        <v>0.51972465179567695</v>
      </c>
      <c r="AP245" s="159">
        <v>0.56950526243086574</v>
      </c>
      <c r="AQ245" s="159">
        <v>0.62537362790425322</v>
      </c>
      <c r="AR245" s="151"/>
    </row>
    <row r="246" spans="1:75" ht="14.25" customHeight="1" x14ac:dyDescent="0.25">
      <c r="A246" s="693"/>
      <c r="B246" s="153" t="s">
        <v>404</v>
      </c>
      <c r="C246" s="158">
        <f t="shared" ref="C246:N246" si="148">C230*(1-$E$188/100)/1000000</f>
        <v>0.47091329999999998</v>
      </c>
      <c r="D246" s="158">
        <f t="shared" si="148"/>
        <v>0.52968564000000007</v>
      </c>
      <c r="E246" s="158">
        <f t="shared" si="148"/>
        <v>0.30196484999999995</v>
      </c>
      <c r="F246" s="158">
        <f t="shared" si="148"/>
        <v>0.13172643000000001</v>
      </c>
      <c r="G246" s="158">
        <f t="shared" si="148"/>
        <v>0.1150578</v>
      </c>
      <c r="H246" s="159">
        <f t="shared" si="148"/>
        <v>3.2783849999999996E-2</v>
      </c>
      <c r="I246" s="159">
        <f t="shared" si="148"/>
        <v>6.2773919999999997E-2</v>
      </c>
      <c r="J246" s="159">
        <f t="shared" si="148"/>
        <v>7.7792219999999995E-2</v>
      </c>
      <c r="K246" s="159">
        <f t="shared" si="148"/>
        <v>5.6735909999999994E-2</v>
      </c>
      <c r="L246" s="159">
        <f t="shared" si="148"/>
        <v>2.7309150000000001E-2</v>
      </c>
      <c r="M246" s="159">
        <f t="shared" si="148"/>
        <v>4.8787199999999996E-2</v>
      </c>
      <c r="N246" s="159">
        <f t="shared" si="148"/>
        <v>5.6826000000000002E-2</v>
      </c>
      <c r="O246" s="159">
        <v>6.5980768321482974E-2</v>
      </c>
      <c r="P246" s="159">
        <v>6.6275739517782345E-2</v>
      </c>
      <c r="Q246" s="159">
        <v>6.9170002556296448E-2</v>
      </c>
      <c r="R246" s="159">
        <v>7.989630043499335E-2</v>
      </c>
      <c r="S246" s="159">
        <v>8.7926526313076681E-2</v>
      </c>
      <c r="T246" s="159">
        <v>0.10131504624704213</v>
      </c>
      <c r="U246" s="159">
        <v>0.11452564415040721</v>
      </c>
      <c r="V246" s="159">
        <v>0.12743468321186582</v>
      </c>
      <c r="W246" s="159">
        <v>0.14140263627955782</v>
      </c>
      <c r="X246" s="159">
        <v>0.1566179416900074</v>
      </c>
      <c r="Y246" s="159">
        <v>0.17248991543600822</v>
      </c>
      <c r="Z246" s="159">
        <v>0.18891284536580008</v>
      </c>
      <c r="AA246" s="159">
        <v>0.20709905704751921</v>
      </c>
      <c r="AB246" s="159">
        <v>0.22818722529593125</v>
      </c>
      <c r="AC246" s="159">
        <v>0.24977492419404954</v>
      </c>
      <c r="AD246" s="159">
        <v>0.27423054149011045</v>
      </c>
      <c r="AE246" s="159">
        <v>0.30053881855433318</v>
      </c>
      <c r="AF246" s="159">
        <v>0.32965696217729606</v>
      </c>
      <c r="AG246" s="159">
        <v>0.36172816523729123</v>
      </c>
      <c r="AH246" s="159">
        <v>0.39556898808516061</v>
      </c>
      <c r="AI246" s="159">
        <v>0.43328721530432351</v>
      </c>
      <c r="AJ246" s="159">
        <v>0.47367278382189737</v>
      </c>
      <c r="AK246" s="159">
        <v>0.52018799628704038</v>
      </c>
      <c r="AL246" s="159">
        <v>0.57056146437143607</v>
      </c>
      <c r="AM246" s="159">
        <v>0.6269071761884194</v>
      </c>
      <c r="AN246" s="159">
        <v>0.68642855893049726</v>
      </c>
      <c r="AO246" s="159">
        <v>0.75437802483366301</v>
      </c>
      <c r="AP246" s="159">
        <v>0.82663436017630709</v>
      </c>
      <c r="AQ246" s="159">
        <v>0.90772704464082699</v>
      </c>
      <c r="AR246" s="151"/>
    </row>
    <row r="247" spans="1:75" ht="14.25" customHeight="1" x14ac:dyDescent="0.25">
      <c r="A247" s="693"/>
      <c r="B247" s="153" t="s">
        <v>424</v>
      </c>
      <c r="C247" s="158">
        <f t="shared" ref="C247:N247" si="149">C231*(1-$E$188/100)/1000000</f>
        <v>1.5346683990000002E-2</v>
      </c>
      <c r="D247" s="158">
        <f t="shared" si="149"/>
        <v>1.1710432799999998E-2</v>
      </c>
      <c r="E247" s="158">
        <f t="shared" si="149"/>
        <v>6.6203279999999995E-5</v>
      </c>
      <c r="F247" s="158">
        <f t="shared" si="149"/>
        <v>2.0752360199999993E-3</v>
      </c>
      <c r="G247" s="158">
        <f t="shared" si="149"/>
        <v>5.0711700600000005E-3</v>
      </c>
      <c r="H247" s="159">
        <f t="shared" si="149"/>
        <v>1.1520953730000002E-2</v>
      </c>
      <c r="I247" s="159">
        <f t="shared" si="149"/>
        <v>6.9910830000000004E-5</v>
      </c>
      <c r="J247" s="159">
        <f t="shared" si="149"/>
        <v>1.1254289112E-4</v>
      </c>
      <c r="K247" s="159">
        <f t="shared" si="149"/>
        <v>6.4052071577999992E-3</v>
      </c>
      <c r="L247" s="159">
        <f t="shared" si="149"/>
        <v>1.8851188069889998E-2</v>
      </c>
      <c r="M247" s="159">
        <f t="shared" si="149"/>
        <v>4.9142684843999996E-3</v>
      </c>
      <c r="N247" s="159">
        <f t="shared" si="149"/>
        <v>1.41248521953E-2</v>
      </c>
      <c r="O247" s="159">
        <v>1.640039067105338E-2</v>
      </c>
      <c r="P247" s="159">
        <v>1.6473709654434218E-2</v>
      </c>
      <c r="Q247" s="159">
        <v>1.7193116926340238E-2</v>
      </c>
      <c r="R247" s="159">
        <v>1.98592798119798E-2</v>
      </c>
      <c r="S247" s="159">
        <v>2.1855298423580125E-2</v>
      </c>
      <c r="T247" s="159">
        <v>2.5183191732647974E-2</v>
      </c>
      <c r="U247" s="159">
        <v>2.8466860173090233E-2</v>
      </c>
      <c r="V247" s="159">
        <v>3.167557218390319E-2</v>
      </c>
      <c r="W247" s="159">
        <v>3.514749124475626E-2</v>
      </c>
      <c r="X247" s="159">
        <v>3.8929456190889167E-2</v>
      </c>
      <c r="Y247" s="159">
        <v>4.2874644717442921E-2</v>
      </c>
      <c r="Z247" s="159">
        <v>4.6956780674083869E-2</v>
      </c>
      <c r="AA247" s="159">
        <v>5.1477203579034438E-2</v>
      </c>
      <c r="AB247" s="159">
        <v>5.671894608384629E-2</v>
      </c>
      <c r="AC247" s="159">
        <v>6.2084853523619657E-2</v>
      </c>
      <c r="AD247" s="159">
        <v>6.8163619927232133E-2</v>
      </c>
      <c r="AE247" s="159">
        <v>7.4702889364552147E-2</v>
      </c>
      <c r="AF247" s="159">
        <v>8.1940588215005605E-2</v>
      </c>
      <c r="AG247" s="159">
        <v>8.9912308958114126E-2</v>
      </c>
      <c r="AH247" s="159">
        <v>9.8323892052005757E-2</v>
      </c>
      <c r="AI247" s="159">
        <v>0.10769925516993448</v>
      </c>
      <c r="AJ247" s="159">
        <v>0.11773762116672981</v>
      </c>
      <c r="AK247" s="159">
        <v>0.12929959105556804</v>
      </c>
      <c r="AL247" s="159">
        <v>0.14182058129343014</v>
      </c>
      <c r="AM247" s="159">
        <v>0.1558260515227945</v>
      </c>
      <c r="AN247" s="159">
        <v>0.17062087666782899</v>
      </c>
      <c r="AO247" s="159">
        <v>0.18751061310241515</v>
      </c>
      <c r="AP247" s="159">
        <v>0.20547087877110343</v>
      </c>
      <c r="AQ247" s="159">
        <v>0.22562753562151422</v>
      </c>
      <c r="AR247" s="151"/>
    </row>
    <row r="248" spans="1:75" ht="13.5" customHeight="1" x14ac:dyDescent="0.25">
      <c r="A248" s="693"/>
      <c r="B248" s="153" t="s">
        <v>406</v>
      </c>
      <c r="C248" s="158">
        <f t="shared" ref="C248:N248" si="150">C232*(1-$E$188/100)/1000000</f>
        <v>3.9748500000000006E-6</v>
      </c>
      <c r="D248" s="158">
        <f t="shared" si="150"/>
        <v>9.8930699999999998E-6</v>
      </c>
      <c r="E248" s="158">
        <f t="shared" si="150"/>
        <v>3.32244E-6</v>
      </c>
      <c r="F248" s="158">
        <f t="shared" si="150"/>
        <v>5.2321499999999995E-6</v>
      </c>
      <c r="G248" s="158">
        <f t="shared" si="150"/>
        <v>6.1211699999999995E-6</v>
      </c>
      <c r="H248" s="159">
        <f t="shared" si="150"/>
        <v>4.0283099999999999E-6</v>
      </c>
      <c r="I248" s="159">
        <f t="shared" si="150"/>
        <v>3.9738599999999999E-6</v>
      </c>
      <c r="J248" s="159">
        <f t="shared" si="150"/>
        <v>2.2787622000000002E-5</v>
      </c>
      <c r="K248" s="159">
        <f t="shared" si="150"/>
        <v>3.9607226999999998E-6</v>
      </c>
      <c r="L248" s="159">
        <f t="shared" si="150"/>
        <v>0</v>
      </c>
      <c r="M248" s="159">
        <f t="shared" si="150"/>
        <v>0</v>
      </c>
      <c r="N248" s="159">
        <f t="shared" si="150"/>
        <v>0</v>
      </c>
      <c r="O248" s="159">
        <v>0</v>
      </c>
      <c r="P248" s="159">
        <v>0</v>
      </c>
      <c r="Q248" s="159">
        <v>0</v>
      </c>
      <c r="R248" s="159">
        <v>0</v>
      </c>
      <c r="S248" s="159">
        <v>0</v>
      </c>
      <c r="T248" s="159">
        <v>0</v>
      </c>
      <c r="U248" s="159">
        <v>0</v>
      </c>
      <c r="V248" s="159">
        <v>0</v>
      </c>
      <c r="W248" s="159">
        <v>0</v>
      </c>
      <c r="X248" s="159">
        <v>0</v>
      </c>
      <c r="Y248" s="159">
        <v>0</v>
      </c>
      <c r="Z248" s="159">
        <v>0</v>
      </c>
      <c r="AA248" s="159">
        <v>0</v>
      </c>
      <c r="AB248" s="159">
        <v>0</v>
      </c>
      <c r="AC248" s="159">
        <v>0</v>
      </c>
      <c r="AD248" s="159">
        <v>0</v>
      </c>
      <c r="AE248" s="159">
        <v>0</v>
      </c>
      <c r="AF248" s="159">
        <v>0</v>
      </c>
      <c r="AG248" s="159">
        <v>0</v>
      </c>
      <c r="AH248" s="159">
        <v>0</v>
      </c>
      <c r="AI248" s="159">
        <v>0</v>
      </c>
      <c r="AJ248" s="159">
        <v>0</v>
      </c>
      <c r="AK248" s="159">
        <v>0</v>
      </c>
      <c r="AL248" s="159">
        <v>0</v>
      </c>
      <c r="AM248" s="159">
        <v>0</v>
      </c>
      <c r="AN248" s="159">
        <v>0</v>
      </c>
      <c r="AO248" s="159">
        <v>0</v>
      </c>
      <c r="AP248" s="159">
        <v>0</v>
      </c>
      <c r="AQ248" s="159">
        <v>0</v>
      </c>
      <c r="AR248" s="151"/>
    </row>
    <row r="249" spans="1:75" ht="14.25" customHeight="1" x14ac:dyDescent="0.25">
      <c r="A249" s="693"/>
      <c r="B249" s="153" t="s">
        <v>407</v>
      </c>
      <c r="C249" s="158">
        <f t="shared" ref="C249:K249" si="151">C233*(1-$E$188/100)/1000000</f>
        <v>0</v>
      </c>
      <c r="D249" s="158">
        <f t="shared" si="151"/>
        <v>1.683E-5</v>
      </c>
      <c r="E249" s="158">
        <f t="shared" si="151"/>
        <v>1.656072E-5</v>
      </c>
      <c r="F249" s="158">
        <f t="shared" si="151"/>
        <v>0</v>
      </c>
      <c r="G249" s="158">
        <f t="shared" si="151"/>
        <v>0</v>
      </c>
      <c r="H249" s="159">
        <f t="shared" si="151"/>
        <v>0</v>
      </c>
      <c r="I249" s="159">
        <f t="shared" si="151"/>
        <v>0</v>
      </c>
      <c r="J249" s="159">
        <f t="shared" si="151"/>
        <v>0</v>
      </c>
      <c r="K249" s="159">
        <f t="shared" si="151"/>
        <v>0</v>
      </c>
      <c r="L249" s="174">
        <v>3.3937667803175621E-2</v>
      </c>
      <c r="M249" s="174">
        <v>3.3177234568879888E-2</v>
      </c>
      <c r="N249" s="174">
        <v>4.7858902209213905E-2</v>
      </c>
      <c r="O249" s="159">
        <v>5.5569055340630211E-2</v>
      </c>
      <c r="P249" s="159">
        <v>5.581748031578642E-2</v>
      </c>
      <c r="Q249" s="159">
        <v>5.8255030939233239E-2</v>
      </c>
      <c r="R249" s="159">
        <v>6.7288727508470092E-2</v>
      </c>
      <c r="S249" s="159">
        <v>7.4051790103357801E-2</v>
      </c>
      <c r="T249" s="159">
        <v>8.5327612196163263E-2</v>
      </c>
      <c r="U249" s="159">
        <v>9.6453588213873384E-2</v>
      </c>
      <c r="V249" s="159">
        <v>0.10732559113607924</v>
      </c>
      <c r="W249" s="159">
        <v>0.11908941227305106</v>
      </c>
      <c r="X249" s="159">
        <v>0.13190375454106271</v>
      </c>
      <c r="Y249" s="159">
        <v>0.14527114340139186</v>
      </c>
      <c r="Z249" s="159">
        <v>0.15910254799609638</v>
      </c>
      <c r="AA249" s="159">
        <v>0.17441898987888699</v>
      </c>
      <c r="AB249" s="159">
        <v>0.1921794618806503</v>
      </c>
      <c r="AC249" s="159">
        <v>0.21036063899125104</v>
      </c>
      <c r="AD249" s="159">
        <v>0.23095717924814294</v>
      </c>
      <c r="AE249" s="159">
        <v>0.25311403102918578</v>
      </c>
      <c r="AF249" s="159">
        <v>0.27763735465156336</v>
      </c>
      <c r="AG249" s="159">
        <v>0.30464774727078958</v>
      </c>
      <c r="AH249" s="159">
        <v>0.33314851507699644</v>
      </c>
      <c r="AI249" s="159">
        <v>0.36491483591581719</v>
      </c>
      <c r="AJ249" s="159">
        <v>0.39892759370883579</v>
      </c>
      <c r="AK249" s="159">
        <v>0.4381027424895011</v>
      </c>
      <c r="AL249" s="159">
        <v>0.48052731720864467</v>
      </c>
      <c r="AM249" s="159">
        <v>0.52798172032970814</v>
      </c>
      <c r="AN249" s="159">
        <v>0.57811067601918653</v>
      </c>
      <c r="AO249" s="159">
        <v>0.63533777002242309</v>
      </c>
      <c r="AP249" s="159">
        <v>0.69619211287885796</v>
      </c>
      <c r="AQ249" s="159">
        <v>0.76448843596459504</v>
      </c>
      <c r="AR249" s="151"/>
    </row>
    <row r="250" spans="1:75" ht="14.25" customHeight="1" x14ac:dyDescent="0.25">
      <c r="A250" s="693"/>
      <c r="B250" s="153" t="s">
        <v>408</v>
      </c>
      <c r="C250" s="158">
        <f t="shared" ref="C250:N250" si="152">C235*(1-$E$188/100)/1000000</f>
        <v>4.5163800000000004E-3</v>
      </c>
      <c r="D250" s="158">
        <f t="shared" si="152"/>
        <v>4.3431299999999997E-3</v>
      </c>
      <c r="E250" s="158">
        <f t="shared" si="152"/>
        <v>4.8203100000000004E-3</v>
      </c>
      <c r="F250" s="158">
        <f t="shared" si="152"/>
        <v>4.7440800000000003E-3</v>
      </c>
      <c r="G250" s="158">
        <f t="shared" si="152"/>
        <v>4.9826699999999998E-3</v>
      </c>
      <c r="H250" s="159">
        <f t="shared" si="152"/>
        <v>2.5512299999999998E-3</v>
      </c>
      <c r="I250" s="159">
        <f t="shared" si="152"/>
        <v>4.3738199999999996E-3</v>
      </c>
      <c r="J250" s="159">
        <f t="shared" si="152"/>
        <v>4.80942E-3</v>
      </c>
      <c r="K250" s="159">
        <f t="shared" si="152"/>
        <v>4.75101E-3</v>
      </c>
      <c r="L250" s="159">
        <f t="shared" si="152"/>
        <v>3.6936899999999999E-3</v>
      </c>
      <c r="M250" s="159">
        <f t="shared" si="152"/>
        <v>6.3013500000000007E-3</v>
      </c>
      <c r="N250" s="159">
        <f t="shared" si="152"/>
        <v>4.24611E-3</v>
      </c>
      <c r="O250" s="159">
        <v>4.9301657723142935E-3</v>
      </c>
      <c r="P250" s="159">
        <v>4.952206390100496E-3</v>
      </c>
      <c r="Q250" s="159">
        <v>5.1684693547727435E-3</v>
      </c>
      <c r="R250" s="159">
        <v>5.9699517868586497E-3</v>
      </c>
      <c r="S250" s="159">
        <v>6.5699803372262344E-3</v>
      </c>
      <c r="T250" s="159">
        <v>7.5703873406544192E-3</v>
      </c>
      <c r="U250" s="159">
        <v>8.5574997867786853E-3</v>
      </c>
      <c r="V250" s="159">
        <v>9.5220793779737366E-3</v>
      </c>
      <c r="W250" s="159">
        <v>1.0565782351969049E-2</v>
      </c>
      <c r="X250" s="159">
        <v>1.1702689057638355E-2</v>
      </c>
      <c r="Y250" s="159">
        <v>1.2888662845035525E-2</v>
      </c>
      <c r="Z250" s="159">
        <v>1.4115804769580425E-2</v>
      </c>
      <c r="AA250" s="159">
        <v>1.5474701318411319E-2</v>
      </c>
      <c r="AB250" s="159">
        <v>1.7050435701990399E-2</v>
      </c>
      <c r="AC250" s="159">
        <v>1.86634956423045E-2</v>
      </c>
      <c r="AD250" s="159">
        <v>2.0490850042701805E-2</v>
      </c>
      <c r="AE250" s="159">
        <v>2.2456637504869949E-2</v>
      </c>
      <c r="AF250" s="159">
        <v>2.4632381720878449E-2</v>
      </c>
      <c r="AG250" s="159">
        <v>2.7028782242208053E-2</v>
      </c>
      <c r="AH250" s="159">
        <v>2.9557410973819757E-2</v>
      </c>
      <c r="AI250" s="159">
        <v>3.2375764223697624E-2</v>
      </c>
      <c r="AJ250" s="159">
        <v>3.5393424561186722E-2</v>
      </c>
      <c r="AK250" s="159">
        <v>3.8869099583190174E-2</v>
      </c>
      <c r="AL250" s="159">
        <v>4.2633068304687965E-2</v>
      </c>
      <c r="AM250" s="159">
        <v>4.6843290569200891E-2</v>
      </c>
      <c r="AN250" s="159">
        <v>5.1290802948656851E-2</v>
      </c>
      <c r="AO250" s="159">
        <v>5.6368072273720926E-2</v>
      </c>
      <c r="AP250" s="159">
        <v>6.1767156285647766E-2</v>
      </c>
      <c r="AQ250" s="159">
        <v>6.7826503387883402E-2</v>
      </c>
      <c r="AR250" s="151"/>
    </row>
    <row r="251" spans="1:75" ht="14.25" customHeight="1" x14ac:dyDescent="0.25">
      <c r="A251" s="693"/>
      <c r="B251" s="153" t="s">
        <v>420</v>
      </c>
      <c r="C251" s="158">
        <f t="shared" ref="C251:G251" si="153">C236*(1-$E$188/100)/1000000</f>
        <v>0.60588743786999988</v>
      </c>
      <c r="D251" s="158">
        <f t="shared" si="153"/>
        <v>0.56001642246000016</v>
      </c>
      <c r="E251" s="158">
        <f t="shared" si="153"/>
        <v>0.55970084214000004</v>
      </c>
      <c r="F251" s="158">
        <f t="shared" si="153"/>
        <v>0.58545025308000009</v>
      </c>
      <c r="G251" s="158">
        <f t="shared" si="153"/>
        <v>7.8623126999999987E-3</v>
      </c>
      <c r="H251" s="174">
        <v>1.0556057788781665</v>
      </c>
      <c r="I251" s="159">
        <f t="shared" ref="I251:N251" si="154">I236*(1-$E$188/100)/1000000</f>
        <v>0.92697509420999979</v>
      </c>
      <c r="J251" s="159">
        <f t="shared" si="154"/>
        <v>1.11774264921</v>
      </c>
      <c r="K251" s="159">
        <f t="shared" si="154"/>
        <v>1.1163827426399999</v>
      </c>
      <c r="L251" s="159">
        <f t="shared" si="154"/>
        <v>1.1711372280300001</v>
      </c>
      <c r="M251" s="159">
        <f t="shared" si="154"/>
        <v>1.2535868013669</v>
      </c>
      <c r="N251" s="159">
        <f t="shared" si="154"/>
        <v>1.4902693066205999</v>
      </c>
      <c r="O251" s="159">
        <v>1.7303543071261547</v>
      </c>
      <c r="P251" s="159">
        <v>1.7380899654547739</v>
      </c>
      <c r="Q251" s="159">
        <v>1.8139923934205651</v>
      </c>
      <c r="R251" s="159">
        <v>2.0952909627777543</v>
      </c>
      <c r="S251" s="159">
        <v>2.3058846901444179</v>
      </c>
      <c r="T251" s="159">
        <v>2.6570003822337216</v>
      </c>
      <c r="U251" s="159">
        <v>3.0034500457238744</v>
      </c>
      <c r="V251" s="159">
        <v>3.341991289014941</v>
      </c>
      <c r="W251" s="159">
        <v>3.7083026910685506</v>
      </c>
      <c r="X251" s="159">
        <v>4.1073260719866393</v>
      </c>
      <c r="Y251" s="159">
        <v>4.5235706661715724</v>
      </c>
      <c r="Z251" s="159">
        <v>4.9542641585720508</v>
      </c>
      <c r="AA251" s="159">
        <v>5.43119994629195</v>
      </c>
      <c r="AB251" s="159">
        <v>5.9842399257636627</v>
      </c>
      <c r="AC251" s="159">
        <v>6.5503801620715674</v>
      </c>
      <c r="AD251" s="159">
        <v>7.1917319346893729</v>
      </c>
      <c r="AE251" s="159">
        <v>7.8816699528303973</v>
      </c>
      <c r="AF251" s="159">
        <v>8.6452970901807635</v>
      </c>
      <c r="AG251" s="159">
        <v>9.4863685987632334</v>
      </c>
      <c r="AH251" s="159">
        <v>10.3738486184895</v>
      </c>
      <c r="AI251" s="159">
        <v>11.363014076639997</v>
      </c>
      <c r="AJ251" s="159">
        <v>12.422130910345757</v>
      </c>
      <c r="AK251" s="159">
        <v>13.641998460898998</v>
      </c>
      <c r="AL251" s="159">
        <v>14.96304927134153</v>
      </c>
      <c r="AM251" s="159">
        <v>16.44072295733984</v>
      </c>
      <c r="AN251" s="159">
        <v>18.001679030055424</v>
      </c>
      <c r="AO251" s="159">
        <v>19.783662689590688</v>
      </c>
      <c r="AP251" s="159">
        <v>21.678594565317077</v>
      </c>
      <c r="AQ251" s="159">
        <v>23.805260856256844</v>
      </c>
      <c r="AR251" s="151"/>
    </row>
    <row r="252" spans="1:75" ht="14.25" customHeight="1" x14ac:dyDescent="0.25">
      <c r="A252" s="693"/>
      <c r="B252" s="153" t="s">
        <v>410</v>
      </c>
      <c r="C252" s="158">
        <f t="shared" ref="C252:N252" si="155">C237*(1-$E$188/100)/1000000</f>
        <v>6.6963599999999993E-3</v>
      </c>
      <c r="D252" s="158">
        <f t="shared" si="155"/>
        <v>7.3418400000000005E-3</v>
      </c>
      <c r="E252" s="158">
        <f t="shared" si="155"/>
        <v>7.8249600000000006E-3</v>
      </c>
      <c r="F252" s="158">
        <f t="shared" si="155"/>
        <v>8.5140000000000007E-3</v>
      </c>
      <c r="G252" s="158">
        <f t="shared" si="155"/>
        <v>0.79064435043000003</v>
      </c>
      <c r="H252" s="159">
        <f t="shared" si="155"/>
        <v>0.89911865142000014</v>
      </c>
      <c r="I252" s="159">
        <f t="shared" si="155"/>
        <v>8.3397599999999999E-3</v>
      </c>
      <c r="J252" s="159">
        <f t="shared" si="155"/>
        <v>9.5851800000000004E-3</v>
      </c>
      <c r="K252" s="159">
        <f t="shared" si="155"/>
        <v>1.0400940000000001E-2</v>
      </c>
      <c r="L252" s="159">
        <f t="shared" si="155"/>
        <v>1.228491E-2</v>
      </c>
      <c r="M252" s="159">
        <f t="shared" si="155"/>
        <v>9.2446200000000003E-3</v>
      </c>
      <c r="N252" s="159">
        <f t="shared" si="155"/>
        <v>1.3803569999999999E-2</v>
      </c>
      <c r="O252" s="159">
        <v>1.6027349350286359E-2</v>
      </c>
      <c r="P252" s="159">
        <v>1.6099000628857826E-2</v>
      </c>
      <c r="Q252" s="159">
        <v>1.6802044349171451E-2</v>
      </c>
      <c r="R252" s="159">
        <v>1.9407563013329479E-2</v>
      </c>
      <c r="S252" s="159">
        <v>2.1358180424794912E-2</v>
      </c>
      <c r="T252" s="159">
        <v>2.4610377871472269E-2</v>
      </c>
      <c r="U252" s="159">
        <v>2.7819356383085844E-2</v>
      </c>
      <c r="V252" s="159">
        <v>3.0955083415035625E-2</v>
      </c>
      <c r="W252" s="159">
        <v>3.434803062100826E-2</v>
      </c>
      <c r="X252" s="159">
        <v>3.8043971445710319E-2</v>
      </c>
      <c r="Y252" s="159">
        <v>4.1899423186833824E-2</v>
      </c>
      <c r="Z252" s="159">
        <v>4.5888707368211656E-2</v>
      </c>
      <c r="AA252" s="159">
        <v>5.0306309275497542E-2</v>
      </c>
      <c r="AB252" s="159">
        <v>5.5428823733469822E-2</v>
      </c>
      <c r="AC252" s="159">
        <v>6.0672678885673015E-2</v>
      </c>
      <c r="AD252" s="159">
        <v>6.6613178397153458E-2</v>
      </c>
      <c r="AE252" s="159">
        <v>7.3003706395523796E-2</v>
      </c>
      <c r="AF252" s="159">
        <v>8.0076777415296826E-2</v>
      </c>
      <c r="AG252" s="159">
        <v>8.7867174353720379E-2</v>
      </c>
      <c r="AH252" s="159">
        <v>9.6087428586609611E-2</v>
      </c>
      <c r="AI252" s="159">
        <v>0.10524954081860941</v>
      </c>
      <c r="AJ252" s="159">
        <v>0.11505957534544793</v>
      </c>
      <c r="AK252" s="159">
        <v>0.12635855805279095</v>
      </c>
      <c r="AL252" s="159">
        <v>0.13859474734722874</v>
      </c>
      <c r="AM252" s="159">
        <v>0.15228165082918341</v>
      </c>
      <c r="AN252" s="159">
        <v>0.16673995465449337</v>
      </c>
      <c r="AO252" s="159">
        <v>0.1832455191682188</v>
      </c>
      <c r="AP252" s="159">
        <v>0.20079726278638058</v>
      </c>
      <c r="AQ252" s="159">
        <v>0.2204954387356628</v>
      </c>
      <c r="AR252" s="151"/>
    </row>
    <row r="253" spans="1:75" ht="14.25" customHeight="1" x14ac:dyDescent="0.25">
      <c r="A253" s="693"/>
      <c r="B253" s="153" t="s">
        <v>411</v>
      </c>
      <c r="C253" s="158">
        <f t="shared" ref="C253:N253" si="156">C238*(1-$E$188/100)/1000000</f>
        <v>5.0381099999999993E-3</v>
      </c>
      <c r="D253" s="158">
        <f t="shared" si="156"/>
        <v>5.0195217600000003E-3</v>
      </c>
      <c r="E253" s="158">
        <f t="shared" si="156"/>
        <v>6.2149150799999994E-3</v>
      </c>
      <c r="F253" s="158">
        <f t="shared" si="156"/>
        <v>5.3271899999999999E-3</v>
      </c>
      <c r="G253" s="158">
        <f t="shared" si="156"/>
        <v>6.2152200000000005E-3</v>
      </c>
      <c r="H253" s="159">
        <f t="shared" si="156"/>
        <v>6.2726201999999997E-3</v>
      </c>
      <c r="I253" s="159">
        <f t="shared" si="156"/>
        <v>5.9093100000000001E-3</v>
      </c>
      <c r="J253" s="159">
        <f t="shared" si="156"/>
        <v>6.5646899999999998E-3</v>
      </c>
      <c r="K253" s="159">
        <f t="shared" si="156"/>
        <v>6.2166059999999995E-3</v>
      </c>
      <c r="L253" s="159">
        <f t="shared" si="156"/>
        <v>6.4013895000000001E-3</v>
      </c>
      <c r="M253" s="159">
        <f t="shared" si="156"/>
        <v>7.4665801108800001E-3</v>
      </c>
      <c r="N253" s="159">
        <f t="shared" si="156"/>
        <v>8.0476308000000003E-3</v>
      </c>
      <c r="O253" s="159">
        <v>9.3441182443182811E-3</v>
      </c>
      <c r="P253" s="159">
        <v>9.3858917156949689E-3</v>
      </c>
      <c r="Q253" s="159">
        <v>9.7957738184656674E-3</v>
      </c>
      <c r="R253" s="159">
        <v>1.1314819416934253E-2</v>
      </c>
      <c r="S253" s="159">
        <v>1.2452050492628836E-2</v>
      </c>
      <c r="T253" s="159">
        <v>1.4348116824712641E-2</v>
      </c>
      <c r="U253" s="159">
        <v>1.6218986049601532E-2</v>
      </c>
      <c r="V253" s="159">
        <v>1.8047148868547039E-2</v>
      </c>
      <c r="W253" s="159">
        <v>2.0025273834592731E-2</v>
      </c>
      <c r="X253" s="159">
        <v>2.2180047361720114E-2</v>
      </c>
      <c r="Y253" s="159">
        <v>2.4427817480593649E-2</v>
      </c>
      <c r="Z253" s="159">
        <v>2.6753613361514963E-2</v>
      </c>
      <c r="AA253" s="159">
        <v>2.9329123115239008E-2</v>
      </c>
      <c r="AB253" s="159">
        <v>3.231560452008015E-2</v>
      </c>
      <c r="AC253" s="159">
        <v>3.5372828863754223E-2</v>
      </c>
      <c r="AD253" s="159">
        <v>3.8836204413410937E-2</v>
      </c>
      <c r="AE253" s="159">
        <v>4.2561951444646154E-2</v>
      </c>
      <c r="AF253" s="159">
        <v>4.6685628449168376E-2</v>
      </c>
      <c r="AG253" s="159">
        <v>5.1227514232765163E-2</v>
      </c>
      <c r="AH253" s="159">
        <v>5.6020011474307012E-2</v>
      </c>
      <c r="AI253" s="159">
        <v>6.136162212947073E-2</v>
      </c>
      <c r="AJ253" s="159">
        <v>6.7080978499398883E-2</v>
      </c>
      <c r="AK253" s="159">
        <v>7.3668407783582676E-2</v>
      </c>
      <c r="AL253" s="159">
        <v>8.0802238657809264E-2</v>
      </c>
      <c r="AM253" s="159">
        <v>8.8781851614312957E-2</v>
      </c>
      <c r="AN253" s="159">
        <v>9.7211199325109673E-2</v>
      </c>
      <c r="AO253" s="159">
        <v>0.10683412218869089</v>
      </c>
      <c r="AP253" s="159">
        <v>0.11706697880007635</v>
      </c>
      <c r="AQ253" s="159">
        <v>0.12855122870595309</v>
      </c>
      <c r="AR253" s="151"/>
    </row>
    <row r="254" spans="1:75" ht="14.25" customHeight="1" x14ac:dyDescent="0.25">
      <c r="A254" s="693"/>
      <c r="B254" s="153" t="s">
        <v>412</v>
      </c>
      <c r="C254" s="158">
        <f t="shared" ref="C254:N254" si="157">C239*(1-$E$188/100)/1000000</f>
        <v>5.3315203590000006E-2</v>
      </c>
      <c r="D254" s="158">
        <f t="shared" si="157"/>
        <v>6.333227999999998E-3</v>
      </c>
      <c r="E254" s="158">
        <f t="shared" si="157"/>
        <v>2.2599561600000003E-3</v>
      </c>
      <c r="F254" s="158">
        <f t="shared" si="157"/>
        <v>5.1322490999999989E-4</v>
      </c>
      <c r="G254" s="158">
        <f t="shared" si="157"/>
        <v>1.3330548000000002E-4</v>
      </c>
      <c r="H254" s="159">
        <f t="shared" si="157"/>
        <v>2.0031659999999993E-4</v>
      </c>
      <c r="I254" s="159">
        <f t="shared" si="157"/>
        <v>4.7968073999999988E-4</v>
      </c>
      <c r="J254" s="159">
        <f t="shared" si="157"/>
        <v>3.3675006816000002E-4</v>
      </c>
      <c r="K254" s="159">
        <f t="shared" si="157"/>
        <v>1.75655217375E-3</v>
      </c>
      <c r="L254" s="159">
        <f t="shared" si="157"/>
        <v>3.0912361919999999E-4</v>
      </c>
      <c r="M254" s="159">
        <f t="shared" si="157"/>
        <v>2.8502965556999999E-4</v>
      </c>
      <c r="N254" s="159">
        <f t="shared" si="157"/>
        <v>3.5763463197E-4</v>
      </c>
      <c r="O254" s="159">
        <v>4.1525019877787273E-4</v>
      </c>
      <c r="P254" s="159">
        <v>4.1710660104497365E-4</v>
      </c>
      <c r="Q254" s="159">
        <v>4.353216557136705E-4</v>
      </c>
      <c r="R254" s="159">
        <v>5.0282764934771759E-4</v>
      </c>
      <c r="S254" s="159">
        <v>5.5336590431101431E-4</v>
      </c>
      <c r="T254" s="159">
        <v>6.3762660186506958E-4</v>
      </c>
      <c r="U254" s="159">
        <v>7.2076754649030492E-4</v>
      </c>
      <c r="V254" s="159">
        <v>8.0201062947751333E-4</v>
      </c>
      <c r="W254" s="159">
        <v>8.8991799150789125E-4</v>
      </c>
      <c r="X254" s="159">
        <v>9.8567556991878197E-4</v>
      </c>
      <c r="Y254" s="159">
        <v>1.0855658928218281E-3</v>
      </c>
      <c r="Z254" s="159">
        <v>1.1889236604160668E-3</v>
      </c>
      <c r="AA254" s="159">
        <v>1.3033786479520562E-3</v>
      </c>
      <c r="AB254" s="159">
        <v>1.4360971094035445E-3</v>
      </c>
      <c r="AC254" s="159">
        <v>1.5719593687655918E-3</v>
      </c>
      <c r="AD254" s="159">
        <v>1.7258708827077294E-3</v>
      </c>
      <c r="AE254" s="159">
        <v>1.8914421174528828E-3</v>
      </c>
      <c r="AF254" s="159">
        <v>2.0746972573228006E-3</v>
      </c>
      <c r="AG254" s="159">
        <v>2.2765374872034273E-3</v>
      </c>
      <c r="AH254" s="159">
        <v>2.489514825477452E-3</v>
      </c>
      <c r="AI254" s="159">
        <v>2.7268946218749839E-3</v>
      </c>
      <c r="AJ254" s="159">
        <v>2.9810613401673454E-3</v>
      </c>
      <c r="AK254" s="159">
        <v>3.2738049943217425E-3</v>
      </c>
      <c r="AL254" s="159">
        <v>3.5908305938609571E-3</v>
      </c>
      <c r="AM254" s="159">
        <v>3.9454425304525616E-3</v>
      </c>
      <c r="AN254" s="159">
        <v>4.3200405632422799E-3</v>
      </c>
      <c r="AO254" s="159">
        <v>4.7476807672129397E-3</v>
      </c>
      <c r="AP254" s="159">
        <v>5.2024262692325681E-3</v>
      </c>
      <c r="AQ254" s="159">
        <v>5.7127833657012253E-3</v>
      </c>
      <c r="AR254" s="151"/>
    </row>
    <row r="255" spans="1:75" ht="14.25" customHeight="1" x14ac:dyDescent="0.25">
      <c r="A255" s="693"/>
      <c r="B255" s="153" t="s">
        <v>413</v>
      </c>
      <c r="C255" s="158">
        <v>3.0000000000000001E-6</v>
      </c>
      <c r="D255" s="158">
        <v>3.0000000000000001E-6</v>
      </c>
      <c r="E255" s="158">
        <v>5.0000000000000004E-6</v>
      </c>
      <c r="F255" s="158">
        <v>3.9999999999999998E-6</v>
      </c>
      <c r="G255" s="158">
        <v>9.0000000000000002E-6</v>
      </c>
      <c r="H255" s="159">
        <v>0</v>
      </c>
      <c r="I255" s="159">
        <v>9.9999999999999995E-7</v>
      </c>
      <c r="J255" s="159">
        <v>0</v>
      </c>
      <c r="K255" s="159">
        <v>1.0000000000000001E-5</v>
      </c>
      <c r="L255" s="159">
        <v>6.4999999999999994E-5</v>
      </c>
      <c r="M255" s="159">
        <v>1.5999999999999999E-5</v>
      </c>
      <c r="N255" s="159">
        <v>4.3000000000000002E-5</v>
      </c>
      <c r="O255" s="159">
        <v>4.9927375458835177E-5</v>
      </c>
      <c r="P255" s="159">
        <v>5.0150578947394521E-5</v>
      </c>
      <c r="Q255" s="159">
        <v>5.234065586035877E-5</v>
      </c>
      <c r="R255" s="159">
        <v>6.0457201258309823E-5</v>
      </c>
      <c r="S255" s="159">
        <v>6.6533640084860747E-5</v>
      </c>
      <c r="T255" s="159">
        <v>7.6664677940076916E-5</v>
      </c>
      <c r="U255" s="159">
        <v>8.6661082928017266E-5</v>
      </c>
      <c r="V255" s="159">
        <v>9.6429299583117395E-5</v>
      </c>
      <c r="W255" s="159">
        <v>1.0699879210257602E-4</v>
      </c>
      <c r="X255" s="159">
        <v>1.185121509990201E-4</v>
      </c>
      <c r="Y255" s="159">
        <v>1.3052240811861385E-4</v>
      </c>
      <c r="Z255" s="159">
        <v>1.429495715117974E-4</v>
      </c>
      <c r="AA255" s="159">
        <v>1.5671100293955796E-4</v>
      </c>
      <c r="AB255" s="159">
        <v>1.7266833294134795E-4</v>
      </c>
      <c r="AC255" s="159">
        <v>1.8900365572702854E-4</v>
      </c>
      <c r="AD255" s="159">
        <v>2.075091205447285E-4</v>
      </c>
      <c r="AE255" s="159">
        <v>2.2741648537353182E-4</v>
      </c>
      <c r="AF255" s="159">
        <v>2.494500646468821E-4</v>
      </c>
      <c r="AG255" s="159">
        <v>2.7371821182563461E-4</v>
      </c>
      <c r="AH255" s="159">
        <v>2.9932542300464387E-4</v>
      </c>
      <c r="AI255" s="159">
        <v>3.2786665009125921E-4</v>
      </c>
      <c r="AJ255" s="159">
        <v>3.584262433453273E-4</v>
      </c>
      <c r="AK255" s="159">
        <v>3.9362411291209512E-4</v>
      </c>
      <c r="AL255" s="159">
        <v>4.3174150860471848E-4</v>
      </c>
      <c r="AM255" s="159">
        <v>4.7437807651606688E-4</v>
      </c>
      <c r="AN255" s="159">
        <v>5.1941766152837374E-4</v>
      </c>
      <c r="AO255" s="159">
        <v>5.7083474233357069E-4</v>
      </c>
      <c r="AP255" s="159">
        <v>6.255108134934921E-4</v>
      </c>
      <c r="AQ255" s="159">
        <v>6.8687331361622376E-4</v>
      </c>
      <c r="AR255" s="151"/>
    </row>
    <row r="256" spans="1:75" ht="13.5" customHeight="1" x14ac:dyDescent="0.25">
      <c r="A256" s="225"/>
      <c r="B256" s="148" t="s">
        <v>414</v>
      </c>
      <c r="C256" s="161"/>
      <c r="D256" s="161"/>
      <c r="E256" s="161"/>
      <c r="F256" s="161"/>
      <c r="G256" s="161"/>
      <c r="H256" s="162">
        <f t="shared" ref="H256:AQ256" si="158">SUM(H242:H255)</f>
        <v>2.0703806427418621</v>
      </c>
      <c r="I256" s="162">
        <f t="shared" si="158"/>
        <v>1.0688053589577284</v>
      </c>
      <c r="J256" s="162">
        <f t="shared" si="158"/>
        <v>1.3016810024127177</v>
      </c>
      <c r="K256" s="162">
        <f t="shared" si="158"/>
        <v>1.2537675051253399</v>
      </c>
      <c r="L256" s="162">
        <f t="shared" si="158"/>
        <v>1.3081233212734358</v>
      </c>
      <c r="M256" s="162">
        <f t="shared" si="158"/>
        <v>1.4002071376545699</v>
      </c>
      <c r="N256" s="162">
        <f t="shared" si="158"/>
        <v>1.6839062303413503</v>
      </c>
      <c r="O256" s="162">
        <f t="shared" si="158"/>
        <v>1.9551864790633577</v>
      </c>
      <c r="P256" s="162">
        <f t="shared" si="158"/>
        <v>1.9639272638312413</v>
      </c>
      <c r="Q256" s="162">
        <f t="shared" si="158"/>
        <v>2.0496920117072244</v>
      </c>
      <c r="R256" s="162">
        <f t="shared" si="158"/>
        <v>2.3675408806481122</v>
      </c>
      <c r="S256" s="162">
        <f t="shared" si="158"/>
        <v>2.6054979317717675</v>
      </c>
      <c r="T256" s="162">
        <f t="shared" si="158"/>
        <v>3.0022355541955492</v>
      </c>
      <c r="U256" s="162">
        <f t="shared" si="158"/>
        <v>3.3937008714096901</v>
      </c>
      <c r="V256" s="162">
        <f t="shared" si="158"/>
        <v>3.7762301943131154</v>
      </c>
      <c r="W256" s="162">
        <f t="shared" si="158"/>
        <v>4.1901379688494567</v>
      </c>
      <c r="X256" s="162">
        <f t="shared" si="158"/>
        <v>4.6410081264745315</v>
      </c>
      <c r="Y256" s="162">
        <f t="shared" si="158"/>
        <v>5.1113371216300072</v>
      </c>
      <c r="Z256" s="162">
        <f t="shared" si="158"/>
        <v>5.5979924207753955</v>
      </c>
      <c r="AA256" s="162">
        <f t="shared" si="158"/>
        <v>6.1368984700689149</v>
      </c>
      <c r="AB256" s="162">
        <f t="shared" si="158"/>
        <v>6.761797247036986</v>
      </c>
      <c r="AC256" s="162">
        <f t="shared" si="158"/>
        <v>7.4014984520008147</v>
      </c>
      <c r="AD256" s="162">
        <f t="shared" si="158"/>
        <v>8.1261837427423878</v>
      </c>
      <c r="AE256" s="162">
        <f t="shared" si="158"/>
        <v>8.9057682930889026</v>
      </c>
      <c r="AF256" s="162">
        <f t="shared" si="158"/>
        <v>9.7686166980915665</v>
      </c>
      <c r="AG256" s="162">
        <f t="shared" si="158"/>
        <v>10.718972145373945</v>
      </c>
      <c r="AH256" s="162">
        <f t="shared" si="158"/>
        <v>11.721766155746048</v>
      </c>
      <c r="AI256" s="162">
        <f t="shared" si="158"/>
        <v>12.839458018833001</v>
      </c>
      <c r="AJ256" s="162">
        <f t="shared" si="158"/>
        <v>14.036190332256787</v>
      </c>
      <c r="AK256" s="162">
        <f t="shared" si="158"/>
        <v>15.414560375471265</v>
      </c>
      <c r="AL256" s="162">
        <f t="shared" si="158"/>
        <v>16.907260842708361</v>
      </c>
      <c r="AM256" s="162">
        <f t="shared" si="158"/>
        <v>18.576934850761653</v>
      </c>
      <c r="AN256" s="162">
        <f t="shared" si="158"/>
        <v>20.340712474347988</v>
      </c>
      <c r="AO256" s="162">
        <f t="shared" si="158"/>
        <v>22.354236723506961</v>
      </c>
      <c r="AP256" s="162">
        <f t="shared" si="158"/>
        <v>24.495385022966932</v>
      </c>
      <c r="AQ256" s="162">
        <f t="shared" si="158"/>
        <v>26.898377959385304</v>
      </c>
      <c r="AR256" s="163"/>
      <c r="AS256" s="48"/>
      <c r="AT256" s="48"/>
      <c r="AU256" s="48"/>
      <c r="AV256" s="48"/>
      <c r="AW256" s="48"/>
      <c r="AX256" s="48"/>
      <c r="AY256" s="48"/>
      <c r="AZ256" s="48"/>
      <c r="BA256" s="48"/>
      <c r="BB256" s="48"/>
      <c r="BC256" s="48"/>
      <c r="BD256" s="48"/>
      <c r="BE256" s="48"/>
      <c r="BF256" s="48"/>
      <c r="BG256" s="48"/>
      <c r="BH256" s="48"/>
      <c r="BI256" s="48"/>
      <c r="BJ256" s="48"/>
      <c r="BK256" s="48"/>
      <c r="BL256" s="48"/>
      <c r="BM256" s="48"/>
      <c r="BN256" s="48"/>
      <c r="BO256" s="48"/>
      <c r="BP256" s="48"/>
      <c r="BQ256" s="48"/>
      <c r="BR256" s="48"/>
      <c r="BS256" s="48"/>
      <c r="BT256" s="48"/>
      <c r="BU256" s="48"/>
      <c r="BV256" s="48"/>
      <c r="BW256" s="48"/>
    </row>
    <row r="257" spans="1:47" ht="14.25" customHeight="1" x14ac:dyDescent="0.25">
      <c r="A257" s="69"/>
      <c r="B257" s="166"/>
      <c r="C257" s="166"/>
      <c r="D257" s="166"/>
      <c r="E257" s="166"/>
      <c r="F257" s="166"/>
      <c r="G257" s="166"/>
      <c r="H257" s="167"/>
      <c r="I257" s="167"/>
      <c r="J257" s="167"/>
      <c r="K257" s="167"/>
      <c r="L257" s="167"/>
      <c r="M257" s="167"/>
      <c r="N257" s="167"/>
      <c r="O257" s="167"/>
      <c r="P257" s="167"/>
      <c r="Q257" s="167"/>
      <c r="R257" s="167"/>
      <c r="S257" s="167"/>
      <c r="T257" s="167"/>
      <c r="U257" s="167"/>
      <c r="V257" s="167"/>
      <c r="W257" s="167"/>
      <c r="X257" s="167"/>
      <c r="Y257" s="167"/>
      <c r="Z257" s="167"/>
      <c r="AA257" s="167"/>
      <c r="AB257" s="167"/>
      <c r="AC257" s="167"/>
      <c r="AD257" s="167"/>
      <c r="AE257" s="167"/>
      <c r="AF257" s="167"/>
      <c r="AG257" s="167"/>
      <c r="AH257" s="167"/>
      <c r="AI257" s="167"/>
      <c r="AJ257" s="167"/>
      <c r="AK257" s="167"/>
      <c r="AL257" s="167"/>
      <c r="AM257" s="167"/>
      <c r="AN257" s="167"/>
      <c r="AO257" s="167"/>
      <c r="AP257" s="167"/>
      <c r="AQ257" s="167"/>
      <c r="AR257" s="49"/>
    </row>
    <row r="258" spans="1:47" ht="14.25" customHeight="1" x14ac:dyDescent="0.25">
      <c r="A258" s="66"/>
      <c r="B258" s="44"/>
      <c r="C258" s="44"/>
      <c r="D258" s="44"/>
      <c r="E258" s="44"/>
      <c r="F258" s="44"/>
      <c r="G258" s="44"/>
      <c r="H258" s="641"/>
      <c r="I258" s="641"/>
      <c r="J258" s="641"/>
      <c r="K258" s="641"/>
      <c r="L258" s="641"/>
      <c r="M258" s="641"/>
      <c r="N258" s="641"/>
      <c r="O258" s="641"/>
      <c r="P258" s="641"/>
      <c r="Q258" s="641"/>
      <c r="R258" s="641"/>
      <c r="S258" s="641"/>
      <c r="T258" s="641"/>
      <c r="U258" s="641"/>
      <c r="V258" s="641"/>
      <c r="W258" s="641"/>
      <c r="X258" s="641"/>
      <c r="Y258" s="641"/>
      <c r="Z258" s="641"/>
      <c r="AA258" s="641"/>
      <c r="AB258" s="641"/>
      <c r="AC258" s="641"/>
      <c r="AD258" s="641"/>
      <c r="AE258" s="641"/>
      <c r="AF258" s="641"/>
      <c r="AG258" s="641"/>
      <c r="AH258" s="641"/>
      <c r="AI258" s="641"/>
      <c r="AJ258" s="641"/>
      <c r="AK258" s="641"/>
      <c r="AL258" s="641"/>
      <c r="AM258" s="641"/>
      <c r="AN258" s="641"/>
      <c r="AO258" s="641"/>
      <c r="AP258" s="641"/>
      <c r="AQ258" s="641"/>
      <c r="AR258" s="44"/>
    </row>
    <row r="259" spans="1:47" ht="15.75" customHeight="1" x14ac:dyDescent="0.25">
      <c r="A259" s="67"/>
      <c r="B259" s="43" t="s">
        <v>426</v>
      </c>
      <c r="C259" s="43"/>
      <c r="D259" s="44"/>
      <c r="E259" s="44"/>
      <c r="F259" s="44"/>
      <c r="G259" s="44"/>
      <c r="H259" s="641"/>
      <c r="I259" s="641"/>
      <c r="J259" s="641"/>
      <c r="K259" s="641"/>
      <c r="L259" s="641"/>
      <c r="M259" s="641"/>
      <c r="N259" s="641"/>
      <c r="O259" s="641"/>
      <c r="P259" s="641"/>
      <c r="Q259" s="641"/>
      <c r="R259" s="641"/>
      <c r="S259" s="641"/>
      <c r="T259" s="641"/>
      <c r="U259" s="641"/>
      <c r="V259" s="641"/>
      <c r="W259" s="641"/>
      <c r="X259" s="641"/>
      <c r="Y259" s="641"/>
      <c r="Z259" s="641"/>
      <c r="AA259" s="641"/>
      <c r="AB259" s="641"/>
      <c r="AC259" s="641"/>
      <c r="AD259" s="641"/>
      <c r="AE259" s="641"/>
      <c r="AF259" s="641"/>
      <c r="AG259" s="641"/>
      <c r="AH259" s="641"/>
      <c r="AI259" s="641"/>
      <c r="AJ259" s="641"/>
      <c r="AK259" s="641"/>
      <c r="AL259" s="641"/>
      <c r="AM259" s="641"/>
      <c r="AN259" s="641"/>
      <c r="AO259" s="641"/>
      <c r="AP259" s="641"/>
      <c r="AQ259" s="641"/>
      <c r="AR259" s="44"/>
      <c r="AS259" s="44"/>
      <c r="AT259" s="44"/>
      <c r="AU259" s="44"/>
    </row>
    <row r="260" spans="1:47" ht="14.25" customHeight="1" x14ac:dyDescent="0.25">
      <c r="A260" s="66"/>
      <c r="B260" s="44"/>
      <c r="C260" s="44"/>
      <c r="D260" s="44"/>
      <c r="E260" s="44"/>
      <c r="F260" s="44"/>
      <c r="G260" s="44"/>
      <c r="H260" s="641"/>
      <c r="I260" s="641"/>
      <c r="J260" s="641"/>
      <c r="K260" s="641"/>
      <c r="L260" s="641"/>
      <c r="M260" s="641"/>
      <c r="N260" s="641"/>
      <c r="O260" s="641"/>
      <c r="P260" s="641"/>
      <c r="Q260" s="641"/>
      <c r="R260" s="641"/>
      <c r="S260" s="641"/>
      <c r="T260" s="641"/>
      <c r="U260" s="641"/>
      <c r="V260" s="641"/>
      <c r="W260" s="641"/>
      <c r="X260" s="641"/>
      <c r="Y260" s="641"/>
      <c r="Z260" s="641"/>
      <c r="AA260" s="641"/>
      <c r="AB260" s="641"/>
      <c r="AC260" s="641"/>
      <c r="AD260" s="641"/>
      <c r="AE260" s="641"/>
      <c r="AF260" s="641"/>
      <c r="AG260" s="641"/>
      <c r="AH260" s="641"/>
      <c r="AI260" s="641"/>
      <c r="AJ260" s="641"/>
      <c r="AK260" s="641"/>
      <c r="AL260" s="641"/>
      <c r="AM260" s="641"/>
      <c r="AN260" s="641"/>
      <c r="AO260" s="641"/>
      <c r="AP260" s="641"/>
      <c r="AQ260" s="641"/>
      <c r="AR260" s="44"/>
    </row>
    <row r="261" spans="1:47" ht="14.25" customHeight="1" x14ac:dyDescent="0.25">
      <c r="A261" s="68"/>
      <c r="B261" s="146"/>
      <c r="C261" s="146"/>
      <c r="D261" s="146"/>
      <c r="E261" s="146"/>
      <c r="F261" s="146"/>
      <c r="G261" s="146"/>
      <c r="H261" s="147"/>
      <c r="I261" s="147"/>
      <c r="J261" s="147"/>
      <c r="K261" s="147"/>
      <c r="L261" s="147"/>
      <c r="M261" s="147"/>
      <c r="N261" s="147"/>
      <c r="O261" s="147"/>
      <c r="P261" s="147"/>
      <c r="Q261" s="147"/>
      <c r="R261" s="147"/>
      <c r="S261" s="147"/>
      <c r="T261" s="147"/>
      <c r="U261" s="147"/>
      <c r="V261" s="147"/>
      <c r="W261" s="147"/>
      <c r="X261" s="147"/>
      <c r="Y261" s="147"/>
      <c r="Z261" s="147"/>
      <c r="AA261" s="147"/>
      <c r="AB261" s="147"/>
      <c r="AC261" s="147"/>
      <c r="AD261" s="147"/>
      <c r="AE261" s="147"/>
      <c r="AF261" s="147"/>
      <c r="AG261" s="147"/>
      <c r="AH261" s="147"/>
      <c r="AI261" s="147"/>
      <c r="AJ261" s="147"/>
      <c r="AK261" s="147"/>
      <c r="AL261" s="147"/>
      <c r="AM261" s="147"/>
      <c r="AN261" s="147"/>
      <c r="AO261" s="147"/>
      <c r="AP261" s="147"/>
      <c r="AQ261" s="147"/>
      <c r="AR261" s="45"/>
    </row>
    <row r="262" spans="1:47" ht="14.25" customHeight="1" x14ac:dyDescent="0.25">
      <c r="A262" s="225"/>
      <c r="B262" s="152" t="s">
        <v>427</v>
      </c>
      <c r="C262" s="148"/>
      <c r="D262" s="148"/>
      <c r="E262" s="148"/>
      <c r="F262" s="148"/>
      <c r="G262" s="148"/>
      <c r="H262" s="149"/>
      <c r="I262" s="150"/>
      <c r="J262" s="150"/>
      <c r="K262" s="150"/>
      <c r="L262" s="150"/>
      <c r="M262" s="150"/>
      <c r="N262" s="150"/>
      <c r="O262" s="150"/>
      <c r="P262" s="150"/>
      <c r="Q262" s="150"/>
      <c r="R262" s="150"/>
      <c r="S262" s="150"/>
      <c r="T262" s="150"/>
      <c r="U262" s="150"/>
      <c r="V262" s="150"/>
      <c r="W262" s="150"/>
      <c r="X262" s="150"/>
      <c r="Y262" s="150"/>
      <c r="Z262" s="150"/>
      <c r="AA262" s="150"/>
      <c r="AB262" s="150"/>
      <c r="AC262" s="150"/>
      <c r="AD262" s="150"/>
      <c r="AE262" s="150"/>
      <c r="AF262" s="150"/>
      <c r="AG262" s="150"/>
      <c r="AH262" s="150"/>
      <c r="AI262" s="150"/>
      <c r="AJ262" s="150"/>
      <c r="AK262" s="150"/>
      <c r="AL262" s="150"/>
      <c r="AM262" s="150"/>
      <c r="AN262" s="150"/>
      <c r="AO262" s="150"/>
      <c r="AP262" s="150"/>
      <c r="AQ262" s="150"/>
      <c r="AR262" s="151"/>
    </row>
    <row r="263" spans="1:47" ht="14.25" customHeight="1" x14ac:dyDescent="0.25">
      <c r="A263" s="225" t="s">
        <v>491</v>
      </c>
      <c r="B263" s="153" t="s">
        <v>428</v>
      </c>
      <c r="C263" s="154">
        <v>393137</v>
      </c>
      <c r="D263" s="154">
        <v>329957</v>
      </c>
      <c r="E263" s="154">
        <v>371170</v>
      </c>
      <c r="F263" s="154">
        <v>396770</v>
      </c>
      <c r="G263" s="154">
        <v>354136</v>
      </c>
      <c r="H263" s="159">
        <v>0.37511699999999998</v>
      </c>
      <c r="I263" s="159">
        <v>0.36619400000000002</v>
      </c>
      <c r="J263" s="159">
        <v>0.35809999999999997</v>
      </c>
      <c r="K263" s="159">
        <v>0.29829800000000001</v>
      </c>
      <c r="L263" s="159">
        <v>0.25727299999999997</v>
      </c>
      <c r="M263" s="159">
        <v>0.31287599999999999</v>
      </c>
      <c r="N263" s="159">
        <v>0.340281</v>
      </c>
      <c r="O263" s="226">
        <v>0.34304457354460055</v>
      </c>
      <c r="P263" s="226">
        <v>0.34134529398127594</v>
      </c>
      <c r="Q263" s="226">
        <v>0.36214509244286475</v>
      </c>
      <c r="R263" s="226">
        <v>0.36277029076194584</v>
      </c>
      <c r="S263" s="226">
        <v>0.38454328564982726</v>
      </c>
      <c r="T263" s="226">
        <v>0.39410448399031489</v>
      </c>
      <c r="U263" s="226">
        <v>0.40409687737375111</v>
      </c>
      <c r="V263" s="226">
        <v>0.41299466558914855</v>
      </c>
      <c r="W263" s="226">
        <v>0.42339861229730236</v>
      </c>
      <c r="X263" s="226">
        <v>0.43320746537353155</v>
      </c>
      <c r="Y263" s="226">
        <v>0.44357600061669406</v>
      </c>
      <c r="Z263" s="226">
        <v>0.45508049399809875</v>
      </c>
      <c r="AA263" s="226">
        <v>0.46647737207580281</v>
      </c>
      <c r="AB263" s="226">
        <v>0.47829301396634277</v>
      </c>
      <c r="AC263" s="226">
        <v>0.48889944519485323</v>
      </c>
      <c r="AD263" s="226">
        <v>0.4995064469729712</v>
      </c>
      <c r="AE263" s="226">
        <v>0.51108274054617819</v>
      </c>
      <c r="AF263" s="226">
        <v>0.52263060265195793</v>
      </c>
      <c r="AG263" s="226">
        <v>0.53530794903306023</v>
      </c>
      <c r="AH263" s="226">
        <v>0.54720440135342208</v>
      </c>
      <c r="AI263" s="226">
        <v>0.55955655226982859</v>
      </c>
      <c r="AJ263" s="226">
        <v>0.57140387706372986</v>
      </c>
      <c r="AK263" s="226">
        <v>0.58343829693877491</v>
      </c>
      <c r="AL263" s="226">
        <v>0.59498165452700458</v>
      </c>
      <c r="AM263" s="226">
        <v>0.60752554244315948</v>
      </c>
      <c r="AN263" s="226">
        <v>0.61953033922127665</v>
      </c>
      <c r="AO263" s="226">
        <v>0.63232153778175981</v>
      </c>
      <c r="AP263" s="226">
        <v>0.64465987190596252</v>
      </c>
      <c r="AQ263" s="226">
        <v>0.65707046289251936</v>
      </c>
      <c r="AR263" s="151"/>
    </row>
    <row r="264" spans="1:47" ht="14.25" customHeight="1" x14ac:dyDescent="0.25">
      <c r="A264" s="225" t="s">
        <v>492</v>
      </c>
      <c r="B264" s="153" t="s">
        <v>428</v>
      </c>
      <c r="C264" s="158">
        <v>0.39313700000000001</v>
      </c>
      <c r="D264" s="158">
        <v>0.329957</v>
      </c>
      <c r="E264" s="158">
        <v>0.37117</v>
      </c>
      <c r="F264" s="158">
        <v>0.39677000000000001</v>
      </c>
      <c r="G264" s="158">
        <v>0.35413600000000001</v>
      </c>
      <c r="H264" s="159">
        <v>0.37511699999999998</v>
      </c>
      <c r="I264" s="159">
        <v>0.36619400000000002</v>
      </c>
      <c r="J264" s="159">
        <v>0.35809999999999997</v>
      </c>
      <c r="K264" s="159">
        <v>0.29829800000000001</v>
      </c>
      <c r="L264" s="159">
        <v>0.25727299999999997</v>
      </c>
      <c r="M264" s="159">
        <v>0.31287599999999999</v>
      </c>
      <c r="N264" s="159">
        <v>0.340281</v>
      </c>
      <c r="O264" s="159">
        <v>0.349468587</v>
      </c>
      <c r="P264" s="159">
        <v>0.36030211319699995</v>
      </c>
      <c r="Q264" s="159">
        <v>0.37111117659290999</v>
      </c>
      <c r="R264" s="159">
        <v>0.38113117836091853</v>
      </c>
      <c r="S264" s="159">
        <v>0.3898971954632196</v>
      </c>
      <c r="T264" s="159">
        <v>0.40231472943836849</v>
      </c>
      <c r="U264" s="159">
        <v>0.4137653004970418</v>
      </c>
      <c r="V264" s="159">
        <v>0.42285149219411333</v>
      </c>
      <c r="W264" s="159">
        <v>0.43292399409092353</v>
      </c>
      <c r="X264" s="159">
        <v>0.44663824814693881</v>
      </c>
      <c r="Y264" s="159">
        <v>0.4576561987881721</v>
      </c>
      <c r="Z264" s="159">
        <v>0.47088902223109091</v>
      </c>
      <c r="AA264" s="159">
        <v>0.48203334538241377</v>
      </c>
      <c r="AB264" s="159">
        <v>0.49343081339176748</v>
      </c>
      <c r="AC264" s="159">
        <v>0.5060319840821238</v>
      </c>
      <c r="AD264" s="159">
        <v>0.5175144816359033</v>
      </c>
      <c r="AE264" s="159">
        <v>0.52963828779061017</v>
      </c>
      <c r="AF264" s="159">
        <v>0.54299096568678806</v>
      </c>
      <c r="AG264" s="159">
        <v>0.55532481330329841</v>
      </c>
      <c r="AH264" s="159">
        <v>0.56800051771210158</v>
      </c>
      <c r="AI264" s="159">
        <v>0.58065608560578597</v>
      </c>
      <c r="AJ264" s="159">
        <v>0.5908134018983896</v>
      </c>
      <c r="AK264" s="159">
        <v>0.60376191984412719</v>
      </c>
      <c r="AL264" s="159">
        <v>0.61498626228771258</v>
      </c>
      <c r="AM264" s="159">
        <v>0.62904563991377738</v>
      </c>
      <c r="AN264" s="159">
        <v>0.64063912680229773</v>
      </c>
      <c r="AO264" s="159">
        <v>0.65211926567159606</v>
      </c>
      <c r="AP264" s="159">
        <v>0.664022459105718</v>
      </c>
      <c r="AQ264" s="159">
        <v>0.67601460360792731</v>
      </c>
      <c r="AR264" s="151"/>
    </row>
    <row r="265" spans="1:47" ht="14.25" customHeight="1" x14ac:dyDescent="0.25">
      <c r="A265" s="225" t="s">
        <v>493</v>
      </c>
      <c r="B265" s="153" t="s">
        <v>428</v>
      </c>
      <c r="C265" s="158">
        <v>0.39313700000000001</v>
      </c>
      <c r="D265" s="158">
        <v>0.329957</v>
      </c>
      <c r="E265" s="158">
        <v>0.37117</v>
      </c>
      <c r="F265" s="158">
        <v>0.39677000000000001</v>
      </c>
      <c r="G265" s="158">
        <v>0.35413600000000001</v>
      </c>
      <c r="H265" s="159">
        <v>0.37511699999999998</v>
      </c>
      <c r="I265" s="159">
        <v>0.36619400000000002</v>
      </c>
      <c r="J265" s="159">
        <v>0.35809999999999997</v>
      </c>
      <c r="K265" s="159">
        <v>0.29829800000000001</v>
      </c>
      <c r="L265" s="159">
        <v>0.25727299999999997</v>
      </c>
      <c r="M265" s="159">
        <v>0.31287599999999999</v>
      </c>
      <c r="N265" s="159">
        <v>0.340281</v>
      </c>
      <c r="O265" s="159">
        <v>0.34485548534181515</v>
      </c>
      <c r="P265" s="159">
        <v>0.34939096099238387</v>
      </c>
      <c r="Q265" s="159">
        <v>0.35388472406892196</v>
      </c>
      <c r="R265" s="159">
        <v>0.35833593111864581</v>
      </c>
      <c r="S265" s="159">
        <v>0.36273959810237888</v>
      </c>
      <c r="T265" s="159">
        <v>0.36709405728393524</v>
      </c>
      <c r="U265" s="159">
        <v>0.37139618405413882</v>
      </c>
      <c r="V265" s="159">
        <v>0.37564536499278345</v>
      </c>
      <c r="W265" s="159">
        <v>0.37983682692388848</v>
      </c>
      <c r="X265" s="159">
        <v>0.38396832702982453</v>
      </c>
      <c r="Y265" s="159">
        <v>0.38803697073399296</v>
      </c>
      <c r="Z265" s="159">
        <v>0.39203940339464038</v>
      </c>
      <c r="AA265" s="159">
        <v>0.39597397644496235</v>
      </c>
      <c r="AB265" s="159">
        <v>0.39983781447774164</v>
      </c>
      <c r="AC265" s="159">
        <v>0.40362923058741085</v>
      </c>
      <c r="AD265" s="159">
        <v>0.40734498514850526</v>
      </c>
      <c r="AE265" s="159">
        <v>0.41098379381246791</v>
      </c>
      <c r="AF265" s="159">
        <v>0.41454326040661776</v>
      </c>
      <c r="AG265" s="159">
        <v>0.41802171719476883</v>
      </c>
      <c r="AH265" s="159">
        <v>0.42141872328114782</v>
      </c>
      <c r="AI265" s="159">
        <v>0.42473310933348646</v>
      </c>
      <c r="AJ265" s="159">
        <v>0.42796282422796977</v>
      </c>
      <c r="AK265" s="159">
        <v>0.43110744623820596</v>
      </c>
      <c r="AL265" s="159">
        <v>0.43416492424038011</v>
      </c>
      <c r="AM265" s="159">
        <v>0.43713474066119312</v>
      </c>
      <c r="AN265" s="159">
        <v>0.44001737473518121</v>
      </c>
      <c r="AO265" s="159">
        <v>0.44281035361213744</v>
      </c>
      <c r="AP265" s="159">
        <v>0.44551442489793847</v>
      </c>
      <c r="AQ265" s="159">
        <v>0.44813052789227514</v>
      </c>
      <c r="AR265" s="151"/>
    </row>
    <row r="266" spans="1:47" ht="14.25" customHeight="1" x14ac:dyDescent="0.25">
      <c r="A266" s="225"/>
      <c r="B266" s="152" t="s">
        <v>431</v>
      </c>
      <c r="C266" s="161"/>
      <c r="D266" s="161"/>
      <c r="E266" s="161"/>
      <c r="F266" s="161"/>
      <c r="G266" s="161"/>
      <c r="H266" s="162"/>
      <c r="I266" s="159"/>
      <c r="J266" s="159"/>
      <c r="K266" s="159"/>
      <c r="L266" s="159"/>
      <c r="M266" s="159"/>
      <c r="N266" s="159"/>
      <c r="O266" s="150"/>
      <c r="P266" s="150"/>
      <c r="Q266" s="150"/>
      <c r="R266" s="150"/>
      <c r="S266" s="150"/>
      <c r="T266" s="150"/>
      <c r="U266" s="150"/>
      <c r="V266" s="150"/>
      <c r="W266" s="150"/>
      <c r="X266" s="150"/>
      <c r="Y266" s="150"/>
      <c r="Z266" s="150"/>
      <c r="AA266" s="150"/>
      <c r="AB266" s="150"/>
      <c r="AC266" s="150"/>
      <c r="AD266" s="150"/>
      <c r="AE266" s="150"/>
      <c r="AF266" s="150"/>
      <c r="AG266" s="150"/>
      <c r="AH266" s="150"/>
      <c r="AI266" s="150"/>
      <c r="AJ266" s="150"/>
      <c r="AK266" s="150"/>
      <c r="AL266" s="150"/>
      <c r="AM266" s="150"/>
      <c r="AN266" s="150"/>
      <c r="AO266" s="150"/>
      <c r="AP266" s="150"/>
      <c r="AQ266" s="150"/>
      <c r="AR266" s="151"/>
    </row>
    <row r="267" spans="1:47" ht="14.25" hidden="1" customHeight="1" x14ac:dyDescent="0.25">
      <c r="A267" s="225"/>
      <c r="B267" s="153" t="s">
        <v>429</v>
      </c>
      <c r="C267" s="158">
        <v>12826.722000000002</v>
      </c>
      <c r="D267" s="158">
        <v>25369.691999999995</v>
      </c>
      <c r="E267" s="158">
        <v>14418.439999999999</v>
      </c>
      <c r="F267" s="158">
        <v>43176.637000000002</v>
      </c>
      <c r="G267" s="158">
        <v>16054.075000000001</v>
      </c>
      <c r="H267" s="159">
        <v>1112.3330000000001</v>
      </c>
      <c r="I267" s="159">
        <v>210.28700000000003</v>
      </c>
      <c r="J267" s="159">
        <v>446.59800000000001</v>
      </c>
      <c r="K267" s="159">
        <v>31556.05904</v>
      </c>
      <c r="L267" s="159">
        <v>29026.78066</v>
      </c>
      <c r="M267" s="159">
        <v>44062.796729000002</v>
      </c>
      <c r="N267" s="159">
        <v>19135.541829999998</v>
      </c>
      <c r="O267" s="168"/>
      <c r="P267" s="168"/>
      <c r="Q267" s="168"/>
      <c r="R267" s="168"/>
      <c r="S267" s="168"/>
      <c r="T267" s="168"/>
      <c r="U267" s="168"/>
      <c r="V267" s="168"/>
      <c r="W267" s="168"/>
      <c r="X267" s="168"/>
      <c r="Y267" s="168"/>
      <c r="Z267" s="168"/>
      <c r="AA267" s="168"/>
      <c r="AB267" s="168"/>
      <c r="AC267" s="168"/>
      <c r="AD267" s="168"/>
      <c r="AE267" s="168"/>
      <c r="AF267" s="168"/>
      <c r="AG267" s="168"/>
      <c r="AH267" s="168"/>
      <c r="AI267" s="168"/>
      <c r="AJ267" s="168"/>
      <c r="AK267" s="168"/>
      <c r="AL267" s="168"/>
      <c r="AM267" s="168"/>
      <c r="AN267" s="168"/>
      <c r="AO267" s="168"/>
      <c r="AP267" s="168"/>
      <c r="AQ267" s="168"/>
      <c r="AR267" s="151"/>
    </row>
    <row r="268" spans="1:47" ht="14.25" customHeight="1" x14ac:dyDescent="0.25">
      <c r="A268" s="225" t="s">
        <v>491</v>
      </c>
      <c r="B268" s="153" t="s">
        <v>430</v>
      </c>
      <c r="C268" s="158">
        <f t="shared" ref="C268:N268" si="159">C267/1000000</f>
        <v>1.2826722000000002E-2</v>
      </c>
      <c r="D268" s="158">
        <f t="shared" si="159"/>
        <v>2.5369691999999996E-2</v>
      </c>
      <c r="E268" s="158">
        <f t="shared" si="159"/>
        <v>1.4418439999999999E-2</v>
      </c>
      <c r="F268" s="158">
        <f t="shared" si="159"/>
        <v>4.3176637000000004E-2</v>
      </c>
      <c r="G268" s="158">
        <f t="shared" si="159"/>
        <v>1.6054075000000001E-2</v>
      </c>
      <c r="H268" s="159">
        <f t="shared" si="159"/>
        <v>1.1123330000000001E-3</v>
      </c>
      <c r="I268" s="159">
        <f t="shared" si="159"/>
        <v>2.1028700000000003E-4</v>
      </c>
      <c r="J268" s="159">
        <f t="shared" si="159"/>
        <v>4.4659800000000004E-4</v>
      </c>
      <c r="K268" s="159">
        <f t="shared" si="159"/>
        <v>3.1556059040000001E-2</v>
      </c>
      <c r="L268" s="159">
        <f t="shared" si="159"/>
        <v>2.9026780660000001E-2</v>
      </c>
      <c r="M268" s="159">
        <f t="shared" si="159"/>
        <v>4.4062796729000001E-2</v>
      </c>
      <c r="N268" s="159">
        <f t="shared" si="159"/>
        <v>1.9135541829999998E-2</v>
      </c>
      <c r="O268" s="159">
        <v>1.9041628023880708E-2</v>
      </c>
      <c r="P268" s="159">
        <v>1.8103249177160562E-2</v>
      </c>
      <c r="Q268" s="159">
        <v>2.1337049094822553E-2</v>
      </c>
      <c r="R268" s="159">
        <v>2.0807000373014684E-2</v>
      </c>
      <c r="S268" s="159">
        <v>2.4487209178632004E-2</v>
      </c>
      <c r="T268" s="159">
        <v>2.5866993852546535E-2</v>
      </c>
      <c r="U268" s="159">
        <v>2.7386358431591706E-2</v>
      </c>
      <c r="V268" s="159">
        <v>2.8698615185189191E-2</v>
      </c>
      <c r="W268" s="159">
        <v>3.0407595843490506E-2</v>
      </c>
      <c r="X268" s="159">
        <v>3.2026983685887321E-2</v>
      </c>
      <c r="Y268" s="159">
        <v>3.3839376101276901E-2</v>
      </c>
      <c r="Z268" s="159">
        <v>3.6011216112020773E-2</v>
      </c>
      <c r="AA268" s="159">
        <v>3.8236209384495796E-2</v>
      </c>
      <c r="AB268" s="159">
        <v>4.0662423891532871E-2</v>
      </c>
      <c r="AC268" s="159">
        <v>4.2827782044746909E-2</v>
      </c>
      <c r="AD268" s="159">
        <v>4.5066568949256931E-2</v>
      </c>
      <c r="AE268" s="159">
        <v>4.7682456531783241E-2</v>
      </c>
      <c r="AF268" s="159">
        <v>5.0386495441502116E-2</v>
      </c>
      <c r="AG268" s="159">
        <v>5.3565909213341402E-2</v>
      </c>
      <c r="AH268" s="159">
        <v>5.6605097224147236E-2</v>
      </c>
      <c r="AI268" s="159">
        <v>5.992121223630819E-2</v>
      </c>
      <c r="AJ268" s="159">
        <v>6.3180469349854287E-2</v>
      </c>
      <c r="AK268" s="159">
        <v>6.663233340798301E-2</v>
      </c>
      <c r="AL268" s="159">
        <v>7.0021306166471606E-2</v>
      </c>
      <c r="AM268" s="159">
        <v>7.3939168405474792E-2</v>
      </c>
      <c r="AN268" s="159">
        <v>7.7783530759500577E-2</v>
      </c>
      <c r="AO268" s="159">
        <v>8.2112568138512046E-2</v>
      </c>
      <c r="AP268" s="159">
        <v>8.6409903420450018E-2</v>
      </c>
      <c r="AQ268" s="159">
        <v>9.0903871172731063E-2</v>
      </c>
      <c r="AR268" s="151"/>
    </row>
    <row r="269" spans="1:47" ht="14.25" customHeight="1" x14ac:dyDescent="0.25">
      <c r="A269" s="225"/>
      <c r="B269" s="152" t="s">
        <v>432</v>
      </c>
      <c r="C269" s="161"/>
      <c r="D269" s="161"/>
      <c r="E269" s="161"/>
      <c r="F269" s="161"/>
      <c r="G269" s="161"/>
      <c r="H269" s="162"/>
      <c r="I269" s="159"/>
      <c r="J269" s="159"/>
      <c r="K269" s="159"/>
      <c r="L269" s="159"/>
      <c r="M269" s="159"/>
      <c r="N269" s="159"/>
      <c r="O269" s="150"/>
      <c r="P269" s="150"/>
      <c r="Q269" s="150"/>
      <c r="R269" s="150"/>
      <c r="S269" s="150"/>
      <c r="T269" s="150"/>
      <c r="U269" s="150"/>
      <c r="V269" s="150"/>
      <c r="W269" s="150"/>
      <c r="X269" s="150"/>
      <c r="Y269" s="150"/>
      <c r="Z269" s="150"/>
      <c r="AA269" s="150"/>
      <c r="AB269" s="150"/>
      <c r="AC269" s="150"/>
      <c r="AD269" s="150"/>
      <c r="AE269" s="150"/>
      <c r="AF269" s="150"/>
      <c r="AG269" s="150"/>
      <c r="AH269" s="150"/>
      <c r="AI269" s="150"/>
      <c r="AJ269" s="150"/>
      <c r="AK269" s="150"/>
      <c r="AL269" s="150"/>
      <c r="AM269" s="150"/>
      <c r="AN269" s="150"/>
      <c r="AO269" s="150"/>
      <c r="AP269" s="150"/>
      <c r="AQ269" s="150"/>
      <c r="AR269" s="151"/>
    </row>
    <row r="270" spans="1:47" ht="14.25" hidden="1" customHeight="1" x14ac:dyDescent="0.25">
      <c r="A270" s="225"/>
      <c r="B270" s="153" t="s">
        <v>429</v>
      </c>
      <c r="C270" s="158">
        <v>168.89099999999999</v>
      </c>
      <c r="D270" s="158">
        <v>152.65700000000001</v>
      </c>
      <c r="E270" s="158">
        <v>44886.485999999997</v>
      </c>
      <c r="F270" s="158">
        <v>256.69699999999995</v>
      </c>
      <c r="G270" s="158">
        <v>189.05099999999999</v>
      </c>
      <c r="H270" s="159">
        <v>193.44400000000002</v>
      </c>
      <c r="I270" s="159">
        <v>94.97399999999999</v>
      </c>
      <c r="J270" s="159">
        <v>148.82771199999999</v>
      </c>
      <c r="K270" s="159">
        <v>177.96131</v>
      </c>
      <c r="L270" s="159">
        <v>229.41244</v>
      </c>
      <c r="M270" s="159">
        <v>1036.779215</v>
      </c>
      <c r="N270" s="159">
        <v>651.10694000000001</v>
      </c>
      <c r="O270" s="168"/>
      <c r="P270" s="168"/>
      <c r="Q270" s="168"/>
      <c r="R270" s="168"/>
      <c r="S270" s="168"/>
      <c r="T270" s="168"/>
      <c r="U270" s="168"/>
      <c r="V270" s="168"/>
      <c r="W270" s="168"/>
      <c r="X270" s="168"/>
      <c r="Y270" s="168"/>
      <c r="Z270" s="168"/>
      <c r="AA270" s="168"/>
      <c r="AB270" s="168"/>
      <c r="AC270" s="168"/>
      <c r="AD270" s="168"/>
      <c r="AE270" s="168"/>
      <c r="AF270" s="168"/>
      <c r="AG270" s="168"/>
      <c r="AH270" s="168"/>
      <c r="AI270" s="168"/>
      <c r="AJ270" s="168"/>
      <c r="AK270" s="168"/>
      <c r="AL270" s="168"/>
      <c r="AM270" s="168"/>
      <c r="AN270" s="168"/>
      <c r="AO270" s="168"/>
      <c r="AP270" s="168"/>
      <c r="AQ270" s="168"/>
      <c r="AR270" s="151"/>
    </row>
    <row r="271" spans="1:47" ht="14.25" customHeight="1" x14ac:dyDescent="0.25">
      <c r="A271" s="225" t="s">
        <v>491</v>
      </c>
      <c r="B271" s="153" t="s">
        <v>430</v>
      </c>
      <c r="C271" s="158">
        <f t="shared" ref="C271:N271" si="160">C270/1000000</f>
        <v>1.6889099999999998E-4</v>
      </c>
      <c r="D271" s="158">
        <f t="shared" si="160"/>
        <v>1.52657E-4</v>
      </c>
      <c r="E271" s="158">
        <f t="shared" si="160"/>
        <v>4.4886485999999996E-2</v>
      </c>
      <c r="F271" s="158">
        <f t="shared" si="160"/>
        <v>2.5669699999999996E-4</v>
      </c>
      <c r="G271" s="158">
        <f t="shared" si="160"/>
        <v>1.8905099999999998E-4</v>
      </c>
      <c r="H271" s="159">
        <f t="shared" si="160"/>
        <v>1.9344400000000003E-4</v>
      </c>
      <c r="I271" s="159">
        <f t="shared" si="160"/>
        <v>9.4973999999999989E-5</v>
      </c>
      <c r="J271" s="159">
        <f t="shared" si="160"/>
        <v>1.48827712E-4</v>
      </c>
      <c r="K271" s="159">
        <f t="shared" si="160"/>
        <v>1.7796131000000001E-4</v>
      </c>
      <c r="L271" s="159">
        <f t="shared" si="160"/>
        <v>2.2941244E-4</v>
      </c>
      <c r="M271" s="159">
        <f t="shared" si="160"/>
        <v>1.0367792150000001E-3</v>
      </c>
      <c r="N271" s="159">
        <f t="shared" si="160"/>
        <v>6.5110693999999997E-4</v>
      </c>
      <c r="O271" s="159">
        <v>7.5600141063333177E-4</v>
      </c>
      <c r="P271" s="159">
        <v>7.5938116273642942E-4</v>
      </c>
      <c r="Q271" s="159">
        <v>7.925433552286341E-4</v>
      </c>
      <c r="R271" s="159">
        <v>9.154442630758665E-4</v>
      </c>
      <c r="S271" s="159">
        <v>1.0074538326212796E-3</v>
      </c>
      <c r="T271" s="159">
        <v>1.1608582292941625E-3</v>
      </c>
      <c r="U271" s="159">
        <v>1.3122240121476178E-3</v>
      </c>
      <c r="V271" s="159">
        <v>1.4601345622769035E-3</v>
      </c>
      <c r="W271" s="159">
        <v>1.6201780490605684E-3</v>
      </c>
      <c r="X271" s="159">
        <v>1.7945135811579052E-3</v>
      </c>
      <c r="Y271" s="159">
        <v>1.9763731570126009E-3</v>
      </c>
      <c r="Z271" s="159">
        <v>2.1645455367757583E-3</v>
      </c>
      <c r="AA271" s="159">
        <v>2.3729214322862008E-3</v>
      </c>
      <c r="AB271" s="159">
        <v>2.6145476720079606E-3</v>
      </c>
      <c r="AC271" s="159">
        <v>2.8618974867264902E-3</v>
      </c>
      <c r="AD271" s="159">
        <v>3.1421076395341716E-3</v>
      </c>
      <c r="AE271" s="159">
        <v>3.443545392956166E-3</v>
      </c>
      <c r="AF271" s="159">
        <v>3.7771783319775275E-3</v>
      </c>
      <c r="AG271" s="159">
        <v>4.1446471470711829E-3</v>
      </c>
      <c r="AH271" s="159">
        <v>4.5323920985292886E-3</v>
      </c>
      <c r="AI271" s="159">
        <v>4.9645639829993173E-3</v>
      </c>
      <c r="AJ271" s="159">
        <v>5.4272980120993394E-3</v>
      </c>
      <c r="AK271" s="159">
        <v>5.9602649225211374E-3</v>
      </c>
      <c r="AL271" s="159">
        <v>6.5374393613628397E-3</v>
      </c>
      <c r="AM271" s="159">
        <v>7.1830432047316831E-3</v>
      </c>
      <c r="AN271" s="159">
        <v>7.86503358557431E-3</v>
      </c>
      <c r="AO271" s="159">
        <v>8.6435921471279039E-3</v>
      </c>
      <c r="AP271" s="159">
        <v>9.4714984118757801E-3</v>
      </c>
      <c r="AQ271" s="159">
        <v>1.0400650730146977E-2</v>
      </c>
      <c r="AR271" s="151"/>
    </row>
    <row r="272" spans="1:47" ht="14.25" customHeight="1" x14ac:dyDescent="0.25">
      <c r="A272" s="69"/>
      <c r="B272" s="166"/>
      <c r="C272" s="166"/>
      <c r="D272" s="166"/>
      <c r="E272" s="166"/>
      <c r="F272" s="166"/>
      <c r="G272" s="166"/>
      <c r="H272" s="167"/>
      <c r="I272" s="167"/>
      <c r="J272" s="167"/>
      <c r="K272" s="167"/>
      <c r="L272" s="167"/>
      <c r="M272" s="167"/>
      <c r="N272" s="167"/>
      <c r="O272" s="167"/>
      <c r="P272" s="167"/>
      <c r="Q272" s="167"/>
      <c r="R272" s="167"/>
      <c r="S272" s="167"/>
      <c r="T272" s="167"/>
      <c r="U272" s="167"/>
      <c r="V272" s="167"/>
      <c r="W272" s="167"/>
      <c r="X272" s="167"/>
      <c r="Y272" s="167"/>
      <c r="Z272" s="167"/>
      <c r="AA272" s="167"/>
      <c r="AB272" s="167"/>
      <c r="AC272" s="167"/>
      <c r="AD272" s="167"/>
      <c r="AE272" s="167"/>
      <c r="AF272" s="167"/>
      <c r="AG272" s="167"/>
      <c r="AH272" s="167"/>
      <c r="AI272" s="167"/>
      <c r="AJ272" s="167"/>
      <c r="AK272" s="167"/>
      <c r="AL272" s="167"/>
      <c r="AM272" s="167"/>
      <c r="AN272" s="167"/>
      <c r="AO272" s="167"/>
      <c r="AP272" s="167"/>
      <c r="AQ272" s="167"/>
      <c r="AR272" s="49"/>
    </row>
    <row r="273" spans="1:75" ht="14.25" customHeight="1" x14ac:dyDescent="0.25">
      <c r="A273" s="66"/>
      <c r="B273" s="44"/>
      <c r="C273" s="44"/>
      <c r="D273" s="44"/>
      <c r="E273" s="44"/>
      <c r="F273" s="44"/>
      <c r="G273" s="44"/>
      <c r="H273" s="641"/>
      <c r="I273" s="641"/>
      <c r="J273" s="641"/>
      <c r="K273" s="641"/>
      <c r="L273" s="641"/>
      <c r="M273" s="641"/>
      <c r="N273" s="641"/>
      <c r="O273" s="641"/>
      <c r="P273" s="641"/>
      <c r="Q273" s="641"/>
      <c r="R273" s="641"/>
      <c r="S273" s="641"/>
      <c r="T273" s="641"/>
      <c r="U273" s="641"/>
      <c r="V273" s="641"/>
      <c r="W273" s="641"/>
      <c r="X273" s="641"/>
      <c r="Y273" s="641"/>
      <c r="Z273" s="641"/>
      <c r="AA273" s="641"/>
      <c r="AB273" s="641"/>
      <c r="AC273" s="641"/>
      <c r="AD273" s="641"/>
      <c r="AE273" s="641"/>
      <c r="AF273" s="641"/>
      <c r="AG273" s="641"/>
      <c r="AH273" s="641"/>
      <c r="AI273" s="641"/>
      <c r="AJ273" s="641"/>
      <c r="AK273" s="641"/>
      <c r="AL273" s="641"/>
      <c r="AM273" s="641"/>
      <c r="AN273" s="641"/>
      <c r="AO273" s="641"/>
      <c r="AP273" s="641"/>
      <c r="AQ273" s="641"/>
      <c r="AR273" s="44"/>
    </row>
    <row r="274" spans="1:75" ht="15.75" customHeight="1" x14ac:dyDescent="0.25">
      <c r="A274" s="67"/>
      <c r="B274" s="43" t="s">
        <v>433</v>
      </c>
      <c r="C274" s="43"/>
      <c r="D274" s="44"/>
      <c r="E274" s="44"/>
      <c r="F274" s="44"/>
      <c r="G274" s="44"/>
      <c r="H274" s="641"/>
      <c r="I274" s="641"/>
      <c r="J274" s="641"/>
      <c r="K274" s="641"/>
      <c r="L274" s="641"/>
      <c r="M274" s="641"/>
      <c r="N274" s="641"/>
      <c r="O274" s="641"/>
      <c r="P274" s="641"/>
      <c r="Q274" s="641"/>
      <c r="R274" s="641"/>
      <c r="S274" s="641"/>
      <c r="T274" s="641"/>
      <c r="U274" s="641"/>
      <c r="V274" s="641"/>
      <c r="W274" s="641"/>
      <c r="X274" s="641"/>
      <c r="Y274" s="641"/>
      <c r="Z274" s="641"/>
      <c r="AA274" s="641"/>
      <c r="AB274" s="641"/>
      <c r="AC274" s="641"/>
      <c r="AD274" s="641"/>
      <c r="AE274" s="641"/>
      <c r="AF274" s="641"/>
      <c r="AG274" s="641"/>
      <c r="AH274" s="641"/>
      <c r="AI274" s="641"/>
      <c r="AJ274" s="641"/>
      <c r="AK274" s="641"/>
      <c r="AL274" s="641"/>
      <c r="AM274" s="641"/>
      <c r="AN274" s="641"/>
      <c r="AO274" s="641"/>
      <c r="AP274" s="641"/>
      <c r="AQ274" s="641"/>
      <c r="AR274" s="44"/>
      <c r="AS274" s="44"/>
      <c r="AT274" s="44"/>
      <c r="AU274" s="44"/>
    </row>
    <row r="275" spans="1:75" ht="14.25" customHeight="1" x14ac:dyDescent="0.25">
      <c r="A275" s="66"/>
      <c r="B275" s="44"/>
      <c r="C275" s="44"/>
      <c r="D275" s="44"/>
      <c r="E275" s="44"/>
      <c r="F275" s="44"/>
      <c r="G275" s="44"/>
      <c r="H275" s="641"/>
      <c r="I275" s="641"/>
      <c r="J275" s="641"/>
      <c r="K275" s="641"/>
      <c r="L275" s="641"/>
      <c r="M275" s="641"/>
      <c r="N275" s="641"/>
      <c r="O275" s="641"/>
      <c r="P275" s="641"/>
      <c r="Q275" s="641"/>
      <c r="R275" s="641"/>
      <c r="S275" s="641"/>
      <c r="T275" s="641"/>
      <c r="U275" s="641"/>
      <c r="V275" s="641"/>
      <c r="W275" s="641"/>
      <c r="X275" s="641"/>
      <c r="Y275" s="641"/>
      <c r="Z275" s="641"/>
      <c r="AA275" s="641"/>
      <c r="AB275" s="641"/>
      <c r="AC275" s="641"/>
      <c r="AD275" s="641"/>
      <c r="AE275" s="641"/>
      <c r="AF275" s="641"/>
      <c r="AG275" s="641"/>
      <c r="AH275" s="641"/>
      <c r="AI275" s="641"/>
      <c r="AJ275" s="641"/>
      <c r="AK275" s="641"/>
      <c r="AL275" s="641"/>
      <c r="AM275" s="641"/>
      <c r="AN275" s="641"/>
      <c r="AO275" s="641"/>
      <c r="AP275" s="641"/>
      <c r="AQ275" s="641"/>
      <c r="AR275" s="44"/>
    </row>
    <row r="276" spans="1:75" ht="13.5" customHeight="1" x14ac:dyDescent="0.25">
      <c r="A276" s="70"/>
      <c r="B276" s="175"/>
      <c r="C276" s="175"/>
      <c r="D276" s="175"/>
      <c r="E276" s="175"/>
      <c r="F276" s="175"/>
      <c r="G276" s="175"/>
      <c r="H276" s="176"/>
      <c r="I276" s="176"/>
      <c r="J276" s="176"/>
      <c r="K276" s="176"/>
      <c r="L276" s="176"/>
      <c r="M276" s="176"/>
      <c r="N276" s="176"/>
      <c r="O276" s="176"/>
      <c r="P276" s="176"/>
      <c r="Q276" s="176"/>
      <c r="R276" s="176"/>
      <c r="S276" s="176"/>
      <c r="T276" s="176"/>
      <c r="U276" s="176"/>
      <c r="V276" s="176"/>
      <c r="W276" s="176"/>
      <c r="X276" s="176"/>
      <c r="Y276" s="176"/>
      <c r="Z276" s="176"/>
      <c r="AA276" s="176"/>
      <c r="AB276" s="176"/>
      <c r="AC276" s="176"/>
      <c r="AD276" s="176"/>
      <c r="AE276" s="176"/>
      <c r="AF276" s="176"/>
      <c r="AG276" s="176"/>
      <c r="AH276" s="176"/>
      <c r="AI276" s="176"/>
      <c r="AJ276" s="176"/>
      <c r="AK276" s="176"/>
      <c r="AL276" s="176"/>
      <c r="AM276" s="176"/>
      <c r="AN276" s="176"/>
      <c r="AO276" s="176"/>
      <c r="AP276" s="176"/>
      <c r="AQ276" s="176"/>
      <c r="AR276" s="50"/>
    </row>
    <row r="277" spans="1:75" ht="14.25" customHeight="1" x14ac:dyDescent="0.25">
      <c r="A277" s="227"/>
      <c r="B277" s="181" t="s">
        <v>434</v>
      </c>
      <c r="C277" s="177"/>
      <c r="D277" s="177"/>
      <c r="E277" s="177"/>
      <c r="F277" s="177"/>
      <c r="G277" s="177"/>
      <c r="H277" s="178"/>
      <c r="I277" s="179"/>
      <c r="J277" s="179"/>
      <c r="K277" s="179"/>
      <c r="L277" s="179"/>
      <c r="M277" s="179"/>
      <c r="N277" s="179"/>
      <c r="O277" s="179"/>
      <c r="P277" s="179"/>
      <c r="Q277" s="179"/>
      <c r="R277" s="179"/>
      <c r="S277" s="179"/>
      <c r="T277" s="179"/>
      <c r="U277" s="179"/>
      <c r="V277" s="179"/>
      <c r="W277" s="179"/>
      <c r="X277" s="179"/>
      <c r="Y277" s="179"/>
      <c r="Z277" s="179"/>
      <c r="AA277" s="179"/>
      <c r="AB277" s="179"/>
      <c r="AC277" s="179"/>
      <c r="AD277" s="179"/>
      <c r="AE277" s="179"/>
      <c r="AF277" s="179"/>
      <c r="AG277" s="179"/>
      <c r="AH277" s="179"/>
      <c r="AI277" s="179"/>
      <c r="AJ277" s="179"/>
      <c r="AK277" s="179"/>
      <c r="AL277" s="179"/>
      <c r="AM277" s="179"/>
      <c r="AN277" s="179"/>
      <c r="AO277" s="179"/>
      <c r="AP277" s="179"/>
      <c r="AQ277" s="179"/>
      <c r="AR277" s="180"/>
    </row>
    <row r="278" spans="1:75" ht="13.5" customHeight="1" x14ac:dyDescent="0.3">
      <c r="A278" s="868" t="s">
        <v>494</v>
      </c>
      <c r="B278" s="182" t="s">
        <v>435</v>
      </c>
      <c r="C278" s="182">
        <v>5253536</v>
      </c>
      <c r="D278" s="182">
        <v>5358904</v>
      </c>
      <c r="E278" s="182">
        <v>5235550</v>
      </c>
      <c r="F278" s="182">
        <v>5134122</v>
      </c>
      <c r="G278" s="182">
        <v>4604624</v>
      </c>
      <c r="H278" s="179">
        <v>4115213</v>
      </c>
      <c r="I278" s="179">
        <v>4127311</v>
      </c>
      <c r="J278" s="179">
        <v>4190611</v>
      </c>
      <c r="K278" s="179">
        <v>4056796</v>
      </c>
      <c r="L278" s="179">
        <v>4306244</v>
      </c>
      <c r="M278" s="179">
        <v>4335924</v>
      </c>
      <c r="N278" s="179">
        <v>4066930</v>
      </c>
      <c r="O278" s="184">
        <v>4121602.7900505415</v>
      </c>
      <c r="P278" s="184">
        <v>4175809.3487110822</v>
      </c>
      <c r="Q278" s="184">
        <v>4229517.3719885061</v>
      </c>
      <c r="R278" s="184">
        <v>4282716.7792041115</v>
      </c>
      <c r="S278" s="184">
        <v>4335348.0027110176</v>
      </c>
      <c r="T278" s="184">
        <v>4387391.1102581536</v>
      </c>
      <c r="U278" s="184">
        <v>4438808.7575130519</v>
      </c>
      <c r="V278" s="184">
        <v>4489593.6130730212</v>
      </c>
      <c r="W278" s="184">
        <v>4539688.6294608563</v>
      </c>
      <c r="X278" s="184">
        <v>4589067.0012354618</v>
      </c>
      <c r="Y278" s="184">
        <v>4637694.1333403802</v>
      </c>
      <c r="Z278" s="184">
        <v>4685529.9321671342</v>
      </c>
      <c r="AA278" s="184">
        <v>4732554.6945709884</v>
      </c>
      <c r="AB278" s="184">
        <v>4778734.0546018193</v>
      </c>
      <c r="AC278" s="184">
        <v>4824047.8509022212</v>
      </c>
      <c r="AD278" s="184">
        <v>4868457.3645017222</v>
      </c>
      <c r="AE278" s="184">
        <v>4911947.2452759342</v>
      </c>
      <c r="AF278" s="184">
        <v>4954488.8549330877</v>
      </c>
      <c r="AG278" s="184">
        <v>4996062.2612221111</v>
      </c>
      <c r="AH278" s="184">
        <v>5036662.1946973195</v>
      </c>
      <c r="AI278" s="184">
        <v>5076274.6798723293</v>
      </c>
      <c r="AJ278" s="184">
        <v>5114875.2023693863</v>
      </c>
      <c r="AK278" s="184">
        <v>5152458.7218491398</v>
      </c>
      <c r="AL278" s="184">
        <v>5189000.7239338346</v>
      </c>
      <c r="AM278" s="184">
        <v>5224495.0227524498</v>
      </c>
      <c r="AN278" s="184">
        <v>5258947.3459633384</v>
      </c>
      <c r="AO278" s="184">
        <v>5292328.1388493935</v>
      </c>
      <c r="AP278" s="184">
        <v>5324646.3365576481</v>
      </c>
      <c r="AQ278" s="184">
        <v>5355913.1652984759</v>
      </c>
      <c r="AR278" s="180"/>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row>
    <row r="279" spans="1:75" ht="14.25" customHeight="1" x14ac:dyDescent="0.25">
      <c r="A279" s="693"/>
      <c r="B279" s="182" t="s">
        <v>436</v>
      </c>
      <c r="C279" s="182">
        <v>1088862</v>
      </c>
      <c r="D279" s="182">
        <v>1127363</v>
      </c>
      <c r="E279" s="182">
        <v>1053311</v>
      </c>
      <c r="F279" s="182">
        <v>1127627</v>
      </c>
      <c r="G279" s="182">
        <v>999037</v>
      </c>
      <c r="H279" s="179">
        <v>860886</v>
      </c>
      <c r="I279" s="179">
        <v>896170</v>
      </c>
      <c r="J279" s="179">
        <v>856164</v>
      </c>
      <c r="K279" s="179">
        <v>832528</v>
      </c>
      <c r="L279" s="179">
        <v>996503</v>
      </c>
      <c r="M279" s="179">
        <v>962520</v>
      </c>
      <c r="N279" s="179">
        <v>846715</v>
      </c>
      <c r="O279" s="184">
        <v>858097.60836248577</v>
      </c>
      <c r="P279" s="184">
        <v>869383.14962241892</v>
      </c>
      <c r="Q279" s="184">
        <v>880564.89824591228</v>
      </c>
      <c r="R279" s="184">
        <v>891640.75548480288</v>
      </c>
      <c r="S279" s="184">
        <v>902598.31964539818</v>
      </c>
      <c r="T279" s="184">
        <v>913433.44093019364</v>
      </c>
      <c r="U279" s="184">
        <v>924138.34443122055</v>
      </c>
      <c r="V279" s="184">
        <v>934711.50378617854</v>
      </c>
      <c r="W279" s="184">
        <v>945141.04198841611</v>
      </c>
      <c r="X279" s="184">
        <v>955421.37827577163</v>
      </c>
      <c r="Y279" s="184">
        <v>965545.3101261392</v>
      </c>
      <c r="Z279" s="184">
        <v>975504.49024568766</v>
      </c>
      <c r="AA279" s="184">
        <v>985294.81653573434</v>
      </c>
      <c r="AB279" s="184">
        <v>994909.13417299511</v>
      </c>
      <c r="AC279" s="184">
        <v>1004343.2456611433</v>
      </c>
      <c r="AD279" s="184">
        <v>1013589.0898992791</v>
      </c>
      <c r="AE279" s="184">
        <v>1022643.4710663354</v>
      </c>
      <c r="AF279" s="184">
        <v>1031500.4268095758</v>
      </c>
      <c r="AG279" s="184">
        <v>1040155.8073314953</v>
      </c>
      <c r="AH279" s="184">
        <v>1048608.5155591907</v>
      </c>
      <c r="AI279" s="184">
        <v>1056855.6418645263</v>
      </c>
      <c r="AJ279" s="184">
        <v>1064892.0824735595</v>
      </c>
      <c r="AK279" s="184">
        <v>1072716.7880122089</v>
      </c>
      <c r="AL279" s="184">
        <v>1080324.6547065317</v>
      </c>
      <c r="AM279" s="184">
        <v>1087714.3946883371</v>
      </c>
      <c r="AN279" s="184">
        <v>1094887.2004281722</v>
      </c>
      <c r="AO279" s="184">
        <v>1101836.9187780125</v>
      </c>
      <c r="AP279" s="184">
        <v>1108565.4099919121</v>
      </c>
      <c r="AQ279" s="184">
        <v>1115075.0113121439</v>
      </c>
      <c r="AR279" s="180"/>
    </row>
    <row r="280" spans="1:75" ht="14.25" customHeight="1" x14ac:dyDescent="0.25">
      <c r="A280" s="693"/>
      <c r="B280" s="182" t="s">
        <v>437</v>
      </c>
      <c r="C280" s="183">
        <f t="shared" ref="C280:G280" si="161">C278*0.07</f>
        <v>367747.52</v>
      </c>
      <c r="D280" s="183">
        <f t="shared" si="161"/>
        <v>375123.28</v>
      </c>
      <c r="E280" s="183">
        <f t="shared" si="161"/>
        <v>366488.50000000006</v>
      </c>
      <c r="F280" s="183">
        <f t="shared" si="161"/>
        <v>359388.54000000004</v>
      </c>
      <c r="G280" s="183">
        <f t="shared" si="161"/>
        <v>322323.68000000005</v>
      </c>
      <c r="H280" s="184">
        <v>288064.91000000003</v>
      </c>
      <c r="I280" s="184">
        <v>288911.77</v>
      </c>
      <c r="J280" s="184">
        <v>293342.77</v>
      </c>
      <c r="K280" s="184">
        <v>283975.72000000003</v>
      </c>
      <c r="L280" s="184">
        <v>301437.08</v>
      </c>
      <c r="M280" s="184">
        <v>303514.68000000005</v>
      </c>
      <c r="N280" s="184">
        <v>284685.10000000003</v>
      </c>
      <c r="O280" s="184">
        <v>288512.19530353794</v>
      </c>
      <c r="P280" s="184">
        <v>292306.6544097758</v>
      </c>
      <c r="Q280" s="184">
        <v>296066.21603919548</v>
      </c>
      <c r="R280" s="184">
        <v>299790.17454428785</v>
      </c>
      <c r="S280" s="184">
        <v>303474.36018977128</v>
      </c>
      <c r="T280" s="184">
        <v>307117.37771807081</v>
      </c>
      <c r="U280" s="184">
        <v>310716.61302591371</v>
      </c>
      <c r="V280" s="184">
        <v>314271.55291511159</v>
      </c>
      <c r="W280" s="184">
        <v>317778.20406226005</v>
      </c>
      <c r="X280" s="184">
        <v>321234.69008648238</v>
      </c>
      <c r="Y280" s="184">
        <v>324638.58933382662</v>
      </c>
      <c r="Z280" s="184">
        <v>327987.09525169944</v>
      </c>
      <c r="AA280" s="184">
        <v>331278.82861996925</v>
      </c>
      <c r="AB280" s="184">
        <v>334511.38382212742</v>
      </c>
      <c r="AC280" s="184">
        <v>337683.34956315556</v>
      </c>
      <c r="AD280" s="184">
        <v>340792.01551512058</v>
      </c>
      <c r="AE280" s="184">
        <v>343836.30716931541</v>
      </c>
      <c r="AF280" s="184">
        <v>346814.21984531614</v>
      </c>
      <c r="AG280" s="184">
        <v>349724.35828554776</v>
      </c>
      <c r="AH280" s="184">
        <v>352566.35362881236</v>
      </c>
      <c r="AI280" s="184">
        <v>355339.22759106307</v>
      </c>
      <c r="AJ280" s="184">
        <v>358041.26416585705</v>
      </c>
      <c r="AK280" s="184">
        <v>360672.11052943976</v>
      </c>
      <c r="AL280" s="184">
        <v>363230.0506753684</v>
      </c>
      <c r="AM280" s="184">
        <v>365714.65159267146</v>
      </c>
      <c r="AN280" s="184">
        <v>368126.31421743362</v>
      </c>
      <c r="AO280" s="184">
        <v>370462.9697194575</v>
      </c>
      <c r="AP280" s="184">
        <v>372725.24355903536</v>
      </c>
      <c r="AQ280" s="184">
        <v>374913.92157089332</v>
      </c>
      <c r="AR280" s="180"/>
    </row>
    <row r="281" spans="1:75" ht="14.25" customHeight="1" x14ac:dyDescent="0.25">
      <c r="A281" s="693"/>
      <c r="B281" s="182" t="s">
        <v>438</v>
      </c>
      <c r="C281" s="183">
        <f t="shared" ref="C281:G281" si="162">C278*0.31</f>
        <v>1628596.16</v>
      </c>
      <c r="D281" s="183">
        <f t="shared" si="162"/>
        <v>1661260.24</v>
      </c>
      <c r="E281" s="183">
        <f t="shared" si="162"/>
        <v>1623020.5</v>
      </c>
      <c r="F281" s="183">
        <f t="shared" si="162"/>
        <v>1591577.82</v>
      </c>
      <c r="G281" s="183">
        <f t="shared" si="162"/>
        <v>1427433.44</v>
      </c>
      <c r="H281" s="184">
        <v>1275716.03</v>
      </c>
      <c r="I281" s="184">
        <v>1279466.4099999999</v>
      </c>
      <c r="J281" s="184">
        <v>1299089.4099999999</v>
      </c>
      <c r="K281" s="184">
        <v>1257606.76</v>
      </c>
      <c r="L281" s="184">
        <v>1334935.6399999999</v>
      </c>
      <c r="M281" s="184">
        <v>1344136.44</v>
      </c>
      <c r="N281" s="184">
        <v>1260748.3</v>
      </c>
      <c r="O281" s="184">
        <v>1277696.8649156678</v>
      </c>
      <c r="P281" s="184">
        <v>1294500.8981004355</v>
      </c>
      <c r="Q281" s="184">
        <v>1311150.3853164369</v>
      </c>
      <c r="R281" s="184">
        <v>1327642.2015532744</v>
      </c>
      <c r="S281" s="184">
        <v>1343957.8808404154</v>
      </c>
      <c r="T281" s="184">
        <v>1360091.2441800276</v>
      </c>
      <c r="U281" s="184">
        <v>1376030.7148290463</v>
      </c>
      <c r="V281" s="184">
        <v>1391774.0200526367</v>
      </c>
      <c r="W281" s="184">
        <v>1407303.4751328656</v>
      </c>
      <c r="X281" s="184">
        <v>1422610.7703829932</v>
      </c>
      <c r="Y281" s="184">
        <v>1437685.1813355177</v>
      </c>
      <c r="Z281" s="184">
        <v>1452514.2789718115</v>
      </c>
      <c r="AA281" s="184">
        <v>1467091.9553170064</v>
      </c>
      <c r="AB281" s="184">
        <v>1481407.5569265641</v>
      </c>
      <c r="AC281" s="184">
        <v>1495454.8337796887</v>
      </c>
      <c r="AD281" s="184">
        <v>1509221.7829955339</v>
      </c>
      <c r="AE281" s="184">
        <v>1522703.6460355397</v>
      </c>
      <c r="AF281" s="184">
        <v>1535891.5450292572</v>
      </c>
      <c r="AG281" s="184">
        <v>1548779.3009788545</v>
      </c>
      <c r="AH281" s="184">
        <v>1561365.2803561692</v>
      </c>
      <c r="AI281" s="184">
        <v>1573645.1507604222</v>
      </c>
      <c r="AJ281" s="184">
        <v>1585611.3127345098</v>
      </c>
      <c r="AK281" s="184">
        <v>1597262.2037732333</v>
      </c>
      <c r="AL281" s="184">
        <v>1608590.2244194888</v>
      </c>
      <c r="AM281" s="184">
        <v>1619593.4570532595</v>
      </c>
      <c r="AN281" s="184">
        <v>1630273.6772486349</v>
      </c>
      <c r="AO281" s="184">
        <v>1640621.7230433119</v>
      </c>
      <c r="AP281" s="184">
        <v>1650640.3643328708</v>
      </c>
      <c r="AQ281" s="184">
        <v>1660333.0812425276</v>
      </c>
      <c r="AR281" s="180"/>
    </row>
    <row r="282" spans="1:75" ht="13.5" customHeight="1" x14ac:dyDescent="0.25">
      <c r="A282" s="693"/>
      <c r="B282" s="182" t="s">
        <v>439</v>
      </c>
      <c r="C282" s="183">
        <f t="shared" ref="C282:G282" si="163">C278*0.47</f>
        <v>2469161.92</v>
      </c>
      <c r="D282" s="183">
        <f t="shared" si="163"/>
        <v>2518684.88</v>
      </c>
      <c r="E282" s="183">
        <f t="shared" si="163"/>
        <v>2460708.5</v>
      </c>
      <c r="F282" s="183">
        <f t="shared" si="163"/>
        <v>2413037.34</v>
      </c>
      <c r="G282" s="183">
        <f t="shared" si="163"/>
        <v>2164173.2799999998</v>
      </c>
      <c r="H282" s="184">
        <v>1934150.1099999999</v>
      </c>
      <c r="I282" s="184">
        <v>1939836.17</v>
      </c>
      <c r="J282" s="184">
        <v>1969587.17</v>
      </c>
      <c r="K282" s="184">
        <v>1906694.1199999999</v>
      </c>
      <c r="L282" s="184">
        <v>2023934.68</v>
      </c>
      <c r="M282" s="184">
        <v>2037884.2799999998</v>
      </c>
      <c r="N282" s="184">
        <v>1911457.0999999999</v>
      </c>
      <c r="O282" s="184">
        <v>1937153.3113237543</v>
      </c>
      <c r="P282" s="184">
        <v>1962630.3938942084</v>
      </c>
      <c r="Q282" s="184">
        <v>1987873.1648345976</v>
      </c>
      <c r="R282" s="184">
        <v>2012876.886225932</v>
      </c>
      <c r="S282" s="184">
        <v>2037613.5612741779</v>
      </c>
      <c r="T282" s="184">
        <v>2062073.8218213317</v>
      </c>
      <c r="U282" s="184">
        <v>2086240.116031134</v>
      </c>
      <c r="V282" s="184">
        <v>2110108.9981443197</v>
      </c>
      <c r="W282" s="184">
        <v>2133653.6558466023</v>
      </c>
      <c r="X282" s="184">
        <v>2156861.4905806668</v>
      </c>
      <c r="Y282" s="184">
        <v>2179716.2426699782</v>
      </c>
      <c r="Z282" s="184">
        <v>2202199.0681185527</v>
      </c>
      <c r="AA282" s="184">
        <v>2224300.7064483641</v>
      </c>
      <c r="AB282" s="184">
        <v>2246005.0056628548</v>
      </c>
      <c r="AC282" s="184">
        <v>2267302.4899240434</v>
      </c>
      <c r="AD282" s="184">
        <v>2288174.9613158088</v>
      </c>
      <c r="AE282" s="184">
        <v>2308615.2052796884</v>
      </c>
      <c r="AF282" s="184">
        <v>2328609.7618185505</v>
      </c>
      <c r="AG282" s="184">
        <v>2348149.2627743916</v>
      </c>
      <c r="AH282" s="184">
        <v>2367231.2315077395</v>
      </c>
      <c r="AI282" s="184">
        <v>2385849.0995399943</v>
      </c>
      <c r="AJ282" s="184">
        <v>2403991.3451136108</v>
      </c>
      <c r="AK282" s="184">
        <v>2421655.5992690949</v>
      </c>
      <c r="AL282" s="184">
        <v>2438830.3402489014</v>
      </c>
      <c r="AM282" s="184">
        <v>2455512.6606936506</v>
      </c>
      <c r="AN282" s="184">
        <v>2471705.2526027681</v>
      </c>
      <c r="AO282" s="184">
        <v>2487394.2252592142</v>
      </c>
      <c r="AP282" s="184">
        <v>2502583.778182094</v>
      </c>
      <c r="AQ282" s="184">
        <v>2517279.1876902832</v>
      </c>
      <c r="AR282" s="180"/>
    </row>
    <row r="283" spans="1:75" ht="13.5" customHeight="1" x14ac:dyDescent="0.25">
      <c r="A283" s="227"/>
      <c r="B283" s="182"/>
      <c r="C283" s="183"/>
      <c r="D283" s="183"/>
      <c r="E283" s="183"/>
      <c r="F283" s="183"/>
      <c r="G283" s="183"/>
      <c r="H283" s="184"/>
      <c r="I283" s="184"/>
      <c r="J283" s="184"/>
      <c r="K283" s="184"/>
      <c r="L283" s="184"/>
      <c r="M283" s="184"/>
      <c r="N283" s="184"/>
      <c r="O283" s="179"/>
      <c r="P283" s="179"/>
      <c r="Q283" s="179"/>
      <c r="R283" s="179"/>
      <c r="S283" s="179"/>
      <c r="T283" s="179"/>
      <c r="U283" s="179"/>
      <c r="V283" s="179"/>
      <c r="W283" s="179"/>
      <c r="X283" s="179"/>
      <c r="Y283" s="179"/>
      <c r="Z283" s="179"/>
      <c r="AA283" s="179"/>
      <c r="AB283" s="179"/>
      <c r="AC283" s="179"/>
      <c r="AD283" s="179"/>
      <c r="AE283" s="179"/>
      <c r="AF283" s="179"/>
      <c r="AG283" s="179"/>
      <c r="AH283" s="179"/>
      <c r="AI283" s="179"/>
      <c r="AJ283" s="179"/>
      <c r="AK283" s="179"/>
      <c r="AL283" s="179"/>
      <c r="AM283" s="179"/>
      <c r="AN283" s="179"/>
      <c r="AO283" s="179"/>
      <c r="AP283" s="179"/>
      <c r="AQ283" s="179"/>
      <c r="AR283" s="180"/>
    </row>
    <row r="284" spans="1:75" ht="13.5" customHeight="1" x14ac:dyDescent="0.3">
      <c r="A284" s="868" t="s">
        <v>495</v>
      </c>
      <c r="B284" s="182" t="s">
        <v>435</v>
      </c>
      <c r="C284" s="182">
        <v>5253536</v>
      </c>
      <c r="D284" s="182">
        <v>5358904</v>
      </c>
      <c r="E284" s="182">
        <v>5235550</v>
      </c>
      <c r="F284" s="182">
        <v>5134122</v>
      </c>
      <c r="G284" s="182">
        <v>4604624</v>
      </c>
      <c r="H284" s="179">
        <v>4115213</v>
      </c>
      <c r="I284" s="179">
        <v>4127311</v>
      </c>
      <c r="J284" s="179">
        <v>4190611</v>
      </c>
      <c r="K284" s="179">
        <v>4056796</v>
      </c>
      <c r="L284" s="179">
        <v>4306244</v>
      </c>
      <c r="M284" s="179">
        <v>4335924</v>
      </c>
      <c r="N284" s="179">
        <v>4066930</v>
      </c>
      <c r="O284" s="184">
        <v>4206988.2371525951</v>
      </c>
      <c r="P284" s="184">
        <v>4330740.2398350509</v>
      </c>
      <c r="Q284" s="184">
        <v>4465633.0592687586</v>
      </c>
      <c r="R284" s="184">
        <v>4571128.095144093</v>
      </c>
      <c r="S284" s="184">
        <v>4660262.001910314</v>
      </c>
      <c r="T284" s="184">
        <v>4778675.3228829894</v>
      </c>
      <c r="U284" s="184">
        <v>4881575.0785911316</v>
      </c>
      <c r="V284" s="184">
        <v>4942590.7047294863</v>
      </c>
      <c r="W284" s="184">
        <v>5014375.1061119754</v>
      </c>
      <c r="X284" s="184">
        <v>5119216.4738153471</v>
      </c>
      <c r="Y284" s="184">
        <v>5188268.1474053357</v>
      </c>
      <c r="Z284" s="184">
        <v>5277492.7481722357</v>
      </c>
      <c r="AA284" s="184">
        <v>5340666.6328182928</v>
      </c>
      <c r="AB284" s="184">
        <v>5407003.3052476533</v>
      </c>
      <c r="AC284" s="184">
        <v>5487302.6724135922</v>
      </c>
      <c r="AD284" s="184">
        <v>5559887.1824108167</v>
      </c>
      <c r="AE284" s="184">
        <v>5643271.8563960837</v>
      </c>
      <c r="AF284" s="184">
        <v>5747121.9507978959</v>
      </c>
      <c r="AG284" s="184">
        <v>5845986.176949014</v>
      </c>
      <c r="AH284" s="184">
        <v>5957631.18412048</v>
      </c>
      <c r="AI284" s="184">
        <v>6075725.4594288589</v>
      </c>
      <c r="AJ284" s="184">
        <v>6177085.3161521628</v>
      </c>
      <c r="AK284" s="184">
        <v>6313922.9213938499</v>
      </c>
      <c r="AL284" s="184">
        <v>6441057.2640335169</v>
      </c>
      <c r="AM284" s="184">
        <v>6602843.4681977555</v>
      </c>
      <c r="AN284" s="184">
        <v>6745193.1052778298</v>
      </c>
      <c r="AO284" s="184">
        <v>6889232.4064647695</v>
      </c>
      <c r="AP284" s="184">
        <v>7041669.2973264027</v>
      </c>
      <c r="AQ284" s="184">
        <v>7195625.9515367988</v>
      </c>
      <c r="AR284" s="180"/>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row>
    <row r="285" spans="1:75" ht="14.25" customHeight="1" x14ac:dyDescent="0.25">
      <c r="A285" s="693"/>
      <c r="B285" s="182" t="s">
        <v>436</v>
      </c>
      <c r="C285" s="182">
        <v>1088862</v>
      </c>
      <c r="D285" s="182">
        <v>1127363</v>
      </c>
      <c r="E285" s="182">
        <v>1053311</v>
      </c>
      <c r="F285" s="182">
        <v>1127627</v>
      </c>
      <c r="G285" s="182">
        <v>999037</v>
      </c>
      <c r="H285" s="179">
        <v>860886</v>
      </c>
      <c r="I285" s="179">
        <v>896170</v>
      </c>
      <c r="J285" s="179">
        <v>856164</v>
      </c>
      <c r="K285" s="179">
        <v>832528</v>
      </c>
      <c r="L285" s="179">
        <v>996503</v>
      </c>
      <c r="M285" s="179">
        <v>962520</v>
      </c>
      <c r="N285" s="179">
        <v>846715</v>
      </c>
      <c r="O285" s="184">
        <v>875874.44220103603</v>
      </c>
      <c r="P285" s="184">
        <v>901639.00587714452</v>
      </c>
      <c r="Q285" s="184">
        <v>929723.03329015919</v>
      </c>
      <c r="R285" s="184">
        <v>951686.58547846437</v>
      </c>
      <c r="S285" s="184">
        <v>970243.83034561505</v>
      </c>
      <c r="T285" s="184">
        <v>994896.90651544812</v>
      </c>
      <c r="U285" s="184">
        <v>1016320.1340247537</v>
      </c>
      <c r="V285" s="184">
        <v>1029023.2899398388</v>
      </c>
      <c r="W285" s="184">
        <v>1043968.4523637247</v>
      </c>
      <c r="X285" s="184">
        <v>1065795.9140252138</v>
      </c>
      <c r="Y285" s="184">
        <v>1080172.1358445585</v>
      </c>
      <c r="Z285" s="184">
        <v>1098748.2627605235</v>
      </c>
      <c r="AA285" s="184">
        <v>1111900.7575755524</v>
      </c>
      <c r="AB285" s="184">
        <v>1125711.7293886957</v>
      </c>
      <c r="AC285" s="184">
        <v>1142429.6661788316</v>
      </c>
      <c r="AD285" s="184">
        <v>1157541.4073158316</v>
      </c>
      <c r="AE285" s="184">
        <v>1174901.6899450964</v>
      </c>
      <c r="AF285" s="184">
        <v>1196522.7733375891</v>
      </c>
      <c r="AG285" s="184">
        <v>1217105.8232660473</v>
      </c>
      <c r="AH285" s="184">
        <v>1240349.7694975261</v>
      </c>
      <c r="AI285" s="184">
        <v>1264936.421915378</v>
      </c>
      <c r="AJ285" s="184">
        <v>1286039.0499629402</v>
      </c>
      <c r="AK285" s="184">
        <v>1314527.9723004811</v>
      </c>
      <c r="AL285" s="184">
        <v>1340996.7226670093</v>
      </c>
      <c r="AM285" s="184">
        <v>1374679.8216775465</v>
      </c>
      <c r="AN285" s="184">
        <v>1404316.322173069</v>
      </c>
      <c r="AO285" s="184">
        <v>1434304.6024986464</v>
      </c>
      <c r="AP285" s="184">
        <v>1466041.2200568309</v>
      </c>
      <c r="AQ285" s="184">
        <v>1498094.2449354876</v>
      </c>
      <c r="AR285" s="180"/>
    </row>
    <row r="286" spans="1:75" ht="14.25" customHeight="1" x14ac:dyDescent="0.25">
      <c r="A286" s="693"/>
      <c r="B286" s="182" t="s">
        <v>437</v>
      </c>
      <c r="C286" s="183">
        <f t="shared" ref="C286:G286" si="164">C284*0.07</f>
        <v>367747.52</v>
      </c>
      <c r="D286" s="183">
        <f t="shared" si="164"/>
        <v>375123.28</v>
      </c>
      <c r="E286" s="183">
        <f t="shared" si="164"/>
        <v>366488.50000000006</v>
      </c>
      <c r="F286" s="183">
        <f t="shared" si="164"/>
        <v>359388.54000000004</v>
      </c>
      <c r="G286" s="183">
        <f t="shared" si="164"/>
        <v>322323.68000000005</v>
      </c>
      <c r="H286" s="184">
        <v>288064.91000000003</v>
      </c>
      <c r="I286" s="184">
        <v>288911.77</v>
      </c>
      <c r="J286" s="184">
        <v>293342.77</v>
      </c>
      <c r="K286" s="184">
        <v>283975.72000000003</v>
      </c>
      <c r="L286" s="184">
        <v>301437.08</v>
      </c>
      <c r="M286" s="184">
        <v>303514.68000000005</v>
      </c>
      <c r="N286" s="184">
        <v>284685.10000000003</v>
      </c>
      <c r="O286" s="184">
        <v>294489.17660068168</v>
      </c>
      <c r="P286" s="184">
        <v>303151.81678845361</v>
      </c>
      <c r="Q286" s="184">
        <v>312594.31414881314</v>
      </c>
      <c r="R286" s="184">
        <v>319978.96666008659</v>
      </c>
      <c r="S286" s="184">
        <v>326218.34013372206</v>
      </c>
      <c r="T286" s="184">
        <v>334507.27260180935</v>
      </c>
      <c r="U286" s="184">
        <v>341710.25550137932</v>
      </c>
      <c r="V286" s="184">
        <v>345981.34933106415</v>
      </c>
      <c r="W286" s="184">
        <v>351006.2574278384</v>
      </c>
      <c r="X286" s="184">
        <v>358345.15316707443</v>
      </c>
      <c r="Y286" s="184">
        <v>363178.77031837363</v>
      </c>
      <c r="Z286" s="184">
        <v>369424.49237205659</v>
      </c>
      <c r="AA286" s="184">
        <v>373846.6642972806</v>
      </c>
      <c r="AB286" s="184">
        <v>378490.23136733583</v>
      </c>
      <c r="AC286" s="184">
        <v>384111.18706895155</v>
      </c>
      <c r="AD286" s="184">
        <v>389192.10276875726</v>
      </c>
      <c r="AE286" s="184">
        <v>395029.02994772594</v>
      </c>
      <c r="AF286" s="184">
        <v>402298.5365558528</v>
      </c>
      <c r="AG286" s="184">
        <v>409219.03238643106</v>
      </c>
      <c r="AH286" s="184">
        <v>417034.18288843369</v>
      </c>
      <c r="AI286" s="184">
        <v>425300.7821600202</v>
      </c>
      <c r="AJ286" s="184">
        <v>432395.97213065147</v>
      </c>
      <c r="AK286" s="184">
        <v>441974.60449756955</v>
      </c>
      <c r="AL286" s="184">
        <v>450874.00848234619</v>
      </c>
      <c r="AM286" s="184">
        <v>462199.04277384293</v>
      </c>
      <c r="AN286" s="184">
        <v>472163.51736944815</v>
      </c>
      <c r="AO286" s="184">
        <v>482246.26845253393</v>
      </c>
      <c r="AP286" s="184">
        <v>492916.85081284825</v>
      </c>
      <c r="AQ286" s="184">
        <v>503693.81660757598</v>
      </c>
      <c r="AR286" s="180"/>
    </row>
    <row r="287" spans="1:75" ht="14.25" customHeight="1" x14ac:dyDescent="0.25">
      <c r="A287" s="693"/>
      <c r="B287" s="182" t="s">
        <v>438</v>
      </c>
      <c r="C287" s="183">
        <f t="shared" ref="C287:G287" si="165">C284*0.31</f>
        <v>1628596.16</v>
      </c>
      <c r="D287" s="183">
        <f t="shared" si="165"/>
        <v>1661260.24</v>
      </c>
      <c r="E287" s="183">
        <f t="shared" si="165"/>
        <v>1623020.5</v>
      </c>
      <c r="F287" s="183">
        <f t="shared" si="165"/>
        <v>1591577.82</v>
      </c>
      <c r="G287" s="183">
        <f t="shared" si="165"/>
        <v>1427433.44</v>
      </c>
      <c r="H287" s="184">
        <v>1275716.03</v>
      </c>
      <c r="I287" s="184">
        <v>1279466.4099999999</v>
      </c>
      <c r="J287" s="184">
        <v>1299089.4099999999</v>
      </c>
      <c r="K287" s="184">
        <v>1257606.76</v>
      </c>
      <c r="L287" s="184">
        <v>1334935.6399999999</v>
      </c>
      <c r="M287" s="184">
        <v>1344136.44</v>
      </c>
      <c r="N287" s="184">
        <v>1260748.3</v>
      </c>
      <c r="O287" s="184">
        <v>1304166.3535173046</v>
      </c>
      <c r="P287" s="184">
        <v>1342529.4743488661</v>
      </c>
      <c r="Q287" s="184">
        <v>1384346.2483733157</v>
      </c>
      <c r="R287" s="184">
        <v>1417049.7094946695</v>
      </c>
      <c r="S287" s="184">
        <v>1444681.220592198</v>
      </c>
      <c r="T287" s="184">
        <v>1481389.3500937275</v>
      </c>
      <c r="U287" s="184">
        <v>1513288.2743632516</v>
      </c>
      <c r="V287" s="184">
        <v>1532203.1184661416</v>
      </c>
      <c r="W287" s="184">
        <v>1554456.2828947131</v>
      </c>
      <c r="X287" s="184">
        <v>1586957.1068827582</v>
      </c>
      <c r="Y287" s="184">
        <v>1608363.1256956547</v>
      </c>
      <c r="Z287" s="184">
        <v>1636022.7519333935</v>
      </c>
      <c r="AA287" s="184">
        <v>1655606.6561736711</v>
      </c>
      <c r="AB287" s="184">
        <v>1676171.0246267731</v>
      </c>
      <c r="AC287" s="184">
        <v>1701063.8284482141</v>
      </c>
      <c r="AD287" s="184">
        <v>1723565.0265473537</v>
      </c>
      <c r="AE287" s="184">
        <v>1749414.2754827866</v>
      </c>
      <c r="AF287" s="184">
        <v>1781607.8047473484</v>
      </c>
      <c r="AG287" s="184">
        <v>1812255.714854195</v>
      </c>
      <c r="AH287" s="184">
        <v>1846865.6670773495</v>
      </c>
      <c r="AI287" s="184">
        <v>1883474.8924229469</v>
      </c>
      <c r="AJ287" s="184">
        <v>1914896.4480071713</v>
      </c>
      <c r="AK287" s="184">
        <v>1957316.1056320944</v>
      </c>
      <c r="AL287" s="184">
        <v>1996727.751850391</v>
      </c>
      <c r="AM287" s="184">
        <v>2046881.475141305</v>
      </c>
      <c r="AN287" s="184">
        <v>2091009.8626361282</v>
      </c>
      <c r="AO287" s="184">
        <v>2135662.0460040797</v>
      </c>
      <c r="AP287" s="184">
        <v>2182917.4821711862</v>
      </c>
      <c r="AQ287" s="184">
        <v>2230644.0449764091</v>
      </c>
      <c r="AR287" s="180"/>
    </row>
    <row r="288" spans="1:75" ht="13.5" customHeight="1" x14ac:dyDescent="0.25">
      <c r="A288" s="693"/>
      <c r="B288" s="182" t="s">
        <v>439</v>
      </c>
      <c r="C288" s="183">
        <f t="shared" ref="C288:G288" si="166">C284*0.47</f>
        <v>2469161.92</v>
      </c>
      <c r="D288" s="183">
        <f t="shared" si="166"/>
        <v>2518684.88</v>
      </c>
      <c r="E288" s="183">
        <f t="shared" si="166"/>
        <v>2460708.5</v>
      </c>
      <c r="F288" s="183">
        <f t="shared" si="166"/>
        <v>2413037.34</v>
      </c>
      <c r="G288" s="183">
        <f t="shared" si="166"/>
        <v>2164173.2799999998</v>
      </c>
      <c r="H288" s="184">
        <v>1934150.1099999999</v>
      </c>
      <c r="I288" s="184">
        <v>1939836.17</v>
      </c>
      <c r="J288" s="184">
        <v>1969587.17</v>
      </c>
      <c r="K288" s="184">
        <v>1906694.1199999999</v>
      </c>
      <c r="L288" s="184">
        <v>2023934.68</v>
      </c>
      <c r="M288" s="184">
        <v>2037884.2799999998</v>
      </c>
      <c r="N288" s="184">
        <v>1911457.0999999999</v>
      </c>
      <c r="O288" s="184">
        <v>1977284.4714617196</v>
      </c>
      <c r="P288" s="184">
        <v>2035447.912722474</v>
      </c>
      <c r="Q288" s="184">
        <v>2098847.5378563167</v>
      </c>
      <c r="R288" s="184">
        <v>2148430.2047177241</v>
      </c>
      <c r="S288" s="184">
        <v>2190323.1408978482</v>
      </c>
      <c r="T288" s="184">
        <v>2245977.4017550056</v>
      </c>
      <c r="U288" s="184">
        <v>2294340.2869378324</v>
      </c>
      <c r="V288" s="184">
        <v>2323017.631222859</v>
      </c>
      <c r="W288" s="184">
        <v>2356756.2998726289</v>
      </c>
      <c r="X288" s="184">
        <v>2406031.7426932137</v>
      </c>
      <c r="Y288" s="184">
        <v>2438486.0292805084</v>
      </c>
      <c r="Z288" s="184">
        <v>2480421.5916409511</v>
      </c>
      <c r="AA288" s="184">
        <v>2510113.3174245977</v>
      </c>
      <c r="AB288" s="184">
        <v>2541291.5534663973</v>
      </c>
      <c r="AC288" s="184">
        <v>2579032.2560343887</v>
      </c>
      <c r="AD288" s="184">
        <v>2613146.9757330841</v>
      </c>
      <c r="AE288" s="184">
        <v>2652337.7725061597</v>
      </c>
      <c r="AF288" s="184">
        <v>2701147.3168750112</v>
      </c>
      <c r="AG288" s="184">
        <v>2747613.5031660367</v>
      </c>
      <c r="AH288" s="184">
        <v>2800086.6565366257</v>
      </c>
      <c r="AI288" s="184">
        <v>2855590.9659315636</v>
      </c>
      <c r="AJ288" s="184">
        <v>2903230.0985915167</v>
      </c>
      <c r="AK288" s="184">
        <v>2967543.7730551097</v>
      </c>
      <c r="AL288" s="184">
        <v>3027296.9140957529</v>
      </c>
      <c r="AM288" s="184">
        <v>3103336.4300529449</v>
      </c>
      <c r="AN288" s="184">
        <v>3170240.7594805802</v>
      </c>
      <c r="AO288" s="184">
        <v>3237939.2310384419</v>
      </c>
      <c r="AP288" s="184">
        <v>3309584.5697434098</v>
      </c>
      <c r="AQ288" s="184">
        <v>3381944.1972222961</v>
      </c>
      <c r="AR288" s="180"/>
    </row>
    <row r="289" spans="1:75" ht="12.75" customHeight="1" x14ac:dyDescent="0.25">
      <c r="A289" s="227"/>
      <c r="B289" s="185"/>
      <c r="C289" s="186"/>
      <c r="D289" s="186"/>
      <c r="E289" s="186"/>
      <c r="F289" s="186"/>
      <c r="G289" s="186"/>
      <c r="H289" s="187"/>
      <c r="I289" s="187"/>
      <c r="J289" s="187"/>
      <c r="K289" s="187"/>
      <c r="L289" s="187"/>
      <c r="M289" s="187"/>
      <c r="N289" s="187"/>
      <c r="O289" s="187"/>
      <c r="P289" s="187"/>
      <c r="Q289" s="187"/>
      <c r="R289" s="187"/>
      <c r="S289" s="187"/>
      <c r="T289" s="187"/>
      <c r="U289" s="187"/>
      <c r="V289" s="187"/>
      <c r="W289" s="187"/>
      <c r="X289" s="187"/>
      <c r="Y289" s="187"/>
      <c r="Z289" s="187"/>
      <c r="AA289" s="187"/>
      <c r="AB289" s="187"/>
      <c r="AC289" s="187"/>
      <c r="AD289" s="187"/>
      <c r="AE289" s="187"/>
      <c r="AF289" s="187"/>
      <c r="AG289" s="187"/>
      <c r="AH289" s="187"/>
      <c r="AI289" s="187"/>
      <c r="AJ289" s="187"/>
      <c r="AK289" s="187"/>
      <c r="AL289" s="187"/>
      <c r="AM289" s="187"/>
      <c r="AN289" s="187"/>
      <c r="AO289" s="187"/>
      <c r="AP289" s="187"/>
      <c r="AQ289" s="187"/>
      <c r="AR289" s="180"/>
    </row>
    <row r="290" spans="1:75" ht="14.25" customHeight="1" x14ac:dyDescent="0.25">
      <c r="A290" s="227"/>
      <c r="B290" s="181" t="s">
        <v>440</v>
      </c>
      <c r="C290" s="177"/>
      <c r="D290" s="177"/>
      <c r="E290" s="177"/>
      <c r="F290" s="177"/>
      <c r="G290" s="177"/>
      <c r="H290" s="178"/>
      <c r="I290" s="179"/>
      <c r="J290" s="179"/>
      <c r="K290" s="179"/>
      <c r="L290" s="179"/>
      <c r="M290" s="179"/>
      <c r="N290" s="179"/>
      <c r="O290" s="179"/>
      <c r="P290" s="179"/>
      <c r="Q290" s="179"/>
      <c r="R290" s="179"/>
      <c r="S290" s="179"/>
      <c r="T290" s="179"/>
      <c r="U290" s="179"/>
      <c r="V290" s="179"/>
      <c r="W290" s="179"/>
      <c r="X290" s="179"/>
      <c r="Y290" s="179"/>
      <c r="Z290" s="179"/>
      <c r="AA290" s="179"/>
      <c r="AB290" s="179"/>
      <c r="AC290" s="179"/>
      <c r="AD290" s="179"/>
      <c r="AE290" s="179"/>
      <c r="AF290" s="179"/>
      <c r="AG290" s="179"/>
      <c r="AH290" s="179"/>
      <c r="AI290" s="179"/>
      <c r="AJ290" s="179"/>
      <c r="AK290" s="179"/>
      <c r="AL290" s="179"/>
      <c r="AM290" s="179"/>
      <c r="AN290" s="179"/>
      <c r="AO290" s="179"/>
      <c r="AP290" s="179"/>
      <c r="AQ290" s="179"/>
      <c r="AR290" s="180"/>
    </row>
    <row r="291" spans="1:75" ht="24" customHeight="1" x14ac:dyDescent="0.25">
      <c r="A291" s="659" t="s">
        <v>496</v>
      </c>
      <c r="B291" s="182" t="s">
        <v>441</v>
      </c>
      <c r="C291" s="188">
        <v>4.919924</v>
      </c>
      <c r="D291" s="188">
        <v>4.8109590000000004</v>
      </c>
      <c r="E291" s="188">
        <v>4.9761220000000002</v>
      </c>
      <c r="F291" s="188">
        <v>4.8506799999999997</v>
      </c>
      <c r="G291" s="188">
        <v>3.0877800000000004</v>
      </c>
      <c r="H291" s="189">
        <v>3.238219</v>
      </c>
      <c r="I291" s="189">
        <v>3.101035</v>
      </c>
      <c r="J291" s="189">
        <v>3.1255449999999998</v>
      </c>
      <c r="K291" s="189">
        <v>3.0943149999999999</v>
      </c>
      <c r="L291" s="189">
        <v>2.9013369999999998</v>
      </c>
      <c r="M291" s="189">
        <v>2.9091149999999999</v>
      </c>
      <c r="N291" s="189">
        <v>3.0226899999999999</v>
      </c>
      <c r="O291" s="636">
        <v>3.1267863657743744</v>
      </c>
      <c r="P291" s="636">
        <v>3.218763346196519</v>
      </c>
      <c r="Q291" s="636">
        <v>3.3190205860246138</v>
      </c>
      <c r="R291" s="636">
        <v>3.3974283260127658</v>
      </c>
      <c r="S291" s="636">
        <v>3.4636758809604018</v>
      </c>
      <c r="T291" s="636">
        <v>3.551684959348989</v>
      </c>
      <c r="U291" s="636">
        <v>3.6281637929117614</v>
      </c>
      <c r="V291" s="636">
        <v>3.6735128210416148</v>
      </c>
      <c r="W291" s="636">
        <v>3.7268655938247304</v>
      </c>
      <c r="X291" s="636">
        <v>3.8047875039002181</v>
      </c>
      <c r="Y291" s="636">
        <v>3.8561092141936637</v>
      </c>
      <c r="Z291" s="636">
        <v>3.9224241762146721</v>
      </c>
      <c r="AA291" s="636">
        <v>3.9693773004092834</v>
      </c>
      <c r="AB291" s="636">
        <v>4.0186811232893191</v>
      </c>
      <c r="AC291" s="636">
        <v>4.0783625277243134</v>
      </c>
      <c r="AD291" s="636">
        <v>4.1323099702727495</v>
      </c>
      <c r="AE291" s="636">
        <v>4.1942844867282894</v>
      </c>
      <c r="AF291" s="636">
        <v>4.2714696465041921</v>
      </c>
      <c r="AG291" s="636">
        <v>4.3449491280159771</v>
      </c>
      <c r="AH291" s="636">
        <v>4.4279277499069654</v>
      </c>
      <c r="AI291" s="636">
        <v>4.5156997019769261</v>
      </c>
      <c r="AJ291" s="636">
        <v>4.5910340267179386</v>
      </c>
      <c r="AK291" s="636">
        <v>4.6927367019515902</v>
      </c>
      <c r="AL291" s="636">
        <v>4.7872275602042507</v>
      </c>
      <c r="AM291" s="636">
        <v>4.9074729397571817</v>
      </c>
      <c r="AN291" s="636">
        <v>5.0132723571323448</v>
      </c>
      <c r="AO291" s="636">
        <v>5.1203275942042277</v>
      </c>
      <c r="AP291" s="636">
        <v>5.2336242247433695</v>
      </c>
      <c r="AQ291" s="636">
        <v>5.3480503985686436</v>
      </c>
      <c r="AR291" s="180"/>
    </row>
    <row r="292" spans="1:75" ht="14.25" customHeight="1" x14ac:dyDescent="0.3">
      <c r="A292" s="71"/>
      <c r="B292" s="191"/>
      <c r="C292" s="191"/>
      <c r="D292" s="191"/>
      <c r="E292" s="191"/>
      <c r="F292" s="191"/>
      <c r="G292" s="191"/>
      <c r="H292" s="192"/>
      <c r="I292" s="192"/>
      <c r="J292" s="192"/>
      <c r="K292" s="193"/>
      <c r="L292" s="193"/>
      <c r="M292" s="193"/>
      <c r="N292" s="193"/>
      <c r="O292" s="193"/>
      <c r="P292" s="193"/>
      <c r="Q292" s="193"/>
      <c r="R292" s="193"/>
      <c r="S292" s="193"/>
      <c r="T292" s="193"/>
      <c r="U292" s="193"/>
      <c r="V292" s="193"/>
      <c r="W292" s="193"/>
      <c r="X292" s="193"/>
      <c r="Y292" s="193"/>
      <c r="Z292" s="193"/>
      <c r="AA292" s="193"/>
      <c r="AB292" s="193"/>
      <c r="AC292" s="193"/>
      <c r="AD292" s="193"/>
      <c r="AE292" s="193"/>
      <c r="AF292" s="193"/>
      <c r="AG292" s="193"/>
      <c r="AH292" s="193"/>
      <c r="AI292" s="193"/>
      <c r="AJ292" s="193"/>
      <c r="AK292" s="193"/>
      <c r="AL292" s="193"/>
      <c r="AM292" s="193"/>
      <c r="AN292" s="193"/>
      <c r="AO292" s="193"/>
      <c r="AP292" s="193"/>
      <c r="AQ292" s="193"/>
      <c r="AR292" s="51"/>
    </row>
    <row r="293" spans="1:75" ht="14.25" customHeight="1" x14ac:dyDescent="0.25">
      <c r="A293" s="66"/>
      <c r="B293" s="44"/>
      <c r="C293" s="44"/>
      <c r="D293" s="44"/>
      <c r="E293" s="44"/>
      <c r="F293" s="44"/>
      <c r="G293" s="44"/>
      <c r="H293" s="641"/>
      <c r="I293" s="641"/>
      <c r="J293" s="641"/>
      <c r="K293" s="641"/>
      <c r="L293" s="641"/>
      <c r="M293" s="641"/>
      <c r="N293" s="641"/>
      <c r="O293" s="641"/>
      <c r="P293" s="641"/>
      <c r="Q293" s="641"/>
      <c r="R293" s="641"/>
      <c r="S293" s="641"/>
      <c r="T293" s="641"/>
      <c r="U293" s="641"/>
      <c r="V293" s="641"/>
      <c r="W293" s="641"/>
      <c r="X293" s="641"/>
      <c r="Y293" s="641"/>
      <c r="Z293" s="641"/>
      <c r="AA293" s="641"/>
      <c r="AB293" s="641"/>
      <c r="AC293" s="641"/>
      <c r="AD293" s="641"/>
      <c r="AE293" s="641"/>
      <c r="AF293" s="641"/>
      <c r="AG293" s="641"/>
      <c r="AH293" s="641"/>
      <c r="AI293" s="641"/>
      <c r="AJ293" s="641"/>
      <c r="AK293" s="641"/>
      <c r="AL293" s="641"/>
      <c r="AM293" s="641"/>
      <c r="AN293" s="641"/>
      <c r="AO293" s="641"/>
      <c r="AP293" s="641"/>
      <c r="AQ293" s="641"/>
      <c r="AR293" s="44"/>
    </row>
    <row r="294" spans="1:75" ht="15.75" customHeight="1" x14ac:dyDescent="0.25">
      <c r="A294" s="67"/>
      <c r="B294" s="43" t="s">
        <v>442</v>
      </c>
      <c r="C294" s="43"/>
      <c r="D294" s="44"/>
      <c r="E294" s="44"/>
      <c r="F294" s="44"/>
      <c r="G294" s="44"/>
      <c r="H294" s="641"/>
      <c r="I294" s="641"/>
      <c r="J294" s="641"/>
      <c r="K294" s="641"/>
      <c r="L294" s="641"/>
      <c r="M294" s="641"/>
      <c r="N294" s="641"/>
      <c r="O294" s="641"/>
      <c r="P294" s="641"/>
      <c r="Q294" s="641"/>
      <c r="R294" s="641"/>
      <c r="S294" s="641"/>
      <c r="T294" s="641"/>
      <c r="U294" s="641"/>
      <c r="V294" s="641"/>
      <c r="W294" s="641"/>
      <c r="X294" s="641"/>
      <c r="Y294" s="641"/>
      <c r="Z294" s="641"/>
      <c r="AA294" s="641"/>
      <c r="AB294" s="641"/>
      <c r="AC294" s="641"/>
      <c r="AD294" s="641"/>
      <c r="AE294" s="641"/>
      <c r="AF294" s="641"/>
      <c r="AG294" s="641"/>
      <c r="AH294" s="641"/>
      <c r="AI294" s="641"/>
      <c r="AJ294" s="641"/>
      <c r="AK294" s="641"/>
      <c r="AL294" s="641"/>
      <c r="AM294" s="641"/>
      <c r="AN294" s="641"/>
      <c r="AO294" s="641"/>
      <c r="AP294" s="641"/>
      <c r="AQ294" s="641"/>
      <c r="AR294" s="44"/>
      <c r="AS294" s="44"/>
      <c r="AT294" s="44"/>
      <c r="AU294" s="44"/>
    </row>
    <row r="295" spans="1:75" ht="14.25" customHeight="1" x14ac:dyDescent="0.25">
      <c r="A295" s="66"/>
      <c r="B295" s="44"/>
      <c r="C295" s="44"/>
      <c r="D295" s="44"/>
      <c r="E295" s="44"/>
      <c r="F295" s="44"/>
      <c r="G295" s="44"/>
      <c r="H295" s="641"/>
      <c r="I295" s="641"/>
      <c r="J295" s="641"/>
      <c r="K295" s="641"/>
      <c r="L295" s="641"/>
      <c r="M295" s="641"/>
      <c r="N295" s="641"/>
      <c r="O295" s="641"/>
      <c r="P295" s="641"/>
      <c r="Q295" s="641"/>
      <c r="R295" s="641"/>
      <c r="S295" s="641"/>
      <c r="T295" s="641"/>
      <c r="U295" s="641"/>
      <c r="V295" s="641"/>
      <c r="W295" s="641"/>
      <c r="X295" s="641"/>
      <c r="Y295" s="641"/>
      <c r="Z295" s="641"/>
      <c r="AA295" s="641"/>
      <c r="AB295" s="641"/>
      <c r="AC295" s="641"/>
      <c r="AD295" s="641"/>
      <c r="AE295" s="641"/>
      <c r="AF295" s="641"/>
      <c r="AG295" s="641"/>
      <c r="AH295" s="641"/>
      <c r="AI295" s="641"/>
      <c r="AJ295" s="641"/>
      <c r="AK295" s="641"/>
      <c r="AL295" s="641"/>
      <c r="AM295" s="641"/>
      <c r="AN295" s="641"/>
      <c r="AO295" s="641"/>
      <c r="AP295" s="641"/>
      <c r="AQ295" s="641"/>
      <c r="AR295" s="44"/>
    </row>
    <row r="296" spans="1:75" ht="13.5" customHeight="1" x14ac:dyDescent="0.25">
      <c r="A296" s="70"/>
      <c r="B296" s="175"/>
      <c r="C296" s="175"/>
      <c r="D296" s="175"/>
      <c r="E296" s="175"/>
      <c r="F296" s="175"/>
      <c r="G296" s="175"/>
      <c r="H296" s="176"/>
      <c r="I296" s="176"/>
      <c r="J296" s="176"/>
      <c r="K296" s="176"/>
      <c r="L296" s="176"/>
      <c r="M296" s="176"/>
      <c r="N296" s="176"/>
      <c r="O296" s="176"/>
      <c r="P296" s="176"/>
      <c r="Q296" s="176"/>
      <c r="R296" s="176"/>
      <c r="S296" s="176"/>
      <c r="T296" s="176"/>
      <c r="U296" s="176"/>
      <c r="V296" s="176"/>
      <c r="W296" s="176"/>
      <c r="X296" s="176"/>
      <c r="Y296" s="176"/>
      <c r="Z296" s="176"/>
      <c r="AA296" s="176"/>
      <c r="AB296" s="176"/>
      <c r="AC296" s="176"/>
      <c r="AD296" s="176"/>
      <c r="AE296" s="176"/>
      <c r="AF296" s="176"/>
      <c r="AG296" s="176"/>
      <c r="AH296" s="176"/>
      <c r="AI296" s="176"/>
      <c r="AJ296" s="176"/>
      <c r="AK296" s="176"/>
      <c r="AL296" s="176"/>
      <c r="AM296" s="176"/>
      <c r="AN296" s="176"/>
      <c r="AO296" s="176"/>
      <c r="AP296" s="176"/>
      <c r="AQ296" s="176"/>
      <c r="AR296" s="50"/>
    </row>
    <row r="297" spans="1:75" ht="14.25" hidden="1" customHeight="1" x14ac:dyDescent="0.25">
      <c r="A297" s="227"/>
      <c r="B297" s="181" t="s">
        <v>443</v>
      </c>
      <c r="C297" s="177"/>
      <c r="D297" s="177"/>
      <c r="E297" s="177"/>
      <c r="F297" s="177"/>
      <c r="G297" s="177"/>
      <c r="H297" s="178"/>
      <c r="I297" s="179"/>
      <c r="J297" s="179"/>
      <c r="K297" s="179"/>
      <c r="L297" s="179"/>
      <c r="M297" s="179"/>
      <c r="N297" s="179"/>
      <c r="O297" s="179"/>
      <c r="P297" s="179"/>
      <c r="Q297" s="179"/>
      <c r="R297" s="179"/>
      <c r="S297" s="179"/>
      <c r="T297" s="179"/>
      <c r="U297" s="179"/>
      <c r="V297" s="179"/>
      <c r="W297" s="179"/>
      <c r="X297" s="179"/>
      <c r="Y297" s="179"/>
      <c r="Z297" s="179"/>
      <c r="AA297" s="179"/>
      <c r="AB297" s="179"/>
      <c r="AC297" s="179"/>
      <c r="AD297" s="179"/>
      <c r="AE297" s="179"/>
      <c r="AF297" s="179"/>
      <c r="AG297" s="179"/>
      <c r="AH297" s="179"/>
      <c r="AI297" s="179"/>
      <c r="AJ297" s="179"/>
      <c r="AK297" s="179"/>
      <c r="AL297" s="179"/>
      <c r="AM297" s="179"/>
      <c r="AN297" s="179"/>
      <c r="AO297" s="179"/>
      <c r="AP297" s="179"/>
      <c r="AQ297" s="179"/>
      <c r="AR297" s="180"/>
    </row>
    <row r="298" spans="1:75" ht="14.25" hidden="1" customHeight="1" x14ac:dyDescent="0.25">
      <c r="A298" s="227"/>
      <c r="B298" s="182" t="s">
        <v>444</v>
      </c>
      <c r="C298" s="190">
        <v>0</v>
      </c>
      <c r="D298" s="190">
        <v>0</v>
      </c>
      <c r="E298" s="190">
        <v>0</v>
      </c>
      <c r="F298" s="190">
        <v>0</v>
      </c>
      <c r="G298" s="190">
        <v>1.6520000000000001</v>
      </c>
      <c r="H298" s="636">
        <v>0.505</v>
      </c>
      <c r="I298" s="636">
        <v>0</v>
      </c>
      <c r="J298" s="636">
        <v>0.26</v>
      </c>
      <c r="K298" s="636">
        <v>0.5</v>
      </c>
      <c r="L298" s="636">
        <v>0</v>
      </c>
      <c r="M298" s="636">
        <v>3.0000000000000001E-3</v>
      </c>
      <c r="N298" s="636">
        <v>0</v>
      </c>
      <c r="O298" s="636"/>
      <c r="P298" s="636"/>
      <c r="Q298" s="636"/>
      <c r="R298" s="636"/>
      <c r="S298" s="636"/>
      <c r="T298" s="636"/>
      <c r="U298" s="636"/>
      <c r="V298" s="636"/>
      <c r="W298" s="636"/>
      <c r="X298" s="636"/>
      <c r="Y298" s="636"/>
      <c r="Z298" s="636"/>
      <c r="AA298" s="636"/>
      <c r="AB298" s="636"/>
      <c r="AC298" s="636"/>
      <c r="AD298" s="636"/>
      <c r="AE298" s="636"/>
      <c r="AF298" s="636"/>
      <c r="AG298" s="636"/>
      <c r="AH298" s="636"/>
      <c r="AI298" s="636"/>
      <c r="AJ298" s="636"/>
      <c r="AK298" s="636"/>
      <c r="AL298" s="636"/>
      <c r="AM298" s="636"/>
      <c r="AN298" s="636"/>
      <c r="AO298" s="636"/>
      <c r="AP298" s="636"/>
      <c r="AQ298" s="636"/>
      <c r="AR298" s="180"/>
    </row>
    <row r="299" spans="1:75" ht="14.25" hidden="1" customHeight="1" x14ac:dyDescent="0.3">
      <c r="A299" s="227"/>
      <c r="B299" s="182" t="s">
        <v>445</v>
      </c>
      <c r="C299" s="190">
        <v>10313.996000000001</v>
      </c>
      <c r="D299" s="197">
        <v>19429.969999999994</v>
      </c>
      <c r="E299" s="190">
        <v>19693.512999999999</v>
      </c>
      <c r="F299" s="190">
        <v>5047.5109999999995</v>
      </c>
      <c r="G299" s="190">
        <v>8285.5679999999993</v>
      </c>
      <c r="H299" s="636">
        <v>3121.2689999999993</v>
      </c>
      <c r="I299" s="636">
        <v>267.87599999999998</v>
      </c>
      <c r="J299" s="636">
        <v>53.98321</v>
      </c>
      <c r="K299" s="636">
        <v>8.0000000000000004E-4</v>
      </c>
      <c r="L299" s="636">
        <v>26.648029999999999</v>
      </c>
      <c r="M299" s="636">
        <v>0.03</v>
      </c>
      <c r="N299" s="636">
        <v>537.36009999999999</v>
      </c>
      <c r="O299" s="636"/>
      <c r="P299" s="636"/>
      <c r="Q299" s="636"/>
      <c r="R299" s="636"/>
      <c r="S299" s="636"/>
      <c r="T299" s="636"/>
      <c r="U299" s="636"/>
      <c r="V299" s="636"/>
      <c r="W299" s="636"/>
      <c r="X299" s="636"/>
      <c r="Y299" s="636"/>
      <c r="Z299" s="636"/>
      <c r="AA299" s="636"/>
      <c r="AB299" s="636"/>
      <c r="AC299" s="636"/>
      <c r="AD299" s="636"/>
      <c r="AE299" s="636"/>
      <c r="AF299" s="636"/>
      <c r="AG299" s="636"/>
      <c r="AH299" s="636"/>
      <c r="AI299" s="636"/>
      <c r="AJ299" s="636"/>
      <c r="AK299" s="636"/>
      <c r="AL299" s="636"/>
      <c r="AM299" s="636"/>
      <c r="AN299" s="636"/>
      <c r="AO299" s="636"/>
      <c r="AP299" s="636"/>
      <c r="AQ299" s="636"/>
      <c r="AR299" s="180"/>
    </row>
    <row r="300" spans="1:75" ht="14.25" customHeight="1" x14ac:dyDescent="0.25">
      <c r="A300" s="227"/>
      <c r="B300" s="181" t="s">
        <v>446</v>
      </c>
      <c r="C300" s="177"/>
      <c r="D300" s="177"/>
      <c r="E300" s="177"/>
      <c r="F300" s="177"/>
      <c r="G300" s="177"/>
      <c r="H300" s="178"/>
      <c r="I300" s="179"/>
      <c r="J300" s="179"/>
      <c r="K300" s="179"/>
      <c r="L300" s="179"/>
      <c r="M300" s="179"/>
      <c r="N300" s="179"/>
      <c r="O300" s="179"/>
      <c r="P300" s="179"/>
      <c r="Q300" s="179"/>
      <c r="R300" s="179"/>
      <c r="S300" s="179"/>
      <c r="T300" s="179"/>
      <c r="U300" s="179"/>
      <c r="V300" s="179"/>
      <c r="W300" s="179"/>
      <c r="X300" s="179"/>
      <c r="Y300" s="179"/>
      <c r="Z300" s="179"/>
      <c r="AA300" s="179"/>
      <c r="AB300" s="179"/>
      <c r="AC300" s="179"/>
      <c r="AD300" s="179"/>
      <c r="AE300" s="179"/>
      <c r="AF300" s="179"/>
      <c r="AG300" s="179"/>
      <c r="AH300" s="179"/>
      <c r="AI300" s="179"/>
      <c r="AJ300" s="179"/>
      <c r="AK300" s="179"/>
      <c r="AL300" s="179"/>
      <c r="AM300" s="179"/>
      <c r="AN300" s="179"/>
      <c r="AO300" s="179"/>
      <c r="AP300" s="179"/>
      <c r="AQ300" s="179"/>
      <c r="AR300" s="180"/>
    </row>
    <row r="301" spans="1:75" ht="38.25" customHeight="1" x14ac:dyDescent="0.25">
      <c r="A301" s="868" t="s">
        <v>497</v>
      </c>
      <c r="B301" s="182" t="s">
        <v>447</v>
      </c>
      <c r="C301" s="190">
        <f t="shared" ref="C301:N301" si="167">C298/1000000</f>
        <v>0</v>
      </c>
      <c r="D301" s="190">
        <f t="shared" si="167"/>
        <v>0</v>
      </c>
      <c r="E301" s="190">
        <f t="shared" si="167"/>
        <v>0</v>
      </c>
      <c r="F301" s="190">
        <f t="shared" si="167"/>
        <v>0</v>
      </c>
      <c r="G301" s="190">
        <f t="shared" si="167"/>
        <v>1.6520000000000002E-6</v>
      </c>
      <c r="H301" s="636">
        <f t="shared" si="167"/>
        <v>5.0500000000000004E-7</v>
      </c>
      <c r="I301" s="636">
        <f t="shared" si="167"/>
        <v>0</v>
      </c>
      <c r="J301" s="636">
        <f t="shared" si="167"/>
        <v>2.6E-7</v>
      </c>
      <c r="K301" s="636">
        <f t="shared" si="167"/>
        <v>4.9999999999999998E-7</v>
      </c>
      <c r="L301" s="636">
        <f t="shared" si="167"/>
        <v>0</v>
      </c>
      <c r="M301" s="636">
        <f t="shared" si="167"/>
        <v>3E-9</v>
      </c>
      <c r="N301" s="636">
        <f t="shared" si="167"/>
        <v>0</v>
      </c>
      <c r="O301" s="636">
        <v>0</v>
      </c>
      <c r="P301" s="636">
        <v>0</v>
      </c>
      <c r="Q301" s="636">
        <v>0</v>
      </c>
      <c r="R301" s="636">
        <v>0</v>
      </c>
      <c r="S301" s="636">
        <v>0</v>
      </c>
      <c r="T301" s="636">
        <v>0</v>
      </c>
      <c r="U301" s="636">
        <v>0</v>
      </c>
      <c r="V301" s="636">
        <v>0</v>
      </c>
      <c r="W301" s="636">
        <v>0</v>
      </c>
      <c r="X301" s="636">
        <v>0</v>
      </c>
      <c r="Y301" s="636">
        <v>0</v>
      </c>
      <c r="Z301" s="636">
        <v>0</v>
      </c>
      <c r="AA301" s="636">
        <v>0</v>
      </c>
      <c r="AB301" s="636">
        <v>0</v>
      </c>
      <c r="AC301" s="636">
        <v>0</v>
      </c>
      <c r="AD301" s="636">
        <v>0</v>
      </c>
      <c r="AE301" s="636">
        <v>0</v>
      </c>
      <c r="AF301" s="636">
        <v>0</v>
      </c>
      <c r="AG301" s="636">
        <v>0</v>
      </c>
      <c r="AH301" s="636">
        <v>0</v>
      </c>
      <c r="AI301" s="636">
        <v>0</v>
      </c>
      <c r="AJ301" s="636">
        <v>0</v>
      </c>
      <c r="AK301" s="636">
        <v>0</v>
      </c>
      <c r="AL301" s="636">
        <v>0</v>
      </c>
      <c r="AM301" s="636">
        <v>0</v>
      </c>
      <c r="AN301" s="636">
        <v>0</v>
      </c>
      <c r="AO301" s="636">
        <v>0</v>
      </c>
      <c r="AP301" s="636">
        <v>0</v>
      </c>
      <c r="AQ301" s="636">
        <v>0</v>
      </c>
      <c r="AR301" s="180"/>
    </row>
    <row r="302" spans="1:75" ht="38.25" customHeight="1" x14ac:dyDescent="0.25">
      <c r="A302" s="693"/>
      <c r="B302" s="182" t="s">
        <v>448</v>
      </c>
      <c r="C302" s="190">
        <f t="shared" ref="C302:N302" si="168">C299/1000000</f>
        <v>1.0313996000000001E-2</v>
      </c>
      <c r="D302" s="190">
        <f t="shared" si="168"/>
        <v>1.9429969999999994E-2</v>
      </c>
      <c r="E302" s="190">
        <f t="shared" si="168"/>
        <v>1.9693512999999999E-2</v>
      </c>
      <c r="F302" s="190">
        <f t="shared" si="168"/>
        <v>5.0475109999999993E-3</v>
      </c>
      <c r="G302" s="190">
        <f t="shared" si="168"/>
        <v>8.2855680000000001E-3</v>
      </c>
      <c r="H302" s="636">
        <f t="shared" si="168"/>
        <v>3.1212689999999994E-3</v>
      </c>
      <c r="I302" s="636">
        <f t="shared" si="168"/>
        <v>2.6787599999999995E-4</v>
      </c>
      <c r="J302" s="636">
        <f t="shared" si="168"/>
        <v>5.3983210000000002E-5</v>
      </c>
      <c r="K302" s="636">
        <f t="shared" si="168"/>
        <v>8.0000000000000003E-10</v>
      </c>
      <c r="L302" s="636">
        <f t="shared" si="168"/>
        <v>2.6648029999999998E-5</v>
      </c>
      <c r="M302" s="636">
        <f t="shared" si="168"/>
        <v>2.9999999999999997E-8</v>
      </c>
      <c r="N302" s="636">
        <f t="shared" si="168"/>
        <v>5.373601E-4</v>
      </c>
      <c r="O302" s="636">
        <v>5.0722226212641486E-4</v>
      </c>
      <c r="P302" s="636">
        <v>5.4117822918335211E-4</v>
      </c>
      <c r="Q302" s="636">
        <v>5.9649239502015049E-4</v>
      </c>
      <c r="R302" s="636">
        <v>6.57460256399798E-4</v>
      </c>
      <c r="S302" s="636">
        <v>7.9936670078232434E-4</v>
      </c>
      <c r="T302" s="636">
        <v>9.7190228017532594E-4</v>
      </c>
      <c r="U302" s="636">
        <v>1.0712410210997443E-3</v>
      </c>
      <c r="V302" s="636">
        <v>1.3024580458571031E-3</v>
      </c>
      <c r="W302" s="636">
        <v>1.5835810315370201E-3</v>
      </c>
      <c r="X302" s="636">
        <v>1.9253816976450876E-3</v>
      </c>
      <c r="Y302" s="636">
        <v>2.1221761671554162E-3</v>
      </c>
      <c r="Z302" s="636">
        <v>2.5802273897242755E-3</v>
      </c>
      <c r="AA302" s="636">
        <v>2.8439540476632506E-3</v>
      </c>
      <c r="AB302" s="636">
        <v>3.1346363725270284E-3</v>
      </c>
      <c r="AC302" s="636">
        <v>3.8112173486810536E-3</v>
      </c>
      <c r="AD302" s="636">
        <v>4.200764261503378E-3</v>
      </c>
      <c r="AE302" s="636">
        <v>5.1074586422457467E-3</v>
      </c>
      <c r="AF302" s="636">
        <v>5.629495189739704E-3</v>
      </c>
      <c r="AG302" s="636">
        <v>6.2048894197932955E-3</v>
      </c>
      <c r="AH302" s="636">
        <v>6.8390950545679334E-3</v>
      </c>
      <c r="AI302" s="636">
        <v>7.5381232445837412E-3</v>
      </c>
      <c r="AJ302" s="636">
        <v>8.3085995438213107E-3</v>
      </c>
      <c r="AK302" s="636">
        <v>9.1578267082843001E-3</v>
      </c>
      <c r="AL302" s="636">
        <v>1.0093853913242461E-2</v>
      </c>
      <c r="AM302" s="636">
        <v>1.1125553045212431E-2</v>
      </c>
      <c r="AN302" s="636">
        <v>1.226270279178969E-2</v>
      </c>
      <c r="AO302" s="636">
        <v>1.3516081326354901E-2</v>
      </c>
      <c r="AP302" s="636">
        <v>1.4897568466142172E-2</v>
      </c>
      <c r="AQ302" s="636">
        <v>1.6420258271947458E-2</v>
      </c>
      <c r="AR302" s="180"/>
    </row>
    <row r="303" spans="1:75" ht="15.75" customHeight="1" x14ac:dyDescent="0.25">
      <c r="A303" s="659"/>
      <c r="B303" s="177" t="s">
        <v>414</v>
      </c>
      <c r="C303" s="228"/>
      <c r="D303" s="228"/>
      <c r="E303" s="228"/>
      <c r="F303" s="228"/>
      <c r="G303" s="228"/>
      <c r="H303" s="219">
        <f t="shared" ref="H303:AQ303" si="169">SUM(H301:H302)</f>
        <v>3.1217739999999995E-3</v>
      </c>
      <c r="I303" s="219">
        <f t="shared" si="169"/>
        <v>2.6787599999999995E-4</v>
      </c>
      <c r="J303" s="219">
        <f t="shared" si="169"/>
        <v>5.4243210000000003E-5</v>
      </c>
      <c r="K303" s="219">
        <f t="shared" si="169"/>
        <v>5.0079999999999993E-7</v>
      </c>
      <c r="L303" s="219">
        <f t="shared" si="169"/>
        <v>2.6648029999999998E-5</v>
      </c>
      <c r="M303" s="219">
        <f t="shared" si="169"/>
        <v>3.2999999999999998E-8</v>
      </c>
      <c r="N303" s="219">
        <f t="shared" si="169"/>
        <v>5.373601E-4</v>
      </c>
      <c r="O303" s="219">
        <f t="shared" si="169"/>
        <v>5.0722226212641486E-4</v>
      </c>
      <c r="P303" s="219">
        <f t="shared" si="169"/>
        <v>5.4117822918335211E-4</v>
      </c>
      <c r="Q303" s="219">
        <f t="shared" si="169"/>
        <v>5.9649239502015049E-4</v>
      </c>
      <c r="R303" s="219">
        <f t="shared" si="169"/>
        <v>6.57460256399798E-4</v>
      </c>
      <c r="S303" s="219">
        <f t="shared" si="169"/>
        <v>7.9936670078232434E-4</v>
      </c>
      <c r="T303" s="219">
        <f t="shared" si="169"/>
        <v>9.7190228017532594E-4</v>
      </c>
      <c r="U303" s="219">
        <f t="shared" si="169"/>
        <v>1.0712410210997443E-3</v>
      </c>
      <c r="V303" s="219">
        <f t="shared" si="169"/>
        <v>1.3024580458571031E-3</v>
      </c>
      <c r="W303" s="219">
        <f t="shared" si="169"/>
        <v>1.5835810315370201E-3</v>
      </c>
      <c r="X303" s="219">
        <f t="shared" si="169"/>
        <v>1.9253816976450876E-3</v>
      </c>
      <c r="Y303" s="219">
        <f t="shared" si="169"/>
        <v>2.1221761671554162E-3</v>
      </c>
      <c r="Z303" s="219">
        <f t="shared" si="169"/>
        <v>2.5802273897242755E-3</v>
      </c>
      <c r="AA303" s="219">
        <f t="shared" si="169"/>
        <v>2.8439540476632506E-3</v>
      </c>
      <c r="AB303" s="219">
        <f t="shared" si="169"/>
        <v>3.1346363725270284E-3</v>
      </c>
      <c r="AC303" s="219">
        <f t="shared" si="169"/>
        <v>3.8112173486810536E-3</v>
      </c>
      <c r="AD303" s="219">
        <f t="shared" si="169"/>
        <v>4.200764261503378E-3</v>
      </c>
      <c r="AE303" s="219">
        <f t="shared" si="169"/>
        <v>5.1074586422457467E-3</v>
      </c>
      <c r="AF303" s="219">
        <f t="shared" si="169"/>
        <v>5.629495189739704E-3</v>
      </c>
      <c r="AG303" s="219">
        <f t="shared" si="169"/>
        <v>6.2048894197932955E-3</v>
      </c>
      <c r="AH303" s="219">
        <f t="shared" si="169"/>
        <v>6.8390950545679334E-3</v>
      </c>
      <c r="AI303" s="219">
        <f t="shared" si="169"/>
        <v>7.5381232445837412E-3</v>
      </c>
      <c r="AJ303" s="219">
        <f t="shared" si="169"/>
        <v>8.3085995438213107E-3</v>
      </c>
      <c r="AK303" s="219">
        <f t="shared" si="169"/>
        <v>9.1578267082843001E-3</v>
      </c>
      <c r="AL303" s="219">
        <f t="shared" si="169"/>
        <v>1.0093853913242461E-2</v>
      </c>
      <c r="AM303" s="219">
        <f t="shared" si="169"/>
        <v>1.1125553045212431E-2</v>
      </c>
      <c r="AN303" s="219">
        <f t="shared" si="169"/>
        <v>1.226270279178969E-2</v>
      </c>
      <c r="AO303" s="219">
        <f t="shared" si="169"/>
        <v>1.3516081326354901E-2</v>
      </c>
      <c r="AP303" s="219">
        <f t="shared" si="169"/>
        <v>1.4897568466142172E-2</v>
      </c>
      <c r="AQ303" s="219">
        <f t="shared" si="169"/>
        <v>1.6420258271947458E-2</v>
      </c>
      <c r="AR303" s="229"/>
      <c r="AS303" s="48"/>
      <c r="AT303" s="48"/>
      <c r="AU303" s="48"/>
      <c r="AV303" s="48"/>
      <c r="AW303" s="48"/>
      <c r="AX303" s="48"/>
      <c r="AY303" s="48"/>
      <c r="AZ303" s="48"/>
      <c r="BA303" s="48"/>
      <c r="BB303" s="48"/>
      <c r="BC303" s="48"/>
      <c r="BD303" s="48"/>
      <c r="BE303" s="48"/>
      <c r="BF303" s="48"/>
      <c r="BG303" s="48"/>
      <c r="BH303" s="48"/>
      <c r="BI303" s="48"/>
      <c r="BJ303" s="48"/>
      <c r="BK303" s="48"/>
      <c r="BL303" s="48"/>
      <c r="BM303" s="48"/>
      <c r="BN303" s="48"/>
      <c r="BO303" s="48"/>
      <c r="BP303" s="48"/>
      <c r="BQ303" s="48"/>
      <c r="BR303" s="48"/>
      <c r="BS303" s="48"/>
      <c r="BT303" s="48"/>
      <c r="BU303" s="48"/>
      <c r="BV303" s="48"/>
      <c r="BW303" s="48"/>
    </row>
    <row r="304" spans="1:75" ht="13.5" customHeight="1" x14ac:dyDescent="0.3">
      <c r="A304" s="227"/>
      <c r="B304" s="194"/>
      <c r="C304" s="194"/>
      <c r="D304" s="194"/>
      <c r="E304" s="194"/>
      <c r="F304" s="194"/>
      <c r="G304" s="194"/>
      <c r="H304" s="195"/>
      <c r="I304" s="195"/>
      <c r="J304" s="195"/>
      <c r="K304" s="196"/>
      <c r="L304" s="196"/>
      <c r="M304" s="196"/>
      <c r="N304" s="196"/>
      <c r="O304" s="196"/>
      <c r="P304" s="196"/>
      <c r="Q304" s="196"/>
      <c r="R304" s="196"/>
      <c r="S304" s="196"/>
      <c r="T304" s="196"/>
      <c r="U304" s="196"/>
      <c r="V304" s="196"/>
      <c r="W304" s="196"/>
      <c r="X304" s="196"/>
      <c r="Y304" s="196"/>
      <c r="Z304" s="196"/>
      <c r="AA304" s="196"/>
      <c r="AB304" s="196"/>
      <c r="AC304" s="196"/>
      <c r="AD304" s="196"/>
      <c r="AE304" s="196"/>
      <c r="AF304" s="196"/>
      <c r="AG304" s="196"/>
      <c r="AH304" s="196"/>
      <c r="AI304" s="196"/>
      <c r="AJ304" s="196"/>
      <c r="AK304" s="196"/>
      <c r="AL304" s="196"/>
      <c r="AM304" s="196"/>
      <c r="AN304" s="196"/>
      <c r="AO304" s="196"/>
      <c r="AP304" s="196"/>
      <c r="AQ304" s="196"/>
      <c r="AR304" s="180"/>
    </row>
    <row r="305" spans="1:75" ht="14.25" hidden="1" customHeight="1" x14ac:dyDescent="0.25">
      <c r="A305" s="227"/>
      <c r="B305" s="181" t="s">
        <v>449</v>
      </c>
      <c r="C305" s="177"/>
      <c r="D305" s="177"/>
      <c r="E305" s="177"/>
      <c r="F305" s="177"/>
      <c r="G305" s="177"/>
      <c r="H305" s="178"/>
      <c r="I305" s="179"/>
      <c r="J305" s="179"/>
      <c r="K305" s="179"/>
      <c r="L305" s="179"/>
      <c r="M305" s="179"/>
      <c r="N305" s="179"/>
      <c r="O305" s="179"/>
      <c r="P305" s="179"/>
      <c r="Q305" s="179"/>
      <c r="R305" s="179"/>
      <c r="S305" s="179"/>
      <c r="T305" s="179"/>
      <c r="U305" s="179"/>
      <c r="V305" s="179"/>
      <c r="W305" s="179"/>
      <c r="X305" s="179"/>
      <c r="Y305" s="179"/>
      <c r="Z305" s="179"/>
      <c r="AA305" s="179"/>
      <c r="AB305" s="179"/>
      <c r="AC305" s="179"/>
      <c r="AD305" s="179"/>
      <c r="AE305" s="179"/>
      <c r="AF305" s="179"/>
      <c r="AG305" s="179"/>
      <c r="AH305" s="179"/>
      <c r="AI305" s="179"/>
      <c r="AJ305" s="179"/>
      <c r="AK305" s="179"/>
      <c r="AL305" s="179"/>
      <c r="AM305" s="179"/>
      <c r="AN305" s="179"/>
      <c r="AO305" s="179"/>
      <c r="AP305" s="179"/>
      <c r="AQ305" s="179"/>
      <c r="AR305" s="180"/>
    </row>
    <row r="306" spans="1:75" ht="14.25" hidden="1" customHeight="1" x14ac:dyDescent="0.25">
      <c r="A306" s="227"/>
      <c r="B306" s="182" t="s">
        <v>444</v>
      </c>
      <c r="C306" s="190">
        <v>1203.5489999999998</v>
      </c>
      <c r="D306" s="190">
        <v>1147.1089999999999</v>
      </c>
      <c r="E306" s="190">
        <v>1121.2549999999999</v>
      </c>
      <c r="F306" s="190">
        <v>1006.304</v>
      </c>
      <c r="G306" s="190">
        <v>1050.048</v>
      </c>
      <c r="H306" s="636">
        <v>1053.1539999999998</v>
      </c>
      <c r="I306" s="636">
        <v>941.81799999999987</v>
      </c>
      <c r="J306" s="636">
        <v>1035.35257</v>
      </c>
      <c r="K306" s="636">
        <v>1422.06591</v>
      </c>
      <c r="L306" s="636">
        <v>1615.844531</v>
      </c>
      <c r="M306" s="636">
        <v>1679.1366089999999</v>
      </c>
      <c r="N306" s="636">
        <v>2253.0822370000001</v>
      </c>
      <c r="O306" s="636"/>
      <c r="P306" s="636"/>
      <c r="Q306" s="636"/>
      <c r="R306" s="636"/>
      <c r="S306" s="636"/>
      <c r="T306" s="636"/>
      <c r="U306" s="636"/>
      <c r="V306" s="636"/>
      <c r="W306" s="636"/>
      <c r="X306" s="636"/>
      <c r="Y306" s="636"/>
      <c r="Z306" s="636"/>
      <c r="AA306" s="636"/>
      <c r="AB306" s="636"/>
      <c r="AC306" s="636"/>
      <c r="AD306" s="636"/>
      <c r="AE306" s="636"/>
      <c r="AF306" s="636"/>
      <c r="AG306" s="636"/>
      <c r="AH306" s="636"/>
      <c r="AI306" s="636"/>
      <c r="AJ306" s="636"/>
      <c r="AK306" s="636"/>
      <c r="AL306" s="636"/>
      <c r="AM306" s="636"/>
      <c r="AN306" s="636"/>
      <c r="AO306" s="636"/>
      <c r="AP306" s="636"/>
      <c r="AQ306" s="636"/>
      <c r="AR306" s="180"/>
    </row>
    <row r="307" spans="1:75" ht="14.25" hidden="1" customHeight="1" x14ac:dyDescent="0.3">
      <c r="A307" s="227"/>
      <c r="B307" s="182" t="s">
        <v>445</v>
      </c>
      <c r="C307" s="190">
        <v>0</v>
      </c>
      <c r="D307" s="197">
        <v>0</v>
      </c>
      <c r="E307" s="190">
        <v>387.58500000000004</v>
      </c>
      <c r="F307" s="190">
        <v>0</v>
      </c>
      <c r="G307" s="190">
        <v>0</v>
      </c>
      <c r="H307" s="636">
        <v>0</v>
      </c>
      <c r="I307" s="636">
        <v>0</v>
      </c>
      <c r="J307" s="636">
        <v>0</v>
      </c>
      <c r="K307" s="636">
        <v>0</v>
      </c>
      <c r="L307" s="636">
        <v>0</v>
      </c>
      <c r="M307" s="636">
        <v>0</v>
      </c>
      <c r="N307" s="636">
        <v>0</v>
      </c>
      <c r="O307" s="636"/>
      <c r="P307" s="636"/>
      <c r="Q307" s="636"/>
      <c r="R307" s="636"/>
      <c r="S307" s="636"/>
      <c r="T307" s="636"/>
      <c r="U307" s="636"/>
      <c r="V307" s="636"/>
      <c r="W307" s="636"/>
      <c r="X307" s="636"/>
      <c r="Y307" s="636"/>
      <c r="Z307" s="636"/>
      <c r="AA307" s="636"/>
      <c r="AB307" s="636"/>
      <c r="AC307" s="636"/>
      <c r="AD307" s="636"/>
      <c r="AE307" s="636"/>
      <c r="AF307" s="636"/>
      <c r="AG307" s="636"/>
      <c r="AH307" s="636"/>
      <c r="AI307" s="636"/>
      <c r="AJ307" s="636"/>
      <c r="AK307" s="636"/>
      <c r="AL307" s="636"/>
      <c r="AM307" s="636"/>
      <c r="AN307" s="636"/>
      <c r="AO307" s="636"/>
      <c r="AP307" s="636"/>
      <c r="AQ307" s="636"/>
      <c r="AR307" s="180"/>
    </row>
    <row r="308" spans="1:75" ht="14.25" customHeight="1" x14ac:dyDescent="0.25">
      <c r="A308" s="227"/>
      <c r="B308" s="181" t="s">
        <v>450</v>
      </c>
      <c r="C308" s="177"/>
      <c r="D308" s="177"/>
      <c r="E308" s="177"/>
      <c r="F308" s="177"/>
      <c r="G308" s="177"/>
      <c r="H308" s="178"/>
      <c r="I308" s="179"/>
      <c r="J308" s="179"/>
      <c r="K308" s="179"/>
      <c r="L308" s="179"/>
      <c r="M308" s="179"/>
      <c r="N308" s="179"/>
      <c r="O308" s="179"/>
      <c r="P308" s="179"/>
      <c r="Q308" s="179"/>
      <c r="R308" s="179"/>
      <c r="S308" s="179"/>
      <c r="T308" s="179"/>
      <c r="U308" s="179"/>
      <c r="V308" s="179"/>
      <c r="W308" s="179"/>
      <c r="X308" s="179"/>
      <c r="Y308" s="179"/>
      <c r="Z308" s="179"/>
      <c r="AA308" s="179"/>
      <c r="AB308" s="179"/>
      <c r="AC308" s="179"/>
      <c r="AD308" s="179"/>
      <c r="AE308" s="179"/>
      <c r="AF308" s="179"/>
      <c r="AG308" s="179"/>
      <c r="AH308" s="179"/>
      <c r="AI308" s="179"/>
      <c r="AJ308" s="179"/>
      <c r="AK308" s="179"/>
      <c r="AL308" s="179"/>
      <c r="AM308" s="179"/>
      <c r="AN308" s="179"/>
      <c r="AO308" s="179"/>
      <c r="AP308" s="179"/>
      <c r="AQ308" s="179"/>
      <c r="AR308" s="180"/>
    </row>
    <row r="309" spans="1:75" ht="33.75" customHeight="1" x14ac:dyDescent="0.25">
      <c r="A309" s="868" t="s">
        <v>490</v>
      </c>
      <c r="B309" s="182" t="s">
        <v>447</v>
      </c>
      <c r="C309" s="190">
        <f t="shared" ref="C309:N309" si="170">C306/1000000</f>
        <v>1.2035489999999997E-3</v>
      </c>
      <c r="D309" s="190">
        <f t="shared" si="170"/>
        <v>1.1471089999999999E-3</v>
      </c>
      <c r="E309" s="190">
        <f t="shared" si="170"/>
        <v>1.1212549999999998E-3</v>
      </c>
      <c r="F309" s="190">
        <f t="shared" si="170"/>
        <v>1.006304E-3</v>
      </c>
      <c r="G309" s="190">
        <f t="shared" si="170"/>
        <v>1.050048E-3</v>
      </c>
      <c r="H309" s="636">
        <f t="shared" si="170"/>
        <v>1.0531539999999997E-3</v>
      </c>
      <c r="I309" s="636">
        <f t="shared" si="170"/>
        <v>9.4181799999999987E-4</v>
      </c>
      <c r="J309" s="636">
        <f t="shared" si="170"/>
        <v>1.0353525699999999E-3</v>
      </c>
      <c r="K309" s="636">
        <f t="shared" si="170"/>
        <v>1.42206591E-3</v>
      </c>
      <c r="L309" s="636">
        <f t="shared" si="170"/>
        <v>1.615844531E-3</v>
      </c>
      <c r="M309" s="636">
        <f t="shared" si="170"/>
        <v>1.6791366089999999E-3</v>
      </c>
      <c r="N309" s="636">
        <f t="shared" si="170"/>
        <v>2.2530822369999999E-3</v>
      </c>
      <c r="O309" s="636">
        <v>2.6160577392170059E-3</v>
      </c>
      <c r="P309" s="636">
        <v>2.6277529907358312E-3</v>
      </c>
      <c r="Q309" s="636">
        <v>2.7425070230675417E-3</v>
      </c>
      <c r="R309" s="636">
        <v>3.1677917733449281E-3</v>
      </c>
      <c r="S309" s="636">
        <v>3.4861805264686263E-3</v>
      </c>
      <c r="T309" s="636">
        <v>4.017019164467746E-3</v>
      </c>
      <c r="U309" s="636">
        <v>4.5408034089372022E-3</v>
      </c>
      <c r="V309" s="636">
        <v>5.0526312096993804E-3</v>
      </c>
      <c r="W309" s="636">
        <v>5.6064436713202312E-3</v>
      </c>
      <c r="X309" s="636">
        <v>6.2097121461524192E-3</v>
      </c>
      <c r="Y309" s="636">
        <v>6.8390167270351984E-3</v>
      </c>
      <c r="Z309" s="636">
        <v>7.4901660548835364E-3</v>
      </c>
      <c r="AA309" s="636">
        <v>8.2112273736179766E-3</v>
      </c>
      <c r="AB309" s="636">
        <v>9.0473477637803071E-3</v>
      </c>
      <c r="AC309" s="636">
        <v>9.9032739406193383E-3</v>
      </c>
      <c r="AD309" s="636">
        <v>1.0872909616623717E-2</v>
      </c>
      <c r="AE309" s="636">
        <v>1.1916001013862214E-2</v>
      </c>
      <c r="AF309" s="636">
        <v>1.3070500224985866E-2</v>
      </c>
      <c r="AG309" s="636">
        <v>1.4342084674598634E-2</v>
      </c>
      <c r="AH309" s="636">
        <v>1.5683832410564532E-2</v>
      </c>
      <c r="AI309" s="636">
        <v>1.7179314544774681E-2</v>
      </c>
      <c r="AJ309" s="636">
        <v>1.8780553538511564E-2</v>
      </c>
      <c r="AK309" s="636">
        <v>2.0624825508305227E-2</v>
      </c>
      <c r="AL309" s="636">
        <v>2.2622072651462207E-2</v>
      </c>
      <c r="AM309" s="636">
        <v>2.4856112042339028E-2</v>
      </c>
      <c r="AN309" s="636">
        <v>2.7216062948224609E-2</v>
      </c>
      <c r="AO309" s="636">
        <v>2.9910177167773052E-2</v>
      </c>
      <c r="AP309" s="636">
        <v>3.2775053556595539E-2</v>
      </c>
      <c r="AQ309" s="636">
        <v>3.5990280511117335E-2</v>
      </c>
      <c r="AR309" s="180"/>
      <c r="AT309" s="53" t="str">
        <f t="shared" ref="AT309:BW309" si="171">IF(N309&lt;0,"PROBLEMA","")</f>
        <v/>
      </c>
      <c r="AU309" s="53" t="str">
        <f t="shared" si="171"/>
        <v/>
      </c>
      <c r="AV309" s="53" t="str">
        <f t="shared" si="171"/>
        <v/>
      </c>
      <c r="AW309" s="53" t="str">
        <f t="shared" si="171"/>
        <v/>
      </c>
      <c r="AX309" s="53" t="str">
        <f t="shared" si="171"/>
        <v/>
      </c>
      <c r="AY309" s="53" t="str">
        <f t="shared" si="171"/>
        <v/>
      </c>
      <c r="AZ309" s="53" t="str">
        <f t="shared" si="171"/>
        <v/>
      </c>
      <c r="BA309" s="53" t="str">
        <f t="shared" si="171"/>
        <v/>
      </c>
      <c r="BB309" s="53" t="str">
        <f t="shared" si="171"/>
        <v/>
      </c>
      <c r="BC309" s="53" t="str">
        <f t="shared" si="171"/>
        <v/>
      </c>
      <c r="BD309" s="53" t="str">
        <f t="shared" si="171"/>
        <v/>
      </c>
      <c r="BE309" s="53" t="str">
        <f t="shared" si="171"/>
        <v/>
      </c>
      <c r="BF309" s="53" t="str">
        <f t="shared" si="171"/>
        <v/>
      </c>
      <c r="BG309" s="53" t="str">
        <f t="shared" si="171"/>
        <v/>
      </c>
      <c r="BH309" s="53" t="str">
        <f t="shared" si="171"/>
        <v/>
      </c>
      <c r="BI309" s="53" t="str">
        <f t="shared" si="171"/>
        <v/>
      </c>
      <c r="BJ309" s="53" t="str">
        <f t="shared" si="171"/>
        <v/>
      </c>
      <c r="BK309" s="53" t="str">
        <f t="shared" si="171"/>
        <v/>
      </c>
      <c r="BL309" s="53" t="str">
        <f t="shared" si="171"/>
        <v/>
      </c>
      <c r="BM309" s="53" t="str">
        <f t="shared" si="171"/>
        <v/>
      </c>
      <c r="BN309" s="53" t="str">
        <f t="shared" si="171"/>
        <v/>
      </c>
      <c r="BO309" s="53" t="str">
        <f t="shared" si="171"/>
        <v/>
      </c>
      <c r="BP309" s="53" t="str">
        <f t="shared" si="171"/>
        <v/>
      </c>
      <c r="BQ309" s="53" t="str">
        <f t="shared" si="171"/>
        <v/>
      </c>
      <c r="BR309" s="53" t="str">
        <f t="shared" si="171"/>
        <v/>
      </c>
      <c r="BS309" s="53" t="str">
        <f t="shared" si="171"/>
        <v/>
      </c>
      <c r="BT309" s="53" t="str">
        <f t="shared" si="171"/>
        <v/>
      </c>
      <c r="BU309" s="53" t="str">
        <f t="shared" si="171"/>
        <v/>
      </c>
      <c r="BV309" s="53" t="str">
        <f t="shared" si="171"/>
        <v/>
      </c>
      <c r="BW309" s="53" t="str">
        <f t="shared" si="171"/>
        <v/>
      </c>
    </row>
    <row r="310" spans="1:75" ht="34.5" customHeight="1" x14ac:dyDescent="0.25">
      <c r="A310" s="693"/>
      <c r="B310" s="182" t="s">
        <v>448</v>
      </c>
      <c r="C310" s="190">
        <f t="shared" ref="C310:N310" si="172">C307/1000000</f>
        <v>0</v>
      </c>
      <c r="D310" s="190">
        <f t="shared" si="172"/>
        <v>0</v>
      </c>
      <c r="E310" s="190">
        <f t="shared" si="172"/>
        <v>3.8758500000000002E-4</v>
      </c>
      <c r="F310" s="190">
        <f t="shared" si="172"/>
        <v>0</v>
      </c>
      <c r="G310" s="190">
        <f t="shared" si="172"/>
        <v>0</v>
      </c>
      <c r="H310" s="636">
        <f t="shared" si="172"/>
        <v>0</v>
      </c>
      <c r="I310" s="636">
        <f t="shared" si="172"/>
        <v>0</v>
      </c>
      <c r="J310" s="636">
        <f t="shared" si="172"/>
        <v>0</v>
      </c>
      <c r="K310" s="636">
        <f t="shared" si="172"/>
        <v>0</v>
      </c>
      <c r="L310" s="636">
        <f t="shared" si="172"/>
        <v>0</v>
      </c>
      <c r="M310" s="636">
        <f t="shared" si="172"/>
        <v>0</v>
      </c>
      <c r="N310" s="636">
        <f t="shared" si="172"/>
        <v>0</v>
      </c>
      <c r="O310" s="636">
        <v>0</v>
      </c>
      <c r="P310" s="636">
        <v>0</v>
      </c>
      <c r="Q310" s="636">
        <v>0</v>
      </c>
      <c r="R310" s="636">
        <v>0</v>
      </c>
      <c r="S310" s="636">
        <v>0</v>
      </c>
      <c r="T310" s="636">
        <v>0</v>
      </c>
      <c r="U310" s="636">
        <v>0</v>
      </c>
      <c r="V310" s="636">
        <v>0</v>
      </c>
      <c r="W310" s="636">
        <v>0</v>
      </c>
      <c r="X310" s="636">
        <v>0</v>
      </c>
      <c r="Y310" s="636">
        <v>0</v>
      </c>
      <c r="Z310" s="636">
        <v>0</v>
      </c>
      <c r="AA310" s="636">
        <v>0</v>
      </c>
      <c r="AB310" s="636">
        <v>0</v>
      </c>
      <c r="AC310" s="636">
        <v>0</v>
      </c>
      <c r="AD310" s="636">
        <v>0</v>
      </c>
      <c r="AE310" s="636">
        <v>0</v>
      </c>
      <c r="AF310" s="636">
        <v>0</v>
      </c>
      <c r="AG310" s="636">
        <v>0</v>
      </c>
      <c r="AH310" s="636">
        <v>0</v>
      </c>
      <c r="AI310" s="636">
        <v>0</v>
      </c>
      <c r="AJ310" s="636">
        <v>0</v>
      </c>
      <c r="AK310" s="636">
        <v>0</v>
      </c>
      <c r="AL310" s="636">
        <v>0</v>
      </c>
      <c r="AM310" s="636">
        <v>0</v>
      </c>
      <c r="AN310" s="636">
        <v>0</v>
      </c>
      <c r="AO310" s="636">
        <v>0</v>
      </c>
      <c r="AP310" s="636">
        <v>0</v>
      </c>
      <c r="AQ310" s="636">
        <v>0</v>
      </c>
      <c r="AR310" s="180"/>
      <c r="AT310" s="53" t="str">
        <f t="shared" ref="AT310:BW310" si="173">IF(N310&lt;0,"PROBLEMA","")</f>
        <v/>
      </c>
      <c r="AU310" s="53" t="str">
        <f t="shared" si="173"/>
        <v/>
      </c>
      <c r="AV310" s="53" t="str">
        <f t="shared" si="173"/>
        <v/>
      </c>
      <c r="AW310" s="53" t="str">
        <f t="shared" si="173"/>
        <v/>
      </c>
      <c r="AX310" s="53" t="str">
        <f t="shared" si="173"/>
        <v/>
      </c>
      <c r="AY310" s="53" t="str">
        <f t="shared" si="173"/>
        <v/>
      </c>
      <c r="AZ310" s="53" t="str">
        <f t="shared" si="173"/>
        <v/>
      </c>
      <c r="BA310" s="53" t="str">
        <f t="shared" si="173"/>
        <v/>
      </c>
      <c r="BB310" s="53" t="str">
        <f t="shared" si="173"/>
        <v/>
      </c>
      <c r="BC310" s="53" t="str">
        <f t="shared" si="173"/>
        <v/>
      </c>
      <c r="BD310" s="53" t="str">
        <f t="shared" si="173"/>
        <v/>
      </c>
      <c r="BE310" s="53" t="str">
        <f t="shared" si="173"/>
        <v/>
      </c>
      <c r="BF310" s="53" t="str">
        <f t="shared" si="173"/>
        <v/>
      </c>
      <c r="BG310" s="53" t="str">
        <f t="shared" si="173"/>
        <v/>
      </c>
      <c r="BH310" s="53" t="str">
        <f t="shared" si="173"/>
        <v/>
      </c>
      <c r="BI310" s="53" t="str">
        <f t="shared" si="173"/>
        <v/>
      </c>
      <c r="BJ310" s="53" t="str">
        <f t="shared" si="173"/>
        <v/>
      </c>
      <c r="BK310" s="53" t="str">
        <f t="shared" si="173"/>
        <v/>
      </c>
      <c r="BL310" s="53" t="str">
        <f t="shared" si="173"/>
        <v/>
      </c>
      <c r="BM310" s="53" t="str">
        <f t="shared" si="173"/>
        <v/>
      </c>
      <c r="BN310" s="53" t="str">
        <f t="shared" si="173"/>
        <v/>
      </c>
      <c r="BO310" s="53" t="str">
        <f t="shared" si="173"/>
        <v/>
      </c>
      <c r="BP310" s="53" t="str">
        <f t="shared" si="173"/>
        <v/>
      </c>
      <c r="BQ310" s="53" t="str">
        <f t="shared" si="173"/>
        <v/>
      </c>
      <c r="BR310" s="53" t="str">
        <f t="shared" si="173"/>
        <v/>
      </c>
      <c r="BS310" s="53" t="str">
        <f t="shared" si="173"/>
        <v/>
      </c>
      <c r="BT310" s="53" t="str">
        <f t="shared" si="173"/>
        <v/>
      </c>
      <c r="BU310" s="53" t="str">
        <f t="shared" si="173"/>
        <v/>
      </c>
      <c r="BV310" s="53" t="str">
        <f t="shared" si="173"/>
        <v/>
      </c>
      <c r="BW310" s="53" t="str">
        <f t="shared" si="173"/>
        <v/>
      </c>
    </row>
    <row r="311" spans="1:75" ht="15.75" customHeight="1" x14ac:dyDescent="0.25">
      <c r="A311" s="659"/>
      <c r="B311" s="177" t="s">
        <v>414</v>
      </c>
      <c r="C311" s="228"/>
      <c r="D311" s="228"/>
      <c r="E311" s="228"/>
      <c r="F311" s="228"/>
      <c r="G311" s="228"/>
      <c r="H311" s="219">
        <f t="shared" ref="H311:AQ311" si="174">SUM(H309:H310)</f>
        <v>1.0531539999999997E-3</v>
      </c>
      <c r="I311" s="219">
        <f t="shared" si="174"/>
        <v>9.4181799999999987E-4</v>
      </c>
      <c r="J311" s="219">
        <f t="shared" si="174"/>
        <v>1.0353525699999999E-3</v>
      </c>
      <c r="K311" s="219">
        <f t="shared" si="174"/>
        <v>1.42206591E-3</v>
      </c>
      <c r="L311" s="219">
        <f t="shared" si="174"/>
        <v>1.615844531E-3</v>
      </c>
      <c r="M311" s="219">
        <f t="shared" si="174"/>
        <v>1.6791366089999999E-3</v>
      </c>
      <c r="N311" s="219">
        <f t="shared" si="174"/>
        <v>2.2530822369999999E-3</v>
      </c>
      <c r="O311" s="219">
        <f t="shared" si="174"/>
        <v>2.6160577392170059E-3</v>
      </c>
      <c r="P311" s="219">
        <f t="shared" si="174"/>
        <v>2.6277529907358312E-3</v>
      </c>
      <c r="Q311" s="219">
        <f t="shared" si="174"/>
        <v>2.7425070230675417E-3</v>
      </c>
      <c r="R311" s="219">
        <f t="shared" si="174"/>
        <v>3.1677917733449281E-3</v>
      </c>
      <c r="S311" s="219">
        <f t="shared" si="174"/>
        <v>3.4861805264686263E-3</v>
      </c>
      <c r="T311" s="219">
        <f t="shared" si="174"/>
        <v>4.017019164467746E-3</v>
      </c>
      <c r="U311" s="219">
        <f t="shared" si="174"/>
        <v>4.5408034089372022E-3</v>
      </c>
      <c r="V311" s="219">
        <f t="shared" si="174"/>
        <v>5.0526312096993804E-3</v>
      </c>
      <c r="W311" s="219">
        <f t="shared" si="174"/>
        <v>5.6064436713202312E-3</v>
      </c>
      <c r="X311" s="219">
        <f t="shared" si="174"/>
        <v>6.2097121461524192E-3</v>
      </c>
      <c r="Y311" s="219">
        <f t="shared" si="174"/>
        <v>6.8390167270351984E-3</v>
      </c>
      <c r="Z311" s="219">
        <f t="shared" si="174"/>
        <v>7.4901660548835364E-3</v>
      </c>
      <c r="AA311" s="219">
        <f t="shared" si="174"/>
        <v>8.2112273736179766E-3</v>
      </c>
      <c r="AB311" s="219">
        <f t="shared" si="174"/>
        <v>9.0473477637803071E-3</v>
      </c>
      <c r="AC311" s="219">
        <f t="shared" si="174"/>
        <v>9.9032739406193383E-3</v>
      </c>
      <c r="AD311" s="219">
        <f t="shared" si="174"/>
        <v>1.0872909616623717E-2</v>
      </c>
      <c r="AE311" s="219">
        <f t="shared" si="174"/>
        <v>1.1916001013862214E-2</v>
      </c>
      <c r="AF311" s="219">
        <f t="shared" si="174"/>
        <v>1.3070500224985866E-2</v>
      </c>
      <c r="AG311" s="219">
        <f t="shared" si="174"/>
        <v>1.4342084674598634E-2</v>
      </c>
      <c r="AH311" s="219">
        <f t="shared" si="174"/>
        <v>1.5683832410564532E-2</v>
      </c>
      <c r="AI311" s="219">
        <f t="shared" si="174"/>
        <v>1.7179314544774681E-2</v>
      </c>
      <c r="AJ311" s="219">
        <f t="shared" si="174"/>
        <v>1.8780553538511564E-2</v>
      </c>
      <c r="AK311" s="219">
        <f t="shared" si="174"/>
        <v>2.0624825508305227E-2</v>
      </c>
      <c r="AL311" s="219">
        <f t="shared" si="174"/>
        <v>2.2622072651462207E-2</v>
      </c>
      <c r="AM311" s="219">
        <f t="shared" si="174"/>
        <v>2.4856112042339028E-2</v>
      </c>
      <c r="AN311" s="219">
        <f t="shared" si="174"/>
        <v>2.7216062948224609E-2</v>
      </c>
      <c r="AO311" s="219">
        <f t="shared" si="174"/>
        <v>2.9910177167773052E-2</v>
      </c>
      <c r="AP311" s="219">
        <f t="shared" si="174"/>
        <v>3.2775053556595539E-2</v>
      </c>
      <c r="AQ311" s="219">
        <f t="shared" si="174"/>
        <v>3.5990280511117335E-2</v>
      </c>
      <c r="AR311" s="229"/>
      <c r="AS311" s="48"/>
      <c r="AT311" s="48"/>
      <c r="AU311" s="48"/>
      <c r="AV311" s="48"/>
      <c r="AW311" s="48"/>
      <c r="AX311" s="48"/>
      <c r="AY311" s="48"/>
      <c r="AZ311" s="48"/>
      <c r="BA311" s="48"/>
      <c r="BB311" s="48"/>
      <c r="BC311" s="48"/>
      <c r="BD311" s="48"/>
      <c r="BE311" s="48"/>
      <c r="BF311" s="48"/>
      <c r="BG311" s="48"/>
      <c r="BH311" s="48"/>
      <c r="BI311" s="48"/>
      <c r="BJ311" s="48"/>
      <c r="BK311" s="48"/>
      <c r="BL311" s="48"/>
      <c r="BM311" s="48"/>
      <c r="BN311" s="48"/>
      <c r="BO311" s="48"/>
      <c r="BP311" s="48"/>
      <c r="BQ311" s="48"/>
      <c r="BR311" s="48"/>
      <c r="BS311" s="48"/>
      <c r="BT311" s="48"/>
      <c r="BU311" s="48"/>
      <c r="BV311" s="48"/>
      <c r="BW311" s="48"/>
    </row>
    <row r="312" spans="1:75" ht="14.25" customHeight="1" x14ac:dyDescent="0.3">
      <c r="A312" s="71"/>
      <c r="B312" s="191"/>
      <c r="C312" s="191"/>
      <c r="D312" s="191"/>
      <c r="E312" s="191"/>
      <c r="F312" s="191"/>
      <c r="G312" s="191"/>
      <c r="H312" s="192"/>
      <c r="I312" s="192"/>
      <c r="J312" s="192"/>
      <c r="K312" s="193"/>
      <c r="L312" s="193"/>
      <c r="M312" s="193"/>
      <c r="N312" s="193"/>
      <c r="O312" s="193"/>
      <c r="P312" s="193"/>
      <c r="Q312" s="193"/>
      <c r="R312" s="193"/>
      <c r="S312" s="193"/>
      <c r="T312" s="193"/>
      <c r="U312" s="193"/>
      <c r="V312" s="193"/>
      <c r="W312" s="193"/>
      <c r="X312" s="193"/>
      <c r="Y312" s="193"/>
      <c r="Z312" s="193"/>
      <c r="AA312" s="193"/>
      <c r="AB312" s="193"/>
      <c r="AC312" s="193"/>
      <c r="AD312" s="193"/>
      <c r="AE312" s="193"/>
      <c r="AF312" s="193"/>
      <c r="AG312" s="193"/>
      <c r="AH312" s="193"/>
      <c r="AI312" s="193"/>
      <c r="AJ312" s="193"/>
      <c r="AK312" s="193"/>
      <c r="AL312" s="193"/>
      <c r="AM312" s="193"/>
      <c r="AN312" s="193"/>
      <c r="AO312" s="193"/>
      <c r="AP312" s="193"/>
      <c r="AQ312" s="193"/>
      <c r="AR312" s="51"/>
    </row>
    <row r="313" spans="1:75" ht="14.25" customHeight="1" x14ac:dyDescent="0.25">
      <c r="A313" s="66"/>
      <c r="B313" s="44"/>
      <c r="C313" s="44"/>
      <c r="D313" s="44"/>
      <c r="E313" s="44"/>
      <c r="F313" s="44"/>
      <c r="G313" s="44"/>
      <c r="H313" s="641"/>
      <c r="I313" s="641"/>
      <c r="J313" s="641"/>
      <c r="K313" s="641"/>
      <c r="L313" s="641"/>
      <c r="M313" s="641"/>
      <c r="N313" s="641"/>
      <c r="O313" s="641"/>
      <c r="P313" s="641"/>
      <c r="Q313" s="641"/>
      <c r="R313" s="641"/>
      <c r="S313" s="641"/>
      <c r="T313" s="641"/>
      <c r="U313" s="641"/>
      <c r="V313" s="641"/>
      <c r="W313" s="641"/>
      <c r="X313" s="641"/>
      <c r="Y313" s="641"/>
      <c r="Z313" s="641"/>
      <c r="AA313" s="641"/>
      <c r="AB313" s="641"/>
      <c r="AC313" s="641"/>
      <c r="AD313" s="641"/>
      <c r="AE313" s="641"/>
      <c r="AF313" s="641"/>
      <c r="AG313" s="641"/>
      <c r="AH313" s="641"/>
      <c r="AI313" s="641"/>
      <c r="AJ313" s="641"/>
      <c r="AK313" s="641"/>
      <c r="AL313" s="641"/>
      <c r="AM313" s="641"/>
      <c r="AN313" s="641"/>
      <c r="AO313" s="641"/>
      <c r="AP313" s="641"/>
      <c r="AQ313" s="641"/>
      <c r="AR313" s="44"/>
    </row>
    <row r="314" spans="1:75" ht="15.75" customHeight="1" x14ac:dyDescent="0.25">
      <c r="A314" s="67"/>
      <c r="B314" s="43" t="s">
        <v>451</v>
      </c>
      <c r="C314" s="43"/>
      <c r="D314" s="44"/>
      <c r="E314" s="44"/>
      <c r="F314" s="44"/>
      <c r="G314" s="44"/>
      <c r="H314" s="641"/>
      <c r="I314" s="641"/>
      <c r="J314" s="641"/>
      <c r="K314" s="641"/>
      <c r="L314" s="641"/>
      <c r="M314" s="641"/>
      <c r="N314" s="641"/>
      <c r="O314" s="641"/>
      <c r="P314" s="641"/>
      <c r="Q314" s="641"/>
      <c r="R314" s="641"/>
      <c r="S314" s="641"/>
      <c r="T314" s="641"/>
      <c r="U314" s="641"/>
      <c r="V314" s="641"/>
      <c r="W314" s="641"/>
      <c r="X314" s="641"/>
      <c r="Y314" s="641"/>
      <c r="Z314" s="641"/>
      <c r="AA314" s="641"/>
      <c r="AB314" s="641"/>
      <c r="AC314" s="641"/>
      <c r="AD314" s="641"/>
      <c r="AE314" s="641"/>
      <c r="AF314" s="641"/>
      <c r="AG314" s="641"/>
      <c r="AH314" s="641"/>
      <c r="AI314" s="641"/>
      <c r="AJ314" s="641"/>
      <c r="AK314" s="641"/>
      <c r="AL314" s="641"/>
      <c r="AM314" s="641"/>
      <c r="AN314" s="641"/>
      <c r="AO314" s="641"/>
      <c r="AP314" s="641"/>
      <c r="AQ314" s="641"/>
      <c r="AR314" s="44"/>
      <c r="AS314" s="44"/>
      <c r="AT314" s="44"/>
      <c r="AU314" s="44"/>
    </row>
    <row r="315" spans="1:75" ht="13.5" customHeight="1" x14ac:dyDescent="0.25">
      <c r="A315" s="72"/>
      <c r="H315" s="26"/>
      <c r="I315" s="26"/>
      <c r="J315" s="26"/>
      <c r="K315" s="641"/>
      <c r="L315" s="641"/>
      <c r="M315" s="641"/>
      <c r="N315" s="641"/>
      <c r="O315" s="641"/>
      <c r="P315" s="641"/>
      <c r="Q315" s="641"/>
      <c r="R315" s="641"/>
      <c r="S315" s="641"/>
      <c r="T315" s="641"/>
      <c r="U315" s="641"/>
      <c r="V315" s="641"/>
      <c r="W315" s="641"/>
      <c r="X315" s="641"/>
      <c r="Y315" s="641"/>
      <c r="Z315" s="641"/>
      <c r="AA315" s="641"/>
      <c r="AB315" s="641"/>
      <c r="AC315" s="641"/>
      <c r="AD315" s="641"/>
      <c r="AE315" s="641"/>
      <c r="AF315" s="641"/>
      <c r="AG315" s="641"/>
      <c r="AH315" s="641"/>
      <c r="AI315" s="641"/>
      <c r="AJ315" s="641"/>
      <c r="AK315" s="641"/>
      <c r="AL315" s="641"/>
      <c r="AM315" s="641"/>
      <c r="AN315" s="641"/>
      <c r="AO315" s="641"/>
      <c r="AP315" s="641"/>
      <c r="AQ315" s="641"/>
    </row>
    <row r="316" spans="1:75" ht="13.5" customHeight="1" x14ac:dyDescent="0.25">
      <c r="A316" s="73"/>
      <c r="B316" s="198"/>
      <c r="C316" s="198"/>
      <c r="D316" s="198"/>
      <c r="E316" s="198"/>
      <c r="F316" s="198"/>
      <c r="G316" s="198"/>
      <c r="H316" s="199"/>
      <c r="I316" s="199"/>
      <c r="J316" s="199"/>
      <c r="K316" s="199"/>
      <c r="L316" s="199"/>
      <c r="M316" s="199"/>
      <c r="N316" s="199"/>
      <c r="O316" s="199"/>
      <c r="P316" s="199"/>
      <c r="Q316" s="199"/>
      <c r="R316" s="199"/>
      <c r="S316" s="199"/>
      <c r="T316" s="199"/>
      <c r="U316" s="199"/>
      <c r="V316" s="199"/>
      <c r="W316" s="199"/>
      <c r="X316" s="199"/>
      <c r="Y316" s="199"/>
      <c r="Z316" s="199"/>
      <c r="AA316" s="199"/>
      <c r="AB316" s="199"/>
      <c r="AC316" s="199"/>
      <c r="AD316" s="199"/>
      <c r="AE316" s="199"/>
      <c r="AF316" s="199"/>
      <c r="AG316" s="199"/>
      <c r="AH316" s="199"/>
      <c r="AI316" s="199"/>
      <c r="AJ316" s="199"/>
      <c r="AK316" s="199"/>
      <c r="AL316" s="199"/>
      <c r="AM316" s="199"/>
      <c r="AN316" s="199"/>
      <c r="AO316" s="199"/>
      <c r="AP316" s="199"/>
      <c r="AQ316" s="199"/>
      <c r="AR316" s="54"/>
    </row>
    <row r="317" spans="1:75" ht="14.25" customHeight="1" x14ac:dyDescent="0.25">
      <c r="A317" s="230"/>
      <c r="B317" s="204" t="s">
        <v>452</v>
      </c>
      <c r="C317" s="200"/>
      <c r="D317" s="200"/>
      <c r="E317" s="200"/>
      <c r="F317" s="200"/>
      <c r="G317" s="200"/>
      <c r="H317" s="201"/>
      <c r="I317" s="202"/>
      <c r="J317" s="202"/>
      <c r="K317" s="202"/>
      <c r="L317" s="202"/>
      <c r="M317" s="202"/>
      <c r="N317" s="202"/>
      <c r="O317" s="202"/>
      <c r="P317" s="202"/>
      <c r="Q317" s="202"/>
      <c r="R317" s="202"/>
      <c r="S317" s="202"/>
      <c r="T317" s="202"/>
      <c r="U317" s="202"/>
      <c r="V317" s="202"/>
      <c r="W317" s="202"/>
      <c r="X317" s="202"/>
      <c r="Y317" s="202"/>
      <c r="Z317" s="202"/>
      <c r="AA317" s="202"/>
      <c r="AB317" s="202"/>
      <c r="AC317" s="202"/>
      <c r="AD317" s="202"/>
      <c r="AE317" s="202"/>
      <c r="AF317" s="202"/>
      <c r="AG317" s="202"/>
      <c r="AH317" s="202"/>
      <c r="AI317" s="202"/>
      <c r="AJ317" s="202"/>
      <c r="AK317" s="202"/>
      <c r="AL317" s="202"/>
      <c r="AM317" s="202"/>
      <c r="AN317" s="202"/>
      <c r="AO317" s="202"/>
      <c r="AP317" s="202"/>
      <c r="AQ317" s="202"/>
      <c r="AR317" s="203"/>
    </row>
    <row r="318" spans="1:75" ht="13.5" customHeight="1" x14ac:dyDescent="0.25">
      <c r="A318" s="869" t="s">
        <v>498</v>
      </c>
      <c r="B318" s="205" t="s">
        <v>453</v>
      </c>
      <c r="C318" s="205">
        <v>5103324</v>
      </c>
      <c r="D318" s="205">
        <v>4751549</v>
      </c>
      <c r="E318" s="206">
        <v>4720671.6523124119</v>
      </c>
      <c r="F318" s="205">
        <v>5243671</v>
      </c>
      <c r="G318" s="205">
        <v>5742914</v>
      </c>
      <c r="H318" s="202">
        <v>2616788</v>
      </c>
      <c r="I318" s="202">
        <v>3478581</v>
      </c>
      <c r="J318" s="202">
        <v>3344602</v>
      </c>
      <c r="K318" s="202">
        <v>3196303</v>
      </c>
      <c r="L318" s="202">
        <v>4775794</v>
      </c>
      <c r="M318" s="202">
        <v>3759096</v>
      </c>
      <c r="N318" s="202">
        <v>4591351</v>
      </c>
      <c r="O318" s="210">
        <v>4715317.477</v>
      </c>
      <c r="P318" s="210">
        <v>4861492.3187869992</v>
      </c>
      <c r="Q318" s="210">
        <v>5007337.0883506089</v>
      </c>
      <c r="R318" s="210">
        <v>5142535.1897360748</v>
      </c>
      <c r="S318" s="210">
        <v>5260813.4991000043</v>
      </c>
      <c r="T318" s="210">
        <v>5428361.0760565009</v>
      </c>
      <c r="U318" s="210">
        <v>5582861.5943951998</v>
      </c>
      <c r="V318" s="210">
        <v>5705459.962610119</v>
      </c>
      <c r="W318" s="210">
        <v>5841366.4388941936</v>
      </c>
      <c r="X318" s="210">
        <v>6026410.4292267123</v>
      </c>
      <c r="Y318" s="210">
        <v>6175073.6772322645</v>
      </c>
      <c r="Z318" s="210">
        <v>6353621.8099445486</v>
      </c>
      <c r="AA318" s="210">
        <v>6503990.1797481794</v>
      </c>
      <c r="AB318" s="210">
        <v>6657774.188088974</v>
      </c>
      <c r="AC318" s="210">
        <v>6827799.5425764071</v>
      </c>
      <c r="AD318" s="210">
        <v>6982730.839434131</v>
      </c>
      <c r="AE318" s="210">
        <v>7146315.1991610015</v>
      </c>
      <c r="AF318" s="210">
        <v>7326480.506690057</v>
      </c>
      <c r="AG318" s="210">
        <v>7492898.9184965128</v>
      </c>
      <c r="AH318" s="210">
        <v>7663929.9431880554</v>
      </c>
      <c r="AI318" s="210">
        <v>7834689.2694632094</v>
      </c>
      <c r="AJ318" s="210">
        <v>7971740.1313019898</v>
      </c>
      <c r="AK318" s="210">
        <v>8146452.180516257</v>
      </c>
      <c r="AL318" s="210">
        <v>8297900.2363956571</v>
      </c>
      <c r="AM318" s="210">
        <v>8487600.9176644031</v>
      </c>
      <c r="AN318" s="210">
        <v>8644029.7738717571</v>
      </c>
      <c r="AO318" s="210">
        <v>8798929.2454193663</v>
      </c>
      <c r="AP318" s="210">
        <v>8959536.9169524498</v>
      </c>
      <c r="AQ318" s="210">
        <v>9121344.7894236222</v>
      </c>
      <c r="AR318" s="203"/>
    </row>
    <row r="319" spans="1:75" ht="13.5" customHeight="1" x14ac:dyDescent="0.25">
      <c r="A319" s="693"/>
      <c r="B319" s="205" t="s">
        <v>454</v>
      </c>
      <c r="C319" s="205">
        <v>13189288</v>
      </c>
      <c r="D319" s="205">
        <v>8697936</v>
      </c>
      <c r="E319" s="207">
        <v>10180560</v>
      </c>
      <c r="F319" s="207">
        <v>11129097</v>
      </c>
      <c r="G319" s="207">
        <v>10487005</v>
      </c>
      <c r="H319" s="202">
        <v>12275062</v>
      </c>
      <c r="I319" s="202">
        <v>10828280</v>
      </c>
      <c r="J319" s="202">
        <v>10061652</v>
      </c>
      <c r="K319" s="202">
        <v>9759176</v>
      </c>
      <c r="L319" s="202">
        <v>11336435</v>
      </c>
      <c r="M319" s="202">
        <v>13972704</v>
      </c>
      <c r="N319" s="202">
        <v>16613863</v>
      </c>
      <c r="O319" s="210">
        <v>17062437.300999999</v>
      </c>
      <c r="P319" s="210">
        <v>17591372.857330997</v>
      </c>
      <c r="Q319" s="210">
        <v>18119114.043050926</v>
      </c>
      <c r="R319" s="210">
        <v>18608330.1222133</v>
      </c>
      <c r="S319" s="210">
        <v>19036321.715024203</v>
      </c>
      <c r="T319" s="210">
        <v>19642594.790103238</v>
      </c>
      <c r="U319" s="210">
        <v>20201656.914760694</v>
      </c>
      <c r="V319" s="210">
        <v>20645280.696420215</v>
      </c>
      <c r="W319" s="210">
        <v>21137060.039318714</v>
      </c>
      <c r="X319" s="210">
        <v>21806644.112581201</v>
      </c>
      <c r="Y319" s="210">
        <v>22344583.99901098</v>
      </c>
      <c r="Z319" s="210">
        <v>22990662.727426145</v>
      </c>
      <c r="AA319" s="210">
        <v>23534772.619144477</v>
      </c>
      <c r="AB319" s="210">
        <v>24091242.043103747</v>
      </c>
      <c r="AC319" s="210">
        <v>24706480.988237903</v>
      </c>
      <c r="AD319" s="210">
        <v>25267101.890540201</v>
      </c>
      <c r="AE319" s="210">
        <v>25859034.012794621</v>
      </c>
      <c r="AF319" s="210">
        <v>26510964.509208553</v>
      </c>
      <c r="AG319" s="210">
        <v>27113151.685582139</v>
      </c>
      <c r="AH319" s="210">
        <v>27732029.661362015</v>
      </c>
      <c r="AI319" s="210">
        <v>28349924.492906738</v>
      </c>
      <c r="AJ319" s="210">
        <v>28845844.809741896</v>
      </c>
      <c r="AK319" s="210">
        <v>29478042.62038523</v>
      </c>
      <c r="AL319" s="210">
        <v>30026059.370138559</v>
      </c>
      <c r="AM319" s="210">
        <v>30712493.739805702</v>
      </c>
      <c r="AN319" s="210">
        <v>31278533.579991236</v>
      </c>
      <c r="AO319" s="210">
        <v>31839039.321997099</v>
      </c>
      <c r="AP319" s="210">
        <v>32420200.25950757</v>
      </c>
      <c r="AQ319" s="210">
        <v>33005704.139641657</v>
      </c>
      <c r="AR319" s="203"/>
    </row>
    <row r="320" spans="1:75" ht="13.5" customHeight="1" x14ac:dyDescent="0.25">
      <c r="A320" s="660"/>
      <c r="B320" s="200" t="s">
        <v>499</v>
      </c>
      <c r="C320" s="200"/>
      <c r="D320" s="200"/>
      <c r="E320" s="231"/>
      <c r="F320" s="231"/>
      <c r="G320" s="231"/>
      <c r="H320" s="201">
        <f t="shared" ref="H320:AQ320" si="175">SUM(H318:H319)</f>
        <v>14891850</v>
      </c>
      <c r="I320" s="201">
        <f t="shared" si="175"/>
        <v>14306861</v>
      </c>
      <c r="J320" s="201">
        <f t="shared" si="175"/>
        <v>13406254</v>
      </c>
      <c r="K320" s="201">
        <f t="shared" si="175"/>
        <v>12955479</v>
      </c>
      <c r="L320" s="201">
        <f t="shared" si="175"/>
        <v>16112229</v>
      </c>
      <c r="M320" s="201">
        <f t="shared" si="175"/>
        <v>17731800</v>
      </c>
      <c r="N320" s="201">
        <f t="shared" si="175"/>
        <v>21205214</v>
      </c>
      <c r="O320" s="232">
        <f t="shared" si="175"/>
        <v>21777754.777999997</v>
      </c>
      <c r="P320" s="232">
        <f t="shared" si="175"/>
        <v>22452865.176117994</v>
      </c>
      <c r="Q320" s="232">
        <f t="shared" si="175"/>
        <v>23126451.131401535</v>
      </c>
      <c r="R320" s="232">
        <f t="shared" si="175"/>
        <v>23750865.311949376</v>
      </c>
      <c r="S320" s="232">
        <f t="shared" si="175"/>
        <v>24297135.214124206</v>
      </c>
      <c r="T320" s="232">
        <f t="shared" si="175"/>
        <v>25070955.866159737</v>
      </c>
      <c r="U320" s="232">
        <f t="shared" si="175"/>
        <v>25784518.509155892</v>
      </c>
      <c r="V320" s="232">
        <f t="shared" si="175"/>
        <v>26350740.659030333</v>
      </c>
      <c r="W320" s="232">
        <f t="shared" si="175"/>
        <v>26978426.478212908</v>
      </c>
      <c r="X320" s="232">
        <f t="shared" si="175"/>
        <v>27833054.541807912</v>
      </c>
      <c r="Y320" s="232">
        <f t="shared" si="175"/>
        <v>28519657.676243246</v>
      </c>
      <c r="Z320" s="232">
        <f t="shared" si="175"/>
        <v>29344284.537370693</v>
      </c>
      <c r="AA320" s="232">
        <f t="shared" si="175"/>
        <v>30038762.798892654</v>
      </c>
      <c r="AB320" s="232">
        <f t="shared" si="175"/>
        <v>30749016.231192723</v>
      </c>
      <c r="AC320" s="232">
        <f t="shared" si="175"/>
        <v>31534280.530814309</v>
      </c>
      <c r="AD320" s="232">
        <f t="shared" si="175"/>
        <v>32249832.729974333</v>
      </c>
      <c r="AE320" s="232">
        <f t="shared" si="175"/>
        <v>33005349.211955622</v>
      </c>
      <c r="AF320" s="232">
        <f t="shared" si="175"/>
        <v>33837445.015898608</v>
      </c>
      <c r="AG320" s="232">
        <f t="shared" si="175"/>
        <v>34606050.60407865</v>
      </c>
      <c r="AH320" s="232">
        <f t="shared" si="175"/>
        <v>35395959.604550071</v>
      </c>
      <c r="AI320" s="232">
        <f t="shared" si="175"/>
        <v>36184613.762369946</v>
      </c>
      <c r="AJ320" s="232">
        <f t="shared" si="175"/>
        <v>36817584.941043884</v>
      </c>
      <c r="AK320" s="232">
        <f t="shared" si="175"/>
        <v>37624494.800901487</v>
      </c>
      <c r="AL320" s="232">
        <f t="shared" si="175"/>
        <v>38323959.606534213</v>
      </c>
      <c r="AM320" s="232">
        <f t="shared" si="175"/>
        <v>39200094.657470107</v>
      </c>
      <c r="AN320" s="232">
        <f t="shared" si="175"/>
        <v>39922563.353862993</v>
      </c>
      <c r="AO320" s="232">
        <f t="shared" si="175"/>
        <v>40637968.567416467</v>
      </c>
      <c r="AP320" s="232">
        <f t="shared" si="175"/>
        <v>41379737.17646002</v>
      </c>
      <c r="AQ320" s="232">
        <f t="shared" si="175"/>
        <v>42127048.92906528</v>
      </c>
      <c r="AR320" s="233"/>
      <c r="AS320" s="48"/>
      <c r="AT320" s="48"/>
      <c r="AU320" s="48"/>
      <c r="AV320" s="48"/>
      <c r="AW320" s="48"/>
      <c r="AX320" s="48"/>
      <c r="AY320" s="48"/>
      <c r="AZ320" s="48"/>
      <c r="BA320" s="48"/>
      <c r="BB320" s="48"/>
      <c r="BC320" s="48"/>
      <c r="BD320" s="48"/>
      <c r="BE320" s="48"/>
      <c r="BF320" s="48"/>
      <c r="BG320" s="48"/>
      <c r="BH320" s="48"/>
      <c r="BI320" s="48"/>
      <c r="BJ320" s="48"/>
      <c r="BK320" s="48"/>
      <c r="BL320" s="48"/>
      <c r="BM320" s="48"/>
      <c r="BN320" s="48"/>
      <c r="BO320" s="48"/>
      <c r="BP320" s="48"/>
      <c r="BQ320" s="48"/>
      <c r="BR320" s="48"/>
      <c r="BS320" s="48"/>
      <c r="BT320" s="48"/>
      <c r="BU320" s="48"/>
      <c r="BV320" s="48"/>
      <c r="BW320" s="48"/>
    </row>
    <row r="321" spans="1:44" ht="12.75" customHeight="1" x14ac:dyDescent="0.25">
      <c r="A321" s="230"/>
      <c r="B321" s="208"/>
      <c r="C321" s="208"/>
      <c r="D321" s="208"/>
      <c r="E321" s="208"/>
      <c r="F321" s="208"/>
      <c r="G321" s="208"/>
      <c r="H321" s="209"/>
      <c r="I321" s="209"/>
      <c r="J321" s="209"/>
      <c r="K321" s="209"/>
      <c r="L321" s="209"/>
      <c r="M321" s="209"/>
      <c r="N321" s="209"/>
      <c r="O321" s="209"/>
      <c r="P321" s="209"/>
      <c r="Q321" s="209"/>
      <c r="R321" s="209"/>
      <c r="S321" s="209"/>
      <c r="T321" s="209"/>
      <c r="U321" s="209"/>
      <c r="V321" s="209"/>
      <c r="W321" s="209"/>
      <c r="X321" s="209"/>
      <c r="Y321" s="209"/>
      <c r="Z321" s="209"/>
      <c r="AA321" s="209"/>
      <c r="AB321" s="209"/>
      <c r="AC321" s="209"/>
      <c r="AD321" s="209"/>
      <c r="AE321" s="209"/>
      <c r="AF321" s="209"/>
      <c r="AG321" s="209"/>
      <c r="AH321" s="209"/>
      <c r="AI321" s="209"/>
      <c r="AJ321" s="209"/>
      <c r="AK321" s="209"/>
      <c r="AL321" s="209"/>
      <c r="AM321" s="209"/>
      <c r="AN321" s="209"/>
      <c r="AO321" s="209"/>
      <c r="AP321" s="209"/>
      <c r="AQ321" s="209"/>
      <c r="AR321" s="203"/>
    </row>
    <row r="322" spans="1:44" ht="14.25" customHeight="1" x14ac:dyDescent="0.25">
      <c r="A322" s="230"/>
      <c r="B322" s="204" t="s">
        <v>455</v>
      </c>
      <c r="C322" s="200"/>
      <c r="D322" s="200"/>
      <c r="E322" s="200"/>
      <c r="F322" s="200"/>
      <c r="G322" s="200"/>
      <c r="H322" s="201"/>
      <c r="I322" s="202"/>
      <c r="J322" s="202"/>
      <c r="K322" s="202"/>
      <c r="L322" s="202"/>
      <c r="M322" s="202"/>
      <c r="N322" s="202"/>
      <c r="O322" s="202"/>
      <c r="P322" s="202"/>
      <c r="Q322" s="202"/>
      <c r="R322" s="202"/>
      <c r="S322" s="202"/>
      <c r="T322" s="202"/>
      <c r="U322" s="202"/>
      <c r="V322" s="202"/>
      <c r="W322" s="202"/>
      <c r="X322" s="202"/>
      <c r="Y322" s="202"/>
      <c r="Z322" s="202"/>
      <c r="AA322" s="202"/>
      <c r="AB322" s="202"/>
      <c r="AC322" s="202"/>
      <c r="AD322" s="202"/>
      <c r="AE322" s="202"/>
      <c r="AF322" s="202"/>
      <c r="AG322" s="202"/>
      <c r="AH322" s="202"/>
      <c r="AI322" s="202"/>
      <c r="AJ322" s="202"/>
      <c r="AK322" s="202"/>
      <c r="AL322" s="202"/>
      <c r="AM322" s="202"/>
      <c r="AN322" s="202"/>
      <c r="AO322" s="202"/>
      <c r="AP322" s="202"/>
      <c r="AQ322" s="202"/>
      <c r="AR322" s="203"/>
    </row>
    <row r="323" spans="1:44" ht="14.25" customHeight="1" x14ac:dyDescent="0.25">
      <c r="A323" s="869" t="s">
        <v>494</v>
      </c>
      <c r="B323" s="205" t="s">
        <v>456</v>
      </c>
      <c r="C323" s="206">
        <f>7885770+46676634</f>
        <v>54562404</v>
      </c>
      <c r="D323" s="206">
        <f>8753527+39396564</f>
        <v>48150091</v>
      </c>
      <c r="E323" s="206">
        <v>47431058</v>
      </c>
      <c r="F323" s="206">
        <v>42468054</v>
      </c>
      <c r="G323" s="206">
        <v>55427095</v>
      </c>
      <c r="H323" s="210">
        <v>64332941</v>
      </c>
      <c r="I323" s="210">
        <v>59156593</v>
      </c>
      <c r="J323" s="210">
        <v>47961551</v>
      </c>
      <c r="K323" s="210">
        <v>44411748</v>
      </c>
      <c r="L323" s="210">
        <v>89393421</v>
      </c>
      <c r="M323" s="210">
        <v>86434176</v>
      </c>
      <c r="N323" s="210">
        <v>85369879</v>
      </c>
      <c r="O323" s="210">
        <v>86517528.325463459</v>
      </c>
      <c r="P323" s="210">
        <v>87655390.878754705</v>
      </c>
      <c r="Q323" s="210">
        <v>88782788.559197411</v>
      </c>
      <c r="R323" s="210">
        <v>89899509.760906801</v>
      </c>
      <c r="S323" s="210">
        <v>91004304.085472628</v>
      </c>
      <c r="T323" s="210">
        <v>92096753.130349964</v>
      </c>
      <c r="U323" s="210">
        <v>93176072.991920084</v>
      </c>
      <c r="V323" s="210">
        <v>94242109.77499406</v>
      </c>
      <c r="W323" s="210">
        <v>95293665.982632875</v>
      </c>
      <c r="X323" s="210">
        <v>96330178.935551926</v>
      </c>
      <c r="Y323" s="210">
        <v>97350922.440828353</v>
      </c>
      <c r="Z323" s="210">
        <v>98355054.884147599</v>
      </c>
      <c r="AA323" s="210">
        <v>99342162.672189385</v>
      </c>
      <c r="AB323" s="210">
        <v>100311524.4212555</v>
      </c>
      <c r="AC323" s="210">
        <v>101262716.91957633</v>
      </c>
      <c r="AD323" s="210">
        <v>102194927.40818524</v>
      </c>
      <c r="AE323" s="210">
        <v>103107833.66903037</v>
      </c>
      <c r="AF323" s="210">
        <v>104000834.54902987</v>
      </c>
      <c r="AG323" s="210">
        <v>104873511.64563881</v>
      </c>
      <c r="AH323" s="210">
        <v>105725754.34669012</v>
      </c>
      <c r="AI323" s="210">
        <v>106557269.28947987</v>
      </c>
      <c r="AJ323" s="210">
        <v>107367541.88697</v>
      </c>
      <c r="AK323" s="210">
        <v>108156466.33621812</v>
      </c>
      <c r="AL323" s="210">
        <v>108923528.05018619</v>
      </c>
      <c r="AM323" s="210">
        <v>109668597.17980853</v>
      </c>
      <c r="AN323" s="210">
        <v>110391793.9557015</v>
      </c>
      <c r="AO323" s="210">
        <v>111092497.98788464</v>
      </c>
      <c r="AP323" s="210">
        <v>111770896.8361195</v>
      </c>
      <c r="AQ323" s="210">
        <v>112427226.15241416</v>
      </c>
      <c r="AR323" s="203"/>
    </row>
    <row r="324" spans="1:44" ht="14.25" customHeight="1" x14ac:dyDescent="0.25">
      <c r="A324" s="693"/>
      <c r="B324" s="205" t="s">
        <v>457</v>
      </c>
      <c r="C324" s="206">
        <f>6240594+329192</f>
        <v>6569786</v>
      </c>
      <c r="D324" s="206">
        <f>6792358+6564</f>
        <v>6798922</v>
      </c>
      <c r="E324" s="206">
        <v>5849938</v>
      </c>
      <c r="F324" s="206">
        <v>6541108</v>
      </c>
      <c r="G324" s="206">
        <v>7861318</v>
      </c>
      <c r="H324" s="210">
        <v>2966045</v>
      </c>
      <c r="I324" s="210">
        <v>4362341</v>
      </c>
      <c r="J324" s="210">
        <v>4021186</v>
      </c>
      <c r="K324" s="210">
        <v>3426364</v>
      </c>
      <c r="L324" s="210">
        <v>6107526</v>
      </c>
      <c r="M324" s="210">
        <v>3917999</v>
      </c>
      <c r="N324" s="202">
        <v>5412876</v>
      </c>
      <c r="O324" s="210">
        <v>5485642.6896449197</v>
      </c>
      <c r="P324" s="210">
        <v>5557788.8491353048</v>
      </c>
      <c r="Q324" s="210">
        <v>5629271.4835071303</v>
      </c>
      <c r="R324" s="210">
        <v>5700077.175892191</v>
      </c>
      <c r="S324" s="210">
        <v>5770126.644796541</v>
      </c>
      <c r="T324" s="210">
        <v>5839393.3614125904</v>
      </c>
      <c r="U324" s="210">
        <v>5907827.6223422121</v>
      </c>
      <c r="V324" s="210">
        <v>5975419.669863075</v>
      </c>
      <c r="W324" s="210">
        <v>6042093.5766982846</v>
      </c>
      <c r="X324" s="210">
        <v>6107813.6661755657</v>
      </c>
      <c r="Y324" s="210">
        <v>6172533.8940426642</v>
      </c>
      <c r="Z324" s="210">
        <v>6236200.89775558</v>
      </c>
      <c r="AA324" s="210">
        <v>6298788.4534355467</v>
      </c>
      <c r="AB324" s="210">
        <v>6360250.8217591327</v>
      </c>
      <c r="AC324" s="210">
        <v>6420561.1689899266</v>
      </c>
      <c r="AD324" s="210">
        <v>6479667.9621568639</v>
      </c>
      <c r="AE324" s="210">
        <v>6537550.771028812</v>
      </c>
      <c r="AF324" s="210">
        <v>6594171.4795029126</v>
      </c>
      <c r="AG324" s="210">
        <v>6649503.5587715758</v>
      </c>
      <c r="AH324" s="210">
        <v>6703539.9954718761</v>
      </c>
      <c r="AI324" s="210">
        <v>6756262.1889456185</v>
      </c>
      <c r="AJ324" s="210">
        <v>6807637.5118087558</v>
      </c>
      <c r="AK324" s="210">
        <v>6857659.255627186</v>
      </c>
      <c r="AL324" s="210">
        <v>6906294.7930168621</v>
      </c>
      <c r="AM324" s="210">
        <v>6953535.8908995669</v>
      </c>
      <c r="AN324" s="210">
        <v>6999390.1724958718</v>
      </c>
      <c r="AO324" s="210">
        <v>7043818.3019876257</v>
      </c>
      <c r="AP324" s="210">
        <v>7086832.1715989215</v>
      </c>
      <c r="AQ324" s="210">
        <v>7128446.7228420805</v>
      </c>
      <c r="AR324" s="203"/>
    </row>
    <row r="325" spans="1:44" ht="14.25" customHeight="1" x14ac:dyDescent="0.25">
      <c r="A325" s="74"/>
      <c r="B325" s="211"/>
      <c r="C325" s="211"/>
      <c r="D325" s="211"/>
      <c r="E325" s="211"/>
      <c r="F325" s="211"/>
      <c r="G325" s="211"/>
      <c r="H325" s="212"/>
      <c r="I325" s="212"/>
      <c r="J325" s="212"/>
      <c r="K325" s="212"/>
      <c r="L325" s="212"/>
      <c r="M325" s="212"/>
      <c r="N325" s="212"/>
      <c r="O325" s="212"/>
      <c r="P325" s="212"/>
      <c r="Q325" s="212"/>
      <c r="R325" s="212"/>
      <c r="S325" s="212"/>
      <c r="T325" s="212"/>
      <c r="U325" s="212"/>
      <c r="V325" s="212"/>
      <c r="W325" s="212"/>
      <c r="X325" s="212"/>
      <c r="Y325" s="212"/>
      <c r="Z325" s="212"/>
      <c r="AA325" s="212"/>
      <c r="AB325" s="212"/>
      <c r="AC325" s="212"/>
      <c r="AD325" s="212"/>
      <c r="AE325" s="212"/>
      <c r="AF325" s="212"/>
      <c r="AG325" s="212"/>
      <c r="AH325" s="212"/>
      <c r="AI325" s="212"/>
      <c r="AJ325" s="212"/>
      <c r="AK325" s="212"/>
      <c r="AL325" s="212"/>
      <c r="AM325" s="212"/>
      <c r="AN325" s="212"/>
      <c r="AO325" s="212"/>
      <c r="AP325" s="212"/>
      <c r="AQ325" s="212"/>
      <c r="AR325" s="55"/>
    </row>
    <row r="326" spans="1:44" ht="14.25" customHeight="1" x14ac:dyDescent="0.25">
      <c r="A326" s="66"/>
      <c r="B326" s="44"/>
      <c r="C326" s="44"/>
      <c r="D326" s="44"/>
      <c r="E326" s="44"/>
      <c r="F326" s="44"/>
      <c r="G326" s="44"/>
      <c r="H326" s="641"/>
      <c r="I326" s="641"/>
      <c r="J326" s="641"/>
      <c r="K326" s="641"/>
      <c r="L326" s="641"/>
      <c r="M326" s="641"/>
      <c r="N326" s="641"/>
      <c r="O326" s="641"/>
      <c r="P326" s="641"/>
      <c r="Q326" s="641"/>
      <c r="R326" s="641"/>
      <c r="S326" s="641"/>
      <c r="T326" s="641"/>
      <c r="U326" s="641"/>
      <c r="V326" s="641"/>
      <c r="W326" s="641"/>
      <c r="X326" s="641"/>
      <c r="Y326" s="641"/>
      <c r="Z326" s="641"/>
      <c r="AA326" s="641"/>
      <c r="AB326" s="641"/>
      <c r="AC326" s="641"/>
      <c r="AD326" s="641"/>
      <c r="AE326" s="641"/>
      <c r="AF326" s="641"/>
      <c r="AG326" s="641"/>
      <c r="AH326" s="641"/>
      <c r="AI326" s="641"/>
      <c r="AJ326" s="641"/>
      <c r="AK326" s="641"/>
      <c r="AL326" s="641"/>
      <c r="AM326" s="641"/>
      <c r="AN326" s="641"/>
      <c r="AO326" s="641"/>
      <c r="AP326" s="641"/>
      <c r="AQ326" s="641"/>
      <c r="AR326" s="44"/>
    </row>
    <row r="327" spans="1:44" ht="15.75" customHeight="1" x14ac:dyDescent="0.25">
      <c r="A327" s="67"/>
      <c r="B327" s="43" t="s">
        <v>459</v>
      </c>
      <c r="C327" s="638"/>
      <c r="D327" s="641"/>
      <c r="E327" s="641"/>
      <c r="F327" s="641"/>
      <c r="G327" s="641"/>
      <c r="H327" s="641"/>
      <c r="I327" s="641"/>
      <c r="J327" s="641"/>
      <c r="K327" s="641"/>
      <c r="L327" s="641"/>
      <c r="M327" s="641"/>
      <c r="N327" s="641"/>
      <c r="O327" s="44"/>
      <c r="P327" s="44"/>
      <c r="Q327" s="44"/>
      <c r="R327" s="44"/>
      <c r="S327" s="44"/>
      <c r="T327" s="44"/>
      <c r="U327" s="44"/>
      <c r="V327" s="44"/>
      <c r="W327" s="44"/>
      <c r="X327" s="44"/>
      <c r="Y327" s="44"/>
      <c r="Z327" s="44"/>
      <c r="AA327" s="44"/>
      <c r="AB327" s="44"/>
      <c r="AC327" s="44"/>
      <c r="AD327" s="44"/>
      <c r="AE327" s="44"/>
      <c r="AF327" s="44"/>
      <c r="AG327" s="44"/>
      <c r="AH327" s="44"/>
      <c r="AI327" s="44"/>
      <c r="AJ327" s="44"/>
      <c r="AK327" s="44"/>
      <c r="AL327" s="44"/>
      <c r="AM327" s="44"/>
      <c r="AN327" s="44"/>
      <c r="AO327" s="44"/>
      <c r="AP327" s="44"/>
      <c r="AQ327" s="44"/>
      <c r="AR327" s="44"/>
    </row>
    <row r="328" spans="1:44" ht="14.25" customHeight="1" x14ac:dyDescent="0.25">
      <c r="A328" s="75"/>
      <c r="B328" s="56"/>
      <c r="C328" s="57"/>
      <c r="D328" s="641"/>
      <c r="E328" s="641"/>
      <c r="F328" s="641"/>
      <c r="G328" s="641"/>
      <c r="H328" s="641"/>
      <c r="I328" s="641"/>
      <c r="J328" s="641"/>
      <c r="K328" s="641"/>
      <c r="L328" s="641"/>
      <c r="M328" s="641"/>
      <c r="N328" s="641"/>
      <c r="O328" s="44"/>
      <c r="P328" s="44"/>
      <c r="Q328" s="44"/>
      <c r="R328" s="44"/>
      <c r="S328" s="44"/>
      <c r="T328" s="44"/>
      <c r="U328" s="44"/>
      <c r="V328" s="44"/>
      <c r="W328" s="44"/>
      <c r="X328" s="44"/>
      <c r="Y328" s="44"/>
      <c r="Z328" s="44"/>
      <c r="AA328" s="44"/>
      <c r="AB328" s="44"/>
      <c r="AC328" s="44"/>
      <c r="AD328" s="44"/>
      <c r="AE328" s="44"/>
      <c r="AF328" s="44"/>
      <c r="AG328" s="44"/>
      <c r="AH328" s="44"/>
      <c r="AI328" s="44"/>
      <c r="AJ328" s="44"/>
      <c r="AK328" s="44"/>
      <c r="AL328" s="44"/>
      <c r="AM328" s="44"/>
      <c r="AN328" s="44"/>
      <c r="AO328" s="44"/>
      <c r="AP328" s="44"/>
      <c r="AQ328" s="44"/>
      <c r="AR328" s="44"/>
    </row>
    <row r="329" spans="1:44" ht="14.25" customHeight="1" x14ac:dyDescent="0.25">
      <c r="A329" s="76"/>
      <c r="B329" s="146"/>
      <c r="C329" s="147"/>
      <c r="D329" s="147"/>
      <c r="E329" s="147"/>
      <c r="F329" s="147"/>
      <c r="G329" s="147"/>
      <c r="H329" s="147"/>
      <c r="I329" s="147"/>
      <c r="J329" s="147"/>
      <c r="K329" s="147"/>
      <c r="L329" s="147"/>
      <c r="M329" s="147"/>
      <c r="N329" s="147"/>
      <c r="O329" s="146"/>
      <c r="P329" s="146"/>
      <c r="Q329" s="146"/>
      <c r="R329" s="146"/>
      <c r="S329" s="146"/>
      <c r="T329" s="146"/>
      <c r="U329" s="146"/>
      <c r="V329" s="146"/>
      <c r="W329" s="146"/>
      <c r="X329" s="146"/>
      <c r="Y329" s="146"/>
      <c r="Z329" s="146"/>
      <c r="AA329" s="146"/>
      <c r="AB329" s="146"/>
      <c r="AC329" s="146"/>
      <c r="AD329" s="146"/>
      <c r="AE329" s="146"/>
      <c r="AF329" s="146"/>
      <c r="AG329" s="146"/>
      <c r="AH329" s="146"/>
      <c r="AI329" s="146"/>
      <c r="AJ329" s="146"/>
      <c r="AK329" s="146"/>
      <c r="AL329" s="146"/>
      <c r="AM329" s="146"/>
      <c r="AN329" s="146"/>
      <c r="AO329" s="146"/>
      <c r="AP329" s="146"/>
      <c r="AQ329" s="146"/>
      <c r="AR329" s="45"/>
    </row>
    <row r="330" spans="1:44" ht="14.25" customHeight="1" x14ac:dyDescent="0.25">
      <c r="A330" s="225"/>
      <c r="B330" s="152" t="s">
        <v>460</v>
      </c>
      <c r="C330" s="149"/>
      <c r="D330" s="149"/>
      <c r="E330" s="149"/>
      <c r="F330" s="149"/>
      <c r="G330" s="149"/>
      <c r="H330" s="149"/>
      <c r="I330" s="150"/>
      <c r="J330" s="150"/>
      <c r="K330" s="150"/>
      <c r="L330" s="150"/>
      <c r="M330" s="150"/>
      <c r="N330" s="150"/>
      <c r="O330" s="153"/>
      <c r="P330" s="153"/>
      <c r="Q330" s="153"/>
      <c r="R330" s="153"/>
      <c r="S330" s="153"/>
      <c r="T330" s="153"/>
      <c r="U330" s="153"/>
      <c r="V330" s="153"/>
      <c r="W330" s="153"/>
      <c r="X330" s="153"/>
      <c r="Y330" s="153"/>
      <c r="Z330" s="153"/>
      <c r="AA330" s="153"/>
      <c r="AB330" s="153"/>
      <c r="AC330" s="153"/>
      <c r="AD330" s="153"/>
      <c r="AE330" s="153"/>
      <c r="AF330" s="153"/>
      <c r="AG330" s="153"/>
      <c r="AH330" s="153"/>
      <c r="AI330" s="153"/>
      <c r="AJ330" s="153"/>
      <c r="AK330" s="153"/>
      <c r="AL330" s="153"/>
      <c r="AM330" s="153"/>
      <c r="AN330" s="153"/>
      <c r="AO330" s="153"/>
      <c r="AP330" s="153"/>
      <c r="AQ330" s="153"/>
      <c r="AR330" s="151"/>
    </row>
    <row r="331" spans="1:44" ht="14.25" customHeight="1" x14ac:dyDescent="0.25">
      <c r="A331" s="867" t="s">
        <v>496</v>
      </c>
      <c r="B331" s="153" t="s">
        <v>461</v>
      </c>
      <c r="C331" s="866" t="s">
        <v>458</v>
      </c>
      <c r="D331" s="676"/>
      <c r="E331" s="676"/>
      <c r="F331" s="676"/>
      <c r="G331" s="676"/>
      <c r="H331" s="676"/>
      <c r="I331" s="676"/>
      <c r="J331" s="168">
        <v>203.37577932876076</v>
      </c>
      <c r="K331" s="168">
        <v>168.86544963795106</v>
      </c>
      <c r="L331" s="168">
        <v>148.33635557383047</v>
      </c>
      <c r="M331" s="168">
        <v>164.93146787757703</v>
      </c>
      <c r="N331" s="168">
        <v>157.4</v>
      </c>
      <c r="O331" s="213">
        <v>162.82059158328727</v>
      </c>
      <c r="P331" s="213">
        <v>167.61009256368737</v>
      </c>
      <c r="Q331" s="213">
        <v>172.83077002281885</v>
      </c>
      <c r="R331" s="213">
        <v>176.9136823539329</v>
      </c>
      <c r="S331" s="213">
        <v>180.36337952723147</v>
      </c>
      <c r="T331" s="213">
        <v>184.94626064913402</v>
      </c>
      <c r="U331" s="213">
        <v>188.92872937823967</v>
      </c>
      <c r="V331" s="213">
        <v>191.29018127295561</v>
      </c>
      <c r="W331" s="213">
        <v>194.06841074275314</v>
      </c>
      <c r="X331" s="213">
        <v>198.12602453903455</v>
      </c>
      <c r="Y331" s="213">
        <v>200.79849085221531</v>
      </c>
      <c r="Z331" s="213">
        <v>204.25169810208439</v>
      </c>
      <c r="AA331" s="213">
        <v>206.69667980653699</v>
      </c>
      <c r="AB331" s="213">
        <v>209.26406902650916</v>
      </c>
      <c r="AC331" s="213">
        <v>212.37184820931259</v>
      </c>
      <c r="AD331" s="213">
        <v>215.18104381227676</v>
      </c>
      <c r="AE331" s="213">
        <v>218.40823181041813</v>
      </c>
      <c r="AF331" s="213">
        <v>222.42748093908403</v>
      </c>
      <c r="AG331" s="213">
        <v>226.25376494106735</v>
      </c>
      <c r="AH331" s="213">
        <v>230.57469599441441</v>
      </c>
      <c r="AI331" s="213">
        <v>235.14522927960468</v>
      </c>
      <c r="AJ331" s="213">
        <v>239.0681002039255</v>
      </c>
      <c r="AK331" s="213">
        <v>244.36404556444106</v>
      </c>
      <c r="AL331" s="213">
        <v>249.28445125902726</v>
      </c>
      <c r="AM331" s="213">
        <v>255.54596757119668</v>
      </c>
      <c r="AN331" s="213">
        <v>261.05524185828887</v>
      </c>
      <c r="AO331" s="213">
        <v>266.62991022160577</v>
      </c>
      <c r="AP331" s="213">
        <v>272.52958555942104</v>
      </c>
      <c r="AQ331" s="213">
        <v>278.48807940434</v>
      </c>
      <c r="AR331" s="151"/>
    </row>
    <row r="332" spans="1:44" ht="14.25" customHeight="1" x14ac:dyDescent="0.25">
      <c r="A332" s="693"/>
      <c r="B332" s="153" t="s">
        <v>500</v>
      </c>
      <c r="C332" s="676"/>
      <c r="D332" s="664"/>
      <c r="E332" s="664"/>
      <c r="F332" s="664"/>
      <c r="G332" s="664"/>
      <c r="H332" s="664"/>
      <c r="I332" s="676"/>
      <c r="J332" s="168">
        <v>768.06</v>
      </c>
      <c r="K332" s="168">
        <v>769</v>
      </c>
      <c r="L332" s="168">
        <v>567</v>
      </c>
      <c r="M332" s="168">
        <v>831.7</v>
      </c>
      <c r="N332" s="168">
        <v>1015.3</v>
      </c>
      <c r="O332" s="213">
        <v>1050.2652263946095</v>
      </c>
      <c r="P332" s="213">
        <v>1081.1596377376859</v>
      </c>
      <c r="Q332" s="213">
        <v>1114.83532912432</v>
      </c>
      <c r="R332" s="213">
        <v>1141.1719294405848</v>
      </c>
      <c r="S332" s="213">
        <v>1163.4240103811824</v>
      </c>
      <c r="T332" s="213">
        <v>1192.985631747559</v>
      </c>
      <c r="U332" s="213">
        <v>1218.674326160907</v>
      </c>
      <c r="V332" s="213">
        <v>1233.9067410827945</v>
      </c>
      <c r="W332" s="213">
        <v>1251.8275567161202</v>
      </c>
      <c r="X332" s="213">
        <v>1278.0009702317777</v>
      </c>
      <c r="Y332" s="213">
        <v>1295.2395664692137</v>
      </c>
      <c r="Z332" s="213">
        <v>1317.5142889647161</v>
      </c>
      <c r="AA332" s="213">
        <v>1333.2855083073509</v>
      </c>
      <c r="AB332" s="213">
        <v>1349.846310562991</v>
      </c>
      <c r="AC332" s="213">
        <v>1369.8928684047974</v>
      </c>
      <c r="AD332" s="213">
        <v>1388.0134293685173</v>
      </c>
      <c r="AE332" s="213">
        <v>1408.8302271735549</v>
      </c>
      <c r="AF332" s="213">
        <v>1434.7561715212962</v>
      </c>
      <c r="AG332" s="213">
        <v>1459.4374049851695</v>
      </c>
      <c r="AH332" s="213">
        <v>1487.3093319131444</v>
      </c>
      <c r="AI332" s="213">
        <v>1516.7913042413127</v>
      </c>
      <c r="AJ332" s="213">
        <v>1542.0955663090569</v>
      </c>
      <c r="AK332" s="213">
        <v>1576.256769133272</v>
      </c>
      <c r="AL332" s="213">
        <v>1607.9955740996847</v>
      </c>
      <c r="AM332" s="213">
        <v>1648.385138977357</v>
      </c>
      <c r="AN332" s="213">
        <v>1683.9224082510843</v>
      </c>
      <c r="AO332" s="213">
        <v>1719.88149839896</v>
      </c>
      <c r="AP332" s="213">
        <v>1757.9370280716655</v>
      </c>
      <c r="AQ332" s="213">
        <v>1796.3719632733571</v>
      </c>
      <c r="AR332" s="151"/>
    </row>
    <row r="333" spans="1:44" ht="14.25" customHeight="1" x14ac:dyDescent="0.25">
      <c r="A333" s="693"/>
      <c r="B333" s="153" t="s">
        <v>462</v>
      </c>
      <c r="C333" s="676"/>
      <c r="D333" s="664"/>
      <c r="E333" s="664"/>
      <c r="F333" s="664"/>
      <c r="G333" s="664"/>
      <c r="H333" s="664"/>
      <c r="I333" s="676"/>
      <c r="J333" s="168">
        <v>122.25383807632522</v>
      </c>
      <c r="K333" s="168">
        <v>30.379732311994736</v>
      </c>
      <c r="L333" s="168">
        <v>115.22607457378612</v>
      </c>
      <c r="M333" s="168">
        <v>123.19989497262668</v>
      </c>
      <c r="N333" s="168">
        <v>131.33708370927823</v>
      </c>
      <c r="O333" s="213">
        <v>135.86011223868107</v>
      </c>
      <c r="P333" s="213">
        <v>139.85654865029784</v>
      </c>
      <c r="Q333" s="213">
        <v>144.21276562913579</v>
      </c>
      <c r="R333" s="213">
        <v>147.61961314253585</v>
      </c>
      <c r="S333" s="213">
        <v>150.49809577545312</v>
      </c>
      <c r="T333" s="213">
        <v>154.32212526425226</v>
      </c>
      <c r="U333" s="213">
        <v>157.64516102565082</v>
      </c>
      <c r="V333" s="213">
        <v>159.61559434948654</v>
      </c>
      <c r="W333" s="213">
        <v>161.93379356446994</v>
      </c>
      <c r="X333" s="213">
        <v>165.31953157477574</v>
      </c>
      <c r="Y333" s="213">
        <v>167.54948031610004</v>
      </c>
      <c r="Z333" s="213">
        <v>170.43089181318734</v>
      </c>
      <c r="AA333" s="213">
        <v>172.47102374956182</v>
      </c>
      <c r="AB333" s="213">
        <v>174.61329447953503</v>
      </c>
      <c r="AC333" s="213">
        <v>177.206475258962</v>
      </c>
      <c r="AD333" s="213">
        <v>179.55051311196226</v>
      </c>
      <c r="AE333" s="213">
        <v>182.24333052147605</v>
      </c>
      <c r="AF333" s="213">
        <v>185.59705643799472</v>
      </c>
      <c r="AG333" s="213">
        <v>188.78976915885849</v>
      </c>
      <c r="AH333" s="213">
        <v>192.39522331041798</v>
      </c>
      <c r="AI333" s="213">
        <v>196.20894956628248</v>
      </c>
      <c r="AJ333" s="213">
        <v>199.48225596379339</v>
      </c>
      <c r="AK333" s="213">
        <v>203.90127768637151</v>
      </c>
      <c r="AL333" s="213">
        <v>208.00694309039616</v>
      </c>
      <c r="AM333" s="213">
        <v>213.23165269673927</v>
      </c>
      <c r="AN333" s="213">
        <v>217.82867949611156</v>
      </c>
      <c r="AO333" s="213">
        <v>222.48027216119681</v>
      </c>
      <c r="AP333" s="213">
        <v>227.40305585687793</v>
      </c>
      <c r="AQ333" s="213">
        <v>232.3749186579665</v>
      </c>
      <c r="AR333" s="151"/>
    </row>
    <row r="334" spans="1:44" ht="14.25" customHeight="1" x14ac:dyDescent="0.25">
      <c r="A334" s="693"/>
      <c r="B334" s="153" t="s">
        <v>463</v>
      </c>
      <c r="C334" s="676"/>
      <c r="D334" s="664"/>
      <c r="E334" s="664"/>
      <c r="F334" s="664"/>
      <c r="G334" s="664"/>
      <c r="H334" s="664"/>
      <c r="I334" s="676"/>
      <c r="J334" s="168">
        <v>150.85779409882147</v>
      </c>
      <c r="K334" s="168">
        <v>200</v>
      </c>
      <c r="L334" s="168">
        <v>0</v>
      </c>
      <c r="M334" s="168">
        <v>0</v>
      </c>
      <c r="N334" s="168">
        <v>170</v>
      </c>
      <c r="O334" s="213">
        <v>175.85451441651102</v>
      </c>
      <c r="P334" s="213">
        <v>181.02741890614266</v>
      </c>
      <c r="Q334" s="213">
        <v>186.6660159077459</v>
      </c>
      <c r="R334" s="213">
        <v>191.07576874312957</v>
      </c>
      <c r="S334" s="213">
        <v>194.80161702432881</v>
      </c>
      <c r="T334" s="213">
        <v>199.75136156513844</v>
      </c>
      <c r="U334" s="213">
        <v>204.05263020521443</v>
      </c>
      <c r="V334" s="213">
        <v>206.60311827447561</v>
      </c>
      <c r="W334" s="213">
        <v>209.60374730792913</v>
      </c>
      <c r="X334" s="213">
        <v>213.9861764398722</v>
      </c>
      <c r="Y334" s="213">
        <v>216.8725758886697</v>
      </c>
      <c r="Z334" s="213">
        <v>220.60221523096794</v>
      </c>
      <c r="AA334" s="213">
        <v>223.24291974022424</v>
      </c>
      <c r="AB334" s="213">
        <v>226.01583058771641</v>
      </c>
      <c r="AC334" s="213">
        <v>229.37239006088402</v>
      </c>
      <c r="AD334" s="213">
        <v>232.40646409203973</v>
      </c>
      <c r="AE334" s="213">
        <v>235.89199115483535</v>
      </c>
      <c r="AF334" s="213">
        <v>240.2329844958341</v>
      </c>
      <c r="AG334" s="213">
        <v>244.36556569238533</v>
      </c>
      <c r="AH334" s="213">
        <v>249.03239084530148</v>
      </c>
      <c r="AI334" s="213">
        <v>253.96879909487166</v>
      </c>
      <c r="AJ334" s="213">
        <v>258.20569907666669</v>
      </c>
      <c r="AK334" s="213">
        <v>263.9255892373252</v>
      </c>
      <c r="AL334" s="213">
        <v>269.23987747163051</v>
      </c>
      <c r="AM334" s="213">
        <v>276.00263333610826</v>
      </c>
      <c r="AN334" s="213">
        <v>281.95292958010867</v>
      </c>
      <c r="AO334" s="213">
        <v>287.97385475014596</v>
      </c>
      <c r="AP334" s="213">
        <v>294.34580397142042</v>
      </c>
      <c r="AQ334" s="213">
        <v>300.78128016987165</v>
      </c>
      <c r="AR334" s="151"/>
    </row>
    <row r="335" spans="1:44" ht="14.25" customHeight="1" x14ac:dyDescent="0.25">
      <c r="A335" s="693"/>
      <c r="B335" s="153" t="s">
        <v>464</v>
      </c>
      <c r="C335" s="676"/>
      <c r="D335" s="664"/>
      <c r="E335" s="664"/>
      <c r="F335" s="664"/>
      <c r="G335" s="664"/>
      <c r="H335" s="664"/>
      <c r="I335" s="676"/>
      <c r="J335" s="168">
        <v>501.71135388656484</v>
      </c>
      <c r="K335" s="168">
        <v>466</v>
      </c>
      <c r="L335" s="168">
        <v>438</v>
      </c>
      <c r="M335" s="168">
        <v>367.7</v>
      </c>
      <c r="N335" s="168">
        <v>421.4</v>
      </c>
      <c r="O335" s="213">
        <v>435.91230808892789</v>
      </c>
      <c r="P335" s="213">
        <v>448.73502545322651</v>
      </c>
      <c r="Q335" s="213">
        <v>462.71211237367129</v>
      </c>
      <c r="R335" s="213">
        <v>473.64311146091057</v>
      </c>
      <c r="S335" s="213">
        <v>482.87883184736563</v>
      </c>
      <c r="T335" s="213">
        <v>495.14837507970196</v>
      </c>
      <c r="U335" s="213">
        <v>505.81046099104327</v>
      </c>
      <c r="V335" s="213">
        <v>512.13267082861182</v>
      </c>
      <c r="W335" s="213">
        <v>519.57070067977247</v>
      </c>
      <c r="X335" s="213">
        <v>530.43396912801245</v>
      </c>
      <c r="Y335" s="213">
        <v>537.58884399697286</v>
      </c>
      <c r="Z335" s="213">
        <v>546.83396175488156</v>
      </c>
      <c r="AA335" s="213">
        <v>553.37980222664976</v>
      </c>
      <c r="AB335" s="213">
        <v>560.25335888037444</v>
      </c>
      <c r="AC335" s="213">
        <v>568.57367748033232</v>
      </c>
      <c r="AD335" s="213">
        <v>576.0946115787383</v>
      </c>
      <c r="AE335" s="213">
        <v>584.73461807439753</v>
      </c>
      <c r="AF335" s="213">
        <v>595.49517450908502</v>
      </c>
      <c r="AG335" s="213">
        <v>605.73911401630085</v>
      </c>
      <c r="AH335" s="213">
        <v>617.30735001300002</v>
      </c>
      <c r="AI335" s="213">
        <v>629.54383493281694</v>
      </c>
      <c r="AJ335" s="213">
        <v>640.04636229945481</v>
      </c>
      <c r="AK335" s="213">
        <v>654.22496061534594</v>
      </c>
      <c r="AL335" s="213">
        <v>667.39814333261802</v>
      </c>
      <c r="AM335" s="213">
        <v>684.16182169315289</v>
      </c>
      <c r="AN335" s="213">
        <v>698.91155602975164</v>
      </c>
      <c r="AO335" s="213">
        <v>713.83636701006765</v>
      </c>
      <c r="AP335" s="213">
        <v>729.63130466797975</v>
      </c>
      <c r="AQ335" s="213">
        <v>745.58371449167009</v>
      </c>
      <c r="AR335" s="151"/>
    </row>
    <row r="336" spans="1:44" ht="14.25" customHeight="1" x14ac:dyDescent="0.25">
      <c r="A336" s="693"/>
      <c r="B336" s="153" t="s">
        <v>465</v>
      </c>
      <c r="C336" s="676"/>
      <c r="D336" s="664"/>
      <c r="E336" s="664"/>
      <c r="F336" s="664"/>
      <c r="G336" s="664"/>
      <c r="H336" s="664"/>
      <c r="I336" s="676"/>
      <c r="J336" s="168">
        <v>325.44090052128229</v>
      </c>
      <c r="K336" s="168">
        <v>517</v>
      </c>
      <c r="L336" s="168">
        <v>742</v>
      </c>
      <c r="M336" s="168">
        <v>650.4</v>
      </c>
      <c r="N336" s="168">
        <v>620.6</v>
      </c>
      <c r="O336" s="213">
        <v>641.97242145227494</v>
      </c>
      <c r="P336" s="213">
        <v>660.85656572442429</v>
      </c>
      <c r="Q336" s="213">
        <v>681.44076160204179</v>
      </c>
      <c r="R336" s="213">
        <v>697.53895342344822</v>
      </c>
      <c r="S336" s="213">
        <v>711.14049132528498</v>
      </c>
      <c r="T336" s="213">
        <v>729.2099705136759</v>
      </c>
      <c r="U336" s="213">
        <v>744.91213120797681</v>
      </c>
      <c r="V336" s="213">
        <v>754.22291294787965</v>
      </c>
      <c r="W336" s="213">
        <v>765.17697399588701</v>
      </c>
      <c r="X336" s="213">
        <v>781.17541822696853</v>
      </c>
      <c r="Y336" s="213">
        <v>791.71247409710816</v>
      </c>
      <c r="Z336" s="213">
        <v>805.32785160199217</v>
      </c>
      <c r="AA336" s="213">
        <v>814.96797641637136</v>
      </c>
      <c r="AB336" s="213">
        <v>825.09073213374575</v>
      </c>
      <c r="AC336" s="213">
        <v>837.3441486575565</v>
      </c>
      <c r="AD336" s="213">
        <v>848.420303620705</v>
      </c>
      <c r="AE336" s="213">
        <v>861.14452770994603</v>
      </c>
      <c r="AF336" s="213">
        <v>876.99170693008614</v>
      </c>
      <c r="AG336" s="213">
        <v>892.07805922761372</v>
      </c>
      <c r="AH336" s="213">
        <v>909.11471622702402</v>
      </c>
      <c r="AI336" s="213">
        <v>927.13551010751371</v>
      </c>
      <c r="AJ336" s="213">
        <v>942.60268733517262</v>
      </c>
      <c r="AK336" s="213">
        <v>963.48365106284712</v>
      </c>
      <c r="AL336" s="213">
        <v>982.88392916996406</v>
      </c>
      <c r="AM336" s="213">
        <v>1007.571966166993</v>
      </c>
      <c r="AN336" s="213">
        <v>1029.2940476318558</v>
      </c>
      <c r="AO336" s="213">
        <v>1051.2739662231802</v>
      </c>
      <c r="AP336" s="213">
        <v>1074.5353290862563</v>
      </c>
      <c r="AQ336" s="213">
        <v>1098.0286027848379</v>
      </c>
      <c r="AR336" s="151"/>
    </row>
    <row r="337" spans="1:44" ht="14.25" customHeight="1" x14ac:dyDescent="0.25">
      <c r="A337" s="693"/>
      <c r="B337" s="153" t="s">
        <v>466</v>
      </c>
      <c r="C337" s="676"/>
      <c r="D337" s="664"/>
      <c r="E337" s="664"/>
      <c r="F337" s="664"/>
      <c r="G337" s="664"/>
      <c r="H337" s="664"/>
      <c r="I337" s="676"/>
      <c r="J337" s="168">
        <v>276.75341671727637</v>
      </c>
      <c r="K337" s="168">
        <v>201.02416595832574</v>
      </c>
      <c r="L337" s="168">
        <v>247.82375039928598</v>
      </c>
      <c r="M337" s="168">
        <v>199.73610791490233</v>
      </c>
      <c r="N337" s="168">
        <v>268.89999999999998</v>
      </c>
      <c r="O337" s="213">
        <v>278.16046427411652</v>
      </c>
      <c r="P337" s="213">
        <v>286.34278202271616</v>
      </c>
      <c r="Q337" s="213">
        <v>295.26171575054627</v>
      </c>
      <c r="R337" s="213">
        <v>302.23690714722079</v>
      </c>
      <c r="S337" s="213">
        <v>308.13032245789418</v>
      </c>
      <c r="T337" s="213">
        <v>315.95965367568067</v>
      </c>
      <c r="U337" s="213">
        <v>322.76324860107144</v>
      </c>
      <c r="V337" s="213">
        <v>326.79752061180278</v>
      </c>
      <c r="W337" s="213">
        <v>331.54380971236543</v>
      </c>
      <c r="X337" s="213">
        <v>338.4757814393036</v>
      </c>
      <c r="Y337" s="213">
        <v>343.04138621448976</v>
      </c>
      <c r="Z337" s="213">
        <v>348.94079809180738</v>
      </c>
      <c r="AA337" s="213">
        <v>353.11777128321336</v>
      </c>
      <c r="AB337" s="213">
        <v>357.50386379433479</v>
      </c>
      <c r="AC337" s="213">
        <v>362.8131511021864</v>
      </c>
      <c r="AD337" s="213">
        <v>367.61234231970269</v>
      </c>
      <c r="AE337" s="213">
        <v>373.12562600903061</v>
      </c>
      <c r="AF337" s="213">
        <v>379.99205606429274</v>
      </c>
      <c r="AG337" s="213">
        <v>386.52882714519052</v>
      </c>
      <c r="AH337" s="213">
        <v>393.91064646059726</v>
      </c>
      <c r="AI337" s="213">
        <v>401.71888280359383</v>
      </c>
      <c r="AJ337" s="213">
        <v>408.42066165715079</v>
      </c>
      <c r="AK337" s="213">
        <v>417.46818203480416</v>
      </c>
      <c r="AL337" s="213">
        <v>425.87413560071417</v>
      </c>
      <c r="AM337" s="213">
        <v>436.571224141644</v>
      </c>
      <c r="AN337" s="213">
        <v>445.9831927299482</v>
      </c>
      <c r="AO337" s="213">
        <v>455.50687966067193</v>
      </c>
      <c r="AP337" s="213">
        <v>465.58580404655839</v>
      </c>
      <c r="AQ337" s="213">
        <v>475.76521316281452</v>
      </c>
      <c r="AR337" s="151"/>
    </row>
    <row r="338" spans="1:44" ht="14.25" customHeight="1" x14ac:dyDescent="0.25">
      <c r="A338" s="693"/>
      <c r="B338" s="153" t="s">
        <v>467</v>
      </c>
      <c r="C338" s="676"/>
      <c r="D338" s="664"/>
      <c r="E338" s="664"/>
      <c r="F338" s="664"/>
      <c r="G338" s="664"/>
      <c r="H338" s="664"/>
      <c r="I338" s="676"/>
      <c r="J338" s="168">
        <v>0</v>
      </c>
      <c r="K338" s="168">
        <v>107.77264867839591</v>
      </c>
      <c r="L338" s="168">
        <v>121.71801820253535</v>
      </c>
      <c r="M338" s="168">
        <v>156.70408071033322</v>
      </c>
      <c r="N338" s="168">
        <v>106.5</v>
      </c>
      <c r="O338" s="213">
        <v>110.16768109034368</v>
      </c>
      <c r="P338" s="213">
        <v>113.4083536088482</v>
      </c>
      <c r="Q338" s="213">
        <v>116.94076878926435</v>
      </c>
      <c r="R338" s="213">
        <v>119.70334924201941</v>
      </c>
      <c r="S338" s="213">
        <v>122.03748360641775</v>
      </c>
      <c r="T338" s="213">
        <v>125.13835298051319</v>
      </c>
      <c r="U338" s="213">
        <v>127.83297127561961</v>
      </c>
      <c r="V338" s="213">
        <v>129.43077703665676</v>
      </c>
      <c r="W338" s="213">
        <v>131.31058287232028</v>
      </c>
      <c r="X338" s="213">
        <v>134.05604582850813</v>
      </c>
      <c r="Y338" s="213">
        <v>135.86429018907833</v>
      </c>
      <c r="Z338" s="213">
        <v>138.20079954175341</v>
      </c>
      <c r="AA338" s="213">
        <v>139.8551232490228</v>
      </c>
      <c r="AB338" s="213">
        <v>141.59227033877525</v>
      </c>
      <c r="AC338" s="213">
        <v>143.69505612637732</v>
      </c>
      <c r="AD338" s="213">
        <v>145.59581426942486</v>
      </c>
      <c r="AE338" s="213">
        <v>147.77939445876447</v>
      </c>
      <c r="AF338" s="213">
        <v>150.49889911062544</v>
      </c>
      <c r="AG338" s="213">
        <v>153.087839683759</v>
      </c>
      <c r="AH338" s="213">
        <v>156.01146838249764</v>
      </c>
      <c r="AI338" s="213">
        <v>159.10398296237543</v>
      </c>
      <c r="AJ338" s="213">
        <v>161.75827618626468</v>
      </c>
      <c r="AK338" s="213">
        <v>165.34161913985369</v>
      </c>
      <c r="AL338" s="213">
        <v>168.67086441605085</v>
      </c>
      <c r="AM338" s="213">
        <v>172.90753206056192</v>
      </c>
      <c r="AN338" s="213">
        <v>176.63521764871513</v>
      </c>
      <c r="AO338" s="213">
        <v>180.40715018170908</v>
      </c>
      <c r="AP338" s="213">
        <v>184.39898895856632</v>
      </c>
      <c r="AQ338" s="213">
        <v>188.43062551818431</v>
      </c>
      <c r="AR338" s="151"/>
    </row>
    <row r="339" spans="1:44" ht="14.25" customHeight="1" x14ac:dyDescent="0.25">
      <c r="A339" s="693"/>
      <c r="B339" s="153" t="s">
        <v>468</v>
      </c>
      <c r="C339" s="676"/>
      <c r="D339" s="664"/>
      <c r="E339" s="664"/>
      <c r="F339" s="664"/>
      <c r="G339" s="664"/>
      <c r="H339" s="664"/>
      <c r="I339" s="676"/>
      <c r="J339" s="168">
        <v>0</v>
      </c>
      <c r="K339" s="168">
        <v>133.29921508867</v>
      </c>
      <c r="L339" s="168">
        <v>196.93190017375747</v>
      </c>
      <c r="M339" s="168">
        <v>211.50616730098926</v>
      </c>
      <c r="N339" s="168">
        <v>219.59911059084641</v>
      </c>
      <c r="O339" s="213">
        <v>227.16173505441765</v>
      </c>
      <c r="P339" s="213">
        <v>233.84388343732647</v>
      </c>
      <c r="Q339" s="213">
        <v>241.12759453457522</v>
      </c>
      <c r="R339" s="213">
        <v>246.82393453796178</v>
      </c>
      <c r="S339" s="213">
        <v>251.63683435412523</v>
      </c>
      <c r="T339" s="213">
        <v>258.03071375891165</v>
      </c>
      <c r="U339" s="213">
        <v>263.58691827522335</v>
      </c>
      <c r="V339" s="213">
        <v>266.88153540217814</v>
      </c>
      <c r="W339" s="213">
        <v>270.75762638429262</v>
      </c>
      <c r="X339" s="213">
        <v>276.41867073489328</v>
      </c>
      <c r="Y339" s="213">
        <v>280.14720456881003</v>
      </c>
      <c r="Z339" s="213">
        <v>284.96500152406486</v>
      </c>
      <c r="AA339" s="213">
        <v>288.37615659209968</v>
      </c>
      <c r="AB339" s="213">
        <v>291.95809045008195</v>
      </c>
      <c r="AC339" s="213">
        <v>296.29395794980485</v>
      </c>
      <c r="AD339" s="213">
        <v>300.21325182456121</v>
      </c>
      <c r="AE339" s="213">
        <v>304.71571443003324</v>
      </c>
      <c r="AF339" s="213">
        <v>310.32323370511625</v>
      </c>
      <c r="AG339" s="213">
        <v>315.66153461809921</v>
      </c>
      <c r="AH339" s="213">
        <v>321.6899502231779</v>
      </c>
      <c r="AI339" s="213">
        <v>328.0666023474069</v>
      </c>
      <c r="AJ339" s="213">
        <v>333.5396580395514</v>
      </c>
      <c r="AK339" s="213">
        <v>340.92838034518633</v>
      </c>
      <c r="AL339" s="213">
        <v>347.79316251975604</v>
      </c>
      <c r="AM339" s="213">
        <v>356.52901647847574</v>
      </c>
      <c r="AN339" s="213">
        <v>364.21536802514959</v>
      </c>
      <c r="AO339" s="213">
        <v>371.9929551561745</v>
      </c>
      <c r="AP339" s="213">
        <v>380.22398093100924</v>
      </c>
      <c r="AQ339" s="213">
        <v>388.53706828047075</v>
      </c>
      <c r="AR339" s="151"/>
    </row>
    <row r="340" spans="1:44" ht="14.25" customHeight="1" x14ac:dyDescent="0.25">
      <c r="A340" s="693"/>
      <c r="B340" s="153" t="s">
        <v>469</v>
      </c>
      <c r="C340" s="676"/>
      <c r="D340" s="664"/>
      <c r="E340" s="664"/>
      <c r="F340" s="664"/>
      <c r="G340" s="664"/>
      <c r="H340" s="664"/>
      <c r="I340" s="676"/>
      <c r="J340" s="215">
        <v>105.71304470928307</v>
      </c>
      <c r="K340" s="215">
        <v>1048.1144799708336</v>
      </c>
      <c r="L340" s="215">
        <v>683.87502065145532</v>
      </c>
      <c r="M340" s="215">
        <v>503.48773330439957</v>
      </c>
      <c r="N340" s="215">
        <v>496.74178998435787</v>
      </c>
      <c r="O340" s="213">
        <v>513.84874275345737</v>
      </c>
      <c r="P340" s="213">
        <v>528.9640241393264</v>
      </c>
      <c r="Q340" s="213">
        <v>545.44006394860185</v>
      </c>
      <c r="R340" s="213">
        <v>558.32540816529058</v>
      </c>
      <c r="S340" s="213">
        <v>569.21237607360263</v>
      </c>
      <c r="T340" s="213">
        <v>583.67558173929126</v>
      </c>
      <c r="U340" s="213">
        <v>596.24393399502617</v>
      </c>
      <c r="V340" s="213">
        <v>603.69648698831168</v>
      </c>
      <c r="W340" s="213">
        <v>612.46435661864541</v>
      </c>
      <c r="X340" s="213">
        <v>625.26986068618066</v>
      </c>
      <c r="Y340" s="213">
        <v>633.7039502673897</v>
      </c>
      <c r="Z340" s="213">
        <v>644.60199569615031</v>
      </c>
      <c r="AA340" s="213">
        <v>652.31816207701934</v>
      </c>
      <c r="AB340" s="213">
        <v>660.42063677025646</v>
      </c>
      <c r="AC340" s="213">
        <v>670.22853889314024</v>
      </c>
      <c r="AD340" s="213">
        <v>679.09413515891288</v>
      </c>
      <c r="AE340" s="213">
        <v>689.27888193663068</v>
      </c>
      <c r="AF340" s="213">
        <v>701.96331018673595</v>
      </c>
      <c r="AG340" s="213">
        <v>714.03875595632746</v>
      </c>
      <c r="AH340" s="213">
        <v>727.67526819164266</v>
      </c>
      <c r="AI340" s="213">
        <v>742.09950507390761</v>
      </c>
      <c r="AJ340" s="213">
        <v>754.47977143238734</v>
      </c>
      <c r="AK340" s="213">
        <v>771.19335070838395</v>
      </c>
      <c r="AL340" s="213">
        <v>786.72175688486413</v>
      </c>
      <c r="AM340" s="213">
        <v>806.48260072808705</v>
      </c>
      <c r="AN340" s="213">
        <v>823.86942900562815</v>
      </c>
      <c r="AO340" s="213">
        <v>841.46263574872353</v>
      </c>
      <c r="AP340" s="213">
        <v>860.08153846557821</v>
      </c>
      <c r="AQ340" s="213">
        <v>878.88606767863939</v>
      </c>
      <c r="AR340" s="151"/>
    </row>
    <row r="341" spans="1:44" ht="14.25" customHeight="1" x14ac:dyDescent="0.25">
      <c r="A341" s="693"/>
      <c r="B341" s="153" t="s">
        <v>470</v>
      </c>
      <c r="C341" s="676"/>
      <c r="D341" s="664"/>
      <c r="E341" s="664"/>
      <c r="F341" s="664"/>
      <c r="G341" s="664"/>
      <c r="H341" s="664"/>
      <c r="I341" s="676"/>
      <c r="J341" s="215">
        <v>388.76177507084674</v>
      </c>
      <c r="K341" s="215">
        <v>330.0776224697172</v>
      </c>
      <c r="L341" s="215">
        <v>414.51562066941744</v>
      </c>
      <c r="M341" s="215">
        <v>370.99405287354472</v>
      </c>
      <c r="N341" s="215">
        <v>469.70000000000005</v>
      </c>
      <c r="O341" s="213">
        <v>485.87567894961904</v>
      </c>
      <c r="P341" s="213">
        <v>500.16810976597185</v>
      </c>
      <c r="Q341" s="213">
        <v>515.7472215992251</v>
      </c>
      <c r="R341" s="213">
        <v>527.93110928616454</v>
      </c>
      <c r="S341" s="213">
        <v>538.22540891957203</v>
      </c>
      <c r="T341" s="213">
        <v>551.90126192438549</v>
      </c>
      <c r="U341" s="213">
        <v>563.78541416111307</v>
      </c>
      <c r="V341" s="213">
        <v>570.83226266777172</v>
      </c>
      <c r="W341" s="213">
        <v>579.12282417961353</v>
      </c>
      <c r="X341" s="213">
        <v>591.23121808122323</v>
      </c>
      <c r="Y341" s="213">
        <v>599.20616997004788</v>
      </c>
      <c r="Z341" s="213">
        <v>609.51094408226834</v>
      </c>
      <c r="AA341" s="213">
        <v>616.80705530578416</v>
      </c>
      <c r="AB341" s="213">
        <v>624.4684448650022</v>
      </c>
      <c r="AC341" s="213">
        <v>633.74242124468947</v>
      </c>
      <c r="AD341" s="213">
        <v>642.12538931782967</v>
      </c>
      <c r="AE341" s="213">
        <v>651.7556955613303</v>
      </c>
      <c r="AF341" s="213">
        <v>663.74960480996037</v>
      </c>
      <c r="AG341" s="213">
        <v>675.16768356301986</v>
      </c>
      <c r="AH341" s="213">
        <v>688.06184694140052</v>
      </c>
      <c r="AI341" s="213">
        <v>701.700852558007</v>
      </c>
      <c r="AJ341" s="213">
        <v>713.40715797829603</v>
      </c>
      <c r="AK341" s="213">
        <v>729.21087802806835</v>
      </c>
      <c r="AL341" s="213">
        <v>743.89394381426371</v>
      </c>
      <c r="AM341" s="213">
        <v>762.57904045864734</v>
      </c>
      <c r="AN341" s="213">
        <v>779.01935896339444</v>
      </c>
      <c r="AO341" s="213">
        <v>795.65482103613874</v>
      </c>
      <c r="AP341" s="213">
        <v>813.26014191397758</v>
      </c>
      <c r="AQ341" s="213">
        <v>831.04098409287496</v>
      </c>
      <c r="AR341" s="151"/>
    </row>
    <row r="342" spans="1:44" ht="14.25" customHeight="1" x14ac:dyDescent="0.25">
      <c r="A342" s="693"/>
      <c r="B342" s="153" t="s">
        <v>471</v>
      </c>
      <c r="C342" s="676"/>
      <c r="D342" s="664"/>
      <c r="E342" s="664"/>
      <c r="F342" s="664"/>
      <c r="G342" s="664"/>
      <c r="H342" s="664"/>
      <c r="I342" s="676"/>
      <c r="J342" s="215">
        <v>1016.4744417270931</v>
      </c>
      <c r="K342" s="215">
        <v>462</v>
      </c>
      <c r="L342" s="215">
        <v>486</v>
      </c>
      <c r="M342" s="215">
        <v>495.5</v>
      </c>
      <c r="N342" s="215">
        <v>538.70000000000005</v>
      </c>
      <c r="O342" s="213">
        <v>557.25192303632059</v>
      </c>
      <c r="P342" s="213">
        <v>573.64394449846509</v>
      </c>
      <c r="Q342" s="213">
        <v>591.51166335001608</v>
      </c>
      <c r="R342" s="213">
        <v>605.48539189367011</v>
      </c>
      <c r="S342" s="213">
        <v>617.29194759415259</v>
      </c>
      <c r="T342" s="213">
        <v>632.97681455964755</v>
      </c>
      <c r="U342" s="213">
        <v>646.60677583264123</v>
      </c>
      <c r="V342" s="213">
        <v>654.68882243799999</v>
      </c>
      <c r="W342" s="213">
        <v>664.1972863222436</v>
      </c>
      <c r="X342" s="213">
        <v>678.08443087152432</v>
      </c>
      <c r="Y342" s="213">
        <v>687.23092136015498</v>
      </c>
      <c r="Z342" s="213">
        <v>699.04949026424947</v>
      </c>
      <c r="AA342" s="213">
        <v>707.41741684740452</v>
      </c>
      <c r="AB342" s="213">
        <v>716.20428198589889</v>
      </c>
      <c r="AC342" s="213">
        <v>726.84062662234237</v>
      </c>
      <c r="AD342" s="213">
        <v>736.45507180224581</v>
      </c>
      <c r="AE342" s="213">
        <v>747.50009197123404</v>
      </c>
      <c r="AF342" s="213">
        <v>761.25593381121064</v>
      </c>
      <c r="AG342" s="213">
        <v>774.35135434404685</v>
      </c>
      <c r="AH342" s="213">
        <v>789.13969969625816</v>
      </c>
      <c r="AI342" s="213">
        <v>804.78230630827841</v>
      </c>
      <c r="AJ342" s="213">
        <v>818.20829466235477</v>
      </c>
      <c r="AK342" s="213">
        <v>836.33361718910021</v>
      </c>
      <c r="AL342" s="213">
        <v>853.17365878804299</v>
      </c>
      <c r="AM342" s="213">
        <v>874.6036386950675</v>
      </c>
      <c r="AN342" s="213">
        <v>893.45907744002648</v>
      </c>
      <c r="AO342" s="213">
        <v>912.53832678766821</v>
      </c>
      <c r="AP342" s="213">
        <v>932.72990940825969</v>
      </c>
      <c r="AQ342" s="213">
        <v>953.12279780888139</v>
      </c>
      <c r="AR342" s="151"/>
    </row>
    <row r="343" spans="1:44" ht="14.25" customHeight="1" x14ac:dyDescent="0.25">
      <c r="A343" s="693"/>
      <c r="B343" s="153" t="s">
        <v>472</v>
      </c>
      <c r="C343" s="676"/>
      <c r="D343" s="664"/>
      <c r="E343" s="664"/>
      <c r="F343" s="664"/>
      <c r="G343" s="664"/>
      <c r="H343" s="664"/>
      <c r="I343" s="676"/>
      <c r="J343" s="215">
        <v>185.67</v>
      </c>
      <c r="K343" s="215">
        <v>1244.0659714179023</v>
      </c>
      <c r="L343" s="215">
        <v>618.36073373563374</v>
      </c>
      <c r="M343" s="215">
        <v>607.660123075569</v>
      </c>
      <c r="N343" s="215">
        <v>584.38572887216105</v>
      </c>
      <c r="O343" s="213">
        <v>604.5109916632515</v>
      </c>
      <c r="P343" s="213">
        <v>622.29317731360118</v>
      </c>
      <c r="Q343" s="213">
        <v>641.67621036417938</v>
      </c>
      <c r="R343" s="213">
        <v>656.835014039778</v>
      </c>
      <c r="S343" s="213">
        <v>669.64285264845864</v>
      </c>
      <c r="T343" s="213">
        <v>686.65791189088236</v>
      </c>
      <c r="U343" s="213">
        <v>701.44379429856338</v>
      </c>
      <c r="V343" s="213">
        <v>710.21125800053358</v>
      </c>
      <c r="W343" s="213">
        <v>720.52610967576709</v>
      </c>
      <c r="X343" s="213">
        <v>735.59098639636204</v>
      </c>
      <c r="Y343" s="213">
        <v>745.51316666519574</v>
      </c>
      <c r="Z343" s="213">
        <v>758.33403728566191</v>
      </c>
      <c r="AA343" s="213">
        <v>767.41162569376627</v>
      </c>
      <c r="AB343" s="213">
        <v>776.94368173323232</v>
      </c>
      <c r="AC343" s="213">
        <v>788.48206675811355</v>
      </c>
      <c r="AD343" s="213">
        <v>798.91188772369605</v>
      </c>
      <c r="AE343" s="213">
        <v>810.89360697719883</v>
      </c>
      <c r="AF343" s="213">
        <v>825.81604555136801</v>
      </c>
      <c r="AG343" s="213">
        <v>840.02205422589725</v>
      </c>
      <c r="AH343" s="213">
        <v>856.06456021710801</v>
      </c>
      <c r="AI343" s="213">
        <v>873.0337751167292</v>
      </c>
      <c r="AJ343" s="213">
        <v>887.59838619919833</v>
      </c>
      <c r="AK343" s="213">
        <v>907.26086961452256</v>
      </c>
      <c r="AL343" s="213">
        <v>925.52907081005935</v>
      </c>
      <c r="AM343" s="213">
        <v>948.77647089857305</v>
      </c>
      <c r="AN343" s="213">
        <v>969.23098976654649</v>
      </c>
      <c r="AO343" s="213">
        <v>989.92830002523465</v>
      </c>
      <c r="AP343" s="213">
        <v>1011.8322776135338</v>
      </c>
      <c r="AQ343" s="213">
        <v>1033.9546331951301</v>
      </c>
      <c r="AR343" s="151"/>
    </row>
    <row r="344" spans="1:44" ht="14.25" customHeight="1" x14ac:dyDescent="0.25">
      <c r="A344" s="693"/>
      <c r="B344" s="153" t="s">
        <v>473</v>
      </c>
      <c r="C344" s="676"/>
      <c r="D344" s="664"/>
      <c r="E344" s="664"/>
      <c r="F344" s="664"/>
      <c r="G344" s="664"/>
      <c r="H344" s="664"/>
      <c r="I344" s="676"/>
      <c r="J344" s="215">
        <v>483.70721151232755</v>
      </c>
      <c r="K344" s="215">
        <v>901.23942272500881</v>
      </c>
      <c r="L344" s="215">
        <v>955.62587592882051</v>
      </c>
      <c r="M344" s="215">
        <v>618.24892948451316</v>
      </c>
      <c r="N344" s="215">
        <v>816.25433898912627</v>
      </c>
      <c r="O344" s="213">
        <v>844.36476719589984</v>
      </c>
      <c r="P344" s="213">
        <v>869.20244798906538</v>
      </c>
      <c r="Q344" s="213">
        <v>896.27614956771083</v>
      </c>
      <c r="R344" s="213">
        <v>917.44956066036684</v>
      </c>
      <c r="S344" s="213">
        <v>935.33920669533188</v>
      </c>
      <c r="T344" s="213">
        <v>959.10538586194127</v>
      </c>
      <c r="U344" s="213">
        <v>979.7579105126465</v>
      </c>
      <c r="V344" s="213">
        <v>992.00406906014314</v>
      </c>
      <c r="W344" s="213">
        <v>1006.4115776969265</v>
      </c>
      <c r="X344" s="213">
        <v>1027.4537941337551</v>
      </c>
      <c r="Y344" s="213">
        <v>1041.3128298639715</v>
      </c>
      <c r="Z344" s="213">
        <v>1059.2206786640627</v>
      </c>
      <c r="AA344" s="213">
        <v>1071.9000110974073</v>
      </c>
      <c r="AB344" s="213">
        <v>1085.2141317497337</v>
      </c>
      <c r="AC344" s="213">
        <v>1101.3306390088403</v>
      </c>
      <c r="AD344" s="213">
        <v>1115.8987336720468</v>
      </c>
      <c r="AE344" s="213">
        <v>1132.6344783112877</v>
      </c>
      <c r="AF344" s="213">
        <v>1153.477740959012</v>
      </c>
      <c r="AG344" s="213">
        <v>1173.3203135055403</v>
      </c>
      <c r="AH344" s="213">
        <v>1195.7280563312543</v>
      </c>
      <c r="AI344" s="213">
        <v>1219.430201347333</v>
      </c>
      <c r="AJ344" s="213">
        <v>1239.7736601355869</v>
      </c>
      <c r="AK344" s="213">
        <v>1267.2376905013439</v>
      </c>
      <c r="AL344" s="213">
        <v>1292.7542247948179</v>
      </c>
      <c r="AM344" s="213">
        <v>1325.2255707824893</v>
      </c>
      <c r="AN344" s="213">
        <v>1353.795895061525</v>
      </c>
      <c r="AO344" s="213">
        <v>1382.7053438543003</v>
      </c>
      <c r="AP344" s="213">
        <v>1413.3002332642041</v>
      </c>
      <c r="AQ344" s="213">
        <v>1444.2001472080103</v>
      </c>
      <c r="AR344" s="151"/>
    </row>
    <row r="345" spans="1:44" ht="14.25" customHeight="1" x14ac:dyDescent="0.25">
      <c r="A345" s="693"/>
      <c r="B345" s="153" t="s">
        <v>474</v>
      </c>
      <c r="C345" s="676"/>
      <c r="D345" s="676"/>
      <c r="E345" s="676"/>
      <c r="F345" s="676"/>
      <c r="G345" s="676"/>
      <c r="H345" s="676"/>
      <c r="I345" s="676"/>
      <c r="J345" s="168">
        <v>0</v>
      </c>
      <c r="K345" s="168">
        <v>0</v>
      </c>
      <c r="L345" s="168">
        <v>0</v>
      </c>
      <c r="M345" s="168">
        <v>0</v>
      </c>
      <c r="N345" s="168">
        <v>0</v>
      </c>
      <c r="O345" s="213">
        <v>0</v>
      </c>
      <c r="P345" s="213">
        <v>0</v>
      </c>
      <c r="Q345" s="213">
        <v>0</v>
      </c>
      <c r="R345" s="213">
        <v>0</v>
      </c>
      <c r="S345" s="213">
        <v>0</v>
      </c>
      <c r="T345" s="213">
        <v>0</v>
      </c>
      <c r="U345" s="213">
        <v>0</v>
      </c>
      <c r="V345" s="213">
        <v>0</v>
      </c>
      <c r="W345" s="213">
        <v>0</v>
      </c>
      <c r="X345" s="213">
        <v>0</v>
      </c>
      <c r="Y345" s="213">
        <v>0</v>
      </c>
      <c r="Z345" s="213">
        <v>0</v>
      </c>
      <c r="AA345" s="213">
        <v>0</v>
      </c>
      <c r="AB345" s="213">
        <v>0</v>
      </c>
      <c r="AC345" s="213">
        <v>0</v>
      </c>
      <c r="AD345" s="213">
        <v>0</v>
      </c>
      <c r="AE345" s="213">
        <v>0</v>
      </c>
      <c r="AF345" s="213">
        <v>0</v>
      </c>
      <c r="AG345" s="213">
        <v>0</v>
      </c>
      <c r="AH345" s="213">
        <v>0</v>
      </c>
      <c r="AI345" s="213">
        <v>0</v>
      </c>
      <c r="AJ345" s="213">
        <v>0</v>
      </c>
      <c r="AK345" s="213">
        <v>0</v>
      </c>
      <c r="AL345" s="213">
        <v>0</v>
      </c>
      <c r="AM345" s="213">
        <v>0</v>
      </c>
      <c r="AN345" s="213">
        <v>0</v>
      </c>
      <c r="AO345" s="213">
        <v>0</v>
      </c>
      <c r="AP345" s="213">
        <v>0</v>
      </c>
      <c r="AQ345" s="213">
        <v>0</v>
      </c>
      <c r="AR345" s="151"/>
    </row>
    <row r="346" spans="1:44" ht="14.25" customHeight="1" x14ac:dyDescent="0.25">
      <c r="A346" s="225"/>
      <c r="B346" s="148" t="s">
        <v>475</v>
      </c>
      <c r="C346" s="216"/>
      <c r="D346" s="216"/>
      <c r="E346" s="216"/>
      <c r="F346" s="216"/>
      <c r="G346" s="216"/>
      <c r="H346" s="216"/>
      <c r="I346" s="216"/>
      <c r="J346" s="217">
        <f t="shared" ref="J346:AQ346" si="176">SUM(J331:J345)</f>
        <v>4528.7795556485817</v>
      </c>
      <c r="K346" s="217">
        <f t="shared" si="176"/>
        <v>6578.8387082587988</v>
      </c>
      <c r="L346" s="217">
        <f t="shared" si="176"/>
        <v>5735.4133499085219</v>
      </c>
      <c r="M346" s="217">
        <f t="shared" si="176"/>
        <v>5301.7685575144551</v>
      </c>
      <c r="N346" s="217">
        <f t="shared" si="176"/>
        <v>6016.8180521457698</v>
      </c>
      <c r="O346" s="217">
        <f t="shared" si="176"/>
        <v>6224.0271581917177</v>
      </c>
      <c r="P346" s="217">
        <f t="shared" si="176"/>
        <v>6407.1120118107856</v>
      </c>
      <c r="Q346" s="217">
        <f t="shared" si="176"/>
        <v>6606.6791425638521</v>
      </c>
      <c r="R346" s="217">
        <f t="shared" si="176"/>
        <v>6762.7537335370143</v>
      </c>
      <c r="S346" s="217">
        <f t="shared" si="176"/>
        <v>6894.622858230402</v>
      </c>
      <c r="T346" s="217">
        <f t="shared" si="176"/>
        <v>7069.8094012107149</v>
      </c>
      <c r="U346" s="217">
        <f t="shared" si="176"/>
        <v>7222.0444059209385</v>
      </c>
      <c r="V346" s="217">
        <f t="shared" si="176"/>
        <v>7312.3139509616012</v>
      </c>
      <c r="W346" s="217">
        <f t="shared" si="176"/>
        <v>7418.5153564691054</v>
      </c>
      <c r="X346" s="217">
        <f t="shared" si="176"/>
        <v>7573.6228783121915</v>
      </c>
      <c r="Y346" s="217">
        <f t="shared" si="176"/>
        <v>7675.7813507194169</v>
      </c>
      <c r="Z346" s="217">
        <f t="shared" si="176"/>
        <v>7807.7846526178473</v>
      </c>
      <c r="AA346" s="217">
        <f t="shared" si="176"/>
        <v>7901.2472323924121</v>
      </c>
      <c r="AB346" s="217">
        <f t="shared" si="176"/>
        <v>7999.3889973581872</v>
      </c>
      <c r="AC346" s="217">
        <f t="shared" si="176"/>
        <v>8118.1878657773395</v>
      </c>
      <c r="AD346" s="217">
        <f t="shared" si="176"/>
        <v>8225.5729916726596</v>
      </c>
      <c r="AE346" s="217">
        <f t="shared" si="176"/>
        <v>8348.9364161001376</v>
      </c>
      <c r="AF346" s="217">
        <f t="shared" si="176"/>
        <v>8502.5773990317011</v>
      </c>
      <c r="AG346" s="217">
        <f t="shared" si="176"/>
        <v>8648.8420410632752</v>
      </c>
      <c r="AH346" s="217">
        <f t="shared" si="176"/>
        <v>8814.0152047472384</v>
      </c>
      <c r="AI346" s="217">
        <f t="shared" si="176"/>
        <v>8988.729735740033</v>
      </c>
      <c r="AJ346" s="217">
        <f t="shared" si="176"/>
        <v>9138.6865374788613</v>
      </c>
      <c r="AK346" s="217">
        <f t="shared" si="176"/>
        <v>9341.1308808608665</v>
      </c>
      <c r="AL346" s="217">
        <f t="shared" si="176"/>
        <v>9529.2197360518912</v>
      </c>
      <c r="AM346" s="217">
        <f t="shared" si="176"/>
        <v>9768.574274685092</v>
      </c>
      <c r="AN346" s="217">
        <f t="shared" si="176"/>
        <v>9979.1733914881352</v>
      </c>
      <c r="AO346" s="217">
        <f t="shared" si="176"/>
        <v>10192.272281215777</v>
      </c>
      <c r="AP346" s="217">
        <f t="shared" si="176"/>
        <v>10417.79498181531</v>
      </c>
      <c r="AQ346" s="217">
        <f t="shared" si="176"/>
        <v>10645.566095727048</v>
      </c>
      <c r="AR346" s="163"/>
    </row>
    <row r="347" spans="1:44" ht="14.25" customHeight="1" x14ac:dyDescent="0.25">
      <c r="A347" s="225"/>
      <c r="B347" s="148"/>
      <c r="C347" s="216"/>
      <c r="D347" s="216"/>
      <c r="E347" s="216"/>
      <c r="F347" s="216"/>
      <c r="G347" s="216"/>
      <c r="H347" s="216"/>
      <c r="I347" s="216"/>
      <c r="J347" s="217"/>
      <c r="K347" s="217"/>
      <c r="L347" s="217"/>
      <c r="M347" s="217"/>
      <c r="N347" s="217"/>
      <c r="O347" s="218"/>
      <c r="P347" s="218"/>
      <c r="Q347" s="218"/>
      <c r="R347" s="218"/>
      <c r="S347" s="218"/>
      <c r="T347" s="218"/>
      <c r="U347" s="218"/>
      <c r="V347" s="218"/>
      <c r="W347" s="218"/>
      <c r="X347" s="218"/>
      <c r="Y347" s="218"/>
      <c r="Z347" s="218"/>
      <c r="AA347" s="218"/>
      <c r="AB347" s="218"/>
      <c r="AC347" s="218"/>
      <c r="AD347" s="218"/>
      <c r="AE347" s="218"/>
      <c r="AF347" s="218"/>
      <c r="AG347" s="218"/>
      <c r="AH347" s="218"/>
      <c r="AI347" s="218"/>
      <c r="AJ347" s="218"/>
      <c r="AK347" s="218"/>
      <c r="AL347" s="218"/>
      <c r="AM347" s="218"/>
      <c r="AN347" s="218"/>
      <c r="AO347" s="218"/>
      <c r="AP347" s="218"/>
      <c r="AQ347" s="218"/>
      <c r="AR347" s="163"/>
    </row>
    <row r="348" spans="1:44" ht="14.25" customHeight="1" x14ac:dyDescent="0.25">
      <c r="A348" s="867" t="s">
        <v>501</v>
      </c>
      <c r="B348" s="153" t="s">
        <v>461</v>
      </c>
      <c r="C348" s="866" t="s">
        <v>458</v>
      </c>
      <c r="D348" s="676"/>
      <c r="E348" s="676"/>
      <c r="F348" s="676"/>
      <c r="G348" s="676"/>
      <c r="H348" s="676"/>
      <c r="I348" s="676"/>
      <c r="J348" s="168">
        <v>203.37577932876076</v>
      </c>
      <c r="K348" s="168">
        <v>168.86544963795106</v>
      </c>
      <c r="L348" s="168">
        <v>148.33635557383047</v>
      </c>
      <c r="M348" s="168">
        <v>164.93146787757703</v>
      </c>
      <c r="N348" s="168">
        <v>157.4</v>
      </c>
      <c r="O348" s="213">
        <v>159.5159688398756</v>
      </c>
      <c r="P348" s="213">
        <v>161.61389340045793</v>
      </c>
      <c r="Q348" s="213">
        <v>163.69252343929963</v>
      </c>
      <c r="R348" s="213">
        <v>165.75146880982143</v>
      </c>
      <c r="S348" s="213">
        <v>167.78842410041827</v>
      </c>
      <c r="T348" s="213">
        <v>169.80261788489923</v>
      </c>
      <c r="U348" s="213">
        <v>171.79260484752731</v>
      </c>
      <c r="V348" s="213">
        <v>173.75810124533578</v>
      </c>
      <c r="W348" s="213">
        <v>175.69689920336438</v>
      </c>
      <c r="X348" s="213">
        <v>177.60796128639086</v>
      </c>
      <c r="Y348" s="213">
        <v>179.48994858229074</v>
      </c>
      <c r="Z348" s="213">
        <v>181.34130937171449</v>
      </c>
      <c r="AA348" s="213">
        <v>183.16128109543894</v>
      </c>
      <c r="AB348" s="213">
        <v>184.94853370830731</v>
      </c>
      <c r="AC348" s="213">
        <v>186.70228691716096</v>
      </c>
      <c r="AD348" s="213">
        <v>188.42104220445665</v>
      </c>
      <c r="AE348" s="213">
        <v>190.10420548335767</v>
      </c>
      <c r="AF348" s="213">
        <v>191.75066838290007</v>
      </c>
      <c r="AG348" s="213">
        <v>193.35965947689292</v>
      </c>
      <c r="AH348" s="213">
        <v>194.93097482507883</v>
      </c>
      <c r="AI348" s="213">
        <v>196.46407354242746</v>
      </c>
      <c r="AJ348" s="213">
        <v>197.95800686339359</v>
      </c>
      <c r="AK348" s="213">
        <v>199.41257971468761</v>
      </c>
      <c r="AL348" s="213">
        <v>200.82684333076435</v>
      </c>
      <c r="AM348" s="213">
        <v>202.20055830349563</v>
      </c>
      <c r="AN348" s="213">
        <v>203.53394630707419</v>
      </c>
      <c r="AO348" s="213">
        <v>204.82586350266521</v>
      </c>
      <c r="AP348" s="213">
        <v>206.0766557020095</v>
      </c>
      <c r="AQ348" s="213">
        <v>207.28675738652493</v>
      </c>
      <c r="AR348" s="151"/>
    </row>
    <row r="349" spans="1:44" ht="14.25" customHeight="1" x14ac:dyDescent="0.25">
      <c r="A349" s="693"/>
      <c r="B349" s="153" t="s">
        <v>500</v>
      </c>
      <c r="C349" s="676"/>
      <c r="D349" s="664"/>
      <c r="E349" s="664"/>
      <c r="F349" s="664"/>
      <c r="G349" s="664"/>
      <c r="H349" s="664"/>
      <c r="I349" s="676"/>
      <c r="J349" s="168">
        <v>768.06</v>
      </c>
      <c r="K349" s="168">
        <v>769</v>
      </c>
      <c r="L349" s="168">
        <v>567</v>
      </c>
      <c r="M349" s="168">
        <v>831.7</v>
      </c>
      <c r="N349" s="168">
        <v>1015.3</v>
      </c>
      <c r="O349" s="213">
        <v>1028.948940045271</v>
      </c>
      <c r="P349" s="213">
        <v>1042.4814864643258</v>
      </c>
      <c r="Q349" s="213">
        <v>1055.8895746373626</v>
      </c>
      <c r="R349" s="213">
        <v>1069.1706879454362</v>
      </c>
      <c r="S349" s="213">
        <v>1082.3099554584157</v>
      </c>
      <c r="T349" s="213">
        <v>1095.3024011342959</v>
      </c>
      <c r="U349" s="213">
        <v>1108.1387020438021</v>
      </c>
      <c r="V349" s="213">
        <v>1120.8170279186111</v>
      </c>
      <c r="W349" s="213">
        <v>1133.3231369833279</v>
      </c>
      <c r="X349" s="213">
        <v>1145.6503373193939</v>
      </c>
      <c r="Y349" s="213">
        <v>1157.7899923481559</v>
      </c>
      <c r="Z349" s="213">
        <v>1169.7320927897183</v>
      </c>
      <c r="AA349" s="213">
        <v>1181.4717197979612</v>
      </c>
      <c r="AB349" s="213">
        <v>1193.0002939901167</v>
      </c>
      <c r="AC349" s="213">
        <v>1204.3127821282942</v>
      </c>
      <c r="AD349" s="213">
        <v>1215.3995181079085</v>
      </c>
      <c r="AE349" s="213">
        <v>1226.2566698046571</v>
      </c>
      <c r="AF349" s="213">
        <v>1236.8770877328998</v>
      </c>
      <c r="AG349" s="213">
        <v>1247.2557958506313</v>
      </c>
      <c r="AH349" s="213">
        <v>1257.391478652494</v>
      </c>
      <c r="AI349" s="213">
        <v>1267.2806471894955</v>
      </c>
      <c r="AJ349" s="213">
        <v>1276.9171815019283</v>
      </c>
      <c r="AK349" s="213">
        <v>1286.2998232803197</v>
      </c>
      <c r="AL349" s="213">
        <v>1295.4224525649622</v>
      </c>
      <c r="AM349" s="213">
        <v>1304.2835250669575</v>
      </c>
      <c r="AN349" s="213">
        <v>1312.8844706834336</v>
      </c>
      <c r="AO349" s="213">
        <v>1321.2179111452099</v>
      </c>
      <c r="AP349" s="213">
        <v>1329.2860770918062</v>
      </c>
      <c r="AQ349" s="213">
        <v>1337.0917711215934</v>
      </c>
      <c r="AR349" s="151"/>
    </row>
    <row r="350" spans="1:44" ht="14.25" customHeight="1" x14ac:dyDescent="0.25">
      <c r="A350" s="693"/>
      <c r="B350" s="153" t="s">
        <v>462</v>
      </c>
      <c r="C350" s="676"/>
      <c r="D350" s="664"/>
      <c r="E350" s="664"/>
      <c r="F350" s="664"/>
      <c r="G350" s="664"/>
      <c r="H350" s="664"/>
      <c r="I350" s="676"/>
      <c r="J350" s="168">
        <v>122.25383807632522</v>
      </c>
      <c r="K350" s="168">
        <v>30.379732311994736</v>
      </c>
      <c r="L350" s="168">
        <v>115.22607457378612</v>
      </c>
      <c r="M350" s="168">
        <v>123.19989497262668</v>
      </c>
      <c r="N350" s="168">
        <v>131.33708370927823</v>
      </c>
      <c r="O350" s="213">
        <v>133.10268203614586</v>
      </c>
      <c r="P350" s="213">
        <v>134.85322392705407</v>
      </c>
      <c r="Q350" s="213">
        <v>136.58766615965874</v>
      </c>
      <c r="R350" s="213">
        <v>138.30568318939859</v>
      </c>
      <c r="S350" s="213">
        <v>140.00535134386604</v>
      </c>
      <c r="T350" s="213">
        <v>141.68602693267852</v>
      </c>
      <c r="U350" s="213">
        <v>143.34650396121128</v>
      </c>
      <c r="V350" s="213">
        <v>144.98654566978342</v>
      </c>
      <c r="W350" s="213">
        <v>146.60430977212764</v>
      </c>
      <c r="X350" s="213">
        <v>148.19893061566052</v>
      </c>
      <c r="Y350" s="213">
        <v>149.76929099063764</v>
      </c>
      <c r="Z350" s="213">
        <v>151.31409611755393</v>
      </c>
      <c r="AA350" s="213">
        <v>152.83270970476687</v>
      </c>
      <c r="AB350" s="213">
        <v>154.32402194127206</v>
      </c>
      <c r="AC350" s="213">
        <v>155.78738173794696</v>
      </c>
      <c r="AD350" s="213">
        <v>157.22153870772661</v>
      </c>
      <c r="AE350" s="213">
        <v>158.62599713502908</v>
      </c>
      <c r="AF350" s="213">
        <v>159.99983217735067</v>
      </c>
      <c r="AG350" s="213">
        <v>161.34240014430887</v>
      </c>
      <c r="AH350" s="213">
        <v>162.65353086488301</v>
      </c>
      <c r="AI350" s="213">
        <v>163.9327730159313</v>
      </c>
      <c r="AJ350" s="213">
        <v>165.17933493227062</v>
      </c>
      <c r="AK350" s="213">
        <v>166.39305384162034</v>
      </c>
      <c r="AL350" s="213">
        <v>167.57313807879734</v>
      </c>
      <c r="AM350" s="213">
        <v>168.71938787782082</v>
      </c>
      <c r="AN350" s="213">
        <v>169.8319882071915</v>
      </c>
      <c r="AO350" s="213">
        <v>170.9099846294456</v>
      </c>
      <c r="AP350" s="213">
        <v>171.9536656954443</v>
      </c>
      <c r="AQ350" s="213">
        <v>172.96339394344901</v>
      </c>
      <c r="AR350" s="151"/>
    </row>
    <row r="351" spans="1:44" ht="14.25" customHeight="1" x14ac:dyDescent="0.25">
      <c r="A351" s="693"/>
      <c r="B351" s="153" t="s">
        <v>463</v>
      </c>
      <c r="C351" s="676"/>
      <c r="D351" s="664"/>
      <c r="E351" s="664"/>
      <c r="F351" s="664"/>
      <c r="G351" s="664"/>
      <c r="H351" s="664"/>
      <c r="I351" s="676"/>
      <c r="J351" s="168">
        <v>150.85779409882147</v>
      </c>
      <c r="K351" s="168">
        <v>200</v>
      </c>
      <c r="L351" s="168">
        <v>0</v>
      </c>
      <c r="M351" s="168">
        <v>0</v>
      </c>
      <c r="N351" s="168">
        <v>170</v>
      </c>
      <c r="O351" s="213">
        <v>172.2853538931312</v>
      </c>
      <c r="P351" s="213">
        <v>174.55121904750857</v>
      </c>
      <c r="Q351" s="213">
        <v>176.79624513774422</v>
      </c>
      <c r="R351" s="213">
        <v>179.02001078570296</v>
      </c>
      <c r="S351" s="213">
        <v>181.22002602967669</v>
      </c>
      <c r="T351" s="213">
        <v>183.39545769017076</v>
      </c>
      <c r="U351" s="213">
        <v>185.54474475272968</v>
      </c>
      <c r="V351" s="213">
        <v>187.6675807605279</v>
      </c>
      <c r="W351" s="213">
        <v>189.76158109639107</v>
      </c>
      <c r="X351" s="213">
        <v>191.82562527755053</v>
      </c>
      <c r="Y351" s="213">
        <v>193.85826721086045</v>
      </c>
      <c r="Z351" s="213">
        <v>195.85783096055573</v>
      </c>
      <c r="AA351" s="213">
        <v>197.8234929239176</v>
      </c>
      <c r="AB351" s="213">
        <v>199.75381658457593</v>
      </c>
      <c r="AC351" s="213">
        <v>201.64795918626032</v>
      </c>
      <c r="AD351" s="213">
        <v>203.50430225386049</v>
      </c>
      <c r="AE351" s="213">
        <v>205.32220414339781</v>
      </c>
      <c r="AF351" s="213">
        <v>207.10046775789721</v>
      </c>
      <c r="AG351" s="213">
        <v>208.83825991786406</v>
      </c>
      <c r="AH351" s="213">
        <v>210.53536035745498</v>
      </c>
      <c r="AI351" s="213">
        <v>212.1911848933461</v>
      </c>
      <c r="AJ351" s="213">
        <v>213.80470881052679</v>
      </c>
      <c r="AK351" s="213">
        <v>215.37572141992948</v>
      </c>
      <c r="AL351" s="213">
        <v>216.90319800654351</v>
      </c>
      <c r="AM351" s="213">
        <v>218.38687999742226</v>
      </c>
      <c r="AN351" s="213">
        <v>219.82700681196073</v>
      </c>
      <c r="AO351" s="213">
        <v>221.22234304608065</v>
      </c>
      <c r="AP351" s="213">
        <v>222.57326219403828</v>
      </c>
      <c r="AQ351" s="213">
        <v>223.88023351784784</v>
      </c>
      <c r="AR351" s="151"/>
    </row>
    <row r="352" spans="1:44" ht="14.25" customHeight="1" x14ac:dyDescent="0.25">
      <c r="A352" s="693"/>
      <c r="B352" s="153" t="s">
        <v>464</v>
      </c>
      <c r="C352" s="676"/>
      <c r="D352" s="664"/>
      <c r="E352" s="664"/>
      <c r="F352" s="664"/>
      <c r="G352" s="664"/>
      <c r="H352" s="664"/>
      <c r="I352" s="676"/>
      <c r="J352" s="168">
        <v>501.71135388656484</v>
      </c>
      <c r="K352" s="168">
        <v>466</v>
      </c>
      <c r="L352" s="168">
        <v>438</v>
      </c>
      <c r="M352" s="168">
        <v>367.7</v>
      </c>
      <c r="N352" s="168">
        <v>421.4</v>
      </c>
      <c r="O352" s="213">
        <v>427.06498900332633</v>
      </c>
      <c r="P352" s="213">
        <v>432.68166886247116</v>
      </c>
      <c r="Q352" s="213">
        <v>438.24669235909062</v>
      </c>
      <c r="R352" s="213">
        <v>443.75901497114836</v>
      </c>
      <c r="S352" s="213">
        <v>449.21246452297498</v>
      </c>
      <c r="T352" s="213">
        <v>454.60497570963497</v>
      </c>
      <c r="U352" s="213">
        <v>459.93267905176634</v>
      </c>
      <c r="V352" s="213">
        <v>465.1948148969791</v>
      </c>
      <c r="W352" s="213">
        <v>470.38547220011282</v>
      </c>
      <c r="X352" s="213">
        <v>475.50187348211631</v>
      </c>
      <c r="Y352" s="213">
        <v>480.54043413327395</v>
      </c>
      <c r="Z352" s="213">
        <v>485.49699980457746</v>
      </c>
      <c r="AA352" s="213">
        <v>490.36952893022857</v>
      </c>
      <c r="AB352" s="213">
        <v>495.15446063964873</v>
      </c>
      <c r="AC352" s="213">
        <v>499.84970588876519</v>
      </c>
      <c r="AD352" s="213">
        <v>504.45125276339286</v>
      </c>
      <c r="AE352" s="213">
        <v>508.95751074134006</v>
      </c>
      <c r="AF352" s="213">
        <v>513.36551243045801</v>
      </c>
      <c r="AG352" s="213">
        <v>517.67319252581115</v>
      </c>
      <c r="AH352" s="213">
        <v>521.88000502724412</v>
      </c>
      <c r="AI352" s="213">
        <v>525.9845018473884</v>
      </c>
      <c r="AJ352" s="213">
        <v>529.98414289856453</v>
      </c>
      <c r="AK352" s="213">
        <v>533.87840591975441</v>
      </c>
      <c r="AL352" s="213">
        <v>537.66475082327884</v>
      </c>
      <c r="AM352" s="213">
        <v>541.34253665243364</v>
      </c>
      <c r="AN352" s="213">
        <v>544.91235688564848</v>
      </c>
      <c r="AO352" s="213">
        <v>548.37114917422571</v>
      </c>
      <c r="AP352" s="213">
        <v>551.719839344516</v>
      </c>
      <c r="AQ352" s="213">
        <v>554.95959061424162</v>
      </c>
      <c r="AR352" s="151"/>
    </row>
    <row r="353" spans="1:44" ht="14.25" customHeight="1" x14ac:dyDescent="0.25">
      <c r="A353" s="693"/>
      <c r="B353" s="153" t="s">
        <v>465</v>
      </c>
      <c r="C353" s="676"/>
      <c r="D353" s="664"/>
      <c r="E353" s="664"/>
      <c r="F353" s="664"/>
      <c r="G353" s="664"/>
      <c r="H353" s="664"/>
      <c r="I353" s="676"/>
      <c r="J353" s="168">
        <v>325.44090052128229</v>
      </c>
      <c r="K353" s="168">
        <v>517</v>
      </c>
      <c r="L353" s="168">
        <v>742</v>
      </c>
      <c r="M353" s="168">
        <v>650.4</v>
      </c>
      <c r="N353" s="168">
        <v>620.6</v>
      </c>
      <c r="O353" s="213">
        <v>628.9428860357483</v>
      </c>
      <c r="P353" s="213">
        <v>637.21462671108122</v>
      </c>
      <c r="Q353" s="213">
        <v>645.41029254402383</v>
      </c>
      <c r="R353" s="213">
        <v>653.52834525651326</v>
      </c>
      <c r="S353" s="213">
        <v>661.55969502363143</v>
      </c>
      <c r="T353" s="213">
        <v>669.50130025011742</v>
      </c>
      <c r="U353" s="213">
        <v>677.3474623149649</v>
      </c>
      <c r="V353" s="213">
        <v>685.09706247049178</v>
      </c>
      <c r="W353" s="213">
        <v>692.74139546129572</v>
      </c>
      <c r="X353" s="213">
        <v>700.27637086616369</v>
      </c>
      <c r="Y353" s="213">
        <v>707.69670959447035</v>
      </c>
      <c r="Z353" s="213">
        <v>714.99629349482859</v>
      </c>
      <c r="AA353" s="213">
        <v>722.17211593284253</v>
      </c>
      <c r="AB353" s="213">
        <v>729.21893277875176</v>
      </c>
      <c r="AC353" s="213">
        <v>736.13366747643022</v>
      </c>
      <c r="AD353" s="213">
        <v>742.91041163968112</v>
      </c>
      <c r="AE353" s="213">
        <v>749.54682289054506</v>
      </c>
      <c r="AF353" s="213">
        <v>756.03853112088814</v>
      </c>
      <c r="AG353" s="213">
        <v>762.38249473544943</v>
      </c>
      <c r="AH353" s="213">
        <v>768.5779096343324</v>
      </c>
      <c r="AI353" s="213">
        <v>774.62264320476788</v>
      </c>
      <c r="AJ353" s="213">
        <v>780.51295463419342</v>
      </c>
      <c r="AK353" s="213">
        <v>786.24807478357752</v>
      </c>
      <c r="AL353" s="213">
        <v>791.82426284035785</v>
      </c>
      <c r="AM353" s="213">
        <v>797.24057486117761</v>
      </c>
      <c r="AN353" s="213">
        <v>802.4978848676634</v>
      </c>
      <c r="AO353" s="213">
        <v>807.59168290822117</v>
      </c>
      <c r="AP353" s="213">
        <v>812.52333245658883</v>
      </c>
      <c r="AQ353" s="213">
        <v>817.29454659515477</v>
      </c>
      <c r="AR353" s="151"/>
    </row>
    <row r="354" spans="1:44" ht="14.25" customHeight="1" x14ac:dyDescent="0.25">
      <c r="A354" s="693"/>
      <c r="B354" s="153" t="s">
        <v>466</v>
      </c>
      <c r="C354" s="676"/>
      <c r="D354" s="664"/>
      <c r="E354" s="664"/>
      <c r="F354" s="664"/>
      <c r="G354" s="664"/>
      <c r="H354" s="664"/>
      <c r="I354" s="676"/>
      <c r="J354" s="168">
        <v>276.75341671727637</v>
      </c>
      <c r="K354" s="168">
        <v>201.02416595832574</v>
      </c>
      <c r="L354" s="168">
        <v>247.82375039928598</v>
      </c>
      <c r="M354" s="168">
        <v>199.73610791490233</v>
      </c>
      <c r="N354" s="168">
        <v>268.89999999999998</v>
      </c>
      <c r="O354" s="213">
        <v>272.51489212860571</v>
      </c>
      <c r="P354" s="213">
        <v>276.09895765808847</v>
      </c>
      <c r="Q354" s="213">
        <v>279.65006069140827</v>
      </c>
      <c r="R354" s="213">
        <v>283.16753470750302</v>
      </c>
      <c r="S354" s="213">
        <v>286.64744117282379</v>
      </c>
      <c r="T354" s="213">
        <v>290.08846219345236</v>
      </c>
      <c r="U354" s="213">
        <v>293.48812861181761</v>
      </c>
      <c r="V354" s="213">
        <v>296.84595568532905</v>
      </c>
      <c r="W354" s="213">
        <v>300.1581715107032</v>
      </c>
      <c r="X354" s="213">
        <v>303.4230037478431</v>
      </c>
      <c r="Y354" s="213">
        <v>306.63816501764916</v>
      </c>
      <c r="Z354" s="213">
        <v>309.80100438407891</v>
      </c>
      <c r="AA354" s="213">
        <v>312.91021910142013</v>
      </c>
      <c r="AB354" s="213">
        <v>315.9635369387791</v>
      </c>
      <c r="AC354" s="213">
        <v>318.95962485403163</v>
      </c>
      <c r="AD354" s="213">
        <v>321.89592280037095</v>
      </c>
      <c r="AE354" s="213">
        <v>324.7714158479979</v>
      </c>
      <c r="AF354" s="213">
        <v>327.58421047116786</v>
      </c>
      <c r="AG354" s="213">
        <v>330.33298877596252</v>
      </c>
      <c r="AH354" s="213">
        <v>333.01740235364485</v>
      </c>
      <c r="AI354" s="213">
        <v>335.63652716365146</v>
      </c>
      <c r="AJ354" s="213">
        <v>338.18874234794492</v>
      </c>
      <c r="AK354" s="213">
        <v>340.67371464599421</v>
      </c>
      <c r="AL354" s="213">
        <v>343.0898231997619</v>
      </c>
      <c r="AM354" s="213">
        <v>345.43665900768718</v>
      </c>
      <c r="AN354" s="213">
        <v>347.71460077491895</v>
      </c>
      <c r="AO354" s="213">
        <v>349.92169438288863</v>
      </c>
      <c r="AP354" s="213">
        <v>352.05853061162867</v>
      </c>
      <c r="AQ354" s="213">
        <v>354.12585172323094</v>
      </c>
      <c r="AR354" s="151"/>
    </row>
    <row r="355" spans="1:44" ht="14.25" customHeight="1" x14ac:dyDescent="0.25">
      <c r="A355" s="693"/>
      <c r="B355" s="153" t="s">
        <v>467</v>
      </c>
      <c r="C355" s="676"/>
      <c r="D355" s="664"/>
      <c r="E355" s="664"/>
      <c r="F355" s="664"/>
      <c r="G355" s="664"/>
      <c r="H355" s="664"/>
      <c r="I355" s="676"/>
      <c r="J355" s="168">
        <v>0</v>
      </c>
      <c r="K355" s="168">
        <v>107.77264867839591</v>
      </c>
      <c r="L355" s="168">
        <v>121.71801820253535</v>
      </c>
      <c r="M355" s="168">
        <v>156.70408071033322</v>
      </c>
      <c r="N355" s="168">
        <v>106.5</v>
      </c>
      <c r="O355" s="213">
        <v>107.93170699775571</v>
      </c>
      <c r="P355" s="213">
        <v>109.35120487388035</v>
      </c>
      <c r="Q355" s="213">
        <v>110.75764768923386</v>
      </c>
      <c r="R355" s="213">
        <v>112.15077146280802</v>
      </c>
      <c r="S355" s="213">
        <v>113.52901630682685</v>
      </c>
      <c r="T355" s="213">
        <v>114.89186025884224</v>
      </c>
      <c r="U355" s="213">
        <v>116.23832538921003</v>
      </c>
      <c r="V355" s="213">
        <v>117.56821971174244</v>
      </c>
      <c r="W355" s="213">
        <v>118.88004933391554</v>
      </c>
      <c r="X355" s="213">
        <v>120.17311230623014</v>
      </c>
      <c r="Y355" s="213">
        <v>121.44650269386253</v>
      </c>
      <c r="Z355" s="213">
        <v>122.69917057234811</v>
      </c>
      <c r="AA355" s="213">
        <v>123.93059997880715</v>
      </c>
      <c r="AB355" s="213">
        <v>125.13989097798429</v>
      </c>
      <c r="AC355" s="213">
        <v>126.32651560786304</v>
      </c>
      <c r="AD355" s="213">
        <v>127.48945994138903</v>
      </c>
      <c r="AE355" s="213">
        <v>128.62832200748153</v>
      </c>
      <c r="AF355" s="213">
        <v>129.7423518600944</v>
      </c>
      <c r="AG355" s="213">
        <v>130.83102753677952</v>
      </c>
      <c r="AH355" s="213">
        <v>131.89421104746441</v>
      </c>
      <c r="AI355" s="213">
        <v>132.93153641847854</v>
      </c>
      <c r="AJ355" s="213">
        <v>133.94236169600646</v>
      </c>
      <c r="AK355" s="213">
        <v>134.92655488954401</v>
      </c>
      <c r="AL355" s="213">
        <v>135.88347404527573</v>
      </c>
      <c r="AM355" s="213">
        <v>136.81295717485565</v>
      </c>
      <c r="AN355" s="213">
        <v>137.71515426749301</v>
      </c>
      <c r="AO355" s="213">
        <v>138.58929137886813</v>
      </c>
      <c r="AP355" s="213">
        <v>139.43560249214747</v>
      </c>
      <c r="AQ355" s="213">
        <v>140.2543815861811</v>
      </c>
      <c r="AR355" s="151"/>
    </row>
    <row r="356" spans="1:44" ht="14.25" customHeight="1" x14ac:dyDescent="0.25">
      <c r="A356" s="693"/>
      <c r="B356" s="153" t="s">
        <v>468</v>
      </c>
      <c r="C356" s="676"/>
      <c r="D356" s="664"/>
      <c r="E356" s="664"/>
      <c r="F356" s="664"/>
      <c r="G356" s="664"/>
      <c r="H356" s="664"/>
      <c r="I356" s="676"/>
      <c r="J356" s="168">
        <v>0</v>
      </c>
      <c r="K356" s="168">
        <v>133.29921508867</v>
      </c>
      <c r="L356" s="168">
        <v>196.93190017375747</v>
      </c>
      <c r="M356" s="168">
        <v>211.50616730098926</v>
      </c>
      <c r="N356" s="168">
        <v>219.59911059084641</v>
      </c>
      <c r="O356" s="213">
        <v>222.55123813388721</v>
      </c>
      <c r="P356" s="213">
        <v>225.47819091400521</v>
      </c>
      <c r="Q356" s="213">
        <v>228.37822463558754</v>
      </c>
      <c r="R356" s="213">
        <v>231.25079497943588</v>
      </c>
      <c r="S356" s="213">
        <v>234.09268551392373</v>
      </c>
      <c r="T356" s="213">
        <v>236.90281997154528</v>
      </c>
      <c r="U356" s="213">
        <v>239.67918189708854</v>
      </c>
      <c r="V356" s="213">
        <v>242.42137542204566</v>
      </c>
      <c r="W356" s="213">
        <v>245.12632019458968</v>
      </c>
      <c r="X356" s="213">
        <v>247.79256882048867</v>
      </c>
      <c r="Y356" s="213">
        <v>250.41825329522109</v>
      </c>
      <c r="Z356" s="213">
        <v>253.00120871288451</v>
      </c>
      <c r="AA356" s="213">
        <v>255.54037117686406</v>
      </c>
      <c r="AB356" s="213">
        <v>258.03388505352899</v>
      </c>
      <c r="AC356" s="213">
        <v>260.48066170448266</v>
      </c>
      <c r="AD356" s="213">
        <v>262.87861044916781</v>
      </c>
      <c r="AE356" s="213">
        <v>265.22690243789611</v>
      </c>
      <c r="AF356" s="213">
        <v>267.52399130930866</v>
      </c>
      <c r="AG356" s="213">
        <v>269.76880079589961</v>
      </c>
      <c r="AH356" s="213">
        <v>271.96104636717899</v>
      </c>
      <c r="AI356" s="213">
        <v>274.09997339880368</v>
      </c>
      <c r="AJ356" s="213">
        <v>276.18425820545036</v>
      </c>
      <c r="AK356" s="213">
        <v>278.21362862751994</v>
      </c>
      <c r="AL356" s="213">
        <v>280.18676097968921</v>
      </c>
      <c r="AM356" s="213">
        <v>282.10332124790472</v>
      </c>
      <c r="AN356" s="213">
        <v>283.96361870443815</v>
      </c>
      <c r="AO356" s="213">
        <v>285.76605750436704</v>
      </c>
      <c r="AP356" s="213">
        <v>287.51112011243549</v>
      </c>
      <c r="AQ356" s="213">
        <v>289.19941270229617</v>
      </c>
      <c r="AR356" s="151"/>
    </row>
    <row r="357" spans="1:44" ht="14.25" customHeight="1" x14ac:dyDescent="0.25">
      <c r="A357" s="693"/>
      <c r="B357" s="153" t="s">
        <v>469</v>
      </c>
      <c r="C357" s="676"/>
      <c r="D357" s="664"/>
      <c r="E357" s="664"/>
      <c r="F357" s="664"/>
      <c r="G357" s="664"/>
      <c r="H357" s="664"/>
      <c r="I357" s="676"/>
      <c r="J357" s="215">
        <v>105.71304470928307</v>
      </c>
      <c r="K357" s="215">
        <v>1048.1144799708336</v>
      </c>
      <c r="L357" s="215">
        <v>683.87502065145532</v>
      </c>
      <c r="M357" s="215">
        <v>503.48773330439957</v>
      </c>
      <c r="N357" s="215">
        <v>496.74178998435787</v>
      </c>
      <c r="O357" s="213">
        <v>503.41961812330908</v>
      </c>
      <c r="P357" s="213">
        <v>510.04049996241844</v>
      </c>
      <c r="Q357" s="213">
        <v>516.60048983668457</v>
      </c>
      <c r="R357" s="213">
        <v>523.09835647475961</v>
      </c>
      <c r="S357" s="213">
        <v>529.52682418231473</v>
      </c>
      <c r="T357" s="213">
        <v>535.8834584000939</v>
      </c>
      <c r="U357" s="213">
        <v>542.16369782742174</v>
      </c>
      <c r="V357" s="213">
        <v>548.36664699422727</v>
      </c>
      <c r="W357" s="213">
        <v>554.48533802401857</v>
      </c>
      <c r="X357" s="213">
        <v>560.51649685434768</v>
      </c>
      <c r="Y357" s="213">
        <v>566.45589798581614</v>
      </c>
      <c r="Z357" s="213">
        <v>572.29864431647184</v>
      </c>
      <c r="AA357" s="213">
        <v>578.0423292704985</v>
      </c>
      <c r="AB357" s="213">
        <v>583.68275533193719</v>
      </c>
      <c r="AC357" s="213">
        <v>589.21745995809204</v>
      </c>
      <c r="AD357" s="213">
        <v>594.64171394764946</v>
      </c>
      <c r="AE357" s="213">
        <v>599.95364241014784</v>
      </c>
      <c r="AF357" s="213">
        <v>605.14974741562128</v>
      </c>
      <c r="AG357" s="213">
        <v>610.22759440481377</v>
      </c>
      <c r="AH357" s="213">
        <v>615.1865397586115</v>
      </c>
      <c r="AI357" s="213">
        <v>620.02487648719136</v>
      </c>
      <c r="AJ357" s="213">
        <v>624.73961036250262</v>
      </c>
      <c r="AK357" s="213">
        <v>629.3301257488713</v>
      </c>
      <c r="AL357" s="213">
        <v>633.79342841824689</v>
      </c>
      <c r="AM357" s="213">
        <v>638.12876281775675</v>
      </c>
      <c r="AN357" s="213">
        <v>642.33682853339394</v>
      </c>
      <c r="AO357" s="213">
        <v>646.41401570143375</v>
      </c>
      <c r="AP357" s="213">
        <v>650.36141567602567</v>
      </c>
      <c r="AQ357" s="213">
        <v>654.18039964571619</v>
      </c>
      <c r="AR357" s="151"/>
    </row>
    <row r="358" spans="1:44" ht="14.25" customHeight="1" x14ac:dyDescent="0.25">
      <c r="A358" s="693"/>
      <c r="B358" s="153" t="s">
        <v>470</v>
      </c>
      <c r="C358" s="676"/>
      <c r="D358" s="664"/>
      <c r="E358" s="664"/>
      <c r="F358" s="664"/>
      <c r="G358" s="664"/>
      <c r="H358" s="664"/>
      <c r="I358" s="676"/>
      <c r="J358" s="215">
        <v>388.76177507084674</v>
      </c>
      <c r="K358" s="215">
        <v>330.0776224697172</v>
      </c>
      <c r="L358" s="215">
        <v>414.51562066941744</v>
      </c>
      <c r="M358" s="215">
        <v>370.99405287354472</v>
      </c>
      <c r="N358" s="215">
        <v>469.70000000000005</v>
      </c>
      <c r="O358" s="213">
        <v>476.01429837413957</v>
      </c>
      <c r="P358" s="213">
        <v>482.27475050949869</v>
      </c>
      <c r="Q358" s="213">
        <v>488.47762553646157</v>
      </c>
      <c r="R358" s="213">
        <v>494.6217592120276</v>
      </c>
      <c r="S358" s="213">
        <v>500.70027191846555</v>
      </c>
      <c r="T358" s="213">
        <v>506.71086162984238</v>
      </c>
      <c r="U358" s="213">
        <v>512.64921535504197</v>
      </c>
      <c r="V358" s="213">
        <v>518.51448637188207</v>
      </c>
      <c r="W358" s="213">
        <v>524.30008612338167</v>
      </c>
      <c r="X358" s="213">
        <v>530.00291878156168</v>
      </c>
      <c r="Y358" s="213">
        <v>535.61898887612438</v>
      </c>
      <c r="Z358" s="213">
        <v>541.14366589513543</v>
      </c>
      <c r="AA358" s="213">
        <v>546.57467427272991</v>
      </c>
      <c r="AB358" s="213">
        <v>551.90804499867829</v>
      </c>
      <c r="AC358" s="213">
        <v>557.14144958697921</v>
      </c>
      <c r="AD358" s="213">
        <v>562.27041628610743</v>
      </c>
      <c r="AE358" s="213">
        <v>567.29317227149375</v>
      </c>
      <c r="AF358" s="213">
        <v>572.20641003461355</v>
      </c>
      <c r="AG358" s="213">
        <v>577.00782754953377</v>
      </c>
      <c r="AH358" s="213">
        <v>581.6968162346858</v>
      </c>
      <c r="AI358" s="213">
        <v>586.27176202590965</v>
      </c>
      <c r="AJ358" s="213">
        <v>590.72983369590827</v>
      </c>
      <c r="AK358" s="213">
        <v>595.07044912318145</v>
      </c>
      <c r="AL358" s="213">
        <v>599.29077708043212</v>
      </c>
      <c r="AM358" s="213">
        <v>603.3901031458189</v>
      </c>
      <c r="AN358" s="213">
        <v>607.36908882104672</v>
      </c>
      <c r="AO358" s="213">
        <v>611.22432075731808</v>
      </c>
      <c r="AP358" s="213">
        <v>614.95683089729278</v>
      </c>
      <c r="AQ358" s="213">
        <v>618.5679157843125</v>
      </c>
      <c r="AR358" s="151"/>
    </row>
    <row r="359" spans="1:44" ht="14.25" customHeight="1" x14ac:dyDescent="0.25">
      <c r="A359" s="693"/>
      <c r="B359" s="153" t="s">
        <v>471</v>
      </c>
      <c r="C359" s="676"/>
      <c r="D359" s="664"/>
      <c r="E359" s="664"/>
      <c r="F359" s="664"/>
      <c r="G359" s="664"/>
      <c r="H359" s="664"/>
      <c r="I359" s="676"/>
      <c r="J359" s="215">
        <v>1016.4744417270931</v>
      </c>
      <c r="K359" s="215">
        <v>462</v>
      </c>
      <c r="L359" s="215">
        <v>486</v>
      </c>
      <c r="M359" s="215">
        <v>495.5</v>
      </c>
      <c r="N359" s="215">
        <v>538.70000000000005</v>
      </c>
      <c r="O359" s="213">
        <v>545.94188318958697</v>
      </c>
      <c r="P359" s="213">
        <v>553.12201000525215</v>
      </c>
      <c r="Q359" s="213">
        <v>560.23610150413424</v>
      </c>
      <c r="R359" s="213">
        <v>567.2828224132835</v>
      </c>
      <c r="S359" s="213">
        <v>574.25428248345202</v>
      </c>
      <c r="T359" s="213">
        <v>581.14784151585286</v>
      </c>
      <c r="U359" s="213">
        <v>587.95855293114982</v>
      </c>
      <c r="V359" s="213">
        <v>594.68544562174338</v>
      </c>
      <c r="W359" s="213">
        <v>601.32096315662272</v>
      </c>
      <c r="X359" s="213">
        <v>607.86155492362627</v>
      </c>
      <c r="Y359" s="213">
        <v>614.3026385087677</v>
      </c>
      <c r="Z359" s="213">
        <v>620.63890316736092</v>
      </c>
      <c r="AA359" s="213">
        <v>626.86773904773167</v>
      </c>
      <c r="AB359" s="213">
        <v>632.98459408300607</v>
      </c>
      <c r="AC359" s="213">
        <v>638.98679772728474</v>
      </c>
      <c r="AD359" s="213">
        <v>644.86922131855658</v>
      </c>
      <c r="AE359" s="213">
        <v>650.62983160028455</v>
      </c>
      <c r="AF359" s="213">
        <v>656.26483518340706</v>
      </c>
      <c r="AG359" s="213">
        <v>661.7715918691373</v>
      </c>
      <c r="AH359" s="213">
        <v>667.14940367388795</v>
      </c>
      <c r="AI359" s="213">
        <v>672.39641942379706</v>
      </c>
      <c r="AJ359" s="213">
        <v>677.50939197782793</v>
      </c>
      <c r="AK359" s="213">
        <v>682.4876536995057</v>
      </c>
      <c r="AL359" s="213">
        <v>687.32795744779378</v>
      </c>
      <c r="AM359" s="213">
        <v>692.02948385065486</v>
      </c>
      <c r="AN359" s="213">
        <v>696.59299158590125</v>
      </c>
      <c r="AO359" s="213">
        <v>701.01456587602127</v>
      </c>
      <c r="AP359" s="213">
        <v>705.29539025840234</v>
      </c>
      <c r="AQ359" s="213">
        <v>709.43695174155653</v>
      </c>
      <c r="AR359" s="151"/>
    </row>
    <row r="360" spans="1:44" ht="14.25" customHeight="1" x14ac:dyDescent="0.25">
      <c r="A360" s="693"/>
      <c r="B360" s="153" t="s">
        <v>472</v>
      </c>
      <c r="C360" s="676"/>
      <c r="D360" s="664"/>
      <c r="E360" s="664"/>
      <c r="F360" s="664"/>
      <c r="G360" s="664"/>
      <c r="H360" s="664"/>
      <c r="I360" s="676"/>
      <c r="J360" s="215">
        <v>185.67</v>
      </c>
      <c r="K360" s="215">
        <v>1244.0659714179023</v>
      </c>
      <c r="L360" s="215">
        <v>618.36073373563374</v>
      </c>
      <c r="M360" s="215">
        <v>607.660123075569</v>
      </c>
      <c r="N360" s="215">
        <v>584.38572887216105</v>
      </c>
      <c r="O360" s="213">
        <v>592.24177711079813</v>
      </c>
      <c r="P360" s="213">
        <v>600.03083158001482</v>
      </c>
      <c r="Q360" s="213">
        <v>607.74825045107002</v>
      </c>
      <c r="R360" s="213">
        <v>615.39258521003035</v>
      </c>
      <c r="S360" s="213">
        <v>622.95527645638003</v>
      </c>
      <c r="T360" s="213">
        <v>630.43346008302353</v>
      </c>
      <c r="U360" s="213">
        <v>637.82177000425293</v>
      </c>
      <c r="V360" s="213">
        <v>645.11915275538956</v>
      </c>
      <c r="W360" s="213">
        <v>652.31741106440097</v>
      </c>
      <c r="X360" s="213">
        <v>659.41269320105516</v>
      </c>
      <c r="Y360" s="213">
        <v>666.40002812889884</v>
      </c>
      <c r="Z360" s="213">
        <v>673.27365471296957</v>
      </c>
      <c r="AA360" s="213">
        <v>680.03074176694315</v>
      </c>
      <c r="AB360" s="213">
        <v>686.66635117513727</v>
      </c>
      <c r="AC360" s="213">
        <v>693.17758590968515</v>
      </c>
      <c r="AD360" s="213">
        <v>699.55888236025169</v>
      </c>
      <c r="AE360" s="213">
        <v>705.80803483516547</v>
      </c>
      <c r="AF360" s="213">
        <v>711.92092823802477</v>
      </c>
      <c r="AG360" s="213">
        <v>717.89469846173392</v>
      </c>
      <c r="AH360" s="213">
        <v>723.72858832855502</v>
      </c>
      <c r="AI360" s="213">
        <v>729.42058967144408</v>
      </c>
      <c r="AJ360" s="213">
        <v>734.96717996788118</v>
      </c>
      <c r="AK360" s="213">
        <v>740.36763496089964</v>
      </c>
      <c r="AL360" s="213">
        <v>745.61843212797964</v>
      </c>
      <c r="AM360" s="213">
        <v>750.71868260829831</v>
      </c>
      <c r="AN360" s="213">
        <v>755.66920942113609</v>
      </c>
      <c r="AO360" s="213">
        <v>760.46576578700615</v>
      </c>
      <c r="AP360" s="213">
        <v>765.10963561598601</v>
      </c>
      <c r="AQ360" s="213">
        <v>769.60243202586514</v>
      </c>
      <c r="AR360" s="151"/>
    </row>
    <row r="361" spans="1:44" ht="14.25" customHeight="1" x14ac:dyDescent="0.25">
      <c r="A361" s="693"/>
      <c r="B361" s="153" t="s">
        <v>473</v>
      </c>
      <c r="C361" s="676"/>
      <c r="D361" s="664"/>
      <c r="E361" s="664"/>
      <c r="F361" s="664"/>
      <c r="G361" s="664"/>
      <c r="H361" s="664"/>
      <c r="I361" s="676"/>
      <c r="J361" s="215">
        <v>483.70721151232755</v>
      </c>
      <c r="K361" s="215">
        <v>901.23942272500881</v>
      </c>
      <c r="L361" s="215">
        <v>955.62587592882051</v>
      </c>
      <c r="M361" s="215">
        <v>618.24892948451316</v>
      </c>
      <c r="N361" s="215">
        <v>816.25433898912627</v>
      </c>
      <c r="O361" s="213">
        <v>827.22745682085588</v>
      </c>
      <c r="P361" s="213">
        <v>838.106999549237</v>
      </c>
      <c r="Q361" s="213">
        <v>848.88648359217018</v>
      </c>
      <c r="R361" s="213">
        <v>859.56388570417778</v>
      </c>
      <c r="S361" s="213">
        <v>870.12725034379991</v>
      </c>
      <c r="T361" s="213">
        <v>880.5725770029328</v>
      </c>
      <c r="U361" s="213">
        <v>890.89237047673817</v>
      </c>
      <c r="V361" s="213">
        <v>901.08515931395959</v>
      </c>
      <c r="W361" s="213">
        <v>911.13949378450661</v>
      </c>
      <c r="X361" s="213">
        <v>921.04999389472232</v>
      </c>
      <c r="Y361" s="213">
        <v>930.80971623398966</v>
      </c>
      <c r="Z361" s="213">
        <v>940.41061380324936</v>
      </c>
      <c r="AA361" s="213">
        <v>949.84873207724934</v>
      </c>
      <c r="AB361" s="213">
        <v>959.11717362822435</v>
      </c>
      <c r="AC361" s="213">
        <v>968.21189196521868</v>
      </c>
      <c r="AD361" s="213">
        <v>977.1251159862835</v>
      </c>
      <c r="AE361" s="213">
        <v>985.85376484035044</v>
      </c>
      <c r="AF361" s="213">
        <v>994.39209067094828</v>
      </c>
      <c r="AG361" s="213">
        <v>1002.7360929699731</v>
      </c>
      <c r="AH361" s="213">
        <v>1010.8847141318345</v>
      </c>
      <c r="AI361" s="213">
        <v>1018.8351492025744</v>
      </c>
      <c r="AJ361" s="213">
        <v>1026.5824780170537</v>
      </c>
      <c r="AK361" s="213">
        <v>1034.1256889525334</v>
      </c>
      <c r="AL361" s="213">
        <v>1041.4598618438745</v>
      </c>
      <c r="AM361" s="213">
        <v>1048.5837551540792</v>
      </c>
      <c r="AN361" s="213">
        <v>1055.4985184544416</v>
      </c>
      <c r="AO361" s="213">
        <v>1062.1982199570837</v>
      </c>
      <c r="AP361" s="213">
        <v>1068.6846529932243</v>
      </c>
      <c r="AQ361" s="213">
        <v>1074.9600707226002</v>
      </c>
      <c r="AR361" s="151"/>
    </row>
    <row r="362" spans="1:44" ht="14.25" customHeight="1" x14ac:dyDescent="0.25">
      <c r="A362" s="693"/>
      <c r="B362" s="153" t="s">
        <v>474</v>
      </c>
      <c r="C362" s="676"/>
      <c r="D362" s="676"/>
      <c r="E362" s="676"/>
      <c r="F362" s="676"/>
      <c r="G362" s="676"/>
      <c r="H362" s="676"/>
      <c r="I362" s="676"/>
      <c r="J362" s="168">
        <v>0</v>
      </c>
      <c r="K362" s="168">
        <v>0</v>
      </c>
      <c r="L362" s="168">
        <v>0</v>
      </c>
      <c r="M362" s="168">
        <v>0</v>
      </c>
      <c r="N362" s="168">
        <v>0</v>
      </c>
      <c r="O362" s="213">
        <v>0</v>
      </c>
      <c r="P362" s="213">
        <v>0</v>
      </c>
      <c r="Q362" s="213">
        <v>0</v>
      </c>
      <c r="R362" s="213">
        <v>0</v>
      </c>
      <c r="S362" s="213">
        <v>0</v>
      </c>
      <c r="T362" s="213">
        <v>0</v>
      </c>
      <c r="U362" s="213">
        <v>0</v>
      </c>
      <c r="V362" s="213">
        <v>0</v>
      </c>
      <c r="W362" s="213">
        <v>0</v>
      </c>
      <c r="X362" s="213">
        <v>0</v>
      </c>
      <c r="Y362" s="213">
        <v>0</v>
      </c>
      <c r="Z362" s="213">
        <v>0</v>
      </c>
      <c r="AA362" s="213">
        <v>0</v>
      </c>
      <c r="AB362" s="213">
        <v>0</v>
      </c>
      <c r="AC362" s="213">
        <v>0</v>
      </c>
      <c r="AD362" s="213">
        <v>0</v>
      </c>
      <c r="AE362" s="213">
        <v>0</v>
      </c>
      <c r="AF362" s="213">
        <v>0</v>
      </c>
      <c r="AG362" s="213">
        <v>0</v>
      </c>
      <c r="AH362" s="213">
        <v>0</v>
      </c>
      <c r="AI362" s="213">
        <v>0</v>
      </c>
      <c r="AJ362" s="213">
        <v>0</v>
      </c>
      <c r="AK362" s="213">
        <v>0</v>
      </c>
      <c r="AL362" s="213">
        <v>0</v>
      </c>
      <c r="AM362" s="213">
        <v>0</v>
      </c>
      <c r="AN362" s="213">
        <v>0</v>
      </c>
      <c r="AO362" s="213">
        <v>0</v>
      </c>
      <c r="AP362" s="213">
        <v>0</v>
      </c>
      <c r="AQ362" s="213">
        <v>0</v>
      </c>
      <c r="AR362" s="151"/>
    </row>
    <row r="363" spans="1:44" ht="14.25" customHeight="1" x14ac:dyDescent="0.25">
      <c r="A363" s="225"/>
      <c r="B363" s="148" t="s">
        <v>475</v>
      </c>
      <c r="C363" s="216"/>
      <c r="D363" s="216"/>
      <c r="E363" s="216"/>
      <c r="F363" s="216"/>
      <c r="G363" s="216"/>
      <c r="H363" s="216"/>
      <c r="I363" s="216"/>
      <c r="J363" s="217">
        <f t="shared" ref="J363:AQ363" si="177">SUM(J348:J362)</f>
        <v>4528.7795556485817</v>
      </c>
      <c r="K363" s="217">
        <f t="shared" si="177"/>
        <v>6578.8387082587988</v>
      </c>
      <c r="L363" s="217">
        <f t="shared" si="177"/>
        <v>5735.4133499085219</v>
      </c>
      <c r="M363" s="217">
        <f t="shared" si="177"/>
        <v>5301.7685575144551</v>
      </c>
      <c r="N363" s="217">
        <f t="shared" si="177"/>
        <v>6016.8180521457698</v>
      </c>
      <c r="O363" s="217">
        <f t="shared" si="177"/>
        <v>6097.7036907324373</v>
      </c>
      <c r="P363" s="217">
        <f t="shared" si="177"/>
        <v>6177.8995634652938</v>
      </c>
      <c r="Q363" s="217">
        <f t="shared" si="177"/>
        <v>6257.3578782139293</v>
      </c>
      <c r="R363" s="217">
        <f t="shared" si="177"/>
        <v>6336.0637211220455</v>
      </c>
      <c r="S363" s="217">
        <f t="shared" si="177"/>
        <v>6413.9289648569684</v>
      </c>
      <c r="T363" s="217">
        <f t="shared" si="177"/>
        <v>6490.9241206573824</v>
      </c>
      <c r="U363" s="217">
        <f t="shared" si="177"/>
        <v>6566.9939394647236</v>
      </c>
      <c r="V363" s="217">
        <f t="shared" si="177"/>
        <v>6642.1275748380476</v>
      </c>
      <c r="W363" s="217">
        <f t="shared" si="177"/>
        <v>6716.2406279087591</v>
      </c>
      <c r="X363" s="217">
        <f t="shared" si="177"/>
        <v>6789.2934413771509</v>
      </c>
      <c r="Y363" s="217">
        <f t="shared" si="177"/>
        <v>6861.2348336000186</v>
      </c>
      <c r="Z363" s="217">
        <f t="shared" si="177"/>
        <v>6932.0054881034466</v>
      </c>
      <c r="AA363" s="217">
        <f t="shared" si="177"/>
        <v>7001.5762550773989</v>
      </c>
      <c r="AB363" s="217">
        <f t="shared" si="177"/>
        <v>7069.8962918299485</v>
      </c>
      <c r="AC363" s="217">
        <f t="shared" si="177"/>
        <v>7136.9357706484952</v>
      </c>
      <c r="AD363" s="217">
        <f t="shared" si="177"/>
        <v>7202.6374087668037</v>
      </c>
      <c r="AE363" s="217">
        <f t="shared" si="177"/>
        <v>7266.9784964491446</v>
      </c>
      <c r="AF363" s="217">
        <f t="shared" si="177"/>
        <v>7329.91666478558</v>
      </c>
      <c r="AG363" s="217">
        <f t="shared" si="177"/>
        <v>7391.4224250147909</v>
      </c>
      <c r="AH363" s="217">
        <f t="shared" si="177"/>
        <v>7451.4879812573499</v>
      </c>
      <c r="AI363" s="217">
        <f t="shared" si="177"/>
        <v>7510.0926574852065</v>
      </c>
      <c r="AJ363" s="217">
        <f t="shared" si="177"/>
        <v>7567.2001859114534</v>
      </c>
      <c r="AK363" s="217">
        <f t="shared" si="177"/>
        <v>7622.8031096079394</v>
      </c>
      <c r="AL363" s="217">
        <f t="shared" si="177"/>
        <v>7676.8651607877582</v>
      </c>
      <c r="AM363" s="217">
        <f t="shared" si="177"/>
        <v>7729.3771877663621</v>
      </c>
      <c r="AN363" s="217">
        <f t="shared" si="177"/>
        <v>7780.3476643257418</v>
      </c>
      <c r="AO363" s="217">
        <f t="shared" si="177"/>
        <v>7829.732865750836</v>
      </c>
      <c r="AP363" s="217">
        <f t="shared" si="177"/>
        <v>7877.5460111415459</v>
      </c>
      <c r="AQ363" s="217">
        <f t="shared" si="177"/>
        <v>7923.8037091105698</v>
      </c>
      <c r="AR363" s="163"/>
    </row>
    <row r="364" spans="1:44" ht="14.25" customHeight="1" x14ac:dyDescent="0.25">
      <c r="A364" s="77"/>
      <c r="B364" s="166"/>
      <c r="C364" s="167"/>
      <c r="D364" s="167"/>
      <c r="E364" s="167"/>
      <c r="F364" s="167"/>
      <c r="G364" s="167"/>
      <c r="H364" s="167"/>
      <c r="I364" s="167"/>
      <c r="J364" s="167"/>
      <c r="K364" s="167"/>
      <c r="L364" s="167"/>
      <c r="M364" s="167"/>
      <c r="N364" s="167"/>
      <c r="O364" s="166"/>
      <c r="P364" s="166"/>
      <c r="Q364" s="166"/>
      <c r="R364" s="166"/>
      <c r="S364" s="166"/>
      <c r="T364" s="166"/>
      <c r="U364" s="166"/>
      <c r="V364" s="166"/>
      <c r="W364" s="166"/>
      <c r="X364" s="166"/>
      <c r="Y364" s="166"/>
      <c r="Z364" s="166"/>
      <c r="AA364" s="166"/>
      <c r="AB364" s="166"/>
      <c r="AC364" s="166"/>
      <c r="AD364" s="166"/>
      <c r="AE364" s="166"/>
      <c r="AF364" s="166"/>
      <c r="AG364" s="166"/>
      <c r="AH364" s="166"/>
      <c r="AI364" s="166"/>
      <c r="AJ364" s="166"/>
      <c r="AK364" s="166"/>
      <c r="AL364" s="166"/>
      <c r="AM364" s="166"/>
      <c r="AN364" s="166"/>
      <c r="AO364" s="166"/>
      <c r="AP364" s="166"/>
      <c r="AQ364" s="166"/>
      <c r="AR364" s="49"/>
    </row>
    <row r="365" spans="1:44" ht="14.25" customHeight="1" x14ac:dyDescent="0.25">
      <c r="A365" s="66"/>
      <c r="B365" s="44"/>
      <c r="C365" s="44"/>
      <c r="D365" s="44"/>
      <c r="E365" s="44"/>
      <c r="F365" s="44"/>
      <c r="G365" s="44"/>
      <c r="H365" s="641"/>
      <c r="I365" s="641"/>
      <c r="J365" s="641"/>
      <c r="K365" s="641"/>
      <c r="L365" s="641"/>
      <c r="M365" s="641"/>
      <c r="N365" s="641"/>
      <c r="O365" s="641"/>
      <c r="P365" s="641"/>
      <c r="Q365" s="641"/>
      <c r="R365" s="641"/>
      <c r="S365" s="641"/>
      <c r="T365" s="641"/>
      <c r="U365" s="641"/>
      <c r="V365" s="641"/>
      <c r="W365" s="641"/>
      <c r="X365" s="641"/>
      <c r="Y365" s="641"/>
      <c r="Z365" s="641"/>
      <c r="AA365" s="641"/>
      <c r="AB365" s="641"/>
      <c r="AC365" s="641"/>
      <c r="AD365" s="641"/>
      <c r="AE365" s="641"/>
      <c r="AF365" s="641"/>
      <c r="AG365" s="641"/>
      <c r="AH365" s="641"/>
      <c r="AI365" s="641"/>
      <c r="AJ365" s="641"/>
      <c r="AK365" s="641"/>
      <c r="AL365" s="641"/>
      <c r="AM365" s="641"/>
      <c r="AN365" s="641"/>
      <c r="AO365" s="641"/>
      <c r="AP365" s="641"/>
      <c r="AQ365" s="641"/>
      <c r="AR365" s="44"/>
    </row>
    <row r="366" spans="1:44" ht="14.25" customHeight="1" x14ac:dyDescent="0.25">
      <c r="A366" s="66"/>
      <c r="B366" s="44"/>
      <c r="C366" s="44"/>
      <c r="D366" s="44"/>
      <c r="E366" s="44"/>
      <c r="F366" s="44"/>
      <c r="G366" s="44"/>
      <c r="H366" s="641"/>
      <c r="I366" s="641"/>
      <c r="J366" s="641"/>
      <c r="K366" s="641"/>
      <c r="L366" s="641"/>
      <c r="M366" s="641"/>
      <c r="N366" s="641"/>
      <c r="O366" s="641"/>
      <c r="P366" s="641"/>
      <c r="Q366" s="641"/>
      <c r="R366" s="641"/>
      <c r="S366" s="641"/>
      <c r="T366" s="641"/>
      <c r="U366" s="641"/>
      <c r="V366" s="641"/>
      <c r="W366" s="641"/>
      <c r="X366" s="641"/>
      <c r="Y366" s="641"/>
      <c r="Z366" s="641"/>
      <c r="AA366" s="641"/>
      <c r="AB366" s="641"/>
      <c r="AC366" s="641"/>
      <c r="AD366" s="641"/>
      <c r="AE366" s="641"/>
      <c r="AF366" s="641"/>
      <c r="AG366" s="641"/>
      <c r="AH366" s="641"/>
      <c r="AI366" s="641"/>
      <c r="AJ366" s="641"/>
      <c r="AK366" s="641"/>
      <c r="AL366" s="641"/>
      <c r="AM366" s="641"/>
      <c r="AN366" s="641"/>
      <c r="AO366" s="641"/>
      <c r="AP366" s="641"/>
      <c r="AQ366" s="641"/>
      <c r="AR366" s="44"/>
    </row>
    <row r="367" spans="1:44" ht="14.25" customHeight="1" x14ac:dyDescent="0.25">
      <c r="A367" s="66"/>
      <c r="B367" s="44"/>
      <c r="C367" s="44"/>
      <c r="D367" s="44"/>
      <c r="E367" s="44"/>
      <c r="F367" s="44"/>
      <c r="G367" s="44"/>
      <c r="H367" s="641"/>
      <c r="I367" s="641"/>
      <c r="J367" s="641"/>
      <c r="K367" s="641"/>
      <c r="L367" s="641"/>
      <c r="M367" s="641"/>
      <c r="N367" s="641"/>
      <c r="O367" s="641"/>
      <c r="P367" s="641"/>
      <c r="Q367" s="641"/>
      <c r="R367" s="641"/>
      <c r="S367" s="641"/>
      <c r="T367" s="641"/>
      <c r="U367" s="641"/>
      <c r="V367" s="641"/>
      <c r="W367" s="641"/>
      <c r="X367" s="641"/>
      <c r="Y367" s="641"/>
      <c r="Z367" s="641"/>
      <c r="AA367" s="641"/>
      <c r="AB367" s="641"/>
      <c r="AC367" s="641"/>
      <c r="AD367" s="641"/>
      <c r="AE367" s="641"/>
      <c r="AF367" s="641"/>
      <c r="AG367" s="641"/>
      <c r="AH367" s="641"/>
      <c r="AI367" s="641"/>
      <c r="AJ367" s="641"/>
      <c r="AK367" s="641"/>
      <c r="AL367" s="641"/>
      <c r="AM367" s="641"/>
      <c r="AN367" s="641"/>
      <c r="AO367" s="641"/>
      <c r="AP367" s="641"/>
      <c r="AQ367" s="641"/>
      <c r="AR367" s="44"/>
    </row>
    <row r="368" spans="1:44" ht="14.25" customHeight="1" x14ac:dyDescent="0.25">
      <c r="A368" s="66"/>
      <c r="B368" s="44"/>
      <c r="C368" s="44"/>
      <c r="D368" s="44"/>
      <c r="E368" s="44"/>
      <c r="F368" s="44"/>
      <c r="G368" s="44"/>
      <c r="H368" s="641"/>
      <c r="I368" s="641"/>
      <c r="J368" s="641"/>
      <c r="K368" s="641"/>
      <c r="L368" s="641"/>
      <c r="M368" s="641"/>
      <c r="N368" s="641"/>
      <c r="O368" s="641"/>
      <c r="P368" s="641"/>
      <c r="Q368" s="641"/>
      <c r="R368" s="641"/>
      <c r="S368" s="641"/>
      <c r="T368" s="641"/>
      <c r="U368" s="641"/>
      <c r="V368" s="641"/>
      <c r="W368" s="641"/>
      <c r="X368" s="641"/>
      <c r="Y368" s="641"/>
      <c r="Z368" s="641"/>
      <c r="AA368" s="641"/>
      <c r="AB368" s="641"/>
      <c r="AC368" s="641"/>
      <c r="AD368" s="641"/>
      <c r="AE368" s="641"/>
      <c r="AF368" s="641"/>
      <c r="AG368" s="641"/>
      <c r="AH368" s="641"/>
      <c r="AI368" s="641"/>
      <c r="AJ368" s="641"/>
      <c r="AK368" s="641"/>
      <c r="AL368" s="641"/>
      <c r="AM368" s="641"/>
      <c r="AN368" s="641"/>
      <c r="AO368" s="641"/>
      <c r="AP368" s="641"/>
      <c r="AQ368" s="641"/>
      <c r="AR368" s="44"/>
    </row>
    <row r="369" spans="1:44" ht="14.25" customHeight="1" x14ac:dyDescent="0.25">
      <c r="A369" s="66"/>
      <c r="B369" s="44"/>
      <c r="C369" s="44"/>
      <c r="D369" s="44"/>
      <c r="E369" s="44"/>
      <c r="F369" s="44"/>
      <c r="G369" s="44"/>
      <c r="H369" s="641"/>
      <c r="I369" s="641"/>
      <c r="J369" s="641"/>
      <c r="K369" s="641"/>
      <c r="L369" s="641"/>
      <c r="M369" s="641"/>
      <c r="N369" s="641"/>
      <c r="O369" s="641"/>
      <c r="P369" s="641"/>
      <c r="Q369" s="641"/>
      <c r="R369" s="641"/>
      <c r="S369" s="641"/>
      <c r="T369" s="641"/>
      <c r="U369" s="641"/>
      <c r="V369" s="641"/>
      <c r="W369" s="641"/>
      <c r="X369" s="641"/>
      <c r="Y369" s="641"/>
      <c r="Z369" s="641"/>
      <c r="AA369" s="641"/>
      <c r="AB369" s="641"/>
      <c r="AC369" s="641"/>
      <c r="AD369" s="641"/>
      <c r="AE369" s="641"/>
      <c r="AF369" s="641"/>
      <c r="AG369" s="641"/>
      <c r="AH369" s="641"/>
      <c r="AI369" s="641"/>
      <c r="AJ369" s="641"/>
      <c r="AK369" s="641"/>
      <c r="AL369" s="641"/>
      <c r="AM369" s="641"/>
      <c r="AN369" s="641"/>
      <c r="AO369" s="641"/>
      <c r="AP369" s="641"/>
      <c r="AQ369" s="641"/>
      <c r="AR369" s="44"/>
    </row>
    <row r="370" spans="1:44" ht="14.25" customHeight="1" x14ac:dyDescent="0.25">
      <c r="A370" s="66"/>
      <c r="B370" s="44"/>
      <c r="C370" s="44"/>
      <c r="D370" s="44"/>
      <c r="E370" s="44"/>
      <c r="F370" s="44"/>
      <c r="G370" s="44"/>
      <c r="H370" s="641"/>
      <c r="I370" s="641"/>
      <c r="J370" s="641"/>
      <c r="K370" s="641"/>
      <c r="L370" s="641"/>
      <c r="M370" s="641"/>
      <c r="N370" s="641"/>
      <c r="O370" s="641"/>
      <c r="P370" s="641"/>
      <c r="Q370" s="641"/>
      <c r="R370" s="641"/>
      <c r="S370" s="641"/>
      <c r="T370" s="641"/>
      <c r="U370" s="641"/>
      <c r="V370" s="641"/>
      <c r="W370" s="641"/>
      <c r="X370" s="641"/>
      <c r="Y370" s="641"/>
      <c r="Z370" s="641"/>
      <c r="AA370" s="641"/>
      <c r="AB370" s="641"/>
      <c r="AC370" s="641"/>
      <c r="AD370" s="641"/>
      <c r="AE370" s="641"/>
      <c r="AF370" s="641"/>
      <c r="AG370" s="641"/>
      <c r="AH370" s="641"/>
      <c r="AI370" s="641"/>
      <c r="AJ370" s="641"/>
      <c r="AK370" s="641"/>
      <c r="AL370" s="641"/>
      <c r="AM370" s="641"/>
      <c r="AN370" s="641"/>
      <c r="AO370" s="641"/>
      <c r="AP370" s="641"/>
      <c r="AQ370" s="641"/>
      <c r="AR370" s="44"/>
    </row>
    <row r="371" spans="1:44" ht="14.25" customHeight="1" x14ac:dyDescent="0.25">
      <c r="A371" s="66"/>
      <c r="B371" s="44"/>
      <c r="C371" s="44"/>
      <c r="D371" s="44"/>
      <c r="E371" s="44"/>
      <c r="F371" s="44"/>
      <c r="G371" s="44"/>
      <c r="H371" s="641"/>
      <c r="I371" s="641"/>
      <c r="J371" s="641"/>
      <c r="K371" s="641"/>
      <c r="L371" s="641"/>
      <c r="M371" s="641"/>
      <c r="N371" s="641"/>
      <c r="O371" s="641"/>
      <c r="P371" s="641"/>
      <c r="Q371" s="641"/>
      <c r="R371" s="641"/>
      <c r="S371" s="641"/>
      <c r="T371" s="641"/>
      <c r="U371" s="641"/>
      <c r="V371" s="641"/>
      <c r="W371" s="641"/>
      <c r="X371" s="641"/>
      <c r="Y371" s="641"/>
      <c r="Z371" s="641"/>
      <c r="AA371" s="641"/>
      <c r="AB371" s="641"/>
      <c r="AC371" s="641"/>
      <c r="AD371" s="641"/>
      <c r="AE371" s="641"/>
      <c r="AF371" s="641"/>
      <c r="AG371" s="641"/>
      <c r="AH371" s="641"/>
      <c r="AI371" s="641"/>
      <c r="AJ371" s="641"/>
      <c r="AK371" s="641"/>
      <c r="AL371" s="641"/>
      <c r="AM371" s="641"/>
      <c r="AN371" s="641"/>
      <c r="AO371" s="641"/>
      <c r="AP371" s="641"/>
      <c r="AQ371" s="641"/>
      <c r="AR371" s="44"/>
    </row>
    <row r="372" spans="1:44" ht="14.25" customHeight="1" x14ac:dyDescent="0.25">
      <c r="A372" s="66"/>
      <c r="B372" s="44"/>
      <c r="C372" s="44"/>
      <c r="D372" s="44"/>
      <c r="E372" s="44"/>
      <c r="F372" s="44"/>
      <c r="G372" s="44"/>
      <c r="H372" s="641"/>
      <c r="I372" s="641"/>
      <c r="J372" s="641"/>
      <c r="K372" s="641"/>
      <c r="L372" s="641"/>
      <c r="M372" s="641"/>
      <c r="N372" s="641"/>
      <c r="O372" s="641"/>
      <c r="P372" s="641"/>
      <c r="Q372" s="641"/>
      <c r="R372" s="641"/>
      <c r="S372" s="641"/>
      <c r="T372" s="641"/>
      <c r="U372" s="641"/>
      <c r="V372" s="641"/>
      <c r="W372" s="641"/>
      <c r="X372" s="641"/>
      <c r="Y372" s="641"/>
      <c r="Z372" s="641"/>
      <c r="AA372" s="641"/>
      <c r="AB372" s="641"/>
      <c r="AC372" s="641"/>
      <c r="AD372" s="641"/>
      <c r="AE372" s="641"/>
      <c r="AF372" s="641"/>
      <c r="AG372" s="641"/>
      <c r="AH372" s="641"/>
      <c r="AI372" s="641"/>
      <c r="AJ372" s="641"/>
      <c r="AK372" s="641"/>
      <c r="AL372" s="641"/>
      <c r="AM372" s="641"/>
      <c r="AN372" s="641"/>
      <c r="AO372" s="641"/>
      <c r="AP372" s="641"/>
      <c r="AQ372" s="641"/>
      <c r="AR372" s="44"/>
    </row>
    <row r="373" spans="1:44" ht="14.25" customHeight="1" x14ac:dyDescent="0.25">
      <c r="A373" s="66"/>
      <c r="B373" s="44"/>
      <c r="C373" s="44"/>
      <c r="D373" s="44"/>
      <c r="E373" s="44"/>
      <c r="F373" s="44"/>
      <c r="G373" s="44"/>
      <c r="H373" s="641"/>
      <c r="I373" s="641"/>
      <c r="J373" s="641"/>
      <c r="K373" s="641"/>
      <c r="L373" s="641"/>
      <c r="M373" s="641"/>
      <c r="N373" s="641"/>
      <c r="O373" s="641"/>
      <c r="P373" s="641"/>
      <c r="Q373" s="641"/>
      <c r="R373" s="641"/>
      <c r="S373" s="641"/>
      <c r="T373" s="641"/>
      <c r="U373" s="641"/>
      <c r="V373" s="641"/>
      <c r="W373" s="641"/>
      <c r="X373" s="641"/>
      <c r="Y373" s="641"/>
      <c r="Z373" s="641"/>
      <c r="AA373" s="641"/>
      <c r="AB373" s="641"/>
      <c r="AC373" s="641"/>
      <c r="AD373" s="641"/>
      <c r="AE373" s="641"/>
      <c r="AF373" s="641"/>
      <c r="AG373" s="641"/>
      <c r="AH373" s="641"/>
      <c r="AI373" s="641"/>
      <c r="AJ373" s="641"/>
      <c r="AK373" s="641"/>
      <c r="AL373" s="641"/>
      <c r="AM373" s="641"/>
      <c r="AN373" s="641"/>
      <c r="AO373" s="641"/>
      <c r="AP373" s="641"/>
      <c r="AQ373" s="641"/>
      <c r="AR373" s="44"/>
    </row>
    <row r="374" spans="1:44" ht="14.25" customHeight="1" x14ac:dyDescent="0.25">
      <c r="A374" s="66"/>
      <c r="B374" s="44"/>
      <c r="C374" s="44"/>
      <c r="D374" s="44"/>
      <c r="E374" s="44"/>
      <c r="F374" s="44"/>
      <c r="G374" s="44"/>
      <c r="H374" s="641"/>
      <c r="I374" s="641"/>
      <c r="J374" s="641"/>
      <c r="K374" s="641"/>
      <c r="L374" s="641"/>
      <c r="M374" s="641"/>
      <c r="N374" s="641"/>
      <c r="O374" s="641"/>
      <c r="P374" s="641"/>
      <c r="Q374" s="641"/>
      <c r="R374" s="641"/>
      <c r="S374" s="641"/>
      <c r="T374" s="641"/>
      <c r="U374" s="641"/>
      <c r="V374" s="641"/>
      <c r="W374" s="641"/>
      <c r="X374" s="641"/>
      <c r="Y374" s="641"/>
      <c r="Z374" s="641"/>
      <c r="AA374" s="641"/>
      <c r="AB374" s="641"/>
      <c r="AC374" s="641"/>
      <c r="AD374" s="641"/>
      <c r="AE374" s="641"/>
      <c r="AF374" s="641"/>
      <c r="AG374" s="641"/>
      <c r="AH374" s="641"/>
      <c r="AI374" s="641"/>
      <c r="AJ374" s="641"/>
      <c r="AK374" s="641"/>
      <c r="AL374" s="641"/>
      <c r="AM374" s="641"/>
      <c r="AN374" s="641"/>
      <c r="AO374" s="641"/>
      <c r="AP374" s="641"/>
      <c r="AQ374" s="641"/>
      <c r="AR374" s="44"/>
    </row>
    <row r="375" spans="1:44" ht="14.25" customHeight="1" x14ac:dyDescent="0.25">
      <c r="A375" s="66"/>
      <c r="B375" s="44"/>
      <c r="C375" s="44"/>
      <c r="D375" s="44"/>
      <c r="E375" s="44"/>
      <c r="F375" s="44"/>
      <c r="G375" s="44"/>
      <c r="H375" s="641"/>
      <c r="I375" s="641"/>
      <c r="J375" s="641"/>
      <c r="K375" s="641"/>
      <c r="L375" s="641"/>
      <c r="M375" s="641"/>
      <c r="N375" s="641"/>
      <c r="O375" s="641"/>
      <c r="P375" s="641"/>
      <c r="Q375" s="641"/>
      <c r="R375" s="641"/>
      <c r="S375" s="641"/>
      <c r="T375" s="641"/>
      <c r="U375" s="641"/>
      <c r="V375" s="641"/>
      <c r="W375" s="641"/>
      <c r="X375" s="641"/>
      <c r="Y375" s="641"/>
      <c r="Z375" s="641"/>
      <c r="AA375" s="641"/>
      <c r="AB375" s="641"/>
      <c r="AC375" s="641"/>
      <c r="AD375" s="641"/>
      <c r="AE375" s="641"/>
      <c r="AF375" s="641"/>
      <c r="AG375" s="641"/>
      <c r="AH375" s="641"/>
      <c r="AI375" s="641"/>
      <c r="AJ375" s="641"/>
      <c r="AK375" s="641"/>
      <c r="AL375" s="641"/>
      <c r="AM375" s="641"/>
      <c r="AN375" s="641"/>
      <c r="AO375" s="641"/>
      <c r="AP375" s="641"/>
      <c r="AQ375" s="641"/>
      <c r="AR375" s="44"/>
    </row>
    <row r="376" spans="1:44" ht="14.25" customHeight="1" x14ac:dyDescent="0.25">
      <c r="A376" s="66"/>
      <c r="B376" s="44"/>
      <c r="C376" s="44"/>
      <c r="D376" s="44"/>
      <c r="E376" s="44"/>
      <c r="F376" s="44"/>
      <c r="G376" s="44"/>
      <c r="H376" s="641"/>
      <c r="I376" s="641"/>
      <c r="J376" s="641"/>
      <c r="K376" s="641"/>
      <c r="L376" s="641"/>
      <c r="M376" s="641"/>
      <c r="N376" s="641"/>
      <c r="O376" s="641"/>
      <c r="P376" s="641"/>
      <c r="Q376" s="641"/>
      <c r="R376" s="641"/>
      <c r="S376" s="641"/>
      <c r="T376" s="641"/>
      <c r="U376" s="641"/>
      <c r="V376" s="641"/>
      <c r="W376" s="641"/>
      <c r="X376" s="641"/>
      <c r="Y376" s="641"/>
      <c r="Z376" s="641"/>
      <c r="AA376" s="641"/>
      <c r="AB376" s="641"/>
      <c r="AC376" s="641"/>
      <c r="AD376" s="641"/>
      <c r="AE376" s="641"/>
      <c r="AF376" s="641"/>
      <c r="AG376" s="641"/>
      <c r="AH376" s="641"/>
      <c r="AI376" s="641"/>
      <c r="AJ376" s="641"/>
      <c r="AK376" s="641"/>
      <c r="AL376" s="641"/>
      <c r="AM376" s="641"/>
      <c r="AN376" s="641"/>
      <c r="AO376" s="641"/>
      <c r="AP376" s="641"/>
      <c r="AQ376" s="641"/>
      <c r="AR376" s="44"/>
    </row>
    <row r="377" spans="1:44" ht="14.25" customHeight="1" x14ac:dyDescent="0.25">
      <c r="A377" s="66"/>
      <c r="B377" s="44"/>
      <c r="C377" s="44"/>
      <c r="D377" s="44"/>
      <c r="E377" s="44"/>
      <c r="F377" s="44"/>
      <c r="G377" s="44"/>
      <c r="H377" s="641"/>
      <c r="I377" s="641"/>
      <c r="J377" s="641"/>
      <c r="K377" s="641"/>
      <c r="L377" s="641"/>
      <c r="M377" s="641"/>
      <c r="N377" s="641"/>
      <c r="O377" s="641"/>
      <c r="P377" s="641"/>
      <c r="Q377" s="641"/>
      <c r="R377" s="641"/>
      <c r="S377" s="641"/>
      <c r="T377" s="641"/>
      <c r="U377" s="641"/>
      <c r="V377" s="641"/>
      <c r="W377" s="641"/>
      <c r="X377" s="641"/>
      <c r="Y377" s="641"/>
      <c r="Z377" s="641"/>
      <c r="AA377" s="641"/>
      <c r="AB377" s="641"/>
      <c r="AC377" s="641"/>
      <c r="AD377" s="641"/>
      <c r="AE377" s="641"/>
      <c r="AF377" s="641"/>
      <c r="AG377" s="641"/>
      <c r="AH377" s="641"/>
      <c r="AI377" s="641"/>
      <c r="AJ377" s="641"/>
      <c r="AK377" s="641"/>
      <c r="AL377" s="641"/>
      <c r="AM377" s="641"/>
      <c r="AN377" s="641"/>
      <c r="AO377" s="641"/>
      <c r="AP377" s="641"/>
      <c r="AQ377" s="641"/>
      <c r="AR377" s="44"/>
    </row>
    <row r="378" spans="1:44" ht="14.25" customHeight="1" x14ac:dyDescent="0.25">
      <c r="A378" s="66"/>
      <c r="B378" s="44"/>
      <c r="C378" s="44"/>
      <c r="D378" s="44"/>
      <c r="E378" s="44"/>
      <c r="F378" s="44"/>
      <c r="G378" s="44"/>
      <c r="H378" s="641"/>
      <c r="I378" s="641"/>
      <c r="J378" s="641"/>
      <c r="K378" s="641"/>
      <c r="L378" s="641"/>
      <c r="M378" s="641"/>
      <c r="N378" s="641"/>
      <c r="O378" s="641"/>
      <c r="P378" s="641"/>
      <c r="Q378" s="641"/>
      <c r="R378" s="641"/>
      <c r="S378" s="641"/>
      <c r="T378" s="641"/>
      <c r="U378" s="641"/>
      <c r="V378" s="641"/>
      <c r="W378" s="641"/>
      <c r="X378" s="641"/>
      <c r="Y378" s="641"/>
      <c r="Z378" s="641"/>
      <c r="AA378" s="641"/>
      <c r="AB378" s="641"/>
      <c r="AC378" s="641"/>
      <c r="AD378" s="641"/>
      <c r="AE378" s="641"/>
      <c r="AF378" s="641"/>
      <c r="AG378" s="641"/>
      <c r="AH378" s="641"/>
      <c r="AI378" s="641"/>
      <c r="AJ378" s="641"/>
      <c r="AK378" s="641"/>
      <c r="AL378" s="641"/>
      <c r="AM378" s="641"/>
      <c r="AN378" s="641"/>
      <c r="AO378" s="641"/>
      <c r="AP378" s="641"/>
      <c r="AQ378" s="641"/>
      <c r="AR378" s="44"/>
    </row>
    <row r="379" spans="1:44" ht="14.25" customHeight="1" x14ac:dyDescent="0.25">
      <c r="A379" s="66"/>
      <c r="B379" s="44"/>
      <c r="C379" s="44"/>
      <c r="D379" s="44"/>
      <c r="E379" s="44"/>
      <c r="F379" s="44"/>
      <c r="G379" s="44"/>
      <c r="H379" s="641"/>
      <c r="I379" s="641"/>
      <c r="J379" s="641"/>
      <c r="K379" s="641"/>
      <c r="L379" s="641"/>
      <c r="M379" s="641"/>
      <c r="N379" s="641"/>
      <c r="O379" s="641"/>
      <c r="P379" s="641"/>
      <c r="Q379" s="641"/>
      <c r="R379" s="641"/>
      <c r="S379" s="641"/>
      <c r="T379" s="641"/>
      <c r="U379" s="641"/>
      <c r="V379" s="641"/>
      <c r="W379" s="641"/>
      <c r="X379" s="641"/>
      <c r="Y379" s="641"/>
      <c r="Z379" s="641"/>
      <c r="AA379" s="641"/>
      <c r="AB379" s="641"/>
      <c r="AC379" s="641"/>
      <c r="AD379" s="641"/>
      <c r="AE379" s="641"/>
      <c r="AF379" s="641"/>
      <c r="AG379" s="641"/>
      <c r="AH379" s="641"/>
      <c r="AI379" s="641"/>
      <c r="AJ379" s="641"/>
      <c r="AK379" s="641"/>
      <c r="AL379" s="641"/>
      <c r="AM379" s="641"/>
      <c r="AN379" s="641"/>
      <c r="AO379" s="641"/>
      <c r="AP379" s="641"/>
      <c r="AQ379" s="641"/>
      <c r="AR379" s="44"/>
    </row>
    <row r="380" spans="1:44" ht="14.25" customHeight="1" x14ac:dyDescent="0.25">
      <c r="A380" s="66"/>
      <c r="B380" s="44"/>
      <c r="C380" s="44"/>
      <c r="D380" s="44"/>
      <c r="E380" s="44"/>
      <c r="F380" s="44"/>
      <c r="G380" s="44"/>
      <c r="H380" s="641"/>
      <c r="I380" s="641"/>
      <c r="J380" s="641"/>
      <c r="K380" s="641"/>
      <c r="L380" s="641"/>
      <c r="M380" s="641"/>
      <c r="N380" s="641"/>
      <c r="O380" s="641"/>
      <c r="P380" s="641"/>
      <c r="Q380" s="641"/>
      <c r="R380" s="641"/>
      <c r="S380" s="641"/>
      <c r="T380" s="641"/>
      <c r="U380" s="641"/>
      <c r="V380" s="641"/>
      <c r="W380" s="641"/>
      <c r="X380" s="641"/>
      <c r="Y380" s="641"/>
      <c r="Z380" s="641"/>
      <c r="AA380" s="641"/>
      <c r="AB380" s="641"/>
      <c r="AC380" s="641"/>
      <c r="AD380" s="641"/>
      <c r="AE380" s="641"/>
      <c r="AF380" s="641"/>
      <c r="AG380" s="641"/>
      <c r="AH380" s="641"/>
      <c r="AI380" s="641"/>
      <c r="AJ380" s="641"/>
      <c r="AK380" s="641"/>
      <c r="AL380" s="641"/>
      <c r="AM380" s="641"/>
      <c r="AN380" s="641"/>
      <c r="AO380" s="641"/>
      <c r="AP380" s="641"/>
      <c r="AQ380" s="641"/>
      <c r="AR380" s="44"/>
    </row>
    <row r="381" spans="1:44" ht="14.25" customHeight="1" x14ac:dyDescent="0.25">
      <c r="A381" s="66"/>
      <c r="B381" s="44"/>
      <c r="C381" s="44"/>
      <c r="D381" s="44"/>
      <c r="E381" s="44"/>
      <c r="F381" s="44"/>
      <c r="G381" s="44"/>
      <c r="H381" s="641"/>
      <c r="I381" s="641"/>
      <c r="J381" s="641"/>
      <c r="K381" s="641"/>
      <c r="L381" s="641"/>
      <c r="M381" s="641"/>
      <c r="N381" s="641"/>
      <c r="O381" s="641"/>
      <c r="P381" s="641"/>
      <c r="Q381" s="641"/>
      <c r="R381" s="641"/>
      <c r="S381" s="641"/>
      <c r="T381" s="641"/>
      <c r="U381" s="641"/>
      <c r="V381" s="641"/>
      <c r="W381" s="641"/>
      <c r="X381" s="641"/>
      <c r="Y381" s="641"/>
      <c r="Z381" s="641"/>
      <c r="AA381" s="641"/>
      <c r="AB381" s="641"/>
      <c r="AC381" s="641"/>
      <c r="AD381" s="641"/>
      <c r="AE381" s="641"/>
      <c r="AF381" s="641"/>
      <c r="AG381" s="641"/>
      <c r="AH381" s="641"/>
      <c r="AI381" s="641"/>
      <c r="AJ381" s="641"/>
      <c r="AK381" s="641"/>
      <c r="AL381" s="641"/>
      <c r="AM381" s="641"/>
      <c r="AN381" s="641"/>
      <c r="AO381" s="641"/>
      <c r="AP381" s="641"/>
      <c r="AQ381" s="641"/>
      <c r="AR381" s="44"/>
    </row>
    <row r="382" spans="1:44" ht="14.25" customHeight="1" x14ac:dyDescent="0.25">
      <c r="A382" s="66"/>
      <c r="B382" s="44"/>
      <c r="C382" s="44"/>
      <c r="D382" s="44"/>
      <c r="E382" s="44"/>
      <c r="F382" s="44"/>
      <c r="G382" s="44"/>
      <c r="H382" s="641"/>
      <c r="I382" s="641"/>
      <c r="J382" s="641"/>
      <c r="K382" s="641"/>
      <c r="L382" s="641"/>
      <c r="M382" s="641"/>
      <c r="N382" s="641"/>
      <c r="O382" s="641"/>
      <c r="P382" s="641"/>
      <c r="Q382" s="641"/>
      <c r="R382" s="641"/>
      <c r="S382" s="641"/>
      <c r="T382" s="641"/>
      <c r="U382" s="641"/>
      <c r="V382" s="641"/>
      <c r="W382" s="641"/>
      <c r="X382" s="641"/>
      <c r="Y382" s="641"/>
      <c r="Z382" s="641"/>
      <c r="AA382" s="641"/>
      <c r="AB382" s="641"/>
      <c r="AC382" s="641"/>
      <c r="AD382" s="641"/>
      <c r="AE382" s="641"/>
      <c r="AF382" s="641"/>
      <c r="AG382" s="641"/>
      <c r="AH382" s="641"/>
      <c r="AI382" s="641"/>
      <c r="AJ382" s="641"/>
      <c r="AK382" s="641"/>
      <c r="AL382" s="641"/>
      <c r="AM382" s="641"/>
      <c r="AN382" s="641"/>
      <c r="AO382" s="641"/>
      <c r="AP382" s="641"/>
      <c r="AQ382" s="641"/>
      <c r="AR382" s="44"/>
    </row>
    <row r="383" spans="1:44" ht="14.25" customHeight="1" x14ac:dyDescent="0.25">
      <c r="A383" s="66"/>
      <c r="B383" s="44"/>
      <c r="C383" s="44"/>
      <c r="D383" s="44"/>
      <c r="E383" s="44"/>
      <c r="F383" s="44"/>
      <c r="G383" s="44"/>
      <c r="H383" s="641"/>
      <c r="I383" s="641"/>
      <c r="J383" s="641"/>
      <c r="K383" s="641"/>
      <c r="L383" s="641"/>
      <c r="M383" s="641"/>
      <c r="N383" s="641"/>
      <c r="O383" s="641"/>
      <c r="P383" s="641"/>
      <c r="Q383" s="641"/>
      <c r="R383" s="641"/>
      <c r="S383" s="641"/>
      <c r="T383" s="641"/>
      <c r="U383" s="641"/>
      <c r="V383" s="641"/>
      <c r="W383" s="641"/>
      <c r="X383" s="641"/>
      <c r="Y383" s="641"/>
      <c r="Z383" s="641"/>
      <c r="AA383" s="641"/>
      <c r="AB383" s="641"/>
      <c r="AC383" s="641"/>
      <c r="AD383" s="641"/>
      <c r="AE383" s="641"/>
      <c r="AF383" s="641"/>
      <c r="AG383" s="641"/>
      <c r="AH383" s="641"/>
      <c r="AI383" s="641"/>
      <c r="AJ383" s="641"/>
      <c r="AK383" s="641"/>
      <c r="AL383" s="641"/>
      <c r="AM383" s="641"/>
      <c r="AN383" s="641"/>
      <c r="AO383" s="641"/>
      <c r="AP383" s="641"/>
      <c r="AQ383" s="641"/>
      <c r="AR383" s="44"/>
    </row>
    <row r="384" spans="1:44" ht="14.25" customHeight="1" x14ac:dyDescent="0.25">
      <c r="A384" s="66"/>
      <c r="B384" s="44"/>
      <c r="C384" s="44"/>
      <c r="D384" s="44"/>
      <c r="E384" s="44"/>
      <c r="F384" s="44"/>
      <c r="G384" s="44"/>
      <c r="H384" s="641"/>
      <c r="I384" s="641"/>
      <c r="J384" s="641"/>
      <c r="K384" s="641"/>
      <c r="L384" s="641"/>
      <c r="M384" s="641"/>
      <c r="N384" s="641"/>
      <c r="O384" s="641"/>
      <c r="P384" s="641"/>
      <c r="Q384" s="641"/>
      <c r="R384" s="641"/>
      <c r="S384" s="641"/>
      <c r="T384" s="641"/>
      <c r="U384" s="641"/>
      <c r="V384" s="641"/>
      <c r="W384" s="641"/>
      <c r="X384" s="641"/>
      <c r="Y384" s="641"/>
      <c r="Z384" s="641"/>
      <c r="AA384" s="641"/>
      <c r="AB384" s="641"/>
      <c r="AC384" s="641"/>
      <c r="AD384" s="641"/>
      <c r="AE384" s="641"/>
      <c r="AF384" s="641"/>
      <c r="AG384" s="641"/>
      <c r="AH384" s="641"/>
      <c r="AI384" s="641"/>
      <c r="AJ384" s="641"/>
      <c r="AK384" s="641"/>
      <c r="AL384" s="641"/>
      <c r="AM384" s="641"/>
      <c r="AN384" s="641"/>
      <c r="AO384" s="641"/>
      <c r="AP384" s="641"/>
      <c r="AQ384" s="641"/>
      <c r="AR384" s="44"/>
    </row>
    <row r="385" spans="1:44" ht="14.25" customHeight="1" x14ac:dyDescent="0.25">
      <c r="A385" s="66"/>
      <c r="B385" s="44"/>
      <c r="C385" s="44"/>
      <c r="D385" s="44"/>
      <c r="E385" s="44"/>
      <c r="F385" s="44"/>
      <c r="G385" s="44"/>
      <c r="H385" s="641"/>
      <c r="I385" s="641"/>
      <c r="J385" s="641"/>
      <c r="K385" s="641"/>
      <c r="L385" s="641"/>
      <c r="M385" s="641"/>
      <c r="N385" s="641"/>
      <c r="O385" s="641"/>
      <c r="P385" s="641"/>
      <c r="Q385" s="641"/>
      <c r="R385" s="641"/>
      <c r="S385" s="641"/>
      <c r="T385" s="641"/>
      <c r="U385" s="641"/>
      <c r="V385" s="641"/>
      <c r="W385" s="641"/>
      <c r="X385" s="641"/>
      <c r="Y385" s="641"/>
      <c r="Z385" s="641"/>
      <c r="AA385" s="641"/>
      <c r="AB385" s="641"/>
      <c r="AC385" s="641"/>
      <c r="AD385" s="641"/>
      <c r="AE385" s="641"/>
      <c r="AF385" s="641"/>
      <c r="AG385" s="641"/>
      <c r="AH385" s="641"/>
      <c r="AI385" s="641"/>
      <c r="AJ385" s="641"/>
      <c r="AK385" s="641"/>
      <c r="AL385" s="641"/>
      <c r="AM385" s="641"/>
      <c r="AN385" s="641"/>
      <c r="AO385" s="641"/>
      <c r="AP385" s="641"/>
      <c r="AQ385" s="641"/>
      <c r="AR385" s="44"/>
    </row>
    <row r="386" spans="1:44" ht="14.25" customHeight="1" x14ac:dyDescent="0.25">
      <c r="A386" s="66"/>
      <c r="B386" s="44"/>
      <c r="C386" s="44"/>
      <c r="D386" s="44"/>
      <c r="E386" s="44"/>
      <c r="F386" s="44"/>
      <c r="G386" s="44"/>
      <c r="H386" s="641"/>
      <c r="I386" s="641"/>
      <c r="J386" s="641"/>
      <c r="K386" s="641"/>
      <c r="L386" s="641"/>
      <c r="M386" s="641"/>
      <c r="N386" s="641"/>
      <c r="O386" s="641"/>
      <c r="P386" s="641"/>
      <c r="Q386" s="641"/>
      <c r="R386" s="641"/>
      <c r="S386" s="641"/>
      <c r="T386" s="641"/>
      <c r="U386" s="641"/>
      <c r="V386" s="641"/>
      <c r="W386" s="641"/>
      <c r="X386" s="641"/>
      <c r="Y386" s="641"/>
      <c r="Z386" s="641"/>
      <c r="AA386" s="641"/>
      <c r="AB386" s="641"/>
      <c r="AC386" s="641"/>
      <c r="AD386" s="641"/>
      <c r="AE386" s="641"/>
      <c r="AF386" s="641"/>
      <c r="AG386" s="641"/>
      <c r="AH386" s="641"/>
      <c r="AI386" s="641"/>
      <c r="AJ386" s="641"/>
      <c r="AK386" s="641"/>
      <c r="AL386" s="641"/>
      <c r="AM386" s="641"/>
      <c r="AN386" s="641"/>
      <c r="AO386" s="641"/>
      <c r="AP386" s="641"/>
      <c r="AQ386" s="641"/>
      <c r="AR386" s="44"/>
    </row>
    <row r="387" spans="1:44" ht="14.25" customHeight="1" x14ac:dyDescent="0.25">
      <c r="A387" s="66"/>
      <c r="B387" s="44"/>
      <c r="C387" s="44"/>
      <c r="D387" s="44"/>
      <c r="E387" s="44"/>
      <c r="F387" s="44"/>
      <c r="G387" s="44"/>
      <c r="H387" s="641"/>
      <c r="I387" s="641"/>
      <c r="J387" s="641"/>
      <c r="K387" s="641"/>
      <c r="L387" s="641"/>
      <c r="M387" s="641"/>
      <c r="N387" s="641"/>
      <c r="O387" s="641"/>
      <c r="P387" s="641"/>
      <c r="Q387" s="641"/>
      <c r="R387" s="641"/>
      <c r="S387" s="641"/>
      <c r="T387" s="641"/>
      <c r="U387" s="641"/>
      <c r="V387" s="641"/>
      <c r="W387" s="641"/>
      <c r="X387" s="641"/>
      <c r="Y387" s="641"/>
      <c r="Z387" s="641"/>
      <c r="AA387" s="641"/>
      <c r="AB387" s="641"/>
      <c r="AC387" s="641"/>
      <c r="AD387" s="641"/>
      <c r="AE387" s="641"/>
      <c r="AF387" s="641"/>
      <c r="AG387" s="641"/>
      <c r="AH387" s="641"/>
      <c r="AI387" s="641"/>
      <c r="AJ387" s="641"/>
      <c r="AK387" s="641"/>
      <c r="AL387" s="641"/>
      <c r="AM387" s="641"/>
      <c r="AN387" s="641"/>
      <c r="AO387" s="641"/>
      <c r="AP387" s="641"/>
      <c r="AQ387" s="641"/>
      <c r="AR387" s="44"/>
    </row>
    <row r="388" spans="1:44" ht="14.25" customHeight="1" x14ac:dyDescent="0.25">
      <c r="A388" s="66"/>
      <c r="B388" s="44"/>
      <c r="C388" s="44"/>
      <c r="D388" s="44"/>
      <c r="E388" s="44"/>
      <c r="F388" s="44"/>
      <c r="G388" s="44"/>
      <c r="H388" s="641"/>
      <c r="I388" s="641"/>
      <c r="J388" s="641"/>
      <c r="K388" s="641"/>
      <c r="L388" s="641"/>
      <c r="M388" s="641"/>
      <c r="N388" s="641"/>
      <c r="O388" s="641"/>
      <c r="P388" s="641"/>
      <c r="Q388" s="641"/>
      <c r="R388" s="641"/>
      <c r="S388" s="641"/>
      <c r="T388" s="641"/>
      <c r="U388" s="641"/>
      <c r="V388" s="641"/>
      <c r="W388" s="641"/>
      <c r="X388" s="641"/>
      <c r="Y388" s="641"/>
      <c r="Z388" s="641"/>
      <c r="AA388" s="641"/>
      <c r="AB388" s="641"/>
      <c r="AC388" s="641"/>
      <c r="AD388" s="641"/>
      <c r="AE388" s="641"/>
      <c r="AF388" s="641"/>
      <c r="AG388" s="641"/>
      <c r="AH388" s="641"/>
      <c r="AI388" s="641"/>
      <c r="AJ388" s="641"/>
      <c r="AK388" s="641"/>
      <c r="AL388" s="641"/>
      <c r="AM388" s="641"/>
      <c r="AN388" s="641"/>
      <c r="AO388" s="641"/>
      <c r="AP388" s="641"/>
      <c r="AQ388" s="641"/>
      <c r="AR388" s="44"/>
    </row>
    <row r="389" spans="1:44" ht="14.25" customHeight="1" x14ac:dyDescent="0.25">
      <c r="A389" s="66"/>
      <c r="B389" s="44"/>
      <c r="C389" s="44"/>
      <c r="D389" s="44"/>
      <c r="E389" s="44"/>
      <c r="F389" s="44"/>
      <c r="G389" s="44"/>
      <c r="H389" s="641"/>
      <c r="I389" s="641"/>
      <c r="J389" s="641"/>
      <c r="K389" s="641"/>
      <c r="L389" s="641"/>
      <c r="M389" s="641"/>
      <c r="N389" s="641"/>
      <c r="O389" s="641"/>
      <c r="P389" s="641"/>
      <c r="Q389" s="641"/>
      <c r="R389" s="641"/>
      <c r="S389" s="641"/>
      <c r="T389" s="641"/>
      <c r="U389" s="641"/>
      <c r="V389" s="641"/>
      <c r="W389" s="641"/>
      <c r="X389" s="641"/>
      <c r="Y389" s="641"/>
      <c r="Z389" s="641"/>
      <c r="AA389" s="641"/>
      <c r="AB389" s="641"/>
      <c r="AC389" s="641"/>
      <c r="AD389" s="641"/>
      <c r="AE389" s="641"/>
      <c r="AF389" s="641"/>
      <c r="AG389" s="641"/>
      <c r="AH389" s="641"/>
      <c r="AI389" s="641"/>
      <c r="AJ389" s="641"/>
      <c r="AK389" s="641"/>
      <c r="AL389" s="641"/>
      <c r="AM389" s="641"/>
      <c r="AN389" s="641"/>
      <c r="AO389" s="641"/>
      <c r="AP389" s="641"/>
      <c r="AQ389" s="641"/>
      <c r="AR389" s="44"/>
    </row>
    <row r="390" spans="1:44" ht="14.25" customHeight="1" x14ac:dyDescent="0.25">
      <c r="A390" s="66"/>
      <c r="B390" s="44"/>
      <c r="C390" s="44"/>
      <c r="D390" s="44"/>
      <c r="E390" s="44"/>
      <c r="F390" s="44"/>
      <c r="G390" s="44"/>
      <c r="H390" s="641"/>
      <c r="I390" s="641"/>
      <c r="J390" s="641"/>
      <c r="K390" s="641"/>
      <c r="L390" s="641"/>
      <c r="M390" s="641"/>
      <c r="N390" s="641"/>
      <c r="O390" s="641"/>
      <c r="P390" s="641"/>
      <c r="Q390" s="641"/>
      <c r="R390" s="641"/>
      <c r="S390" s="641"/>
      <c r="T390" s="641"/>
      <c r="U390" s="641"/>
      <c r="V390" s="641"/>
      <c r="W390" s="641"/>
      <c r="X390" s="641"/>
      <c r="Y390" s="641"/>
      <c r="Z390" s="641"/>
      <c r="AA390" s="641"/>
      <c r="AB390" s="641"/>
      <c r="AC390" s="641"/>
      <c r="AD390" s="641"/>
      <c r="AE390" s="641"/>
      <c r="AF390" s="641"/>
      <c r="AG390" s="641"/>
      <c r="AH390" s="641"/>
      <c r="AI390" s="641"/>
      <c r="AJ390" s="641"/>
      <c r="AK390" s="641"/>
      <c r="AL390" s="641"/>
      <c r="AM390" s="641"/>
      <c r="AN390" s="641"/>
      <c r="AO390" s="641"/>
      <c r="AP390" s="641"/>
      <c r="AQ390" s="641"/>
      <c r="AR390" s="44"/>
    </row>
    <row r="391" spans="1:44" ht="14.25" customHeight="1" x14ac:dyDescent="0.25">
      <c r="A391" s="66"/>
      <c r="B391" s="44"/>
      <c r="C391" s="44"/>
      <c r="D391" s="44"/>
      <c r="E391" s="44"/>
      <c r="F391" s="44"/>
      <c r="G391" s="44"/>
      <c r="H391" s="641"/>
      <c r="I391" s="641"/>
      <c r="J391" s="641"/>
      <c r="K391" s="641"/>
      <c r="L391" s="641"/>
      <c r="M391" s="641"/>
      <c r="N391" s="641"/>
      <c r="O391" s="641"/>
      <c r="P391" s="641"/>
      <c r="Q391" s="641"/>
      <c r="R391" s="641"/>
      <c r="S391" s="641"/>
      <c r="T391" s="641"/>
      <c r="U391" s="641"/>
      <c r="V391" s="641"/>
      <c r="W391" s="641"/>
      <c r="X391" s="641"/>
      <c r="Y391" s="641"/>
      <c r="Z391" s="641"/>
      <c r="AA391" s="641"/>
      <c r="AB391" s="641"/>
      <c r="AC391" s="641"/>
      <c r="AD391" s="641"/>
      <c r="AE391" s="641"/>
      <c r="AF391" s="641"/>
      <c r="AG391" s="641"/>
      <c r="AH391" s="641"/>
      <c r="AI391" s="641"/>
      <c r="AJ391" s="641"/>
      <c r="AK391" s="641"/>
      <c r="AL391" s="641"/>
      <c r="AM391" s="641"/>
      <c r="AN391" s="641"/>
      <c r="AO391" s="641"/>
      <c r="AP391" s="641"/>
      <c r="AQ391" s="641"/>
      <c r="AR391" s="44"/>
    </row>
    <row r="392" spans="1:44" ht="14.25" customHeight="1" x14ac:dyDescent="0.25">
      <c r="A392" s="66"/>
      <c r="B392" s="44"/>
      <c r="C392" s="44"/>
      <c r="D392" s="44"/>
      <c r="E392" s="44"/>
      <c r="F392" s="44"/>
      <c r="G392" s="44"/>
      <c r="H392" s="641"/>
      <c r="I392" s="641"/>
      <c r="J392" s="641"/>
      <c r="K392" s="641"/>
      <c r="L392" s="641"/>
      <c r="M392" s="641"/>
      <c r="N392" s="641"/>
      <c r="O392" s="641"/>
      <c r="P392" s="641"/>
      <c r="Q392" s="641"/>
      <c r="R392" s="641"/>
      <c r="S392" s="641"/>
      <c r="T392" s="641"/>
      <c r="U392" s="641"/>
      <c r="V392" s="641"/>
      <c r="W392" s="641"/>
      <c r="X392" s="641"/>
      <c r="Y392" s="641"/>
      <c r="Z392" s="641"/>
      <c r="AA392" s="641"/>
      <c r="AB392" s="641"/>
      <c r="AC392" s="641"/>
      <c r="AD392" s="641"/>
      <c r="AE392" s="641"/>
      <c r="AF392" s="641"/>
      <c r="AG392" s="641"/>
      <c r="AH392" s="641"/>
      <c r="AI392" s="641"/>
      <c r="AJ392" s="641"/>
      <c r="AK392" s="641"/>
      <c r="AL392" s="641"/>
      <c r="AM392" s="641"/>
      <c r="AN392" s="641"/>
      <c r="AO392" s="641"/>
      <c r="AP392" s="641"/>
      <c r="AQ392" s="641"/>
      <c r="AR392" s="44"/>
    </row>
    <row r="393" spans="1:44" ht="14.25" customHeight="1" x14ac:dyDescent="0.25">
      <c r="A393" s="66"/>
      <c r="B393" s="44"/>
      <c r="C393" s="44"/>
      <c r="D393" s="44"/>
      <c r="E393" s="44"/>
      <c r="F393" s="44"/>
      <c r="G393" s="44"/>
      <c r="H393" s="641"/>
      <c r="I393" s="641"/>
      <c r="J393" s="641"/>
      <c r="K393" s="641"/>
      <c r="L393" s="641"/>
      <c r="M393" s="641"/>
      <c r="N393" s="641"/>
      <c r="O393" s="641"/>
      <c r="P393" s="641"/>
      <c r="Q393" s="641"/>
      <c r="R393" s="641"/>
      <c r="S393" s="641"/>
      <c r="T393" s="641"/>
      <c r="U393" s="641"/>
      <c r="V393" s="641"/>
      <c r="W393" s="641"/>
      <c r="X393" s="641"/>
      <c r="Y393" s="641"/>
      <c r="Z393" s="641"/>
      <c r="AA393" s="641"/>
      <c r="AB393" s="641"/>
      <c r="AC393" s="641"/>
      <c r="AD393" s="641"/>
      <c r="AE393" s="641"/>
      <c r="AF393" s="641"/>
      <c r="AG393" s="641"/>
      <c r="AH393" s="641"/>
      <c r="AI393" s="641"/>
      <c r="AJ393" s="641"/>
      <c r="AK393" s="641"/>
      <c r="AL393" s="641"/>
      <c r="AM393" s="641"/>
      <c r="AN393" s="641"/>
      <c r="AO393" s="641"/>
      <c r="AP393" s="641"/>
      <c r="AQ393" s="641"/>
      <c r="AR393" s="44"/>
    </row>
    <row r="394" spans="1:44" ht="14.25" customHeight="1" x14ac:dyDescent="0.25">
      <c r="A394" s="66"/>
      <c r="B394" s="44"/>
      <c r="C394" s="44"/>
      <c r="D394" s="44"/>
      <c r="E394" s="44"/>
      <c r="F394" s="44"/>
      <c r="G394" s="44"/>
      <c r="H394" s="641"/>
      <c r="I394" s="641"/>
      <c r="J394" s="641"/>
      <c r="K394" s="641"/>
      <c r="L394" s="641"/>
      <c r="M394" s="641"/>
      <c r="N394" s="641"/>
      <c r="O394" s="641"/>
      <c r="P394" s="641"/>
      <c r="Q394" s="641"/>
      <c r="R394" s="641"/>
      <c r="S394" s="641"/>
      <c r="T394" s="641"/>
      <c r="U394" s="641"/>
      <c r="V394" s="641"/>
      <c r="W394" s="641"/>
      <c r="X394" s="641"/>
      <c r="Y394" s="641"/>
      <c r="Z394" s="641"/>
      <c r="AA394" s="641"/>
      <c r="AB394" s="641"/>
      <c r="AC394" s="641"/>
      <c r="AD394" s="641"/>
      <c r="AE394" s="641"/>
      <c r="AF394" s="641"/>
      <c r="AG394" s="641"/>
      <c r="AH394" s="641"/>
      <c r="AI394" s="641"/>
      <c r="AJ394" s="641"/>
      <c r="AK394" s="641"/>
      <c r="AL394" s="641"/>
      <c r="AM394" s="641"/>
      <c r="AN394" s="641"/>
      <c r="AO394" s="641"/>
      <c r="AP394" s="641"/>
      <c r="AQ394" s="641"/>
      <c r="AR394" s="44"/>
    </row>
    <row r="395" spans="1:44" ht="14.25" customHeight="1" x14ac:dyDescent="0.25">
      <c r="A395" s="66"/>
      <c r="B395" s="44"/>
      <c r="C395" s="44"/>
      <c r="D395" s="44"/>
      <c r="E395" s="44"/>
      <c r="F395" s="44"/>
      <c r="G395" s="44"/>
      <c r="H395" s="641"/>
      <c r="I395" s="641"/>
      <c r="J395" s="641"/>
      <c r="K395" s="641"/>
      <c r="L395" s="641"/>
      <c r="M395" s="641"/>
      <c r="N395" s="641"/>
      <c r="O395" s="641"/>
      <c r="P395" s="641"/>
      <c r="Q395" s="641"/>
      <c r="R395" s="641"/>
      <c r="S395" s="641"/>
      <c r="T395" s="641"/>
      <c r="U395" s="641"/>
      <c r="V395" s="641"/>
      <c r="W395" s="641"/>
      <c r="X395" s="641"/>
      <c r="Y395" s="641"/>
      <c r="Z395" s="641"/>
      <c r="AA395" s="641"/>
      <c r="AB395" s="641"/>
      <c r="AC395" s="641"/>
      <c r="AD395" s="641"/>
      <c r="AE395" s="641"/>
      <c r="AF395" s="641"/>
      <c r="AG395" s="641"/>
      <c r="AH395" s="641"/>
      <c r="AI395" s="641"/>
      <c r="AJ395" s="641"/>
      <c r="AK395" s="641"/>
      <c r="AL395" s="641"/>
      <c r="AM395" s="641"/>
      <c r="AN395" s="641"/>
      <c r="AO395" s="641"/>
      <c r="AP395" s="641"/>
      <c r="AQ395" s="641"/>
      <c r="AR395" s="44"/>
    </row>
    <row r="396" spans="1:44" ht="14.25" customHeight="1" x14ac:dyDescent="0.25">
      <c r="A396" s="66"/>
      <c r="B396" s="44"/>
      <c r="C396" s="44"/>
      <c r="D396" s="44"/>
      <c r="E396" s="44"/>
      <c r="F396" s="44"/>
      <c r="G396" s="44"/>
      <c r="H396" s="641"/>
      <c r="I396" s="641"/>
      <c r="J396" s="641"/>
      <c r="K396" s="641"/>
      <c r="L396" s="641"/>
      <c r="M396" s="641"/>
      <c r="N396" s="641"/>
      <c r="O396" s="641"/>
      <c r="P396" s="641"/>
      <c r="Q396" s="641"/>
      <c r="R396" s="641"/>
      <c r="S396" s="641"/>
      <c r="T396" s="641"/>
      <c r="U396" s="641"/>
      <c r="V396" s="641"/>
      <c r="W396" s="641"/>
      <c r="X396" s="641"/>
      <c r="Y396" s="641"/>
      <c r="Z396" s="641"/>
      <c r="AA396" s="641"/>
      <c r="AB396" s="641"/>
      <c r="AC396" s="641"/>
      <c r="AD396" s="641"/>
      <c r="AE396" s="641"/>
      <c r="AF396" s="641"/>
      <c r="AG396" s="641"/>
      <c r="AH396" s="641"/>
      <c r="AI396" s="641"/>
      <c r="AJ396" s="641"/>
      <c r="AK396" s="641"/>
      <c r="AL396" s="641"/>
      <c r="AM396" s="641"/>
      <c r="AN396" s="641"/>
      <c r="AO396" s="641"/>
      <c r="AP396" s="641"/>
      <c r="AQ396" s="641"/>
      <c r="AR396" s="44"/>
    </row>
    <row r="397" spans="1:44" ht="14.25" customHeight="1" x14ac:dyDescent="0.25">
      <c r="A397" s="66"/>
      <c r="B397" s="44"/>
      <c r="C397" s="44"/>
      <c r="D397" s="44"/>
      <c r="E397" s="44"/>
      <c r="F397" s="44"/>
      <c r="G397" s="44"/>
      <c r="H397" s="641"/>
      <c r="I397" s="641"/>
      <c r="J397" s="641"/>
      <c r="K397" s="641"/>
      <c r="L397" s="641"/>
      <c r="M397" s="641"/>
      <c r="N397" s="641"/>
      <c r="O397" s="641"/>
      <c r="P397" s="641"/>
      <c r="Q397" s="641"/>
      <c r="R397" s="641"/>
      <c r="S397" s="641"/>
      <c r="T397" s="641"/>
      <c r="U397" s="641"/>
      <c r="V397" s="641"/>
      <c r="W397" s="641"/>
      <c r="X397" s="641"/>
      <c r="Y397" s="641"/>
      <c r="Z397" s="641"/>
      <c r="AA397" s="641"/>
      <c r="AB397" s="641"/>
      <c r="AC397" s="641"/>
      <c r="AD397" s="641"/>
      <c r="AE397" s="641"/>
      <c r="AF397" s="641"/>
      <c r="AG397" s="641"/>
      <c r="AH397" s="641"/>
      <c r="AI397" s="641"/>
      <c r="AJ397" s="641"/>
      <c r="AK397" s="641"/>
      <c r="AL397" s="641"/>
      <c r="AM397" s="641"/>
      <c r="AN397" s="641"/>
      <c r="AO397" s="641"/>
      <c r="AP397" s="641"/>
      <c r="AQ397" s="641"/>
      <c r="AR397" s="44"/>
    </row>
    <row r="398" spans="1:44" ht="14.25" customHeight="1" x14ac:dyDescent="0.25">
      <c r="A398" s="66"/>
      <c r="B398" s="44"/>
      <c r="C398" s="44"/>
      <c r="D398" s="44"/>
      <c r="E398" s="44"/>
      <c r="F398" s="44"/>
      <c r="G398" s="44"/>
      <c r="H398" s="641"/>
      <c r="I398" s="641"/>
      <c r="J398" s="641"/>
      <c r="K398" s="641"/>
      <c r="L398" s="641"/>
      <c r="M398" s="641"/>
      <c r="N398" s="641"/>
      <c r="O398" s="641"/>
      <c r="P398" s="641"/>
      <c r="Q398" s="641"/>
      <c r="R398" s="641"/>
      <c r="S398" s="641"/>
      <c r="T398" s="641"/>
      <c r="U398" s="641"/>
      <c r="V398" s="641"/>
      <c r="W398" s="641"/>
      <c r="X398" s="641"/>
      <c r="Y398" s="641"/>
      <c r="Z398" s="641"/>
      <c r="AA398" s="641"/>
      <c r="AB398" s="641"/>
      <c r="AC398" s="641"/>
      <c r="AD398" s="641"/>
      <c r="AE398" s="641"/>
      <c r="AF398" s="641"/>
      <c r="AG398" s="641"/>
      <c r="AH398" s="641"/>
      <c r="AI398" s="641"/>
      <c r="AJ398" s="641"/>
      <c r="AK398" s="641"/>
      <c r="AL398" s="641"/>
      <c r="AM398" s="641"/>
      <c r="AN398" s="641"/>
      <c r="AO398" s="641"/>
      <c r="AP398" s="641"/>
      <c r="AQ398" s="641"/>
      <c r="AR398" s="44"/>
    </row>
    <row r="399" spans="1:44" ht="14.25" customHeight="1" x14ac:dyDescent="0.25">
      <c r="A399" s="66"/>
      <c r="B399" s="44"/>
      <c r="C399" s="44"/>
      <c r="D399" s="44"/>
      <c r="E399" s="44"/>
      <c r="F399" s="44"/>
      <c r="G399" s="44"/>
      <c r="H399" s="641"/>
      <c r="I399" s="641"/>
      <c r="J399" s="641"/>
      <c r="K399" s="641"/>
      <c r="L399" s="641"/>
      <c r="M399" s="641"/>
      <c r="N399" s="641"/>
      <c r="O399" s="641"/>
      <c r="P399" s="641"/>
      <c r="Q399" s="641"/>
      <c r="R399" s="641"/>
      <c r="S399" s="641"/>
      <c r="T399" s="641"/>
      <c r="U399" s="641"/>
      <c r="V399" s="641"/>
      <c r="W399" s="641"/>
      <c r="X399" s="641"/>
      <c r="Y399" s="641"/>
      <c r="Z399" s="641"/>
      <c r="AA399" s="641"/>
      <c r="AB399" s="641"/>
      <c r="AC399" s="641"/>
      <c r="AD399" s="641"/>
      <c r="AE399" s="641"/>
      <c r="AF399" s="641"/>
      <c r="AG399" s="641"/>
      <c r="AH399" s="641"/>
      <c r="AI399" s="641"/>
      <c r="AJ399" s="641"/>
      <c r="AK399" s="641"/>
      <c r="AL399" s="641"/>
      <c r="AM399" s="641"/>
      <c r="AN399" s="641"/>
      <c r="AO399" s="641"/>
      <c r="AP399" s="641"/>
      <c r="AQ399" s="641"/>
      <c r="AR399" s="44"/>
    </row>
    <row r="400" spans="1:44" ht="14.25" customHeight="1" x14ac:dyDescent="0.25">
      <c r="A400" s="66"/>
      <c r="B400" s="44"/>
      <c r="C400" s="44"/>
      <c r="D400" s="44"/>
      <c r="E400" s="44"/>
      <c r="F400" s="44"/>
      <c r="G400" s="44"/>
      <c r="H400" s="641"/>
      <c r="I400" s="641"/>
      <c r="J400" s="641"/>
      <c r="K400" s="641"/>
      <c r="L400" s="641"/>
      <c r="M400" s="641"/>
      <c r="N400" s="641"/>
      <c r="O400" s="641"/>
      <c r="P400" s="641"/>
      <c r="Q400" s="641"/>
      <c r="R400" s="641"/>
      <c r="S400" s="641"/>
      <c r="T400" s="641"/>
      <c r="U400" s="641"/>
      <c r="V400" s="641"/>
      <c r="W400" s="641"/>
      <c r="X400" s="641"/>
      <c r="Y400" s="641"/>
      <c r="Z400" s="641"/>
      <c r="AA400" s="641"/>
      <c r="AB400" s="641"/>
      <c r="AC400" s="641"/>
      <c r="AD400" s="641"/>
      <c r="AE400" s="641"/>
      <c r="AF400" s="641"/>
      <c r="AG400" s="641"/>
      <c r="AH400" s="641"/>
      <c r="AI400" s="641"/>
      <c r="AJ400" s="641"/>
      <c r="AK400" s="641"/>
      <c r="AL400" s="641"/>
      <c r="AM400" s="641"/>
      <c r="AN400" s="641"/>
      <c r="AO400" s="641"/>
      <c r="AP400" s="641"/>
      <c r="AQ400" s="641"/>
      <c r="AR400" s="44"/>
    </row>
    <row r="401" spans="1:44" ht="14.25" customHeight="1" x14ac:dyDescent="0.25">
      <c r="A401" s="66"/>
      <c r="B401" s="44"/>
      <c r="C401" s="44"/>
      <c r="D401" s="44"/>
      <c r="E401" s="44"/>
      <c r="F401" s="44"/>
      <c r="G401" s="44"/>
      <c r="H401" s="641"/>
      <c r="I401" s="641"/>
      <c r="J401" s="641"/>
      <c r="K401" s="641"/>
      <c r="L401" s="641"/>
      <c r="M401" s="641"/>
      <c r="N401" s="641"/>
      <c r="O401" s="641"/>
      <c r="P401" s="641"/>
      <c r="Q401" s="641"/>
      <c r="R401" s="641"/>
      <c r="S401" s="641"/>
      <c r="T401" s="641"/>
      <c r="U401" s="641"/>
      <c r="V401" s="641"/>
      <c r="W401" s="641"/>
      <c r="X401" s="641"/>
      <c r="Y401" s="641"/>
      <c r="Z401" s="641"/>
      <c r="AA401" s="641"/>
      <c r="AB401" s="641"/>
      <c r="AC401" s="641"/>
      <c r="AD401" s="641"/>
      <c r="AE401" s="641"/>
      <c r="AF401" s="641"/>
      <c r="AG401" s="641"/>
      <c r="AH401" s="641"/>
      <c r="AI401" s="641"/>
      <c r="AJ401" s="641"/>
      <c r="AK401" s="641"/>
      <c r="AL401" s="641"/>
      <c r="AM401" s="641"/>
      <c r="AN401" s="641"/>
      <c r="AO401" s="641"/>
      <c r="AP401" s="641"/>
      <c r="AQ401" s="641"/>
      <c r="AR401" s="44"/>
    </row>
    <row r="402" spans="1:44" ht="14.25" customHeight="1" x14ac:dyDescent="0.25">
      <c r="A402" s="66"/>
      <c r="B402" s="44"/>
      <c r="C402" s="44"/>
      <c r="D402" s="44"/>
      <c r="E402" s="44"/>
      <c r="F402" s="44"/>
      <c r="G402" s="44"/>
      <c r="H402" s="641"/>
      <c r="I402" s="641"/>
      <c r="J402" s="641"/>
      <c r="K402" s="641"/>
      <c r="L402" s="641"/>
      <c r="M402" s="641"/>
      <c r="N402" s="641"/>
      <c r="O402" s="641"/>
      <c r="P402" s="641"/>
      <c r="Q402" s="641"/>
      <c r="R402" s="641"/>
      <c r="S402" s="641"/>
      <c r="T402" s="641"/>
      <c r="U402" s="641"/>
      <c r="V402" s="641"/>
      <c r="W402" s="641"/>
      <c r="X402" s="641"/>
      <c r="Y402" s="641"/>
      <c r="Z402" s="641"/>
      <c r="AA402" s="641"/>
      <c r="AB402" s="641"/>
      <c r="AC402" s="641"/>
      <c r="AD402" s="641"/>
      <c r="AE402" s="641"/>
      <c r="AF402" s="641"/>
      <c r="AG402" s="641"/>
      <c r="AH402" s="641"/>
      <c r="AI402" s="641"/>
      <c r="AJ402" s="641"/>
      <c r="AK402" s="641"/>
      <c r="AL402" s="641"/>
      <c r="AM402" s="641"/>
      <c r="AN402" s="641"/>
      <c r="AO402" s="641"/>
      <c r="AP402" s="641"/>
      <c r="AQ402" s="641"/>
      <c r="AR402" s="44"/>
    </row>
    <row r="403" spans="1:44" ht="14.25" customHeight="1" x14ac:dyDescent="0.25">
      <c r="A403" s="66"/>
      <c r="B403" s="44"/>
      <c r="C403" s="44"/>
      <c r="D403" s="44"/>
      <c r="E403" s="44"/>
      <c r="F403" s="44"/>
      <c r="G403" s="44"/>
      <c r="H403" s="641"/>
      <c r="I403" s="641"/>
      <c r="J403" s="641"/>
      <c r="K403" s="641"/>
      <c r="L403" s="641"/>
      <c r="M403" s="641"/>
      <c r="N403" s="641"/>
      <c r="O403" s="641"/>
      <c r="P403" s="641"/>
      <c r="Q403" s="641"/>
      <c r="R403" s="641"/>
      <c r="S403" s="641"/>
      <c r="T403" s="641"/>
      <c r="U403" s="641"/>
      <c r="V403" s="641"/>
      <c r="W403" s="641"/>
      <c r="X403" s="641"/>
      <c r="Y403" s="641"/>
      <c r="Z403" s="641"/>
      <c r="AA403" s="641"/>
      <c r="AB403" s="641"/>
      <c r="AC403" s="641"/>
      <c r="AD403" s="641"/>
      <c r="AE403" s="641"/>
      <c r="AF403" s="641"/>
      <c r="AG403" s="641"/>
      <c r="AH403" s="641"/>
      <c r="AI403" s="641"/>
      <c r="AJ403" s="641"/>
      <c r="AK403" s="641"/>
      <c r="AL403" s="641"/>
      <c r="AM403" s="641"/>
      <c r="AN403" s="641"/>
      <c r="AO403" s="641"/>
      <c r="AP403" s="641"/>
      <c r="AQ403" s="641"/>
      <c r="AR403" s="44"/>
    </row>
    <row r="404" spans="1:44" ht="14.25" customHeight="1" x14ac:dyDescent="0.25">
      <c r="A404" s="66"/>
      <c r="B404" s="44"/>
      <c r="C404" s="44"/>
      <c r="D404" s="44"/>
      <c r="E404" s="44"/>
      <c r="F404" s="44"/>
      <c r="G404" s="44"/>
      <c r="H404" s="641"/>
      <c r="I404" s="641"/>
      <c r="J404" s="641"/>
      <c r="K404" s="641"/>
      <c r="L404" s="641"/>
      <c r="M404" s="641"/>
      <c r="N404" s="641"/>
      <c r="O404" s="641"/>
      <c r="P404" s="641"/>
      <c r="Q404" s="641"/>
      <c r="R404" s="641"/>
      <c r="S404" s="641"/>
      <c r="T404" s="641"/>
      <c r="U404" s="641"/>
      <c r="V404" s="641"/>
      <c r="W404" s="641"/>
      <c r="X404" s="641"/>
      <c r="Y404" s="641"/>
      <c r="Z404" s="641"/>
      <c r="AA404" s="641"/>
      <c r="AB404" s="641"/>
      <c r="AC404" s="641"/>
      <c r="AD404" s="641"/>
      <c r="AE404" s="641"/>
      <c r="AF404" s="641"/>
      <c r="AG404" s="641"/>
      <c r="AH404" s="641"/>
      <c r="AI404" s="641"/>
      <c r="AJ404" s="641"/>
      <c r="AK404" s="641"/>
      <c r="AL404" s="641"/>
      <c r="AM404" s="641"/>
      <c r="AN404" s="641"/>
      <c r="AO404" s="641"/>
      <c r="AP404" s="641"/>
      <c r="AQ404" s="641"/>
      <c r="AR404" s="44"/>
    </row>
    <row r="405" spans="1:44" ht="14.25" customHeight="1" x14ac:dyDescent="0.25">
      <c r="A405" s="66"/>
      <c r="B405" s="44"/>
      <c r="C405" s="44"/>
      <c r="D405" s="44"/>
      <c r="E405" s="44"/>
      <c r="F405" s="44"/>
      <c r="G405" s="44"/>
      <c r="H405" s="641"/>
      <c r="I405" s="641"/>
      <c r="J405" s="641"/>
      <c r="K405" s="641"/>
      <c r="L405" s="641"/>
      <c r="M405" s="641"/>
      <c r="N405" s="641"/>
      <c r="O405" s="641"/>
      <c r="P405" s="641"/>
      <c r="Q405" s="641"/>
      <c r="R405" s="641"/>
      <c r="S405" s="641"/>
      <c r="T405" s="641"/>
      <c r="U405" s="641"/>
      <c r="V405" s="641"/>
      <c r="W405" s="641"/>
      <c r="X405" s="641"/>
      <c r="Y405" s="641"/>
      <c r="Z405" s="641"/>
      <c r="AA405" s="641"/>
      <c r="AB405" s="641"/>
      <c r="AC405" s="641"/>
      <c r="AD405" s="641"/>
      <c r="AE405" s="641"/>
      <c r="AF405" s="641"/>
      <c r="AG405" s="641"/>
      <c r="AH405" s="641"/>
      <c r="AI405" s="641"/>
      <c r="AJ405" s="641"/>
      <c r="AK405" s="641"/>
      <c r="AL405" s="641"/>
      <c r="AM405" s="641"/>
      <c r="AN405" s="641"/>
      <c r="AO405" s="641"/>
      <c r="AP405" s="641"/>
      <c r="AQ405" s="641"/>
      <c r="AR405" s="44"/>
    </row>
    <row r="406" spans="1:44" ht="14.25" customHeight="1" x14ac:dyDescent="0.25">
      <c r="A406" s="66"/>
      <c r="B406" s="44"/>
      <c r="C406" s="44"/>
      <c r="D406" s="44"/>
      <c r="E406" s="44"/>
      <c r="F406" s="44"/>
      <c r="G406" s="44"/>
      <c r="H406" s="641"/>
      <c r="I406" s="641"/>
      <c r="J406" s="641"/>
      <c r="K406" s="641"/>
      <c r="L406" s="641"/>
      <c r="M406" s="641"/>
      <c r="N406" s="641"/>
      <c r="O406" s="641"/>
      <c r="P406" s="641"/>
      <c r="Q406" s="641"/>
      <c r="R406" s="641"/>
      <c r="S406" s="641"/>
      <c r="T406" s="641"/>
      <c r="U406" s="641"/>
      <c r="V406" s="641"/>
      <c r="W406" s="641"/>
      <c r="X406" s="641"/>
      <c r="Y406" s="641"/>
      <c r="Z406" s="641"/>
      <c r="AA406" s="641"/>
      <c r="AB406" s="641"/>
      <c r="AC406" s="641"/>
      <c r="AD406" s="641"/>
      <c r="AE406" s="641"/>
      <c r="AF406" s="641"/>
      <c r="AG406" s="641"/>
      <c r="AH406" s="641"/>
      <c r="AI406" s="641"/>
      <c r="AJ406" s="641"/>
      <c r="AK406" s="641"/>
      <c r="AL406" s="641"/>
      <c r="AM406" s="641"/>
      <c r="AN406" s="641"/>
      <c r="AO406" s="641"/>
      <c r="AP406" s="641"/>
      <c r="AQ406" s="641"/>
      <c r="AR406" s="44"/>
    </row>
    <row r="407" spans="1:44" ht="14.25" customHeight="1" x14ac:dyDescent="0.25">
      <c r="A407" s="66"/>
      <c r="B407" s="44"/>
      <c r="C407" s="44"/>
      <c r="D407" s="44"/>
      <c r="E407" s="44"/>
      <c r="F407" s="44"/>
      <c r="G407" s="44"/>
      <c r="H407" s="641"/>
      <c r="I407" s="641"/>
      <c r="J407" s="641"/>
      <c r="K407" s="641"/>
      <c r="L407" s="641"/>
      <c r="M407" s="641"/>
      <c r="N407" s="641"/>
      <c r="O407" s="641"/>
      <c r="P407" s="641"/>
      <c r="Q407" s="641"/>
      <c r="R407" s="641"/>
      <c r="S407" s="641"/>
      <c r="T407" s="641"/>
      <c r="U407" s="641"/>
      <c r="V407" s="641"/>
      <c r="W407" s="641"/>
      <c r="X407" s="641"/>
      <c r="Y407" s="641"/>
      <c r="Z407" s="641"/>
      <c r="AA407" s="641"/>
      <c r="AB407" s="641"/>
      <c r="AC407" s="641"/>
      <c r="AD407" s="641"/>
      <c r="AE407" s="641"/>
      <c r="AF407" s="641"/>
      <c r="AG407" s="641"/>
      <c r="AH407" s="641"/>
      <c r="AI407" s="641"/>
      <c r="AJ407" s="641"/>
      <c r="AK407" s="641"/>
      <c r="AL407" s="641"/>
      <c r="AM407" s="641"/>
      <c r="AN407" s="641"/>
      <c r="AO407" s="641"/>
      <c r="AP407" s="641"/>
      <c r="AQ407" s="641"/>
      <c r="AR407" s="44"/>
    </row>
    <row r="408" spans="1:44" ht="14.25" customHeight="1" x14ac:dyDescent="0.25">
      <c r="A408" s="66"/>
      <c r="B408" s="44"/>
      <c r="C408" s="44"/>
      <c r="D408" s="44"/>
      <c r="E408" s="44"/>
      <c r="F408" s="44"/>
      <c r="G408" s="44"/>
      <c r="H408" s="641"/>
      <c r="I408" s="641"/>
      <c r="J408" s="641"/>
      <c r="K408" s="641"/>
      <c r="L408" s="641"/>
      <c r="M408" s="641"/>
      <c r="N408" s="641"/>
      <c r="O408" s="641"/>
      <c r="P408" s="641"/>
      <c r="Q408" s="641"/>
      <c r="R408" s="641"/>
      <c r="S408" s="641"/>
      <c r="T408" s="641"/>
      <c r="U408" s="641"/>
      <c r="V408" s="641"/>
      <c r="W408" s="641"/>
      <c r="X408" s="641"/>
      <c r="Y408" s="641"/>
      <c r="Z408" s="641"/>
      <c r="AA408" s="641"/>
      <c r="AB408" s="641"/>
      <c r="AC408" s="641"/>
      <c r="AD408" s="641"/>
      <c r="AE408" s="641"/>
      <c r="AF408" s="641"/>
      <c r="AG408" s="641"/>
      <c r="AH408" s="641"/>
      <c r="AI408" s="641"/>
      <c r="AJ408" s="641"/>
      <c r="AK408" s="641"/>
      <c r="AL408" s="641"/>
      <c r="AM408" s="641"/>
      <c r="AN408" s="641"/>
      <c r="AO408" s="641"/>
      <c r="AP408" s="641"/>
      <c r="AQ408" s="641"/>
      <c r="AR408" s="44"/>
    </row>
    <row r="409" spans="1:44" ht="14.25" customHeight="1" x14ac:dyDescent="0.25">
      <c r="A409" s="66"/>
      <c r="B409" s="44"/>
      <c r="C409" s="44"/>
      <c r="D409" s="44"/>
      <c r="E409" s="44"/>
      <c r="F409" s="44"/>
      <c r="G409" s="44"/>
      <c r="H409" s="641"/>
      <c r="I409" s="641"/>
      <c r="J409" s="641"/>
      <c r="K409" s="641"/>
      <c r="L409" s="641"/>
      <c r="M409" s="641"/>
      <c r="N409" s="641"/>
      <c r="O409" s="641"/>
      <c r="P409" s="641"/>
      <c r="Q409" s="641"/>
      <c r="R409" s="641"/>
      <c r="S409" s="641"/>
      <c r="T409" s="641"/>
      <c r="U409" s="641"/>
      <c r="V409" s="641"/>
      <c r="W409" s="641"/>
      <c r="X409" s="641"/>
      <c r="Y409" s="641"/>
      <c r="Z409" s="641"/>
      <c r="AA409" s="641"/>
      <c r="AB409" s="641"/>
      <c r="AC409" s="641"/>
      <c r="AD409" s="641"/>
      <c r="AE409" s="641"/>
      <c r="AF409" s="641"/>
      <c r="AG409" s="641"/>
      <c r="AH409" s="641"/>
      <c r="AI409" s="641"/>
      <c r="AJ409" s="641"/>
      <c r="AK409" s="641"/>
      <c r="AL409" s="641"/>
      <c r="AM409" s="641"/>
      <c r="AN409" s="641"/>
      <c r="AO409" s="641"/>
      <c r="AP409" s="641"/>
      <c r="AQ409" s="641"/>
      <c r="AR409" s="44"/>
    </row>
    <row r="410" spans="1:44" ht="14.25" customHeight="1" x14ac:dyDescent="0.25">
      <c r="A410" s="66"/>
      <c r="B410" s="44"/>
      <c r="C410" s="44"/>
      <c r="D410" s="44"/>
      <c r="E410" s="44"/>
      <c r="F410" s="44"/>
      <c r="G410" s="44"/>
      <c r="H410" s="641"/>
      <c r="I410" s="641"/>
      <c r="J410" s="641"/>
      <c r="K410" s="641"/>
      <c r="L410" s="641"/>
      <c r="M410" s="641"/>
      <c r="N410" s="641"/>
      <c r="O410" s="641"/>
      <c r="P410" s="641"/>
      <c r="Q410" s="641"/>
      <c r="R410" s="641"/>
      <c r="S410" s="641"/>
      <c r="T410" s="641"/>
      <c r="U410" s="641"/>
      <c r="V410" s="641"/>
      <c r="W410" s="641"/>
      <c r="X410" s="641"/>
      <c r="Y410" s="641"/>
      <c r="Z410" s="641"/>
      <c r="AA410" s="641"/>
      <c r="AB410" s="641"/>
      <c r="AC410" s="641"/>
      <c r="AD410" s="641"/>
      <c r="AE410" s="641"/>
      <c r="AF410" s="641"/>
      <c r="AG410" s="641"/>
      <c r="AH410" s="641"/>
      <c r="AI410" s="641"/>
      <c r="AJ410" s="641"/>
      <c r="AK410" s="641"/>
      <c r="AL410" s="641"/>
      <c r="AM410" s="641"/>
      <c r="AN410" s="641"/>
      <c r="AO410" s="641"/>
      <c r="AP410" s="641"/>
      <c r="AQ410" s="641"/>
      <c r="AR410" s="44"/>
    </row>
    <row r="411" spans="1:44" ht="14.25" customHeight="1" x14ac:dyDescent="0.25">
      <c r="A411" s="66"/>
      <c r="B411" s="44"/>
      <c r="C411" s="44"/>
      <c r="D411" s="44"/>
      <c r="E411" s="44"/>
      <c r="F411" s="44"/>
      <c r="G411" s="44"/>
      <c r="H411" s="641"/>
      <c r="I411" s="641"/>
      <c r="J411" s="641"/>
      <c r="K411" s="641"/>
      <c r="L411" s="641"/>
      <c r="M411" s="641"/>
      <c r="N411" s="641"/>
      <c r="O411" s="641"/>
      <c r="P411" s="641"/>
      <c r="Q411" s="641"/>
      <c r="R411" s="641"/>
      <c r="S411" s="641"/>
      <c r="T411" s="641"/>
      <c r="U411" s="641"/>
      <c r="V411" s="641"/>
      <c r="W411" s="641"/>
      <c r="X411" s="641"/>
      <c r="Y411" s="641"/>
      <c r="Z411" s="641"/>
      <c r="AA411" s="641"/>
      <c r="AB411" s="641"/>
      <c r="AC411" s="641"/>
      <c r="AD411" s="641"/>
      <c r="AE411" s="641"/>
      <c r="AF411" s="641"/>
      <c r="AG411" s="641"/>
      <c r="AH411" s="641"/>
      <c r="AI411" s="641"/>
      <c r="AJ411" s="641"/>
      <c r="AK411" s="641"/>
      <c r="AL411" s="641"/>
      <c r="AM411" s="641"/>
      <c r="AN411" s="641"/>
      <c r="AO411" s="641"/>
      <c r="AP411" s="641"/>
      <c r="AQ411" s="641"/>
      <c r="AR411" s="44"/>
    </row>
    <row r="412" spans="1:44" ht="14.25" customHeight="1" x14ac:dyDescent="0.25">
      <c r="A412" s="66"/>
      <c r="B412" s="44"/>
      <c r="C412" s="44"/>
      <c r="D412" s="44"/>
      <c r="E412" s="44"/>
      <c r="F412" s="44"/>
      <c r="G412" s="44"/>
      <c r="H412" s="641"/>
      <c r="I412" s="641"/>
      <c r="J412" s="641"/>
      <c r="K412" s="641"/>
      <c r="L412" s="641"/>
      <c r="M412" s="641"/>
      <c r="N412" s="641"/>
      <c r="O412" s="641"/>
      <c r="P412" s="641"/>
      <c r="Q412" s="641"/>
      <c r="R412" s="641"/>
      <c r="S412" s="641"/>
      <c r="T412" s="641"/>
      <c r="U412" s="641"/>
      <c r="V412" s="641"/>
      <c r="W412" s="641"/>
      <c r="X412" s="641"/>
      <c r="Y412" s="641"/>
      <c r="Z412" s="641"/>
      <c r="AA412" s="641"/>
      <c r="AB412" s="641"/>
      <c r="AC412" s="641"/>
      <c r="AD412" s="641"/>
      <c r="AE412" s="641"/>
      <c r="AF412" s="641"/>
      <c r="AG412" s="641"/>
      <c r="AH412" s="641"/>
      <c r="AI412" s="641"/>
      <c r="AJ412" s="641"/>
      <c r="AK412" s="641"/>
      <c r="AL412" s="641"/>
      <c r="AM412" s="641"/>
      <c r="AN412" s="641"/>
      <c r="AO412" s="641"/>
      <c r="AP412" s="641"/>
      <c r="AQ412" s="641"/>
      <c r="AR412" s="44"/>
    </row>
    <row r="413" spans="1:44" ht="14.25" customHeight="1" x14ac:dyDescent="0.25">
      <c r="A413" s="66"/>
      <c r="B413" s="44"/>
      <c r="C413" s="44"/>
      <c r="D413" s="44"/>
      <c r="E413" s="44"/>
      <c r="F413" s="44"/>
      <c r="G413" s="44"/>
      <c r="H413" s="641"/>
      <c r="I413" s="641"/>
      <c r="J413" s="641"/>
      <c r="K413" s="641"/>
      <c r="L413" s="641"/>
      <c r="M413" s="641"/>
      <c r="N413" s="641"/>
      <c r="O413" s="641"/>
      <c r="P413" s="641"/>
      <c r="Q413" s="641"/>
      <c r="R413" s="641"/>
      <c r="S413" s="641"/>
      <c r="T413" s="641"/>
      <c r="U413" s="641"/>
      <c r="V413" s="641"/>
      <c r="W413" s="641"/>
      <c r="X413" s="641"/>
      <c r="Y413" s="641"/>
      <c r="Z413" s="641"/>
      <c r="AA413" s="641"/>
      <c r="AB413" s="641"/>
      <c r="AC413" s="641"/>
      <c r="AD413" s="641"/>
      <c r="AE413" s="641"/>
      <c r="AF413" s="641"/>
      <c r="AG413" s="641"/>
      <c r="AH413" s="641"/>
      <c r="AI413" s="641"/>
      <c r="AJ413" s="641"/>
      <c r="AK413" s="641"/>
      <c r="AL413" s="641"/>
      <c r="AM413" s="641"/>
      <c r="AN413" s="641"/>
      <c r="AO413" s="641"/>
      <c r="AP413" s="641"/>
      <c r="AQ413" s="641"/>
      <c r="AR413" s="44"/>
    </row>
    <row r="414" spans="1:44" ht="14.25" customHeight="1" x14ac:dyDescent="0.25">
      <c r="A414" s="66"/>
      <c r="B414" s="44"/>
      <c r="C414" s="44"/>
      <c r="D414" s="44"/>
      <c r="E414" s="44"/>
      <c r="F414" s="44"/>
      <c r="G414" s="44"/>
      <c r="H414" s="641"/>
      <c r="I414" s="641"/>
      <c r="J414" s="641"/>
      <c r="K414" s="641"/>
      <c r="L414" s="641"/>
      <c r="M414" s="641"/>
      <c r="N414" s="641"/>
      <c r="O414" s="641"/>
      <c r="P414" s="641"/>
      <c r="Q414" s="641"/>
      <c r="R414" s="641"/>
      <c r="S414" s="641"/>
      <c r="T414" s="641"/>
      <c r="U414" s="641"/>
      <c r="V414" s="641"/>
      <c r="W414" s="641"/>
      <c r="X414" s="641"/>
      <c r="Y414" s="641"/>
      <c r="Z414" s="641"/>
      <c r="AA414" s="641"/>
      <c r="AB414" s="641"/>
      <c r="AC414" s="641"/>
      <c r="AD414" s="641"/>
      <c r="AE414" s="641"/>
      <c r="AF414" s="641"/>
      <c r="AG414" s="641"/>
      <c r="AH414" s="641"/>
      <c r="AI414" s="641"/>
      <c r="AJ414" s="641"/>
      <c r="AK414" s="641"/>
      <c r="AL414" s="641"/>
      <c r="AM414" s="641"/>
      <c r="AN414" s="641"/>
      <c r="AO414" s="641"/>
      <c r="AP414" s="641"/>
      <c r="AQ414" s="641"/>
      <c r="AR414" s="44"/>
    </row>
    <row r="415" spans="1:44" ht="14.25" customHeight="1" x14ac:dyDescent="0.25">
      <c r="A415" s="66"/>
      <c r="B415" s="44"/>
      <c r="C415" s="44"/>
      <c r="D415" s="44"/>
      <c r="E415" s="44"/>
      <c r="F415" s="44"/>
      <c r="G415" s="44"/>
      <c r="H415" s="641"/>
      <c r="I415" s="641"/>
      <c r="J415" s="641"/>
      <c r="K415" s="641"/>
      <c r="L415" s="641"/>
      <c r="M415" s="641"/>
      <c r="N415" s="641"/>
      <c r="O415" s="641"/>
      <c r="P415" s="641"/>
      <c r="Q415" s="641"/>
      <c r="R415" s="641"/>
      <c r="S415" s="641"/>
      <c r="T415" s="641"/>
      <c r="U415" s="641"/>
      <c r="V415" s="641"/>
      <c r="W415" s="641"/>
      <c r="X415" s="641"/>
      <c r="Y415" s="641"/>
      <c r="Z415" s="641"/>
      <c r="AA415" s="641"/>
      <c r="AB415" s="641"/>
      <c r="AC415" s="641"/>
      <c r="AD415" s="641"/>
      <c r="AE415" s="641"/>
      <c r="AF415" s="641"/>
      <c r="AG415" s="641"/>
      <c r="AH415" s="641"/>
      <c r="AI415" s="641"/>
      <c r="AJ415" s="641"/>
      <c r="AK415" s="641"/>
      <c r="AL415" s="641"/>
      <c r="AM415" s="641"/>
      <c r="AN415" s="641"/>
      <c r="AO415" s="641"/>
      <c r="AP415" s="641"/>
      <c r="AQ415" s="641"/>
      <c r="AR415" s="44"/>
    </row>
    <row r="416" spans="1:44" ht="14.25" customHeight="1" x14ac:dyDescent="0.25">
      <c r="A416" s="66"/>
      <c r="B416" s="44"/>
      <c r="C416" s="44"/>
      <c r="D416" s="44"/>
      <c r="E416" s="44"/>
      <c r="F416" s="44"/>
      <c r="G416" s="44"/>
      <c r="H416" s="641"/>
      <c r="I416" s="641"/>
      <c r="J416" s="641"/>
      <c r="K416" s="641"/>
      <c r="L416" s="641"/>
      <c r="M416" s="641"/>
      <c r="N416" s="641"/>
      <c r="O416" s="641"/>
      <c r="P416" s="641"/>
      <c r="Q416" s="641"/>
      <c r="R416" s="641"/>
      <c r="S416" s="641"/>
      <c r="T416" s="641"/>
      <c r="U416" s="641"/>
      <c r="V416" s="641"/>
      <c r="W416" s="641"/>
      <c r="X416" s="641"/>
      <c r="Y416" s="641"/>
      <c r="Z416" s="641"/>
      <c r="AA416" s="641"/>
      <c r="AB416" s="641"/>
      <c r="AC416" s="641"/>
      <c r="AD416" s="641"/>
      <c r="AE416" s="641"/>
      <c r="AF416" s="641"/>
      <c r="AG416" s="641"/>
      <c r="AH416" s="641"/>
      <c r="AI416" s="641"/>
      <c r="AJ416" s="641"/>
      <c r="AK416" s="641"/>
      <c r="AL416" s="641"/>
      <c r="AM416" s="641"/>
      <c r="AN416" s="641"/>
      <c r="AO416" s="641"/>
      <c r="AP416" s="641"/>
      <c r="AQ416" s="641"/>
      <c r="AR416" s="44"/>
    </row>
    <row r="417" spans="1:44" ht="14.25" customHeight="1" x14ac:dyDescent="0.25">
      <c r="A417" s="66"/>
      <c r="B417" s="44"/>
      <c r="C417" s="44"/>
      <c r="D417" s="44"/>
      <c r="E417" s="44"/>
      <c r="F417" s="44"/>
      <c r="G417" s="44"/>
      <c r="H417" s="641"/>
      <c r="I417" s="641"/>
      <c r="J417" s="641"/>
      <c r="K417" s="641"/>
      <c r="L417" s="641"/>
      <c r="M417" s="641"/>
      <c r="N417" s="641"/>
      <c r="O417" s="641"/>
      <c r="P417" s="641"/>
      <c r="Q417" s="641"/>
      <c r="R417" s="641"/>
      <c r="S417" s="641"/>
      <c r="T417" s="641"/>
      <c r="U417" s="641"/>
      <c r="V417" s="641"/>
      <c r="W417" s="641"/>
      <c r="X417" s="641"/>
      <c r="Y417" s="641"/>
      <c r="Z417" s="641"/>
      <c r="AA417" s="641"/>
      <c r="AB417" s="641"/>
      <c r="AC417" s="641"/>
      <c r="AD417" s="641"/>
      <c r="AE417" s="641"/>
      <c r="AF417" s="641"/>
      <c r="AG417" s="641"/>
      <c r="AH417" s="641"/>
      <c r="AI417" s="641"/>
      <c r="AJ417" s="641"/>
      <c r="AK417" s="641"/>
      <c r="AL417" s="641"/>
      <c r="AM417" s="641"/>
      <c r="AN417" s="641"/>
      <c r="AO417" s="641"/>
      <c r="AP417" s="641"/>
      <c r="AQ417" s="641"/>
      <c r="AR417" s="44"/>
    </row>
    <row r="418" spans="1:44" ht="14.25" customHeight="1" x14ac:dyDescent="0.25">
      <c r="A418" s="66"/>
      <c r="B418" s="44"/>
      <c r="C418" s="44"/>
      <c r="D418" s="44"/>
      <c r="E418" s="44"/>
      <c r="F418" s="44"/>
      <c r="G418" s="44"/>
      <c r="H418" s="641"/>
      <c r="I418" s="641"/>
      <c r="J418" s="641"/>
      <c r="K418" s="641"/>
      <c r="L418" s="641"/>
      <c r="M418" s="641"/>
      <c r="N418" s="641"/>
      <c r="O418" s="641"/>
      <c r="P418" s="641"/>
      <c r="Q418" s="641"/>
      <c r="R418" s="641"/>
      <c r="S418" s="641"/>
      <c r="T418" s="641"/>
      <c r="U418" s="641"/>
      <c r="V418" s="641"/>
      <c r="W418" s="641"/>
      <c r="X418" s="641"/>
      <c r="Y418" s="641"/>
      <c r="Z418" s="641"/>
      <c r="AA418" s="641"/>
      <c r="AB418" s="641"/>
      <c r="AC418" s="641"/>
      <c r="AD418" s="641"/>
      <c r="AE418" s="641"/>
      <c r="AF418" s="641"/>
      <c r="AG418" s="641"/>
      <c r="AH418" s="641"/>
      <c r="AI418" s="641"/>
      <c r="AJ418" s="641"/>
      <c r="AK418" s="641"/>
      <c r="AL418" s="641"/>
      <c r="AM418" s="641"/>
      <c r="AN418" s="641"/>
      <c r="AO418" s="641"/>
      <c r="AP418" s="641"/>
      <c r="AQ418" s="641"/>
      <c r="AR418" s="44"/>
    </row>
    <row r="419" spans="1:44" ht="14.25" customHeight="1" x14ac:dyDescent="0.25">
      <c r="A419" s="66"/>
      <c r="B419" s="44"/>
      <c r="C419" s="44"/>
      <c r="D419" s="44"/>
      <c r="E419" s="44"/>
      <c r="F419" s="44"/>
      <c r="G419" s="44"/>
      <c r="H419" s="641"/>
      <c r="I419" s="641"/>
      <c r="J419" s="641"/>
      <c r="K419" s="641"/>
      <c r="L419" s="641"/>
      <c r="M419" s="641"/>
      <c r="N419" s="641"/>
      <c r="O419" s="641"/>
      <c r="P419" s="641"/>
      <c r="Q419" s="641"/>
      <c r="R419" s="641"/>
      <c r="S419" s="641"/>
      <c r="T419" s="641"/>
      <c r="U419" s="641"/>
      <c r="V419" s="641"/>
      <c r="W419" s="641"/>
      <c r="X419" s="641"/>
      <c r="Y419" s="641"/>
      <c r="Z419" s="641"/>
      <c r="AA419" s="641"/>
      <c r="AB419" s="641"/>
      <c r="AC419" s="641"/>
      <c r="AD419" s="641"/>
      <c r="AE419" s="641"/>
      <c r="AF419" s="641"/>
      <c r="AG419" s="641"/>
      <c r="AH419" s="641"/>
      <c r="AI419" s="641"/>
      <c r="AJ419" s="641"/>
      <c r="AK419" s="641"/>
      <c r="AL419" s="641"/>
      <c r="AM419" s="641"/>
      <c r="AN419" s="641"/>
      <c r="AO419" s="641"/>
      <c r="AP419" s="641"/>
      <c r="AQ419" s="641"/>
      <c r="AR419" s="44"/>
    </row>
    <row r="420" spans="1:44" ht="14.25" customHeight="1" x14ac:dyDescent="0.25">
      <c r="A420" s="66"/>
      <c r="B420" s="44"/>
      <c r="C420" s="44"/>
      <c r="D420" s="44"/>
      <c r="E420" s="44"/>
      <c r="F420" s="44"/>
      <c r="G420" s="44"/>
      <c r="H420" s="641"/>
      <c r="I420" s="641"/>
      <c r="J420" s="641"/>
      <c r="K420" s="641"/>
      <c r="L420" s="641"/>
      <c r="M420" s="641"/>
      <c r="N420" s="641"/>
      <c r="O420" s="641"/>
      <c r="P420" s="641"/>
      <c r="Q420" s="641"/>
      <c r="R420" s="641"/>
      <c r="S420" s="641"/>
      <c r="T420" s="641"/>
      <c r="U420" s="641"/>
      <c r="V420" s="641"/>
      <c r="W420" s="641"/>
      <c r="X420" s="641"/>
      <c r="Y420" s="641"/>
      <c r="Z420" s="641"/>
      <c r="AA420" s="641"/>
      <c r="AB420" s="641"/>
      <c r="AC420" s="641"/>
      <c r="AD420" s="641"/>
      <c r="AE420" s="641"/>
      <c r="AF420" s="641"/>
      <c r="AG420" s="641"/>
      <c r="AH420" s="641"/>
      <c r="AI420" s="641"/>
      <c r="AJ420" s="641"/>
      <c r="AK420" s="641"/>
      <c r="AL420" s="641"/>
      <c r="AM420" s="641"/>
      <c r="AN420" s="641"/>
      <c r="AO420" s="641"/>
      <c r="AP420" s="641"/>
      <c r="AQ420" s="641"/>
      <c r="AR420" s="44"/>
    </row>
    <row r="421" spans="1:44" ht="14.25" customHeight="1" x14ac:dyDescent="0.25">
      <c r="A421" s="66"/>
      <c r="B421" s="44"/>
      <c r="C421" s="44"/>
      <c r="D421" s="44"/>
      <c r="E421" s="44"/>
      <c r="F421" s="44"/>
      <c r="G421" s="44"/>
      <c r="H421" s="641"/>
      <c r="I421" s="641"/>
      <c r="J421" s="641"/>
      <c r="K421" s="641"/>
      <c r="L421" s="641"/>
      <c r="M421" s="641"/>
      <c r="N421" s="641"/>
      <c r="O421" s="641"/>
      <c r="P421" s="641"/>
      <c r="Q421" s="641"/>
      <c r="R421" s="641"/>
      <c r="S421" s="641"/>
      <c r="T421" s="641"/>
      <c r="U421" s="641"/>
      <c r="V421" s="641"/>
      <c r="W421" s="641"/>
      <c r="X421" s="641"/>
      <c r="Y421" s="641"/>
      <c r="Z421" s="641"/>
      <c r="AA421" s="641"/>
      <c r="AB421" s="641"/>
      <c r="AC421" s="641"/>
      <c r="AD421" s="641"/>
      <c r="AE421" s="641"/>
      <c r="AF421" s="641"/>
      <c r="AG421" s="641"/>
      <c r="AH421" s="641"/>
      <c r="AI421" s="641"/>
      <c r="AJ421" s="641"/>
      <c r="AK421" s="641"/>
      <c r="AL421" s="641"/>
      <c r="AM421" s="641"/>
      <c r="AN421" s="641"/>
      <c r="AO421" s="641"/>
      <c r="AP421" s="641"/>
      <c r="AQ421" s="641"/>
      <c r="AR421" s="44"/>
    </row>
    <row r="422" spans="1:44" ht="14.25" customHeight="1" x14ac:dyDescent="0.25">
      <c r="A422" s="66"/>
      <c r="B422" s="44"/>
      <c r="C422" s="44"/>
      <c r="D422" s="44"/>
      <c r="E422" s="44"/>
      <c r="F422" s="44"/>
      <c r="G422" s="44"/>
      <c r="H422" s="641"/>
      <c r="I422" s="641"/>
      <c r="J422" s="641"/>
      <c r="K422" s="641"/>
      <c r="L422" s="641"/>
      <c r="M422" s="641"/>
      <c r="N422" s="641"/>
      <c r="O422" s="641"/>
      <c r="P422" s="641"/>
      <c r="Q422" s="641"/>
      <c r="R422" s="641"/>
      <c r="S422" s="641"/>
      <c r="T422" s="641"/>
      <c r="U422" s="641"/>
      <c r="V422" s="641"/>
      <c r="W422" s="641"/>
      <c r="X422" s="641"/>
      <c r="Y422" s="641"/>
      <c r="Z422" s="641"/>
      <c r="AA422" s="641"/>
      <c r="AB422" s="641"/>
      <c r="AC422" s="641"/>
      <c r="AD422" s="641"/>
      <c r="AE422" s="641"/>
      <c r="AF422" s="641"/>
      <c r="AG422" s="641"/>
      <c r="AH422" s="641"/>
      <c r="AI422" s="641"/>
      <c r="AJ422" s="641"/>
      <c r="AK422" s="641"/>
      <c r="AL422" s="641"/>
      <c r="AM422" s="641"/>
      <c r="AN422" s="641"/>
      <c r="AO422" s="641"/>
      <c r="AP422" s="641"/>
      <c r="AQ422" s="641"/>
      <c r="AR422" s="44"/>
    </row>
    <row r="423" spans="1:44" ht="14.25" customHeight="1" x14ac:dyDescent="0.25">
      <c r="A423" s="66"/>
      <c r="B423" s="44"/>
      <c r="C423" s="44"/>
      <c r="D423" s="44"/>
      <c r="E423" s="44"/>
      <c r="F423" s="44"/>
      <c r="G423" s="44"/>
      <c r="H423" s="641"/>
      <c r="I423" s="641"/>
      <c r="J423" s="641"/>
      <c r="K423" s="641"/>
      <c r="L423" s="641"/>
      <c r="M423" s="641"/>
      <c r="N423" s="641"/>
      <c r="O423" s="641"/>
      <c r="P423" s="641"/>
      <c r="Q423" s="641"/>
      <c r="R423" s="641"/>
      <c r="S423" s="641"/>
      <c r="T423" s="641"/>
      <c r="U423" s="641"/>
      <c r="V423" s="641"/>
      <c r="W423" s="641"/>
      <c r="X423" s="641"/>
      <c r="Y423" s="641"/>
      <c r="Z423" s="641"/>
      <c r="AA423" s="641"/>
      <c r="AB423" s="641"/>
      <c r="AC423" s="641"/>
      <c r="AD423" s="641"/>
      <c r="AE423" s="641"/>
      <c r="AF423" s="641"/>
      <c r="AG423" s="641"/>
      <c r="AH423" s="641"/>
      <c r="AI423" s="641"/>
      <c r="AJ423" s="641"/>
      <c r="AK423" s="641"/>
      <c r="AL423" s="641"/>
      <c r="AM423" s="641"/>
      <c r="AN423" s="641"/>
      <c r="AO423" s="641"/>
      <c r="AP423" s="641"/>
      <c r="AQ423" s="641"/>
      <c r="AR423" s="44"/>
    </row>
    <row r="424" spans="1:44" ht="14.25" customHeight="1" x14ac:dyDescent="0.25">
      <c r="A424" s="66"/>
      <c r="B424" s="44"/>
      <c r="C424" s="44"/>
      <c r="D424" s="44"/>
      <c r="E424" s="44"/>
      <c r="F424" s="44"/>
      <c r="G424" s="44"/>
      <c r="H424" s="641"/>
      <c r="I424" s="641"/>
      <c r="J424" s="641"/>
      <c r="K424" s="641"/>
      <c r="L424" s="641"/>
      <c r="M424" s="641"/>
      <c r="N424" s="641"/>
      <c r="O424" s="641"/>
      <c r="P424" s="641"/>
      <c r="Q424" s="641"/>
      <c r="R424" s="641"/>
      <c r="S424" s="641"/>
      <c r="T424" s="641"/>
      <c r="U424" s="641"/>
      <c r="V424" s="641"/>
      <c r="W424" s="641"/>
      <c r="X424" s="641"/>
      <c r="Y424" s="641"/>
      <c r="Z424" s="641"/>
      <c r="AA424" s="641"/>
      <c r="AB424" s="641"/>
      <c r="AC424" s="641"/>
      <c r="AD424" s="641"/>
      <c r="AE424" s="641"/>
      <c r="AF424" s="641"/>
      <c r="AG424" s="641"/>
      <c r="AH424" s="641"/>
      <c r="AI424" s="641"/>
      <c r="AJ424" s="641"/>
      <c r="AK424" s="641"/>
      <c r="AL424" s="641"/>
      <c r="AM424" s="641"/>
      <c r="AN424" s="641"/>
      <c r="AO424" s="641"/>
      <c r="AP424" s="641"/>
      <c r="AQ424" s="641"/>
      <c r="AR424" s="44"/>
    </row>
    <row r="425" spans="1:44" ht="14.25" customHeight="1" x14ac:dyDescent="0.25">
      <c r="A425" s="66"/>
      <c r="B425" s="44"/>
      <c r="C425" s="44"/>
      <c r="D425" s="44"/>
      <c r="E425" s="44"/>
      <c r="F425" s="44"/>
      <c r="G425" s="44"/>
      <c r="H425" s="641"/>
      <c r="I425" s="641"/>
      <c r="J425" s="641"/>
      <c r="K425" s="641"/>
      <c r="L425" s="641"/>
      <c r="M425" s="641"/>
      <c r="N425" s="641"/>
      <c r="O425" s="641"/>
      <c r="P425" s="641"/>
      <c r="Q425" s="641"/>
      <c r="R425" s="641"/>
      <c r="S425" s="641"/>
      <c r="T425" s="641"/>
      <c r="U425" s="641"/>
      <c r="V425" s="641"/>
      <c r="W425" s="641"/>
      <c r="X425" s="641"/>
      <c r="Y425" s="641"/>
      <c r="Z425" s="641"/>
      <c r="AA425" s="641"/>
      <c r="AB425" s="641"/>
      <c r="AC425" s="641"/>
      <c r="AD425" s="641"/>
      <c r="AE425" s="641"/>
      <c r="AF425" s="641"/>
      <c r="AG425" s="641"/>
      <c r="AH425" s="641"/>
      <c r="AI425" s="641"/>
      <c r="AJ425" s="641"/>
      <c r="AK425" s="641"/>
      <c r="AL425" s="641"/>
      <c r="AM425" s="641"/>
      <c r="AN425" s="641"/>
      <c r="AO425" s="641"/>
      <c r="AP425" s="641"/>
      <c r="AQ425" s="641"/>
      <c r="AR425" s="44"/>
    </row>
    <row r="426" spans="1:44" ht="14.25" customHeight="1" x14ac:dyDescent="0.25">
      <c r="A426" s="66"/>
      <c r="B426" s="44"/>
      <c r="C426" s="44"/>
      <c r="D426" s="44"/>
      <c r="E426" s="44"/>
      <c r="F426" s="44"/>
      <c r="G426" s="44"/>
      <c r="H426" s="641"/>
      <c r="I426" s="641"/>
      <c r="J426" s="641"/>
      <c r="K426" s="641"/>
      <c r="L426" s="641"/>
      <c r="M426" s="641"/>
      <c r="N426" s="641"/>
      <c r="O426" s="641"/>
      <c r="P426" s="641"/>
      <c r="Q426" s="641"/>
      <c r="R426" s="641"/>
      <c r="S426" s="641"/>
      <c r="T426" s="641"/>
      <c r="U426" s="641"/>
      <c r="V426" s="641"/>
      <c r="W426" s="641"/>
      <c r="X426" s="641"/>
      <c r="Y426" s="641"/>
      <c r="Z426" s="641"/>
      <c r="AA426" s="641"/>
      <c r="AB426" s="641"/>
      <c r="AC426" s="641"/>
      <c r="AD426" s="641"/>
      <c r="AE426" s="641"/>
      <c r="AF426" s="641"/>
      <c r="AG426" s="641"/>
      <c r="AH426" s="641"/>
      <c r="AI426" s="641"/>
      <c r="AJ426" s="641"/>
      <c r="AK426" s="641"/>
      <c r="AL426" s="641"/>
      <c r="AM426" s="641"/>
      <c r="AN426" s="641"/>
      <c r="AO426" s="641"/>
      <c r="AP426" s="641"/>
      <c r="AQ426" s="641"/>
      <c r="AR426" s="44"/>
    </row>
    <row r="427" spans="1:44" ht="14.25" customHeight="1" x14ac:dyDescent="0.25">
      <c r="A427" s="66"/>
      <c r="B427" s="44"/>
      <c r="C427" s="44"/>
      <c r="D427" s="44"/>
      <c r="E427" s="44"/>
      <c r="F427" s="44"/>
      <c r="G427" s="44"/>
      <c r="H427" s="641"/>
      <c r="I427" s="641"/>
      <c r="J427" s="641"/>
      <c r="K427" s="641"/>
      <c r="L427" s="641"/>
      <c r="M427" s="641"/>
      <c r="N427" s="641"/>
      <c r="O427" s="641"/>
      <c r="P427" s="641"/>
      <c r="Q427" s="641"/>
      <c r="R427" s="641"/>
      <c r="S427" s="641"/>
      <c r="T427" s="641"/>
      <c r="U427" s="641"/>
      <c r="V427" s="641"/>
      <c r="W427" s="641"/>
      <c r="X427" s="641"/>
      <c r="Y427" s="641"/>
      <c r="Z427" s="641"/>
      <c r="AA427" s="641"/>
      <c r="AB427" s="641"/>
      <c r="AC427" s="641"/>
      <c r="AD427" s="641"/>
      <c r="AE427" s="641"/>
      <c r="AF427" s="641"/>
      <c r="AG427" s="641"/>
      <c r="AH427" s="641"/>
      <c r="AI427" s="641"/>
      <c r="AJ427" s="641"/>
      <c r="AK427" s="641"/>
      <c r="AL427" s="641"/>
      <c r="AM427" s="641"/>
      <c r="AN427" s="641"/>
      <c r="AO427" s="641"/>
      <c r="AP427" s="641"/>
      <c r="AQ427" s="641"/>
      <c r="AR427" s="44"/>
    </row>
    <row r="428" spans="1:44" ht="14.25" customHeight="1" x14ac:dyDescent="0.25">
      <c r="A428" s="66"/>
      <c r="B428" s="44"/>
      <c r="C428" s="44"/>
      <c r="D428" s="44"/>
      <c r="E428" s="44"/>
      <c r="F428" s="44"/>
      <c r="G428" s="44"/>
      <c r="H428" s="641"/>
      <c r="I428" s="641"/>
      <c r="J428" s="641"/>
      <c r="K428" s="641"/>
      <c r="L428" s="641"/>
      <c r="M428" s="641"/>
      <c r="N428" s="641"/>
      <c r="O428" s="641"/>
      <c r="P428" s="641"/>
      <c r="Q428" s="641"/>
      <c r="R428" s="641"/>
      <c r="S428" s="641"/>
      <c r="T428" s="641"/>
      <c r="U428" s="641"/>
      <c r="V428" s="641"/>
      <c r="W428" s="641"/>
      <c r="X428" s="641"/>
      <c r="Y428" s="641"/>
      <c r="Z428" s="641"/>
      <c r="AA428" s="641"/>
      <c r="AB428" s="641"/>
      <c r="AC428" s="641"/>
      <c r="AD428" s="641"/>
      <c r="AE428" s="641"/>
      <c r="AF428" s="641"/>
      <c r="AG428" s="641"/>
      <c r="AH428" s="641"/>
      <c r="AI428" s="641"/>
      <c r="AJ428" s="641"/>
      <c r="AK428" s="641"/>
      <c r="AL428" s="641"/>
      <c r="AM428" s="641"/>
      <c r="AN428" s="641"/>
      <c r="AO428" s="641"/>
      <c r="AP428" s="641"/>
      <c r="AQ428" s="641"/>
      <c r="AR428" s="44"/>
    </row>
    <row r="429" spans="1:44" ht="14.25" customHeight="1" x14ac:dyDescent="0.25">
      <c r="A429" s="66"/>
      <c r="B429" s="44"/>
      <c r="C429" s="44"/>
      <c r="D429" s="44"/>
      <c r="E429" s="44"/>
      <c r="F429" s="44"/>
      <c r="G429" s="44"/>
      <c r="H429" s="641"/>
      <c r="I429" s="641"/>
      <c r="J429" s="641"/>
      <c r="K429" s="641"/>
      <c r="L429" s="641"/>
      <c r="M429" s="641"/>
      <c r="N429" s="641"/>
      <c r="O429" s="641"/>
      <c r="P429" s="641"/>
      <c r="Q429" s="641"/>
      <c r="R429" s="641"/>
      <c r="S429" s="641"/>
      <c r="T429" s="641"/>
      <c r="U429" s="641"/>
      <c r="V429" s="641"/>
      <c r="W429" s="641"/>
      <c r="X429" s="641"/>
      <c r="Y429" s="641"/>
      <c r="Z429" s="641"/>
      <c r="AA429" s="641"/>
      <c r="AB429" s="641"/>
      <c r="AC429" s="641"/>
      <c r="AD429" s="641"/>
      <c r="AE429" s="641"/>
      <c r="AF429" s="641"/>
      <c r="AG429" s="641"/>
      <c r="AH429" s="641"/>
      <c r="AI429" s="641"/>
      <c r="AJ429" s="641"/>
      <c r="AK429" s="641"/>
      <c r="AL429" s="641"/>
      <c r="AM429" s="641"/>
      <c r="AN429" s="641"/>
      <c r="AO429" s="641"/>
      <c r="AP429" s="641"/>
      <c r="AQ429" s="641"/>
      <c r="AR429" s="44"/>
    </row>
    <row r="430" spans="1:44" ht="14.25" customHeight="1" x14ac:dyDescent="0.25">
      <c r="A430" s="66"/>
      <c r="B430" s="44"/>
      <c r="C430" s="44"/>
      <c r="D430" s="44"/>
      <c r="E430" s="44"/>
      <c r="F430" s="44"/>
      <c r="G430" s="44"/>
      <c r="H430" s="641"/>
      <c r="I430" s="641"/>
      <c r="J430" s="641"/>
      <c r="K430" s="641"/>
      <c r="L430" s="641"/>
      <c r="M430" s="641"/>
      <c r="N430" s="641"/>
      <c r="O430" s="641"/>
      <c r="P430" s="641"/>
      <c r="Q430" s="641"/>
      <c r="R430" s="641"/>
      <c r="S430" s="641"/>
      <c r="T430" s="641"/>
      <c r="U430" s="641"/>
      <c r="V430" s="641"/>
      <c r="W430" s="641"/>
      <c r="X430" s="641"/>
      <c r="Y430" s="641"/>
      <c r="Z430" s="641"/>
      <c r="AA430" s="641"/>
      <c r="AB430" s="641"/>
      <c r="AC430" s="641"/>
      <c r="AD430" s="641"/>
      <c r="AE430" s="641"/>
      <c r="AF430" s="641"/>
      <c r="AG430" s="641"/>
      <c r="AH430" s="641"/>
      <c r="AI430" s="641"/>
      <c r="AJ430" s="641"/>
      <c r="AK430" s="641"/>
      <c r="AL430" s="641"/>
      <c r="AM430" s="641"/>
      <c r="AN430" s="641"/>
      <c r="AO430" s="641"/>
      <c r="AP430" s="641"/>
      <c r="AQ430" s="641"/>
      <c r="AR430" s="44"/>
    </row>
    <row r="431" spans="1:44" ht="14.25" customHeight="1" x14ac:dyDescent="0.25">
      <c r="A431" s="66"/>
      <c r="B431" s="44"/>
      <c r="C431" s="44"/>
      <c r="D431" s="44"/>
      <c r="E431" s="44"/>
      <c r="F431" s="44"/>
      <c r="G431" s="44"/>
      <c r="H431" s="641"/>
      <c r="I431" s="641"/>
      <c r="J431" s="641"/>
      <c r="K431" s="641"/>
      <c r="L431" s="641"/>
      <c r="M431" s="641"/>
      <c r="N431" s="641"/>
      <c r="O431" s="641"/>
      <c r="P431" s="641"/>
      <c r="Q431" s="641"/>
      <c r="R431" s="641"/>
      <c r="S431" s="641"/>
      <c r="T431" s="641"/>
      <c r="U431" s="641"/>
      <c r="V431" s="641"/>
      <c r="W431" s="641"/>
      <c r="X431" s="641"/>
      <c r="Y431" s="641"/>
      <c r="Z431" s="641"/>
      <c r="AA431" s="641"/>
      <c r="AB431" s="641"/>
      <c r="AC431" s="641"/>
      <c r="AD431" s="641"/>
      <c r="AE431" s="641"/>
      <c r="AF431" s="641"/>
      <c r="AG431" s="641"/>
      <c r="AH431" s="641"/>
      <c r="AI431" s="641"/>
      <c r="AJ431" s="641"/>
      <c r="AK431" s="641"/>
      <c r="AL431" s="641"/>
      <c r="AM431" s="641"/>
      <c r="AN431" s="641"/>
      <c r="AO431" s="641"/>
      <c r="AP431" s="641"/>
      <c r="AQ431" s="641"/>
      <c r="AR431" s="44"/>
    </row>
    <row r="432" spans="1:44" ht="14.25" customHeight="1" x14ac:dyDescent="0.25">
      <c r="A432" s="66"/>
      <c r="B432" s="44"/>
      <c r="C432" s="44"/>
      <c r="D432" s="44"/>
      <c r="E432" s="44"/>
      <c r="F432" s="44"/>
      <c r="G432" s="44"/>
      <c r="H432" s="641"/>
      <c r="I432" s="641"/>
      <c r="J432" s="641"/>
      <c r="K432" s="641"/>
      <c r="L432" s="641"/>
      <c r="M432" s="641"/>
      <c r="N432" s="641"/>
      <c r="O432" s="641"/>
      <c r="P432" s="641"/>
      <c r="Q432" s="641"/>
      <c r="R432" s="641"/>
      <c r="S432" s="641"/>
      <c r="T432" s="641"/>
      <c r="U432" s="641"/>
      <c r="V432" s="641"/>
      <c r="W432" s="641"/>
      <c r="X432" s="641"/>
      <c r="Y432" s="641"/>
      <c r="Z432" s="641"/>
      <c r="AA432" s="641"/>
      <c r="AB432" s="641"/>
      <c r="AC432" s="641"/>
      <c r="AD432" s="641"/>
      <c r="AE432" s="641"/>
      <c r="AF432" s="641"/>
      <c r="AG432" s="641"/>
      <c r="AH432" s="641"/>
      <c r="AI432" s="641"/>
      <c r="AJ432" s="641"/>
      <c r="AK432" s="641"/>
      <c r="AL432" s="641"/>
      <c r="AM432" s="641"/>
      <c r="AN432" s="641"/>
      <c r="AO432" s="641"/>
      <c r="AP432" s="641"/>
      <c r="AQ432" s="641"/>
      <c r="AR432" s="44"/>
    </row>
    <row r="433" spans="1:44" ht="14.25" customHeight="1" x14ac:dyDescent="0.25">
      <c r="A433" s="66"/>
      <c r="B433" s="44"/>
      <c r="C433" s="44"/>
      <c r="D433" s="44"/>
      <c r="E433" s="44"/>
      <c r="F433" s="44"/>
      <c r="G433" s="44"/>
      <c r="H433" s="641"/>
      <c r="I433" s="641"/>
      <c r="J433" s="641"/>
      <c r="K433" s="641"/>
      <c r="L433" s="641"/>
      <c r="M433" s="641"/>
      <c r="N433" s="641"/>
      <c r="O433" s="641"/>
      <c r="P433" s="641"/>
      <c r="Q433" s="641"/>
      <c r="R433" s="641"/>
      <c r="S433" s="641"/>
      <c r="T433" s="641"/>
      <c r="U433" s="641"/>
      <c r="V433" s="641"/>
      <c r="W433" s="641"/>
      <c r="X433" s="641"/>
      <c r="Y433" s="641"/>
      <c r="Z433" s="641"/>
      <c r="AA433" s="641"/>
      <c r="AB433" s="641"/>
      <c r="AC433" s="641"/>
      <c r="AD433" s="641"/>
      <c r="AE433" s="641"/>
      <c r="AF433" s="641"/>
      <c r="AG433" s="641"/>
      <c r="AH433" s="641"/>
      <c r="AI433" s="641"/>
      <c r="AJ433" s="641"/>
      <c r="AK433" s="641"/>
      <c r="AL433" s="641"/>
      <c r="AM433" s="641"/>
      <c r="AN433" s="641"/>
      <c r="AO433" s="641"/>
      <c r="AP433" s="641"/>
      <c r="AQ433" s="641"/>
      <c r="AR433" s="44"/>
    </row>
    <row r="434" spans="1:44" ht="14.25" customHeight="1" x14ac:dyDescent="0.25">
      <c r="A434" s="66"/>
      <c r="B434" s="44"/>
      <c r="C434" s="44"/>
      <c r="D434" s="44"/>
      <c r="E434" s="44"/>
      <c r="F434" s="44"/>
      <c r="G434" s="44"/>
      <c r="H434" s="641"/>
      <c r="I434" s="641"/>
      <c r="J434" s="641"/>
      <c r="K434" s="641"/>
      <c r="L434" s="641"/>
      <c r="M434" s="641"/>
      <c r="N434" s="641"/>
      <c r="O434" s="641"/>
      <c r="P434" s="641"/>
      <c r="Q434" s="641"/>
      <c r="R434" s="641"/>
      <c r="S434" s="641"/>
      <c r="T434" s="641"/>
      <c r="U434" s="641"/>
      <c r="V434" s="641"/>
      <c r="W434" s="641"/>
      <c r="X434" s="641"/>
      <c r="Y434" s="641"/>
      <c r="Z434" s="641"/>
      <c r="AA434" s="641"/>
      <c r="AB434" s="641"/>
      <c r="AC434" s="641"/>
      <c r="AD434" s="641"/>
      <c r="AE434" s="641"/>
      <c r="AF434" s="641"/>
      <c r="AG434" s="641"/>
      <c r="AH434" s="641"/>
      <c r="AI434" s="641"/>
      <c r="AJ434" s="641"/>
      <c r="AK434" s="641"/>
      <c r="AL434" s="641"/>
      <c r="AM434" s="641"/>
      <c r="AN434" s="641"/>
      <c r="AO434" s="641"/>
      <c r="AP434" s="641"/>
      <c r="AQ434" s="641"/>
      <c r="AR434" s="44"/>
    </row>
    <row r="435" spans="1:44" ht="14.25" customHeight="1" x14ac:dyDescent="0.25">
      <c r="A435" s="66"/>
      <c r="B435" s="44"/>
      <c r="C435" s="44"/>
      <c r="D435" s="44"/>
      <c r="E435" s="44"/>
      <c r="F435" s="44"/>
      <c r="G435" s="44"/>
      <c r="H435" s="641"/>
      <c r="I435" s="641"/>
      <c r="J435" s="641"/>
      <c r="K435" s="641"/>
      <c r="L435" s="641"/>
      <c r="M435" s="641"/>
      <c r="N435" s="641"/>
      <c r="O435" s="641"/>
      <c r="P435" s="641"/>
      <c r="Q435" s="641"/>
      <c r="R435" s="641"/>
      <c r="S435" s="641"/>
      <c r="T435" s="641"/>
      <c r="U435" s="641"/>
      <c r="V435" s="641"/>
      <c r="W435" s="641"/>
      <c r="X435" s="641"/>
      <c r="Y435" s="641"/>
      <c r="Z435" s="641"/>
      <c r="AA435" s="641"/>
      <c r="AB435" s="641"/>
      <c r="AC435" s="641"/>
      <c r="AD435" s="641"/>
      <c r="AE435" s="641"/>
      <c r="AF435" s="641"/>
      <c r="AG435" s="641"/>
      <c r="AH435" s="641"/>
      <c r="AI435" s="641"/>
      <c r="AJ435" s="641"/>
      <c r="AK435" s="641"/>
      <c r="AL435" s="641"/>
      <c r="AM435" s="641"/>
      <c r="AN435" s="641"/>
      <c r="AO435" s="641"/>
      <c r="AP435" s="641"/>
      <c r="AQ435" s="641"/>
      <c r="AR435" s="44"/>
    </row>
    <row r="436" spans="1:44" ht="14.25" customHeight="1" x14ac:dyDescent="0.25">
      <c r="A436" s="66"/>
      <c r="B436" s="44"/>
      <c r="C436" s="44"/>
      <c r="D436" s="44"/>
      <c r="E436" s="44"/>
      <c r="F436" s="44"/>
      <c r="G436" s="44"/>
      <c r="H436" s="641"/>
      <c r="I436" s="641"/>
      <c r="J436" s="641"/>
      <c r="K436" s="641"/>
      <c r="L436" s="641"/>
      <c r="M436" s="641"/>
      <c r="N436" s="641"/>
      <c r="O436" s="641"/>
      <c r="P436" s="641"/>
      <c r="Q436" s="641"/>
      <c r="R436" s="641"/>
      <c r="S436" s="641"/>
      <c r="T436" s="641"/>
      <c r="U436" s="641"/>
      <c r="V436" s="641"/>
      <c r="W436" s="641"/>
      <c r="X436" s="641"/>
      <c r="Y436" s="641"/>
      <c r="Z436" s="641"/>
      <c r="AA436" s="641"/>
      <c r="AB436" s="641"/>
      <c r="AC436" s="641"/>
      <c r="AD436" s="641"/>
      <c r="AE436" s="641"/>
      <c r="AF436" s="641"/>
      <c r="AG436" s="641"/>
      <c r="AH436" s="641"/>
      <c r="AI436" s="641"/>
      <c r="AJ436" s="641"/>
      <c r="AK436" s="641"/>
      <c r="AL436" s="641"/>
      <c r="AM436" s="641"/>
      <c r="AN436" s="641"/>
      <c r="AO436" s="641"/>
      <c r="AP436" s="641"/>
      <c r="AQ436" s="641"/>
      <c r="AR436" s="44"/>
    </row>
    <row r="437" spans="1:44" ht="14.25" customHeight="1" x14ac:dyDescent="0.25">
      <c r="A437" s="66"/>
      <c r="B437" s="44"/>
      <c r="C437" s="44"/>
      <c r="D437" s="44"/>
      <c r="E437" s="44"/>
      <c r="F437" s="44"/>
      <c r="G437" s="44"/>
      <c r="H437" s="641"/>
      <c r="I437" s="641"/>
      <c r="J437" s="641"/>
      <c r="K437" s="641"/>
      <c r="L437" s="641"/>
      <c r="M437" s="641"/>
      <c r="N437" s="641"/>
      <c r="O437" s="641"/>
      <c r="P437" s="641"/>
      <c r="Q437" s="641"/>
      <c r="R437" s="641"/>
      <c r="S437" s="641"/>
      <c r="T437" s="641"/>
      <c r="U437" s="641"/>
      <c r="V437" s="641"/>
      <c r="W437" s="641"/>
      <c r="X437" s="641"/>
      <c r="Y437" s="641"/>
      <c r="Z437" s="641"/>
      <c r="AA437" s="641"/>
      <c r="AB437" s="641"/>
      <c r="AC437" s="641"/>
      <c r="AD437" s="641"/>
      <c r="AE437" s="641"/>
      <c r="AF437" s="641"/>
      <c r="AG437" s="641"/>
      <c r="AH437" s="641"/>
      <c r="AI437" s="641"/>
      <c r="AJ437" s="641"/>
      <c r="AK437" s="641"/>
      <c r="AL437" s="641"/>
      <c r="AM437" s="641"/>
      <c r="AN437" s="641"/>
      <c r="AO437" s="641"/>
      <c r="AP437" s="641"/>
      <c r="AQ437" s="641"/>
      <c r="AR437" s="44"/>
    </row>
    <row r="438" spans="1:44" ht="14.25" customHeight="1" x14ac:dyDescent="0.25">
      <c r="A438" s="66"/>
      <c r="B438" s="44"/>
      <c r="C438" s="44"/>
      <c r="D438" s="44"/>
      <c r="E438" s="44"/>
      <c r="F438" s="44"/>
      <c r="G438" s="44"/>
      <c r="H438" s="641"/>
      <c r="I438" s="641"/>
      <c r="J438" s="641"/>
      <c r="K438" s="641"/>
      <c r="L438" s="641"/>
      <c r="M438" s="641"/>
      <c r="N438" s="641"/>
      <c r="O438" s="641"/>
      <c r="P438" s="641"/>
      <c r="Q438" s="641"/>
      <c r="R438" s="641"/>
      <c r="S438" s="641"/>
      <c r="T438" s="641"/>
      <c r="U438" s="641"/>
      <c r="V438" s="641"/>
      <c r="W438" s="641"/>
      <c r="X438" s="641"/>
      <c r="Y438" s="641"/>
      <c r="Z438" s="641"/>
      <c r="AA438" s="641"/>
      <c r="AB438" s="641"/>
      <c r="AC438" s="641"/>
      <c r="AD438" s="641"/>
      <c r="AE438" s="641"/>
      <c r="AF438" s="641"/>
      <c r="AG438" s="641"/>
      <c r="AH438" s="641"/>
      <c r="AI438" s="641"/>
      <c r="AJ438" s="641"/>
      <c r="AK438" s="641"/>
      <c r="AL438" s="641"/>
      <c r="AM438" s="641"/>
      <c r="AN438" s="641"/>
      <c r="AO438" s="641"/>
      <c r="AP438" s="641"/>
      <c r="AQ438" s="641"/>
      <c r="AR438" s="44"/>
    </row>
    <row r="439" spans="1:44" ht="14.25" customHeight="1" x14ac:dyDescent="0.25">
      <c r="A439" s="66"/>
      <c r="B439" s="44"/>
      <c r="C439" s="44"/>
      <c r="D439" s="44"/>
      <c r="E439" s="44"/>
      <c r="F439" s="44"/>
      <c r="G439" s="44"/>
      <c r="H439" s="641"/>
      <c r="I439" s="641"/>
      <c r="J439" s="641"/>
      <c r="K439" s="641"/>
      <c r="L439" s="641"/>
      <c r="M439" s="641"/>
      <c r="N439" s="641"/>
      <c r="O439" s="641"/>
      <c r="P439" s="641"/>
      <c r="Q439" s="641"/>
      <c r="R439" s="641"/>
      <c r="S439" s="641"/>
      <c r="T439" s="641"/>
      <c r="U439" s="641"/>
      <c r="V439" s="641"/>
      <c r="W439" s="641"/>
      <c r="X439" s="641"/>
      <c r="Y439" s="641"/>
      <c r="Z439" s="641"/>
      <c r="AA439" s="641"/>
      <c r="AB439" s="641"/>
      <c r="AC439" s="641"/>
      <c r="AD439" s="641"/>
      <c r="AE439" s="641"/>
      <c r="AF439" s="641"/>
      <c r="AG439" s="641"/>
      <c r="AH439" s="641"/>
      <c r="AI439" s="641"/>
      <c r="AJ439" s="641"/>
      <c r="AK439" s="641"/>
      <c r="AL439" s="641"/>
      <c r="AM439" s="641"/>
      <c r="AN439" s="641"/>
      <c r="AO439" s="641"/>
      <c r="AP439" s="641"/>
      <c r="AQ439" s="641"/>
      <c r="AR439" s="44"/>
    </row>
    <row r="440" spans="1:44" ht="14.25" customHeight="1" x14ac:dyDescent="0.25">
      <c r="A440" s="66"/>
      <c r="B440" s="44"/>
      <c r="C440" s="44"/>
      <c r="D440" s="44"/>
      <c r="E440" s="44"/>
      <c r="F440" s="44"/>
      <c r="G440" s="44"/>
      <c r="H440" s="641"/>
      <c r="I440" s="641"/>
      <c r="J440" s="641"/>
      <c r="K440" s="641"/>
      <c r="L440" s="641"/>
      <c r="M440" s="641"/>
      <c r="N440" s="641"/>
      <c r="O440" s="641"/>
      <c r="P440" s="641"/>
      <c r="Q440" s="641"/>
      <c r="R440" s="641"/>
      <c r="S440" s="641"/>
      <c r="T440" s="641"/>
      <c r="U440" s="641"/>
      <c r="V440" s="641"/>
      <c r="W440" s="641"/>
      <c r="X440" s="641"/>
      <c r="Y440" s="641"/>
      <c r="Z440" s="641"/>
      <c r="AA440" s="641"/>
      <c r="AB440" s="641"/>
      <c r="AC440" s="641"/>
      <c r="AD440" s="641"/>
      <c r="AE440" s="641"/>
      <c r="AF440" s="641"/>
      <c r="AG440" s="641"/>
      <c r="AH440" s="641"/>
      <c r="AI440" s="641"/>
      <c r="AJ440" s="641"/>
      <c r="AK440" s="641"/>
      <c r="AL440" s="641"/>
      <c r="AM440" s="641"/>
      <c r="AN440" s="641"/>
      <c r="AO440" s="641"/>
      <c r="AP440" s="641"/>
      <c r="AQ440" s="641"/>
      <c r="AR440" s="44"/>
    </row>
    <row r="441" spans="1:44" ht="14.25" customHeight="1" x14ac:dyDescent="0.25">
      <c r="A441" s="66"/>
      <c r="B441" s="44"/>
      <c r="C441" s="44"/>
      <c r="D441" s="44"/>
      <c r="E441" s="44"/>
      <c r="F441" s="44"/>
      <c r="G441" s="44"/>
      <c r="H441" s="641"/>
      <c r="I441" s="641"/>
      <c r="J441" s="641"/>
      <c r="K441" s="641"/>
      <c r="L441" s="641"/>
      <c r="M441" s="641"/>
      <c r="N441" s="641"/>
      <c r="O441" s="641"/>
      <c r="P441" s="641"/>
      <c r="Q441" s="641"/>
      <c r="R441" s="641"/>
      <c r="S441" s="641"/>
      <c r="T441" s="641"/>
      <c r="U441" s="641"/>
      <c r="V441" s="641"/>
      <c r="W441" s="641"/>
      <c r="X441" s="641"/>
      <c r="Y441" s="641"/>
      <c r="Z441" s="641"/>
      <c r="AA441" s="641"/>
      <c r="AB441" s="641"/>
      <c r="AC441" s="641"/>
      <c r="AD441" s="641"/>
      <c r="AE441" s="641"/>
      <c r="AF441" s="641"/>
      <c r="AG441" s="641"/>
      <c r="AH441" s="641"/>
      <c r="AI441" s="641"/>
      <c r="AJ441" s="641"/>
      <c r="AK441" s="641"/>
      <c r="AL441" s="641"/>
      <c r="AM441" s="641"/>
      <c r="AN441" s="641"/>
      <c r="AO441" s="641"/>
      <c r="AP441" s="641"/>
      <c r="AQ441" s="641"/>
      <c r="AR441" s="44"/>
    </row>
    <row r="442" spans="1:44" ht="14.25" customHeight="1" x14ac:dyDescent="0.25">
      <c r="A442" s="66"/>
      <c r="B442" s="44"/>
      <c r="C442" s="44"/>
      <c r="D442" s="44"/>
      <c r="E442" s="44"/>
      <c r="F442" s="44"/>
      <c r="G442" s="44"/>
      <c r="H442" s="641"/>
      <c r="I442" s="641"/>
      <c r="J442" s="641"/>
      <c r="K442" s="641"/>
      <c r="L442" s="641"/>
      <c r="M442" s="641"/>
      <c r="N442" s="641"/>
      <c r="O442" s="641"/>
      <c r="P442" s="641"/>
      <c r="Q442" s="641"/>
      <c r="R442" s="641"/>
      <c r="S442" s="641"/>
      <c r="T442" s="641"/>
      <c r="U442" s="641"/>
      <c r="V442" s="641"/>
      <c r="W442" s="641"/>
      <c r="X442" s="641"/>
      <c r="Y442" s="641"/>
      <c r="Z442" s="641"/>
      <c r="AA442" s="641"/>
      <c r="AB442" s="641"/>
      <c r="AC442" s="641"/>
      <c r="AD442" s="641"/>
      <c r="AE442" s="641"/>
      <c r="AF442" s="641"/>
      <c r="AG442" s="641"/>
      <c r="AH442" s="641"/>
      <c r="AI442" s="641"/>
      <c r="AJ442" s="641"/>
      <c r="AK442" s="641"/>
      <c r="AL442" s="641"/>
      <c r="AM442" s="641"/>
      <c r="AN442" s="641"/>
      <c r="AO442" s="641"/>
      <c r="AP442" s="641"/>
      <c r="AQ442" s="641"/>
      <c r="AR442" s="44"/>
    </row>
    <row r="443" spans="1:44" ht="14.25" customHeight="1" x14ac:dyDescent="0.25">
      <c r="A443" s="66"/>
      <c r="B443" s="44"/>
      <c r="C443" s="44"/>
      <c r="D443" s="44"/>
      <c r="E443" s="44"/>
      <c r="F443" s="44"/>
      <c r="G443" s="44"/>
      <c r="H443" s="641"/>
      <c r="I443" s="641"/>
      <c r="J443" s="641"/>
      <c r="K443" s="641"/>
      <c r="L443" s="641"/>
      <c r="M443" s="641"/>
      <c r="N443" s="641"/>
      <c r="O443" s="641"/>
      <c r="P443" s="641"/>
      <c r="Q443" s="641"/>
      <c r="R443" s="641"/>
      <c r="S443" s="641"/>
      <c r="T443" s="641"/>
      <c r="U443" s="641"/>
      <c r="V443" s="641"/>
      <c r="W443" s="641"/>
      <c r="X443" s="641"/>
      <c r="Y443" s="641"/>
      <c r="Z443" s="641"/>
      <c r="AA443" s="641"/>
      <c r="AB443" s="641"/>
      <c r="AC443" s="641"/>
      <c r="AD443" s="641"/>
      <c r="AE443" s="641"/>
      <c r="AF443" s="641"/>
      <c r="AG443" s="641"/>
      <c r="AH443" s="641"/>
      <c r="AI443" s="641"/>
      <c r="AJ443" s="641"/>
      <c r="AK443" s="641"/>
      <c r="AL443" s="641"/>
      <c r="AM443" s="641"/>
      <c r="AN443" s="641"/>
      <c r="AO443" s="641"/>
      <c r="AP443" s="641"/>
      <c r="AQ443" s="641"/>
      <c r="AR443" s="44"/>
    </row>
    <row r="444" spans="1:44" ht="14.25" customHeight="1" x14ac:dyDescent="0.25">
      <c r="A444" s="66"/>
      <c r="B444" s="44"/>
      <c r="C444" s="44"/>
      <c r="D444" s="44"/>
      <c r="E444" s="44"/>
      <c r="F444" s="44"/>
      <c r="G444" s="44"/>
      <c r="H444" s="641"/>
      <c r="I444" s="641"/>
      <c r="J444" s="641"/>
      <c r="K444" s="641"/>
      <c r="L444" s="641"/>
      <c r="M444" s="641"/>
      <c r="N444" s="641"/>
      <c r="O444" s="641"/>
      <c r="P444" s="641"/>
      <c r="Q444" s="641"/>
      <c r="R444" s="641"/>
      <c r="S444" s="641"/>
      <c r="T444" s="641"/>
      <c r="U444" s="641"/>
      <c r="V444" s="641"/>
      <c r="W444" s="641"/>
      <c r="X444" s="641"/>
      <c r="Y444" s="641"/>
      <c r="Z444" s="641"/>
      <c r="AA444" s="641"/>
      <c r="AB444" s="641"/>
      <c r="AC444" s="641"/>
      <c r="AD444" s="641"/>
      <c r="AE444" s="641"/>
      <c r="AF444" s="641"/>
      <c r="AG444" s="641"/>
      <c r="AH444" s="641"/>
      <c r="AI444" s="641"/>
      <c r="AJ444" s="641"/>
      <c r="AK444" s="641"/>
      <c r="AL444" s="641"/>
      <c r="AM444" s="641"/>
      <c r="AN444" s="641"/>
      <c r="AO444" s="641"/>
      <c r="AP444" s="641"/>
      <c r="AQ444" s="641"/>
      <c r="AR444" s="44"/>
    </row>
    <row r="445" spans="1:44" ht="14.25" customHeight="1" x14ac:dyDescent="0.25">
      <c r="A445" s="66"/>
      <c r="B445" s="44"/>
      <c r="C445" s="44"/>
      <c r="D445" s="44"/>
      <c r="E445" s="44"/>
      <c r="F445" s="44"/>
      <c r="G445" s="44"/>
      <c r="H445" s="641"/>
      <c r="I445" s="641"/>
      <c r="J445" s="641"/>
      <c r="K445" s="641"/>
      <c r="L445" s="641"/>
      <c r="M445" s="641"/>
      <c r="N445" s="641"/>
      <c r="O445" s="641"/>
      <c r="P445" s="641"/>
      <c r="Q445" s="641"/>
      <c r="R445" s="641"/>
      <c r="S445" s="641"/>
      <c r="T445" s="641"/>
      <c r="U445" s="641"/>
      <c r="V445" s="641"/>
      <c r="W445" s="641"/>
      <c r="X445" s="641"/>
      <c r="Y445" s="641"/>
      <c r="Z445" s="641"/>
      <c r="AA445" s="641"/>
      <c r="AB445" s="641"/>
      <c r="AC445" s="641"/>
      <c r="AD445" s="641"/>
      <c r="AE445" s="641"/>
      <c r="AF445" s="641"/>
      <c r="AG445" s="641"/>
      <c r="AH445" s="641"/>
      <c r="AI445" s="641"/>
      <c r="AJ445" s="641"/>
      <c r="AK445" s="641"/>
      <c r="AL445" s="641"/>
      <c r="AM445" s="641"/>
      <c r="AN445" s="641"/>
      <c r="AO445" s="641"/>
      <c r="AP445" s="641"/>
      <c r="AQ445" s="641"/>
      <c r="AR445" s="44"/>
    </row>
    <row r="446" spans="1:44" ht="14.25" customHeight="1" x14ac:dyDescent="0.25">
      <c r="A446" s="66"/>
      <c r="B446" s="44"/>
      <c r="C446" s="44"/>
      <c r="D446" s="44"/>
      <c r="E446" s="44"/>
      <c r="F446" s="44"/>
      <c r="G446" s="44"/>
      <c r="H446" s="641"/>
      <c r="I446" s="641"/>
      <c r="J446" s="641"/>
      <c r="K446" s="641"/>
      <c r="L446" s="641"/>
      <c r="M446" s="641"/>
      <c r="N446" s="641"/>
      <c r="O446" s="641"/>
      <c r="P446" s="641"/>
      <c r="Q446" s="641"/>
      <c r="R446" s="641"/>
      <c r="S446" s="641"/>
      <c r="T446" s="641"/>
      <c r="U446" s="641"/>
      <c r="V446" s="641"/>
      <c r="W446" s="641"/>
      <c r="X446" s="641"/>
      <c r="Y446" s="641"/>
      <c r="Z446" s="641"/>
      <c r="AA446" s="641"/>
      <c r="AB446" s="641"/>
      <c r="AC446" s="641"/>
      <c r="AD446" s="641"/>
      <c r="AE446" s="641"/>
      <c r="AF446" s="641"/>
      <c r="AG446" s="641"/>
      <c r="AH446" s="641"/>
      <c r="AI446" s="641"/>
      <c r="AJ446" s="641"/>
      <c r="AK446" s="641"/>
      <c r="AL446" s="641"/>
      <c r="AM446" s="641"/>
      <c r="AN446" s="641"/>
      <c r="AO446" s="641"/>
      <c r="AP446" s="641"/>
      <c r="AQ446" s="641"/>
      <c r="AR446" s="44"/>
    </row>
    <row r="447" spans="1:44" ht="14.25" customHeight="1" x14ac:dyDescent="0.25">
      <c r="A447" s="66"/>
      <c r="B447" s="44"/>
      <c r="C447" s="44"/>
      <c r="D447" s="44"/>
      <c r="E447" s="44"/>
      <c r="F447" s="44"/>
      <c r="G447" s="44"/>
      <c r="H447" s="641"/>
      <c r="I447" s="641"/>
      <c r="J447" s="641"/>
      <c r="K447" s="641"/>
      <c r="L447" s="641"/>
      <c r="M447" s="641"/>
      <c r="N447" s="641"/>
      <c r="O447" s="641"/>
      <c r="P447" s="641"/>
      <c r="Q447" s="641"/>
      <c r="R447" s="641"/>
      <c r="S447" s="641"/>
      <c r="T447" s="641"/>
      <c r="U447" s="641"/>
      <c r="V447" s="641"/>
      <c r="W447" s="641"/>
      <c r="X447" s="641"/>
      <c r="Y447" s="641"/>
      <c r="Z447" s="641"/>
      <c r="AA447" s="641"/>
      <c r="AB447" s="641"/>
      <c r="AC447" s="641"/>
      <c r="AD447" s="641"/>
      <c r="AE447" s="641"/>
      <c r="AF447" s="641"/>
      <c r="AG447" s="641"/>
      <c r="AH447" s="641"/>
      <c r="AI447" s="641"/>
      <c r="AJ447" s="641"/>
      <c r="AK447" s="641"/>
      <c r="AL447" s="641"/>
      <c r="AM447" s="641"/>
      <c r="AN447" s="641"/>
      <c r="AO447" s="641"/>
      <c r="AP447" s="641"/>
      <c r="AQ447" s="641"/>
      <c r="AR447" s="44"/>
    </row>
    <row r="448" spans="1:44" ht="14.25" customHeight="1" x14ac:dyDescent="0.25">
      <c r="A448" s="66"/>
      <c r="B448" s="44"/>
      <c r="C448" s="44"/>
      <c r="D448" s="44"/>
      <c r="E448" s="44"/>
      <c r="F448" s="44"/>
      <c r="G448" s="44"/>
      <c r="H448" s="641"/>
      <c r="I448" s="641"/>
      <c r="J448" s="641"/>
      <c r="K448" s="641"/>
      <c r="L448" s="641"/>
      <c r="M448" s="641"/>
      <c r="N448" s="641"/>
      <c r="O448" s="641"/>
      <c r="P448" s="641"/>
      <c r="Q448" s="641"/>
      <c r="R448" s="641"/>
      <c r="S448" s="641"/>
      <c r="T448" s="641"/>
      <c r="U448" s="641"/>
      <c r="V448" s="641"/>
      <c r="W448" s="641"/>
      <c r="X448" s="641"/>
      <c r="Y448" s="641"/>
      <c r="Z448" s="641"/>
      <c r="AA448" s="641"/>
      <c r="AB448" s="641"/>
      <c r="AC448" s="641"/>
      <c r="AD448" s="641"/>
      <c r="AE448" s="641"/>
      <c r="AF448" s="641"/>
      <c r="AG448" s="641"/>
      <c r="AH448" s="641"/>
      <c r="AI448" s="641"/>
      <c r="AJ448" s="641"/>
      <c r="AK448" s="641"/>
      <c r="AL448" s="641"/>
      <c r="AM448" s="641"/>
      <c r="AN448" s="641"/>
      <c r="AO448" s="641"/>
      <c r="AP448" s="641"/>
      <c r="AQ448" s="641"/>
      <c r="AR448" s="44"/>
    </row>
    <row r="449" spans="1:44" ht="14.25" customHeight="1" x14ac:dyDescent="0.25">
      <c r="A449" s="66"/>
      <c r="B449" s="44"/>
      <c r="C449" s="44"/>
      <c r="D449" s="44"/>
      <c r="E449" s="44"/>
      <c r="F449" s="44"/>
      <c r="G449" s="44"/>
      <c r="H449" s="641"/>
      <c r="I449" s="641"/>
      <c r="J449" s="641"/>
      <c r="K449" s="641"/>
      <c r="L449" s="641"/>
      <c r="M449" s="641"/>
      <c r="N449" s="641"/>
      <c r="O449" s="641"/>
      <c r="P449" s="641"/>
      <c r="Q449" s="641"/>
      <c r="R449" s="641"/>
      <c r="S449" s="641"/>
      <c r="T449" s="641"/>
      <c r="U449" s="641"/>
      <c r="V449" s="641"/>
      <c r="W449" s="641"/>
      <c r="X449" s="641"/>
      <c r="Y449" s="641"/>
      <c r="Z449" s="641"/>
      <c r="AA449" s="641"/>
      <c r="AB449" s="641"/>
      <c r="AC449" s="641"/>
      <c r="AD449" s="641"/>
      <c r="AE449" s="641"/>
      <c r="AF449" s="641"/>
      <c r="AG449" s="641"/>
      <c r="AH449" s="641"/>
      <c r="AI449" s="641"/>
      <c r="AJ449" s="641"/>
      <c r="AK449" s="641"/>
      <c r="AL449" s="641"/>
      <c r="AM449" s="641"/>
      <c r="AN449" s="641"/>
      <c r="AO449" s="641"/>
      <c r="AP449" s="641"/>
      <c r="AQ449" s="641"/>
      <c r="AR449" s="44"/>
    </row>
    <row r="450" spans="1:44" ht="14.25" customHeight="1" x14ac:dyDescent="0.25">
      <c r="A450" s="66"/>
      <c r="B450" s="44"/>
      <c r="C450" s="44"/>
      <c r="D450" s="44"/>
      <c r="E450" s="44"/>
      <c r="F450" s="44"/>
      <c r="G450" s="44"/>
      <c r="H450" s="641"/>
      <c r="I450" s="641"/>
      <c r="J450" s="641"/>
      <c r="K450" s="641"/>
      <c r="L450" s="641"/>
      <c r="M450" s="641"/>
      <c r="N450" s="641"/>
      <c r="O450" s="641"/>
      <c r="P450" s="641"/>
      <c r="Q450" s="641"/>
      <c r="R450" s="641"/>
      <c r="S450" s="641"/>
      <c r="T450" s="641"/>
      <c r="U450" s="641"/>
      <c r="V450" s="641"/>
      <c r="W450" s="641"/>
      <c r="X450" s="641"/>
      <c r="Y450" s="641"/>
      <c r="Z450" s="641"/>
      <c r="AA450" s="641"/>
      <c r="AB450" s="641"/>
      <c r="AC450" s="641"/>
      <c r="AD450" s="641"/>
      <c r="AE450" s="641"/>
      <c r="AF450" s="641"/>
      <c r="AG450" s="641"/>
      <c r="AH450" s="641"/>
      <c r="AI450" s="641"/>
      <c r="AJ450" s="641"/>
      <c r="AK450" s="641"/>
      <c r="AL450" s="641"/>
      <c r="AM450" s="641"/>
      <c r="AN450" s="641"/>
      <c r="AO450" s="641"/>
      <c r="AP450" s="641"/>
      <c r="AQ450" s="641"/>
      <c r="AR450" s="44"/>
    </row>
    <row r="451" spans="1:44" ht="14.25" customHeight="1" x14ac:dyDescent="0.25">
      <c r="A451" s="66"/>
      <c r="B451" s="44"/>
      <c r="C451" s="44"/>
      <c r="D451" s="44"/>
      <c r="E451" s="44"/>
      <c r="F451" s="44"/>
      <c r="G451" s="44"/>
      <c r="H451" s="641"/>
      <c r="I451" s="641"/>
      <c r="J451" s="641"/>
      <c r="K451" s="641"/>
      <c r="L451" s="641"/>
      <c r="M451" s="641"/>
      <c r="N451" s="641"/>
      <c r="O451" s="641"/>
      <c r="P451" s="641"/>
      <c r="Q451" s="641"/>
      <c r="R451" s="641"/>
      <c r="S451" s="641"/>
      <c r="T451" s="641"/>
      <c r="U451" s="641"/>
      <c r="V451" s="641"/>
      <c r="W451" s="641"/>
      <c r="X451" s="641"/>
      <c r="Y451" s="641"/>
      <c r="Z451" s="641"/>
      <c r="AA451" s="641"/>
      <c r="AB451" s="641"/>
      <c r="AC451" s="641"/>
      <c r="AD451" s="641"/>
      <c r="AE451" s="641"/>
      <c r="AF451" s="641"/>
      <c r="AG451" s="641"/>
      <c r="AH451" s="641"/>
      <c r="AI451" s="641"/>
      <c r="AJ451" s="641"/>
      <c r="AK451" s="641"/>
      <c r="AL451" s="641"/>
      <c r="AM451" s="641"/>
      <c r="AN451" s="641"/>
      <c r="AO451" s="641"/>
      <c r="AP451" s="641"/>
      <c r="AQ451" s="641"/>
      <c r="AR451" s="44"/>
    </row>
    <row r="452" spans="1:44" ht="14.25" customHeight="1" x14ac:dyDescent="0.25">
      <c r="A452" s="66"/>
      <c r="B452" s="44"/>
      <c r="C452" s="44"/>
      <c r="D452" s="44"/>
      <c r="E452" s="44"/>
      <c r="F452" s="44"/>
      <c r="G452" s="44"/>
      <c r="H452" s="641"/>
      <c r="I452" s="641"/>
      <c r="J452" s="641"/>
      <c r="K452" s="641"/>
      <c r="L452" s="641"/>
      <c r="M452" s="641"/>
      <c r="N452" s="641"/>
      <c r="O452" s="641"/>
      <c r="P452" s="641"/>
      <c r="Q452" s="641"/>
      <c r="R452" s="641"/>
      <c r="S452" s="641"/>
      <c r="T452" s="641"/>
      <c r="U452" s="641"/>
      <c r="V452" s="641"/>
      <c r="W452" s="641"/>
      <c r="X452" s="641"/>
      <c r="Y452" s="641"/>
      <c r="Z452" s="641"/>
      <c r="AA452" s="641"/>
      <c r="AB452" s="641"/>
      <c r="AC452" s="641"/>
      <c r="AD452" s="641"/>
      <c r="AE452" s="641"/>
      <c r="AF452" s="641"/>
      <c r="AG452" s="641"/>
      <c r="AH452" s="641"/>
      <c r="AI452" s="641"/>
      <c r="AJ452" s="641"/>
      <c r="AK452" s="641"/>
      <c r="AL452" s="641"/>
      <c r="AM452" s="641"/>
      <c r="AN452" s="641"/>
      <c r="AO452" s="641"/>
      <c r="AP452" s="641"/>
      <c r="AQ452" s="641"/>
      <c r="AR452" s="44"/>
    </row>
    <row r="453" spans="1:44" ht="14.25" customHeight="1" x14ac:dyDescent="0.25">
      <c r="A453" s="66"/>
      <c r="B453" s="44"/>
      <c r="C453" s="44"/>
      <c r="D453" s="44"/>
      <c r="E453" s="44"/>
      <c r="F453" s="44"/>
      <c r="G453" s="44"/>
      <c r="H453" s="641"/>
      <c r="I453" s="641"/>
      <c r="J453" s="641"/>
      <c r="K453" s="641"/>
      <c r="L453" s="641"/>
      <c r="M453" s="641"/>
      <c r="N453" s="641"/>
      <c r="O453" s="641"/>
      <c r="P453" s="641"/>
      <c r="Q453" s="641"/>
      <c r="R453" s="641"/>
      <c r="S453" s="641"/>
      <c r="T453" s="641"/>
      <c r="U453" s="641"/>
      <c r="V453" s="641"/>
      <c r="W453" s="641"/>
      <c r="X453" s="641"/>
      <c r="Y453" s="641"/>
      <c r="Z453" s="641"/>
      <c r="AA453" s="641"/>
      <c r="AB453" s="641"/>
      <c r="AC453" s="641"/>
      <c r="AD453" s="641"/>
      <c r="AE453" s="641"/>
      <c r="AF453" s="641"/>
      <c r="AG453" s="641"/>
      <c r="AH453" s="641"/>
      <c r="AI453" s="641"/>
      <c r="AJ453" s="641"/>
      <c r="AK453" s="641"/>
      <c r="AL453" s="641"/>
      <c r="AM453" s="641"/>
      <c r="AN453" s="641"/>
      <c r="AO453" s="641"/>
      <c r="AP453" s="641"/>
      <c r="AQ453" s="641"/>
      <c r="AR453" s="44"/>
    </row>
    <row r="454" spans="1:44" ht="14.25" customHeight="1" x14ac:dyDescent="0.25">
      <c r="A454" s="66"/>
      <c r="B454" s="44"/>
      <c r="C454" s="44"/>
      <c r="D454" s="44"/>
      <c r="E454" s="44"/>
      <c r="F454" s="44"/>
      <c r="G454" s="44"/>
      <c r="H454" s="641"/>
      <c r="I454" s="641"/>
      <c r="J454" s="641"/>
      <c r="K454" s="641"/>
      <c r="L454" s="641"/>
      <c r="M454" s="641"/>
      <c r="N454" s="641"/>
      <c r="O454" s="641"/>
      <c r="P454" s="641"/>
      <c r="Q454" s="641"/>
      <c r="R454" s="641"/>
      <c r="S454" s="641"/>
      <c r="T454" s="641"/>
      <c r="U454" s="641"/>
      <c r="V454" s="641"/>
      <c r="W454" s="641"/>
      <c r="X454" s="641"/>
      <c r="Y454" s="641"/>
      <c r="Z454" s="641"/>
      <c r="AA454" s="641"/>
      <c r="AB454" s="641"/>
      <c r="AC454" s="641"/>
      <c r="AD454" s="641"/>
      <c r="AE454" s="641"/>
      <c r="AF454" s="641"/>
      <c r="AG454" s="641"/>
      <c r="AH454" s="641"/>
      <c r="AI454" s="641"/>
      <c r="AJ454" s="641"/>
      <c r="AK454" s="641"/>
      <c r="AL454" s="641"/>
      <c r="AM454" s="641"/>
      <c r="AN454" s="641"/>
      <c r="AO454" s="641"/>
      <c r="AP454" s="641"/>
      <c r="AQ454" s="641"/>
      <c r="AR454" s="44"/>
    </row>
    <row r="455" spans="1:44" ht="14.25" customHeight="1" x14ac:dyDescent="0.25">
      <c r="A455" s="66"/>
      <c r="B455" s="44"/>
      <c r="C455" s="44"/>
      <c r="D455" s="44"/>
      <c r="E455" s="44"/>
      <c r="F455" s="44"/>
      <c r="G455" s="44"/>
      <c r="H455" s="641"/>
      <c r="I455" s="641"/>
      <c r="J455" s="641"/>
      <c r="K455" s="641"/>
      <c r="L455" s="641"/>
      <c r="M455" s="641"/>
      <c r="N455" s="641"/>
      <c r="O455" s="641"/>
      <c r="P455" s="641"/>
      <c r="Q455" s="641"/>
      <c r="R455" s="641"/>
      <c r="S455" s="641"/>
      <c r="T455" s="641"/>
      <c r="U455" s="641"/>
      <c r="V455" s="641"/>
      <c r="W455" s="641"/>
      <c r="X455" s="641"/>
      <c r="Y455" s="641"/>
      <c r="Z455" s="641"/>
      <c r="AA455" s="641"/>
      <c r="AB455" s="641"/>
      <c r="AC455" s="641"/>
      <c r="AD455" s="641"/>
      <c r="AE455" s="641"/>
      <c r="AF455" s="641"/>
      <c r="AG455" s="641"/>
      <c r="AH455" s="641"/>
      <c r="AI455" s="641"/>
      <c r="AJ455" s="641"/>
      <c r="AK455" s="641"/>
      <c r="AL455" s="641"/>
      <c r="AM455" s="641"/>
      <c r="AN455" s="641"/>
      <c r="AO455" s="641"/>
      <c r="AP455" s="641"/>
      <c r="AQ455" s="641"/>
      <c r="AR455" s="44"/>
    </row>
    <row r="456" spans="1:44" ht="14.25" customHeight="1" x14ac:dyDescent="0.25">
      <c r="A456" s="66"/>
      <c r="B456" s="44"/>
      <c r="C456" s="44"/>
      <c r="D456" s="44"/>
      <c r="E456" s="44"/>
      <c r="F456" s="44"/>
      <c r="G456" s="44"/>
      <c r="H456" s="641"/>
      <c r="I456" s="641"/>
      <c r="J456" s="641"/>
      <c r="K456" s="641"/>
      <c r="L456" s="641"/>
      <c r="M456" s="641"/>
      <c r="N456" s="641"/>
      <c r="O456" s="641"/>
      <c r="P456" s="641"/>
      <c r="Q456" s="641"/>
      <c r="R456" s="641"/>
      <c r="S456" s="641"/>
      <c r="T456" s="641"/>
      <c r="U456" s="641"/>
      <c r="V456" s="641"/>
      <c r="W456" s="641"/>
      <c r="X456" s="641"/>
      <c r="Y456" s="641"/>
      <c r="Z456" s="641"/>
      <c r="AA456" s="641"/>
      <c r="AB456" s="641"/>
      <c r="AC456" s="641"/>
      <c r="AD456" s="641"/>
      <c r="AE456" s="641"/>
      <c r="AF456" s="641"/>
      <c r="AG456" s="641"/>
      <c r="AH456" s="641"/>
      <c r="AI456" s="641"/>
      <c r="AJ456" s="641"/>
      <c r="AK456" s="641"/>
      <c r="AL456" s="641"/>
      <c r="AM456" s="641"/>
      <c r="AN456" s="641"/>
      <c r="AO456" s="641"/>
      <c r="AP456" s="641"/>
      <c r="AQ456" s="641"/>
      <c r="AR456" s="44"/>
    </row>
    <row r="457" spans="1:44" ht="14.25" customHeight="1" x14ac:dyDescent="0.25">
      <c r="A457" s="66"/>
      <c r="B457" s="44"/>
      <c r="C457" s="44"/>
      <c r="D457" s="44"/>
      <c r="E457" s="44"/>
      <c r="F457" s="44"/>
      <c r="G457" s="44"/>
      <c r="H457" s="641"/>
      <c r="I457" s="641"/>
      <c r="J457" s="641"/>
      <c r="K457" s="641"/>
      <c r="L457" s="641"/>
      <c r="M457" s="641"/>
      <c r="N457" s="641"/>
      <c r="O457" s="641"/>
      <c r="P457" s="641"/>
      <c r="Q457" s="641"/>
      <c r="R457" s="641"/>
      <c r="S457" s="641"/>
      <c r="T457" s="641"/>
      <c r="U457" s="641"/>
      <c r="V457" s="641"/>
      <c r="W457" s="641"/>
      <c r="X457" s="641"/>
      <c r="Y457" s="641"/>
      <c r="Z457" s="641"/>
      <c r="AA457" s="641"/>
      <c r="AB457" s="641"/>
      <c r="AC457" s="641"/>
      <c r="AD457" s="641"/>
      <c r="AE457" s="641"/>
      <c r="AF457" s="641"/>
      <c r="AG457" s="641"/>
      <c r="AH457" s="641"/>
      <c r="AI457" s="641"/>
      <c r="AJ457" s="641"/>
      <c r="AK457" s="641"/>
      <c r="AL457" s="641"/>
      <c r="AM457" s="641"/>
      <c r="AN457" s="641"/>
      <c r="AO457" s="641"/>
      <c r="AP457" s="641"/>
      <c r="AQ457" s="641"/>
      <c r="AR457" s="44"/>
    </row>
    <row r="458" spans="1:44" ht="14.25" customHeight="1" x14ac:dyDescent="0.25">
      <c r="A458" s="66"/>
      <c r="B458" s="44"/>
      <c r="C458" s="44"/>
      <c r="D458" s="44"/>
      <c r="E458" s="44"/>
      <c r="F458" s="44"/>
      <c r="G458" s="44"/>
      <c r="H458" s="641"/>
      <c r="I458" s="641"/>
      <c r="J458" s="641"/>
      <c r="K458" s="641"/>
      <c r="L458" s="641"/>
      <c r="M458" s="641"/>
      <c r="N458" s="641"/>
      <c r="O458" s="641"/>
      <c r="P458" s="641"/>
      <c r="Q458" s="641"/>
      <c r="R458" s="641"/>
      <c r="S458" s="641"/>
      <c r="T458" s="641"/>
      <c r="U458" s="641"/>
      <c r="V458" s="641"/>
      <c r="W458" s="641"/>
      <c r="X458" s="641"/>
      <c r="Y458" s="641"/>
      <c r="Z458" s="641"/>
      <c r="AA458" s="641"/>
      <c r="AB458" s="641"/>
      <c r="AC458" s="641"/>
      <c r="AD458" s="641"/>
      <c r="AE458" s="641"/>
      <c r="AF458" s="641"/>
      <c r="AG458" s="641"/>
      <c r="AH458" s="641"/>
      <c r="AI458" s="641"/>
      <c r="AJ458" s="641"/>
      <c r="AK458" s="641"/>
      <c r="AL458" s="641"/>
      <c r="AM458" s="641"/>
      <c r="AN458" s="641"/>
      <c r="AO458" s="641"/>
      <c r="AP458" s="641"/>
      <c r="AQ458" s="641"/>
      <c r="AR458" s="44"/>
    </row>
    <row r="459" spans="1:44" ht="14.25" customHeight="1" x14ac:dyDescent="0.25">
      <c r="A459" s="66"/>
      <c r="B459" s="44"/>
      <c r="C459" s="44"/>
      <c r="D459" s="44"/>
      <c r="E459" s="44"/>
      <c r="F459" s="44"/>
      <c r="G459" s="44"/>
      <c r="H459" s="641"/>
      <c r="I459" s="641"/>
      <c r="J459" s="641"/>
      <c r="K459" s="641"/>
      <c r="L459" s="641"/>
      <c r="M459" s="641"/>
      <c r="N459" s="641"/>
      <c r="O459" s="641"/>
      <c r="P459" s="641"/>
      <c r="Q459" s="641"/>
      <c r="R459" s="641"/>
      <c r="S459" s="641"/>
      <c r="T459" s="641"/>
      <c r="U459" s="641"/>
      <c r="V459" s="641"/>
      <c r="W459" s="641"/>
      <c r="X459" s="641"/>
      <c r="Y459" s="641"/>
      <c r="Z459" s="641"/>
      <c r="AA459" s="641"/>
      <c r="AB459" s="641"/>
      <c r="AC459" s="641"/>
      <c r="AD459" s="641"/>
      <c r="AE459" s="641"/>
      <c r="AF459" s="641"/>
      <c r="AG459" s="641"/>
      <c r="AH459" s="641"/>
      <c r="AI459" s="641"/>
      <c r="AJ459" s="641"/>
      <c r="AK459" s="641"/>
      <c r="AL459" s="641"/>
      <c r="AM459" s="641"/>
      <c r="AN459" s="641"/>
      <c r="AO459" s="641"/>
      <c r="AP459" s="641"/>
      <c r="AQ459" s="641"/>
      <c r="AR459" s="44"/>
    </row>
    <row r="460" spans="1:44" ht="14.25" customHeight="1" x14ac:dyDescent="0.25">
      <c r="A460" s="66"/>
      <c r="B460" s="44"/>
      <c r="C460" s="44"/>
      <c r="D460" s="44"/>
      <c r="E460" s="44"/>
      <c r="F460" s="44"/>
      <c r="G460" s="44"/>
      <c r="H460" s="641"/>
      <c r="I460" s="641"/>
      <c r="J460" s="641"/>
      <c r="K460" s="641"/>
      <c r="L460" s="641"/>
      <c r="M460" s="641"/>
      <c r="N460" s="641"/>
      <c r="O460" s="641"/>
      <c r="P460" s="641"/>
      <c r="Q460" s="641"/>
      <c r="R460" s="641"/>
      <c r="S460" s="641"/>
      <c r="T460" s="641"/>
      <c r="U460" s="641"/>
      <c r="V460" s="641"/>
      <c r="W460" s="641"/>
      <c r="X460" s="641"/>
      <c r="Y460" s="641"/>
      <c r="Z460" s="641"/>
      <c r="AA460" s="641"/>
      <c r="AB460" s="641"/>
      <c r="AC460" s="641"/>
      <c r="AD460" s="641"/>
      <c r="AE460" s="641"/>
      <c r="AF460" s="641"/>
      <c r="AG460" s="641"/>
      <c r="AH460" s="641"/>
      <c r="AI460" s="641"/>
      <c r="AJ460" s="641"/>
      <c r="AK460" s="641"/>
      <c r="AL460" s="641"/>
      <c r="AM460" s="641"/>
      <c r="AN460" s="641"/>
      <c r="AO460" s="641"/>
      <c r="AP460" s="641"/>
      <c r="AQ460" s="641"/>
      <c r="AR460" s="44"/>
    </row>
    <row r="461" spans="1:44" ht="14.25" customHeight="1" x14ac:dyDescent="0.25">
      <c r="A461" s="66"/>
      <c r="B461" s="44"/>
      <c r="C461" s="44"/>
      <c r="D461" s="44"/>
      <c r="E461" s="44"/>
      <c r="F461" s="44"/>
      <c r="G461" s="44"/>
      <c r="H461" s="641"/>
      <c r="I461" s="641"/>
      <c r="J461" s="641"/>
      <c r="K461" s="641"/>
      <c r="L461" s="641"/>
      <c r="M461" s="641"/>
      <c r="N461" s="641"/>
      <c r="O461" s="641"/>
      <c r="P461" s="641"/>
      <c r="Q461" s="641"/>
      <c r="R461" s="641"/>
      <c r="S461" s="641"/>
      <c r="T461" s="641"/>
      <c r="U461" s="641"/>
      <c r="V461" s="641"/>
      <c r="W461" s="641"/>
      <c r="X461" s="641"/>
      <c r="Y461" s="641"/>
      <c r="Z461" s="641"/>
      <c r="AA461" s="641"/>
      <c r="AB461" s="641"/>
      <c r="AC461" s="641"/>
      <c r="AD461" s="641"/>
      <c r="AE461" s="641"/>
      <c r="AF461" s="641"/>
      <c r="AG461" s="641"/>
      <c r="AH461" s="641"/>
      <c r="AI461" s="641"/>
      <c r="AJ461" s="641"/>
      <c r="AK461" s="641"/>
      <c r="AL461" s="641"/>
      <c r="AM461" s="641"/>
      <c r="AN461" s="641"/>
      <c r="AO461" s="641"/>
      <c r="AP461" s="641"/>
      <c r="AQ461" s="641"/>
      <c r="AR461" s="44"/>
    </row>
    <row r="462" spans="1:44" ht="14.25" customHeight="1" x14ac:dyDescent="0.25">
      <c r="A462" s="66"/>
      <c r="B462" s="44"/>
      <c r="C462" s="44"/>
      <c r="D462" s="44"/>
      <c r="E462" s="44"/>
      <c r="F462" s="44"/>
      <c r="G462" s="44"/>
      <c r="H462" s="641"/>
      <c r="I462" s="641"/>
      <c r="J462" s="641"/>
      <c r="K462" s="641"/>
      <c r="L462" s="641"/>
      <c r="M462" s="641"/>
      <c r="N462" s="641"/>
      <c r="O462" s="641"/>
      <c r="P462" s="641"/>
      <c r="Q462" s="641"/>
      <c r="R462" s="641"/>
      <c r="S462" s="641"/>
      <c r="T462" s="641"/>
      <c r="U462" s="641"/>
      <c r="V462" s="641"/>
      <c r="W462" s="641"/>
      <c r="X462" s="641"/>
      <c r="Y462" s="641"/>
      <c r="Z462" s="641"/>
      <c r="AA462" s="641"/>
      <c r="AB462" s="641"/>
      <c r="AC462" s="641"/>
      <c r="AD462" s="641"/>
      <c r="AE462" s="641"/>
      <c r="AF462" s="641"/>
      <c r="AG462" s="641"/>
      <c r="AH462" s="641"/>
      <c r="AI462" s="641"/>
      <c r="AJ462" s="641"/>
      <c r="AK462" s="641"/>
      <c r="AL462" s="641"/>
      <c r="AM462" s="641"/>
      <c r="AN462" s="641"/>
      <c r="AO462" s="641"/>
      <c r="AP462" s="641"/>
      <c r="AQ462" s="641"/>
      <c r="AR462" s="44"/>
    </row>
    <row r="463" spans="1:44" ht="14.25" customHeight="1" x14ac:dyDescent="0.25">
      <c r="A463" s="66"/>
      <c r="B463" s="44"/>
      <c r="C463" s="44"/>
      <c r="D463" s="44"/>
      <c r="E463" s="44"/>
      <c r="F463" s="44"/>
      <c r="G463" s="44"/>
      <c r="H463" s="641"/>
      <c r="I463" s="641"/>
      <c r="J463" s="641"/>
      <c r="K463" s="641"/>
      <c r="L463" s="641"/>
      <c r="M463" s="641"/>
      <c r="N463" s="641"/>
      <c r="O463" s="641"/>
      <c r="P463" s="641"/>
      <c r="Q463" s="641"/>
      <c r="R463" s="641"/>
      <c r="S463" s="641"/>
      <c r="T463" s="641"/>
      <c r="U463" s="641"/>
      <c r="V463" s="641"/>
      <c r="W463" s="641"/>
      <c r="X463" s="641"/>
      <c r="Y463" s="641"/>
      <c r="Z463" s="641"/>
      <c r="AA463" s="641"/>
      <c r="AB463" s="641"/>
      <c r="AC463" s="641"/>
      <c r="AD463" s="641"/>
      <c r="AE463" s="641"/>
      <c r="AF463" s="641"/>
      <c r="AG463" s="641"/>
      <c r="AH463" s="641"/>
      <c r="AI463" s="641"/>
      <c r="AJ463" s="641"/>
      <c r="AK463" s="641"/>
      <c r="AL463" s="641"/>
      <c r="AM463" s="641"/>
      <c r="AN463" s="641"/>
      <c r="AO463" s="641"/>
      <c r="AP463" s="641"/>
      <c r="AQ463" s="641"/>
      <c r="AR463" s="44"/>
    </row>
    <row r="464" spans="1:44" ht="14.25" customHeight="1" x14ac:dyDescent="0.25">
      <c r="A464" s="66"/>
      <c r="B464" s="44"/>
      <c r="C464" s="44"/>
      <c r="D464" s="44"/>
      <c r="E464" s="44"/>
      <c r="F464" s="44"/>
      <c r="G464" s="44"/>
      <c r="H464" s="641"/>
      <c r="I464" s="641"/>
      <c r="J464" s="641"/>
      <c r="K464" s="641"/>
      <c r="L464" s="641"/>
      <c r="M464" s="641"/>
      <c r="N464" s="641"/>
      <c r="O464" s="641"/>
      <c r="P464" s="641"/>
      <c r="Q464" s="641"/>
      <c r="R464" s="641"/>
      <c r="S464" s="641"/>
      <c r="T464" s="641"/>
      <c r="U464" s="641"/>
      <c r="V464" s="641"/>
      <c r="W464" s="641"/>
      <c r="X464" s="641"/>
      <c r="Y464" s="641"/>
      <c r="Z464" s="641"/>
      <c r="AA464" s="641"/>
      <c r="AB464" s="641"/>
      <c r="AC464" s="641"/>
      <c r="AD464" s="641"/>
      <c r="AE464" s="641"/>
      <c r="AF464" s="641"/>
      <c r="AG464" s="641"/>
      <c r="AH464" s="641"/>
      <c r="AI464" s="641"/>
      <c r="AJ464" s="641"/>
      <c r="AK464" s="641"/>
      <c r="AL464" s="641"/>
      <c r="AM464" s="641"/>
      <c r="AN464" s="641"/>
      <c r="AO464" s="641"/>
      <c r="AP464" s="641"/>
      <c r="AQ464" s="641"/>
      <c r="AR464" s="44"/>
    </row>
    <row r="465" spans="1:44" ht="14.25" customHeight="1" x14ac:dyDescent="0.25">
      <c r="A465" s="66"/>
      <c r="B465" s="44"/>
      <c r="C465" s="44"/>
      <c r="D465" s="44"/>
      <c r="E465" s="44"/>
      <c r="F465" s="44"/>
      <c r="G465" s="44"/>
      <c r="H465" s="641"/>
      <c r="I465" s="641"/>
      <c r="J465" s="641"/>
      <c r="K465" s="641"/>
      <c r="L465" s="641"/>
      <c r="M465" s="641"/>
      <c r="N465" s="641"/>
      <c r="O465" s="641"/>
      <c r="P465" s="641"/>
      <c r="Q465" s="641"/>
      <c r="R465" s="641"/>
      <c r="S465" s="641"/>
      <c r="T465" s="641"/>
      <c r="U465" s="641"/>
      <c r="V465" s="641"/>
      <c r="W465" s="641"/>
      <c r="X465" s="641"/>
      <c r="Y465" s="641"/>
      <c r="Z465" s="641"/>
      <c r="AA465" s="641"/>
      <c r="AB465" s="641"/>
      <c r="AC465" s="641"/>
      <c r="AD465" s="641"/>
      <c r="AE465" s="641"/>
      <c r="AF465" s="641"/>
      <c r="AG465" s="641"/>
      <c r="AH465" s="641"/>
      <c r="AI465" s="641"/>
      <c r="AJ465" s="641"/>
      <c r="AK465" s="641"/>
      <c r="AL465" s="641"/>
      <c r="AM465" s="641"/>
      <c r="AN465" s="641"/>
      <c r="AO465" s="641"/>
      <c r="AP465" s="641"/>
      <c r="AQ465" s="641"/>
      <c r="AR465" s="44"/>
    </row>
    <row r="466" spans="1:44" ht="14.25" customHeight="1" x14ac:dyDescent="0.25">
      <c r="A466" s="66"/>
      <c r="B466" s="44"/>
      <c r="C466" s="44"/>
      <c r="D466" s="44"/>
      <c r="E466" s="44"/>
      <c r="F466" s="44"/>
      <c r="G466" s="44"/>
      <c r="H466" s="641"/>
      <c r="I466" s="641"/>
      <c r="J466" s="641"/>
      <c r="K466" s="641"/>
      <c r="L466" s="641"/>
      <c r="M466" s="641"/>
      <c r="N466" s="641"/>
      <c r="O466" s="641"/>
      <c r="P466" s="641"/>
      <c r="Q466" s="641"/>
      <c r="R466" s="641"/>
      <c r="S466" s="641"/>
      <c r="T466" s="641"/>
      <c r="U466" s="641"/>
      <c r="V466" s="641"/>
      <c r="W466" s="641"/>
      <c r="X466" s="641"/>
      <c r="Y466" s="641"/>
      <c r="Z466" s="641"/>
      <c r="AA466" s="641"/>
      <c r="AB466" s="641"/>
      <c r="AC466" s="641"/>
      <c r="AD466" s="641"/>
      <c r="AE466" s="641"/>
      <c r="AF466" s="641"/>
      <c r="AG466" s="641"/>
      <c r="AH466" s="641"/>
      <c r="AI466" s="641"/>
      <c r="AJ466" s="641"/>
      <c r="AK466" s="641"/>
      <c r="AL466" s="641"/>
      <c r="AM466" s="641"/>
      <c r="AN466" s="641"/>
      <c r="AO466" s="641"/>
      <c r="AP466" s="641"/>
      <c r="AQ466" s="641"/>
      <c r="AR466" s="44"/>
    </row>
    <row r="467" spans="1:44" ht="14.25" customHeight="1" x14ac:dyDescent="0.25">
      <c r="A467" s="66"/>
      <c r="B467" s="44"/>
      <c r="C467" s="44"/>
      <c r="D467" s="44"/>
      <c r="E467" s="44"/>
      <c r="F467" s="44"/>
      <c r="G467" s="44"/>
      <c r="H467" s="641"/>
      <c r="I467" s="641"/>
      <c r="J467" s="641"/>
      <c r="K467" s="641"/>
      <c r="L467" s="641"/>
      <c r="M467" s="641"/>
      <c r="N467" s="641"/>
      <c r="O467" s="641"/>
      <c r="P467" s="641"/>
      <c r="Q467" s="641"/>
      <c r="R467" s="641"/>
      <c r="S467" s="641"/>
      <c r="T467" s="641"/>
      <c r="U467" s="641"/>
      <c r="V467" s="641"/>
      <c r="W467" s="641"/>
      <c r="X467" s="641"/>
      <c r="Y467" s="641"/>
      <c r="Z467" s="641"/>
      <c r="AA467" s="641"/>
      <c r="AB467" s="641"/>
      <c r="AC467" s="641"/>
      <c r="AD467" s="641"/>
      <c r="AE467" s="641"/>
      <c r="AF467" s="641"/>
      <c r="AG467" s="641"/>
      <c r="AH467" s="641"/>
      <c r="AI467" s="641"/>
      <c r="AJ467" s="641"/>
      <c r="AK467" s="641"/>
      <c r="AL467" s="641"/>
      <c r="AM467" s="641"/>
      <c r="AN467" s="641"/>
      <c r="AO467" s="641"/>
      <c r="AP467" s="641"/>
      <c r="AQ467" s="641"/>
      <c r="AR467" s="44"/>
    </row>
    <row r="468" spans="1:44" ht="14.25" customHeight="1" x14ac:dyDescent="0.25">
      <c r="A468" s="66"/>
      <c r="B468" s="44"/>
      <c r="C468" s="44"/>
      <c r="D468" s="44"/>
      <c r="E468" s="44"/>
      <c r="F468" s="44"/>
      <c r="G468" s="44"/>
      <c r="H468" s="641"/>
      <c r="I468" s="641"/>
      <c r="J468" s="641"/>
      <c r="K468" s="641"/>
      <c r="L468" s="641"/>
      <c r="M468" s="641"/>
      <c r="N468" s="641"/>
      <c r="O468" s="641"/>
      <c r="P468" s="641"/>
      <c r="Q468" s="641"/>
      <c r="R468" s="641"/>
      <c r="S468" s="641"/>
      <c r="T468" s="641"/>
      <c r="U468" s="641"/>
      <c r="V468" s="641"/>
      <c r="W468" s="641"/>
      <c r="X468" s="641"/>
      <c r="Y468" s="641"/>
      <c r="Z468" s="641"/>
      <c r="AA468" s="641"/>
      <c r="AB468" s="641"/>
      <c r="AC468" s="641"/>
      <c r="AD468" s="641"/>
      <c r="AE468" s="641"/>
      <c r="AF468" s="641"/>
      <c r="AG468" s="641"/>
      <c r="AH468" s="641"/>
      <c r="AI468" s="641"/>
      <c r="AJ468" s="641"/>
      <c r="AK468" s="641"/>
      <c r="AL468" s="641"/>
      <c r="AM468" s="641"/>
      <c r="AN468" s="641"/>
      <c r="AO468" s="641"/>
      <c r="AP468" s="641"/>
      <c r="AQ468" s="641"/>
      <c r="AR468" s="44"/>
    </row>
    <row r="469" spans="1:44" ht="14.25" customHeight="1" x14ac:dyDescent="0.25">
      <c r="A469" s="66"/>
      <c r="B469" s="44"/>
      <c r="C469" s="44"/>
      <c r="D469" s="44"/>
      <c r="E469" s="44"/>
      <c r="F469" s="44"/>
      <c r="G469" s="44"/>
      <c r="H469" s="641"/>
      <c r="I469" s="641"/>
      <c r="J469" s="641"/>
      <c r="K469" s="641"/>
      <c r="L469" s="641"/>
      <c r="M469" s="641"/>
      <c r="N469" s="641"/>
      <c r="O469" s="641"/>
      <c r="P469" s="641"/>
      <c r="Q469" s="641"/>
      <c r="R469" s="641"/>
      <c r="S469" s="641"/>
      <c r="T469" s="641"/>
      <c r="U469" s="641"/>
      <c r="V469" s="641"/>
      <c r="W469" s="641"/>
      <c r="X469" s="641"/>
      <c r="Y469" s="641"/>
      <c r="Z469" s="641"/>
      <c r="AA469" s="641"/>
      <c r="AB469" s="641"/>
      <c r="AC469" s="641"/>
      <c r="AD469" s="641"/>
      <c r="AE469" s="641"/>
      <c r="AF469" s="641"/>
      <c r="AG469" s="641"/>
      <c r="AH469" s="641"/>
      <c r="AI469" s="641"/>
      <c r="AJ469" s="641"/>
      <c r="AK469" s="641"/>
      <c r="AL469" s="641"/>
      <c r="AM469" s="641"/>
      <c r="AN469" s="641"/>
      <c r="AO469" s="641"/>
      <c r="AP469" s="641"/>
      <c r="AQ469" s="641"/>
      <c r="AR469" s="44"/>
    </row>
    <row r="470" spans="1:44" ht="14.25" customHeight="1" x14ac:dyDescent="0.25">
      <c r="A470" s="66"/>
      <c r="B470" s="44"/>
      <c r="C470" s="44"/>
      <c r="D470" s="44"/>
      <c r="E470" s="44"/>
      <c r="F470" s="44"/>
      <c r="G470" s="44"/>
      <c r="H470" s="641"/>
      <c r="I470" s="641"/>
      <c r="J470" s="641"/>
      <c r="K470" s="641"/>
      <c r="L470" s="641"/>
      <c r="M470" s="641"/>
      <c r="N470" s="641"/>
      <c r="O470" s="641"/>
      <c r="P470" s="641"/>
      <c r="Q470" s="641"/>
      <c r="R470" s="641"/>
      <c r="S470" s="641"/>
      <c r="T470" s="641"/>
      <c r="U470" s="641"/>
      <c r="V470" s="641"/>
      <c r="W470" s="641"/>
      <c r="X470" s="641"/>
      <c r="Y470" s="641"/>
      <c r="Z470" s="641"/>
      <c r="AA470" s="641"/>
      <c r="AB470" s="641"/>
      <c r="AC470" s="641"/>
      <c r="AD470" s="641"/>
      <c r="AE470" s="641"/>
      <c r="AF470" s="641"/>
      <c r="AG470" s="641"/>
      <c r="AH470" s="641"/>
      <c r="AI470" s="641"/>
      <c r="AJ470" s="641"/>
      <c r="AK470" s="641"/>
      <c r="AL470" s="641"/>
      <c r="AM470" s="641"/>
      <c r="AN470" s="641"/>
      <c r="AO470" s="641"/>
      <c r="AP470" s="641"/>
      <c r="AQ470" s="641"/>
      <c r="AR470" s="44"/>
    </row>
    <row r="471" spans="1:44" ht="14.25" customHeight="1" x14ac:dyDescent="0.25">
      <c r="A471" s="66"/>
      <c r="B471" s="44"/>
      <c r="C471" s="44"/>
      <c r="D471" s="44"/>
      <c r="E471" s="44"/>
      <c r="F471" s="44"/>
      <c r="G471" s="44"/>
      <c r="H471" s="641"/>
      <c r="I471" s="641"/>
      <c r="J471" s="641"/>
      <c r="K471" s="641"/>
      <c r="L471" s="641"/>
      <c r="M471" s="641"/>
      <c r="N471" s="641"/>
      <c r="O471" s="641"/>
      <c r="P471" s="641"/>
      <c r="Q471" s="641"/>
      <c r="R471" s="641"/>
      <c r="S471" s="641"/>
      <c r="T471" s="641"/>
      <c r="U471" s="641"/>
      <c r="V471" s="641"/>
      <c r="W471" s="641"/>
      <c r="X471" s="641"/>
      <c r="Y471" s="641"/>
      <c r="Z471" s="641"/>
      <c r="AA471" s="641"/>
      <c r="AB471" s="641"/>
      <c r="AC471" s="641"/>
      <c r="AD471" s="641"/>
      <c r="AE471" s="641"/>
      <c r="AF471" s="641"/>
      <c r="AG471" s="641"/>
      <c r="AH471" s="641"/>
      <c r="AI471" s="641"/>
      <c r="AJ471" s="641"/>
      <c r="AK471" s="641"/>
      <c r="AL471" s="641"/>
      <c r="AM471" s="641"/>
      <c r="AN471" s="641"/>
      <c r="AO471" s="641"/>
      <c r="AP471" s="641"/>
      <c r="AQ471" s="641"/>
      <c r="AR471" s="44"/>
    </row>
    <row r="472" spans="1:44" ht="14.25" customHeight="1" x14ac:dyDescent="0.25">
      <c r="A472" s="66"/>
      <c r="B472" s="44"/>
      <c r="C472" s="44"/>
      <c r="D472" s="44"/>
      <c r="E472" s="44"/>
      <c r="F472" s="44"/>
      <c r="G472" s="44"/>
      <c r="H472" s="641"/>
      <c r="I472" s="641"/>
      <c r="J472" s="641"/>
      <c r="K472" s="641"/>
      <c r="L472" s="641"/>
      <c r="M472" s="641"/>
      <c r="N472" s="641"/>
      <c r="O472" s="641"/>
      <c r="P472" s="641"/>
      <c r="Q472" s="641"/>
      <c r="R472" s="641"/>
      <c r="S472" s="641"/>
      <c r="T472" s="641"/>
      <c r="U472" s="641"/>
      <c r="V472" s="641"/>
      <c r="W472" s="641"/>
      <c r="X472" s="641"/>
      <c r="Y472" s="641"/>
      <c r="Z472" s="641"/>
      <c r="AA472" s="641"/>
      <c r="AB472" s="641"/>
      <c r="AC472" s="641"/>
      <c r="AD472" s="641"/>
      <c r="AE472" s="641"/>
      <c r="AF472" s="641"/>
      <c r="AG472" s="641"/>
      <c r="AH472" s="641"/>
      <c r="AI472" s="641"/>
      <c r="AJ472" s="641"/>
      <c r="AK472" s="641"/>
      <c r="AL472" s="641"/>
      <c r="AM472" s="641"/>
      <c r="AN472" s="641"/>
      <c r="AO472" s="641"/>
      <c r="AP472" s="641"/>
      <c r="AQ472" s="641"/>
      <c r="AR472" s="44"/>
    </row>
    <row r="473" spans="1:44" ht="14.25" customHeight="1" x14ac:dyDescent="0.25">
      <c r="A473" s="66"/>
      <c r="B473" s="44"/>
      <c r="C473" s="44"/>
      <c r="D473" s="44"/>
      <c r="E473" s="44"/>
      <c r="F473" s="44"/>
      <c r="G473" s="44"/>
      <c r="H473" s="641"/>
      <c r="I473" s="641"/>
      <c r="J473" s="641"/>
      <c r="K473" s="641"/>
      <c r="L473" s="641"/>
      <c r="M473" s="641"/>
      <c r="N473" s="641"/>
      <c r="O473" s="641"/>
      <c r="P473" s="641"/>
      <c r="Q473" s="641"/>
      <c r="R473" s="641"/>
      <c r="S473" s="641"/>
      <c r="T473" s="641"/>
      <c r="U473" s="641"/>
      <c r="V473" s="641"/>
      <c r="W473" s="641"/>
      <c r="X473" s="641"/>
      <c r="Y473" s="641"/>
      <c r="Z473" s="641"/>
      <c r="AA473" s="641"/>
      <c r="AB473" s="641"/>
      <c r="AC473" s="641"/>
      <c r="AD473" s="641"/>
      <c r="AE473" s="641"/>
      <c r="AF473" s="641"/>
      <c r="AG473" s="641"/>
      <c r="AH473" s="641"/>
      <c r="AI473" s="641"/>
      <c r="AJ473" s="641"/>
      <c r="AK473" s="641"/>
      <c r="AL473" s="641"/>
      <c r="AM473" s="641"/>
      <c r="AN473" s="641"/>
      <c r="AO473" s="641"/>
      <c r="AP473" s="641"/>
      <c r="AQ473" s="641"/>
      <c r="AR473" s="44"/>
    </row>
    <row r="474" spans="1:44" ht="14.25" customHeight="1" x14ac:dyDescent="0.25">
      <c r="A474" s="66"/>
      <c r="B474" s="44"/>
      <c r="C474" s="44"/>
      <c r="D474" s="44"/>
      <c r="E474" s="44"/>
      <c r="F474" s="44"/>
      <c r="G474" s="44"/>
      <c r="H474" s="641"/>
      <c r="I474" s="641"/>
      <c r="J474" s="641"/>
      <c r="K474" s="641"/>
      <c r="L474" s="641"/>
      <c r="M474" s="641"/>
      <c r="N474" s="641"/>
      <c r="O474" s="641"/>
      <c r="P474" s="641"/>
      <c r="Q474" s="641"/>
      <c r="R474" s="641"/>
      <c r="S474" s="641"/>
      <c r="T474" s="641"/>
      <c r="U474" s="641"/>
      <c r="V474" s="641"/>
      <c r="W474" s="641"/>
      <c r="X474" s="641"/>
      <c r="Y474" s="641"/>
      <c r="Z474" s="641"/>
      <c r="AA474" s="641"/>
      <c r="AB474" s="641"/>
      <c r="AC474" s="641"/>
      <c r="AD474" s="641"/>
      <c r="AE474" s="641"/>
      <c r="AF474" s="641"/>
      <c r="AG474" s="641"/>
      <c r="AH474" s="641"/>
      <c r="AI474" s="641"/>
      <c r="AJ474" s="641"/>
      <c r="AK474" s="641"/>
      <c r="AL474" s="641"/>
      <c r="AM474" s="641"/>
      <c r="AN474" s="641"/>
      <c r="AO474" s="641"/>
      <c r="AP474" s="641"/>
      <c r="AQ474" s="641"/>
      <c r="AR474" s="44"/>
    </row>
    <row r="475" spans="1:44" ht="14.25" customHeight="1" x14ac:dyDescent="0.25">
      <c r="A475" s="66"/>
      <c r="B475" s="44"/>
      <c r="C475" s="44"/>
      <c r="D475" s="44"/>
      <c r="E475" s="44"/>
      <c r="F475" s="44"/>
      <c r="G475" s="44"/>
      <c r="H475" s="641"/>
      <c r="I475" s="641"/>
      <c r="J475" s="641"/>
      <c r="K475" s="641"/>
      <c r="L475" s="641"/>
      <c r="M475" s="641"/>
      <c r="N475" s="641"/>
      <c r="O475" s="641"/>
      <c r="P475" s="641"/>
      <c r="Q475" s="641"/>
      <c r="R475" s="641"/>
      <c r="S475" s="641"/>
      <c r="T475" s="641"/>
      <c r="U475" s="641"/>
      <c r="V475" s="641"/>
      <c r="W475" s="641"/>
      <c r="X475" s="641"/>
      <c r="Y475" s="641"/>
      <c r="Z475" s="641"/>
      <c r="AA475" s="641"/>
      <c r="AB475" s="641"/>
      <c r="AC475" s="641"/>
      <c r="AD475" s="641"/>
      <c r="AE475" s="641"/>
      <c r="AF475" s="641"/>
      <c r="AG475" s="641"/>
      <c r="AH475" s="641"/>
      <c r="AI475" s="641"/>
      <c r="AJ475" s="641"/>
      <c r="AK475" s="641"/>
      <c r="AL475" s="641"/>
      <c r="AM475" s="641"/>
      <c r="AN475" s="641"/>
      <c r="AO475" s="641"/>
      <c r="AP475" s="641"/>
      <c r="AQ475" s="641"/>
      <c r="AR475" s="44"/>
    </row>
    <row r="476" spans="1:44" ht="14.25" customHeight="1" x14ac:dyDescent="0.25">
      <c r="A476" s="66"/>
      <c r="B476" s="44"/>
      <c r="C476" s="44"/>
      <c r="D476" s="44"/>
      <c r="E476" s="44"/>
      <c r="F476" s="44"/>
      <c r="G476" s="44"/>
      <c r="H476" s="641"/>
      <c r="I476" s="641"/>
      <c r="J476" s="641"/>
      <c r="K476" s="641"/>
      <c r="L476" s="641"/>
      <c r="M476" s="641"/>
      <c r="N476" s="641"/>
      <c r="O476" s="641"/>
      <c r="P476" s="641"/>
      <c r="Q476" s="641"/>
      <c r="R476" s="641"/>
      <c r="S476" s="641"/>
      <c r="T476" s="641"/>
      <c r="U476" s="641"/>
      <c r="V476" s="641"/>
      <c r="W476" s="641"/>
      <c r="X476" s="641"/>
      <c r="Y476" s="641"/>
      <c r="Z476" s="641"/>
      <c r="AA476" s="641"/>
      <c r="AB476" s="641"/>
      <c r="AC476" s="641"/>
      <c r="AD476" s="641"/>
      <c r="AE476" s="641"/>
      <c r="AF476" s="641"/>
      <c r="AG476" s="641"/>
      <c r="AH476" s="641"/>
      <c r="AI476" s="641"/>
      <c r="AJ476" s="641"/>
      <c r="AK476" s="641"/>
      <c r="AL476" s="641"/>
      <c r="AM476" s="641"/>
      <c r="AN476" s="641"/>
      <c r="AO476" s="641"/>
      <c r="AP476" s="641"/>
      <c r="AQ476" s="641"/>
      <c r="AR476" s="44"/>
    </row>
    <row r="477" spans="1:44" ht="14.25" customHeight="1" x14ac:dyDescent="0.25">
      <c r="A477" s="66"/>
      <c r="B477" s="44"/>
      <c r="C477" s="44"/>
      <c r="D477" s="44"/>
      <c r="E477" s="44"/>
      <c r="F477" s="44"/>
      <c r="G477" s="44"/>
      <c r="H477" s="641"/>
      <c r="I477" s="641"/>
      <c r="J477" s="641"/>
      <c r="K477" s="641"/>
      <c r="L477" s="641"/>
      <c r="M477" s="641"/>
      <c r="N477" s="641"/>
      <c r="O477" s="641"/>
      <c r="P477" s="641"/>
      <c r="Q477" s="641"/>
      <c r="R477" s="641"/>
      <c r="S477" s="641"/>
      <c r="T477" s="641"/>
      <c r="U477" s="641"/>
      <c r="V477" s="641"/>
      <c r="W477" s="641"/>
      <c r="X477" s="641"/>
      <c r="Y477" s="641"/>
      <c r="Z477" s="641"/>
      <c r="AA477" s="641"/>
      <c r="AB477" s="641"/>
      <c r="AC477" s="641"/>
      <c r="AD477" s="641"/>
      <c r="AE477" s="641"/>
      <c r="AF477" s="641"/>
      <c r="AG477" s="641"/>
      <c r="AH477" s="641"/>
      <c r="AI477" s="641"/>
      <c r="AJ477" s="641"/>
      <c r="AK477" s="641"/>
      <c r="AL477" s="641"/>
      <c r="AM477" s="641"/>
      <c r="AN477" s="641"/>
      <c r="AO477" s="641"/>
      <c r="AP477" s="641"/>
      <c r="AQ477" s="641"/>
      <c r="AR477" s="44"/>
    </row>
    <row r="478" spans="1:44" ht="14.25" customHeight="1" x14ac:dyDescent="0.25">
      <c r="A478" s="66"/>
      <c r="B478" s="44"/>
      <c r="C478" s="44"/>
      <c r="D478" s="44"/>
      <c r="E478" s="44"/>
      <c r="F478" s="44"/>
      <c r="G478" s="44"/>
      <c r="H478" s="641"/>
      <c r="I478" s="641"/>
      <c r="J478" s="641"/>
      <c r="K478" s="641"/>
      <c r="L478" s="641"/>
      <c r="M478" s="641"/>
      <c r="N478" s="641"/>
      <c r="O478" s="641"/>
      <c r="P478" s="641"/>
      <c r="Q478" s="641"/>
      <c r="R478" s="641"/>
      <c r="S478" s="641"/>
      <c r="T478" s="641"/>
      <c r="U478" s="641"/>
      <c r="V478" s="641"/>
      <c r="W478" s="641"/>
      <c r="X478" s="641"/>
      <c r="Y478" s="641"/>
      <c r="Z478" s="641"/>
      <c r="AA478" s="641"/>
      <c r="AB478" s="641"/>
      <c r="AC478" s="641"/>
      <c r="AD478" s="641"/>
      <c r="AE478" s="641"/>
      <c r="AF478" s="641"/>
      <c r="AG478" s="641"/>
      <c r="AH478" s="641"/>
      <c r="AI478" s="641"/>
      <c r="AJ478" s="641"/>
      <c r="AK478" s="641"/>
      <c r="AL478" s="641"/>
      <c r="AM478" s="641"/>
      <c r="AN478" s="641"/>
      <c r="AO478" s="641"/>
      <c r="AP478" s="641"/>
      <c r="AQ478" s="641"/>
      <c r="AR478" s="44"/>
    </row>
    <row r="479" spans="1:44" ht="14.25" customHeight="1" x14ac:dyDescent="0.25">
      <c r="A479" s="66"/>
      <c r="B479" s="44"/>
      <c r="C479" s="44"/>
      <c r="D479" s="44"/>
      <c r="E479" s="44"/>
      <c r="F479" s="44"/>
      <c r="G479" s="44"/>
      <c r="H479" s="641"/>
      <c r="I479" s="641"/>
      <c r="J479" s="641"/>
      <c r="K479" s="641"/>
      <c r="L479" s="641"/>
      <c r="M479" s="641"/>
      <c r="N479" s="641"/>
      <c r="O479" s="641"/>
      <c r="P479" s="641"/>
      <c r="Q479" s="641"/>
      <c r="R479" s="641"/>
      <c r="S479" s="641"/>
      <c r="T479" s="641"/>
      <c r="U479" s="641"/>
      <c r="V479" s="641"/>
      <c r="W479" s="641"/>
      <c r="X479" s="641"/>
      <c r="Y479" s="641"/>
      <c r="Z479" s="641"/>
      <c r="AA479" s="641"/>
      <c r="AB479" s="641"/>
      <c r="AC479" s="641"/>
      <c r="AD479" s="641"/>
      <c r="AE479" s="641"/>
      <c r="AF479" s="641"/>
      <c r="AG479" s="641"/>
      <c r="AH479" s="641"/>
      <c r="AI479" s="641"/>
      <c r="AJ479" s="641"/>
      <c r="AK479" s="641"/>
      <c r="AL479" s="641"/>
      <c r="AM479" s="641"/>
      <c r="AN479" s="641"/>
      <c r="AO479" s="641"/>
      <c r="AP479" s="641"/>
      <c r="AQ479" s="641"/>
      <c r="AR479" s="44"/>
    </row>
    <row r="480" spans="1:44" ht="14.25" customHeight="1" x14ac:dyDescent="0.25">
      <c r="A480" s="66"/>
      <c r="B480" s="44"/>
      <c r="C480" s="44"/>
      <c r="D480" s="44"/>
      <c r="E480" s="44"/>
      <c r="F480" s="44"/>
      <c r="G480" s="44"/>
      <c r="H480" s="641"/>
      <c r="I480" s="641"/>
      <c r="J480" s="641"/>
      <c r="K480" s="641"/>
      <c r="L480" s="641"/>
      <c r="M480" s="641"/>
      <c r="N480" s="641"/>
      <c r="O480" s="641"/>
      <c r="P480" s="641"/>
      <c r="Q480" s="641"/>
      <c r="R480" s="641"/>
      <c r="S480" s="641"/>
      <c r="T480" s="641"/>
      <c r="U480" s="641"/>
      <c r="V480" s="641"/>
      <c r="W480" s="641"/>
      <c r="X480" s="641"/>
      <c r="Y480" s="641"/>
      <c r="Z480" s="641"/>
      <c r="AA480" s="641"/>
      <c r="AB480" s="641"/>
      <c r="AC480" s="641"/>
      <c r="AD480" s="641"/>
      <c r="AE480" s="641"/>
      <c r="AF480" s="641"/>
      <c r="AG480" s="641"/>
      <c r="AH480" s="641"/>
      <c r="AI480" s="641"/>
      <c r="AJ480" s="641"/>
      <c r="AK480" s="641"/>
      <c r="AL480" s="641"/>
      <c r="AM480" s="641"/>
      <c r="AN480" s="641"/>
      <c r="AO480" s="641"/>
      <c r="AP480" s="641"/>
      <c r="AQ480" s="641"/>
      <c r="AR480" s="44"/>
    </row>
    <row r="481" spans="1:44" ht="14.25" customHeight="1" x14ac:dyDescent="0.25">
      <c r="A481" s="66"/>
      <c r="B481" s="44"/>
      <c r="C481" s="44"/>
      <c r="D481" s="44"/>
      <c r="E481" s="44"/>
      <c r="F481" s="44"/>
      <c r="G481" s="44"/>
      <c r="H481" s="641"/>
      <c r="I481" s="641"/>
      <c r="J481" s="641"/>
      <c r="K481" s="641"/>
      <c r="L481" s="641"/>
      <c r="M481" s="641"/>
      <c r="N481" s="641"/>
      <c r="O481" s="641"/>
      <c r="P481" s="641"/>
      <c r="Q481" s="641"/>
      <c r="R481" s="641"/>
      <c r="S481" s="641"/>
      <c r="T481" s="641"/>
      <c r="U481" s="641"/>
      <c r="V481" s="641"/>
      <c r="W481" s="641"/>
      <c r="X481" s="641"/>
      <c r="Y481" s="641"/>
      <c r="Z481" s="641"/>
      <c r="AA481" s="641"/>
      <c r="AB481" s="641"/>
      <c r="AC481" s="641"/>
      <c r="AD481" s="641"/>
      <c r="AE481" s="641"/>
      <c r="AF481" s="641"/>
      <c r="AG481" s="641"/>
      <c r="AH481" s="641"/>
      <c r="AI481" s="641"/>
      <c r="AJ481" s="641"/>
      <c r="AK481" s="641"/>
      <c r="AL481" s="641"/>
      <c r="AM481" s="641"/>
      <c r="AN481" s="641"/>
      <c r="AO481" s="641"/>
      <c r="AP481" s="641"/>
      <c r="AQ481" s="641"/>
      <c r="AR481" s="44"/>
    </row>
    <row r="482" spans="1:44" ht="14.25" customHeight="1" x14ac:dyDescent="0.25">
      <c r="A482" s="66"/>
      <c r="B482" s="44"/>
      <c r="C482" s="44"/>
      <c r="D482" s="44"/>
      <c r="E482" s="44"/>
      <c r="F482" s="44"/>
      <c r="G482" s="44"/>
      <c r="H482" s="641"/>
      <c r="I482" s="641"/>
      <c r="J482" s="641"/>
      <c r="K482" s="641"/>
      <c r="L482" s="641"/>
      <c r="M482" s="641"/>
      <c r="N482" s="641"/>
      <c r="O482" s="641"/>
      <c r="P482" s="641"/>
      <c r="Q482" s="641"/>
      <c r="R482" s="641"/>
      <c r="S482" s="641"/>
      <c r="T482" s="641"/>
      <c r="U482" s="641"/>
      <c r="V482" s="641"/>
      <c r="W482" s="641"/>
      <c r="X482" s="641"/>
      <c r="Y482" s="641"/>
      <c r="Z482" s="641"/>
      <c r="AA482" s="641"/>
      <c r="AB482" s="641"/>
      <c r="AC482" s="641"/>
      <c r="AD482" s="641"/>
      <c r="AE482" s="641"/>
      <c r="AF482" s="641"/>
      <c r="AG482" s="641"/>
      <c r="AH482" s="641"/>
      <c r="AI482" s="641"/>
      <c r="AJ482" s="641"/>
      <c r="AK482" s="641"/>
      <c r="AL482" s="641"/>
      <c r="AM482" s="641"/>
      <c r="AN482" s="641"/>
      <c r="AO482" s="641"/>
      <c r="AP482" s="641"/>
      <c r="AQ482" s="641"/>
      <c r="AR482" s="44"/>
    </row>
    <row r="483" spans="1:44" ht="14.25" customHeight="1" x14ac:dyDescent="0.25">
      <c r="A483" s="66"/>
      <c r="B483" s="44"/>
      <c r="C483" s="44"/>
      <c r="D483" s="44"/>
      <c r="E483" s="44"/>
      <c r="F483" s="44"/>
      <c r="G483" s="44"/>
      <c r="H483" s="641"/>
      <c r="I483" s="641"/>
      <c r="J483" s="641"/>
      <c r="K483" s="641"/>
      <c r="L483" s="641"/>
      <c r="M483" s="641"/>
      <c r="N483" s="641"/>
      <c r="O483" s="641"/>
      <c r="P483" s="641"/>
      <c r="Q483" s="641"/>
      <c r="R483" s="641"/>
      <c r="S483" s="641"/>
      <c r="T483" s="641"/>
      <c r="U483" s="641"/>
      <c r="V483" s="641"/>
      <c r="W483" s="641"/>
      <c r="X483" s="641"/>
      <c r="Y483" s="641"/>
      <c r="Z483" s="641"/>
      <c r="AA483" s="641"/>
      <c r="AB483" s="641"/>
      <c r="AC483" s="641"/>
      <c r="AD483" s="641"/>
      <c r="AE483" s="641"/>
      <c r="AF483" s="641"/>
      <c r="AG483" s="641"/>
      <c r="AH483" s="641"/>
      <c r="AI483" s="641"/>
      <c r="AJ483" s="641"/>
      <c r="AK483" s="641"/>
      <c r="AL483" s="641"/>
      <c r="AM483" s="641"/>
      <c r="AN483" s="641"/>
      <c r="AO483" s="641"/>
      <c r="AP483" s="641"/>
      <c r="AQ483" s="641"/>
      <c r="AR483" s="44"/>
    </row>
    <row r="484" spans="1:44" ht="14.25" customHeight="1" x14ac:dyDescent="0.25">
      <c r="A484" s="66"/>
      <c r="B484" s="44"/>
      <c r="C484" s="44"/>
      <c r="D484" s="44"/>
      <c r="E484" s="44"/>
      <c r="F484" s="44"/>
      <c r="G484" s="44"/>
      <c r="H484" s="641"/>
      <c r="I484" s="641"/>
      <c r="J484" s="641"/>
      <c r="K484" s="641"/>
      <c r="L484" s="641"/>
      <c r="M484" s="641"/>
      <c r="N484" s="641"/>
      <c r="O484" s="641"/>
      <c r="P484" s="641"/>
      <c r="Q484" s="641"/>
      <c r="R484" s="641"/>
      <c r="S484" s="641"/>
      <c r="T484" s="641"/>
      <c r="U484" s="641"/>
      <c r="V484" s="641"/>
      <c r="W484" s="641"/>
      <c r="X484" s="641"/>
      <c r="Y484" s="641"/>
      <c r="Z484" s="641"/>
      <c r="AA484" s="641"/>
      <c r="AB484" s="641"/>
      <c r="AC484" s="641"/>
      <c r="AD484" s="641"/>
      <c r="AE484" s="641"/>
      <c r="AF484" s="641"/>
      <c r="AG484" s="641"/>
      <c r="AH484" s="641"/>
      <c r="AI484" s="641"/>
      <c r="AJ484" s="641"/>
      <c r="AK484" s="641"/>
      <c r="AL484" s="641"/>
      <c r="AM484" s="641"/>
      <c r="AN484" s="641"/>
      <c r="AO484" s="641"/>
      <c r="AP484" s="641"/>
      <c r="AQ484" s="641"/>
      <c r="AR484" s="44"/>
    </row>
    <row r="485" spans="1:44" ht="14.25" customHeight="1" x14ac:dyDescent="0.25">
      <c r="A485" s="66"/>
      <c r="B485" s="44"/>
      <c r="C485" s="44"/>
      <c r="D485" s="44"/>
      <c r="E485" s="44"/>
      <c r="F485" s="44"/>
      <c r="G485" s="44"/>
      <c r="H485" s="641"/>
      <c r="I485" s="641"/>
      <c r="J485" s="641"/>
      <c r="K485" s="641"/>
      <c r="L485" s="641"/>
      <c r="M485" s="641"/>
      <c r="N485" s="641"/>
      <c r="O485" s="641"/>
      <c r="P485" s="641"/>
      <c r="Q485" s="641"/>
      <c r="R485" s="641"/>
      <c r="S485" s="641"/>
      <c r="T485" s="641"/>
      <c r="U485" s="641"/>
      <c r="V485" s="641"/>
      <c r="W485" s="641"/>
      <c r="X485" s="641"/>
      <c r="Y485" s="641"/>
      <c r="Z485" s="641"/>
      <c r="AA485" s="641"/>
      <c r="AB485" s="641"/>
      <c r="AC485" s="641"/>
      <c r="AD485" s="641"/>
      <c r="AE485" s="641"/>
      <c r="AF485" s="641"/>
      <c r="AG485" s="641"/>
      <c r="AH485" s="641"/>
      <c r="AI485" s="641"/>
      <c r="AJ485" s="641"/>
      <c r="AK485" s="641"/>
      <c r="AL485" s="641"/>
      <c r="AM485" s="641"/>
      <c r="AN485" s="641"/>
      <c r="AO485" s="641"/>
      <c r="AP485" s="641"/>
      <c r="AQ485" s="641"/>
      <c r="AR485" s="44"/>
    </row>
    <row r="486" spans="1:44" ht="14.25" customHeight="1" x14ac:dyDescent="0.25">
      <c r="A486" s="66"/>
      <c r="B486" s="44"/>
      <c r="C486" s="44"/>
      <c r="D486" s="44"/>
      <c r="E486" s="44"/>
      <c r="F486" s="44"/>
      <c r="G486" s="44"/>
      <c r="H486" s="641"/>
      <c r="I486" s="641"/>
      <c r="J486" s="641"/>
      <c r="K486" s="641"/>
      <c r="L486" s="641"/>
      <c r="M486" s="641"/>
      <c r="N486" s="641"/>
      <c r="O486" s="641"/>
      <c r="P486" s="641"/>
      <c r="Q486" s="641"/>
      <c r="R486" s="641"/>
      <c r="S486" s="641"/>
      <c r="T486" s="641"/>
      <c r="U486" s="641"/>
      <c r="V486" s="641"/>
      <c r="W486" s="641"/>
      <c r="X486" s="641"/>
      <c r="Y486" s="641"/>
      <c r="Z486" s="641"/>
      <c r="AA486" s="641"/>
      <c r="AB486" s="641"/>
      <c r="AC486" s="641"/>
      <c r="AD486" s="641"/>
      <c r="AE486" s="641"/>
      <c r="AF486" s="641"/>
      <c r="AG486" s="641"/>
      <c r="AH486" s="641"/>
      <c r="AI486" s="641"/>
      <c r="AJ486" s="641"/>
      <c r="AK486" s="641"/>
      <c r="AL486" s="641"/>
      <c r="AM486" s="641"/>
      <c r="AN486" s="641"/>
      <c r="AO486" s="641"/>
      <c r="AP486" s="641"/>
      <c r="AQ486" s="641"/>
      <c r="AR486" s="44"/>
    </row>
    <row r="487" spans="1:44" ht="14.25" customHeight="1" x14ac:dyDescent="0.25">
      <c r="A487" s="66"/>
      <c r="B487" s="44"/>
      <c r="C487" s="44"/>
      <c r="D487" s="44"/>
      <c r="E487" s="44"/>
      <c r="F487" s="44"/>
      <c r="G487" s="44"/>
      <c r="H487" s="641"/>
      <c r="I487" s="641"/>
      <c r="J487" s="641"/>
      <c r="K487" s="641"/>
      <c r="L487" s="641"/>
      <c r="M487" s="641"/>
      <c r="N487" s="641"/>
      <c r="O487" s="641"/>
      <c r="P487" s="641"/>
      <c r="Q487" s="641"/>
      <c r="R487" s="641"/>
      <c r="S487" s="641"/>
      <c r="T487" s="641"/>
      <c r="U487" s="641"/>
      <c r="V487" s="641"/>
      <c r="W487" s="641"/>
      <c r="X487" s="641"/>
      <c r="Y487" s="641"/>
      <c r="Z487" s="641"/>
      <c r="AA487" s="641"/>
      <c r="AB487" s="641"/>
      <c r="AC487" s="641"/>
      <c r="AD487" s="641"/>
      <c r="AE487" s="641"/>
      <c r="AF487" s="641"/>
      <c r="AG487" s="641"/>
      <c r="AH487" s="641"/>
      <c r="AI487" s="641"/>
      <c r="AJ487" s="641"/>
      <c r="AK487" s="641"/>
      <c r="AL487" s="641"/>
      <c r="AM487" s="641"/>
      <c r="AN487" s="641"/>
      <c r="AO487" s="641"/>
      <c r="AP487" s="641"/>
      <c r="AQ487" s="641"/>
      <c r="AR487" s="44"/>
    </row>
    <row r="488" spans="1:44" ht="14.25" customHeight="1" x14ac:dyDescent="0.25">
      <c r="A488" s="66"/>
      <c r="B488" s="44"/>
      <c r="C488" s="44"/>
      <c r="D488" s="44"/>
      <c r="E488" s="44"/>
      <c r="F488" s="44"/>
      <c r="G488" s="44"/>
      <c r="H488" s="641"/>
      <c r="I488" s="641"/>
      <c r="J488" s="641"/>
      <c r="K488" s="641"/>
      <c r="L488" s="641"/>
      <c r="M488" s="641"/>
      <c r="N488" s="641"/>
      <c r="O488" s="641"/>
      <c r="P488" s="641"/>
      <c r="Q488" s="641"/>
      <c r="R488" s="641"/>
      <c r="S488" s="641"/>
      <c r="T488" s="641"/>
      <c r="U488" s="641"/>
      <c r="V488" s="641"/>
      <c r="W488" s="641"/>
      <c r="X488" s="641"/>
      <c r="Y488" s="641"/>
      <c r="Z488" s="641"/>
      <c r="AA488" s="641"/>
      <c r="AB488" s="641"/>
      <c r="AC488" s="641"/>
      <c r="AD488" s="641"/>
      <c r="AE488" s="641"/>
      <c r="AF488" s="641"/>
      <c r="AG488" s="641"/>
      <c r="AH488" s="641"/>
      <c r="AI488" s="641"/>
      <c r="AJ488" s="641"/>
      <c r="AK488" s="641"/>
      <c r="AL488" s="641"/>
      <c r="AM488" s="641"/>
      <c r="AN488" s="641"/>
      <c r="AO488" s="641"/>
      <c r="AP488" s="641"/>
      <c r="AQ488" s="641"/>
      <c r="AR488" s="44"/>
    </row>
    <row r="489" spans="1:44" ht="14.25" customHeight="1" x14ac:dyDescent="0.25">
      <c r="A489" s="66"/>
      <c r="B489" s="44"/>
      <c r="C489" s="44"/>
      <c r="D489" s="44"/>
      <c r="E489" s="44"/>
      <c r="F489" s="44"/>
      <c r="G489" s="44"/>
      <c r="H489" s="641"/>
      <c r="I489" s="641"/>
      <c r="J489" s="641"/>
      <c r="K489" s="641"/>
      <c r="L489" s="641"/>
      <c r="M489" s="641"/>
      <c r="N489" s="641"/>
      <c r="O489" s="641"/>
      <c r="P489" s="641"/>
      <c r="Q489" s="641"/>
      <c r="R489" s="641"/>
      <c r="S489" s="641"/>
      <c r="T489" s="641"/>
      <c r="U489" s="641"/>
      <c r="V489" s="641"/>
      <c r="W489" s="641"/>
      <c r="X489" s="641"/>
      <c r="Y489" s="641"/>
      <c r="Z489" s="641"/>
      <c r="AA489" s="641"/>
      <c r="AB489" s="641"/>
      <c r="AC489" s="641"/>
      <c r="AD489" s="641"/>
      <c r="AE489" s="641"/>
      <c r="AF489" s="641"/>
      <c r="AG489" s="641"/>
      <c r="AH489" s="641"/>
      <c r="AI489" s="641"/>
      <c r="AJ489" s="641"/>
      <c r="AK489" s="641"/>
      <c r="AL489" s="641"/>
      <c r="AM489" s="641"/>
      <c r="AN489" s="641"/>
      <c r="AO489" s="641"/>
      <c r="AP489" s="641"/>
      <c r="AQ489" s="641"/>
      <c r="AR489" s="44"/>
    </row>
    <row r="490" spans="1:44" ht="14.25" customHeight="1" x14ac:dyDescent="0.25">
      <c r="A490" s="66"/>
      <c r="B490" s="44"/>
      <c r="C490" s="44"/>
      <c r="D490" s="44"/>
      <c r="E490" s="44"/>
      <c r="F490" s="44"/>
      <c r="G490" s="44"/>
      <c r="H490" s="641"/>
      <c r="I490" s="641"/>
      <c r="J490" s="641"/>
      <c r="K490" s="641"/>
      <c r="L490" s="641"/>
      <c r="M490" s="641"/>
      <c r="N490" s="641"/>
      <c r="O490" s="641"/>
      <c r="P490" s="641"/>
      <c r="Q490" s="641"/>
      <c r="R490" s="641"/>
      <c r="S490" s="641"/>
      <c r="T490" s="641"/>
      <c r="U490" s="641"/>
      <c r="V490" s="641"/>
      <c r="W490" s="641"/>
      <c r="X490" s="641"/>
      <c r="Y490" s="641"/>
      <c r="Z490" s="641"/>
      <c r="AA490" s="641"/>
      <c r="AB490" s="641"/>
      <c r="AC490" s="641"/>
      <c r="AD490" s="641"/>
      <c r="AE490" s="641"/>
      <c r="AF490" s="641"/>
      <c r="AG490" s="641"/>
      <c r="AH490" s="641"/>
      <c r="AI490" s="641"/>
      <c r="AJ490" s="641"/>
      <c r="AK490" s="641"/>
      <c r="AL490" s="641"/>
      <c r="AM490" s="641"/>
      <c r="AN490" s="641"/>
      <c r="AO490" s="641"/>
      <c r="AP490" s="641"/>
      <c r="AQ490" s="641"/>
      <c r="AR490" s="44"/>
    </row>
    <row r="491" spans="1:44" ht="14.25" customHeight="1" x14ac:dyDescent="0.25">
      <c r="A491" s="66"/>
      <c r="B491" s="44"/>
      <c r="C491" s="44"/>
      <c r="D491" s="44"/>
      <c r="E491" s="44"/>
      <c r="F491" s="44"/>
      <c r="G491" s="44"/>
      <c r="H491" s="641"/>
      <c r="I491" s="641"/>
      <c r="J491" s="641"/>
      <c r="K491" s="641"/>
      <c r="L491" s="641"/>
      <c r="M491" s="641"/>
      <c r="N491" s="641"/>
      <c r="O491" s="641"/>
      <c r="P491" s="641"/>
      <c r="Q491" s="641"/>
      <c r="R491" s="641"/>
      <c r="S491" s="641"/>
      <c r="T491" s="641"/>
      <c r="U491" s="641"/>
      <c r="V491" s="641"/>
      <c r="W491" s="641"/>
      <c r="X491" s="641"/>
      <c r="Y491" s="641"/>
      <c r="Z491" s="641"/>
      <c r="AA491" s="641"/>
      <c r="AB491" s="641"/>
      <c r="AC491" s="641"/>
      <c r="AD491" s="641"/>
      <c r="AE491" s="641"/>
      <c r="AF491" s="641"/>
      <c r="AG491" s="641"/>
      <c r="AH491" s="641"/>
      <c r="AI491" s="641"/>
      <c r="AJ491" s="641"/>
      <c r="AK491" s="641"/>
      <c r="AL491" s="641"/>
      <c r="AM491" s="641"/>
      <c r="AN491" s="641"/>
      <c r="AO491" s="641"/>
      <c r="AP491" s="641"/>
      <c r="AQ491" s="641"/>
      <c r="AR491" s="44"/>
    </row>
    <row r="492" spans="1:44" ht="14.25" customHeight="1" x14ac:dyDescent="0.25">
      <c r="A492" s="66"/>
      <c r="B492" s="44"/>
      <c r="C492" s="44"/>
      <c r="D492" s="44"/>
      <c r="E492" s="44"/>
      <c r="F492" s="44"/>
      <c r="G492" s="44"/>
      <c r="H492" s="641"/>
      <c r="I492" s="641"/>
      <c r="J492" s="641"/>
      <c r="K492" s="641"/>
      <c r="L492" s="641"/>
      <c r="M492" s="641"/>
      <c r="N492" s="641"/>
      <c r="O492" s="641"/>
      <c r="P492" s="641"/>
      <c r="Q492" s="641"/>
      <c r="R492" s="641"/>
      <c r="S492" s="641"/>
      <c r="T492" s="641"/>
      <c r="U492" s="641"/>
      <c r="V492" s="641"/>
      <c r="W492" s="641"/>
      <c r="X492" s="641"/>
      <c r="Y492" s="641"/>
      <c r="Z492" s="641"/>
      <c r="AA492" s="641"/>
      <c r="AB492" s="641"/>
      <c r="AC492" s="641"/>
      <c r="AD492" s="641"/>
      <c r="AE492" s="641"/>
      <c r="AF492" s="641"/>
      <c r="AG492" s="641"/>
      <c r="AH492" s="641"/>
      <c r="AI492" s="641"/>
      <c r="AJ492" s="641"/>
      <c r="AK492" s="641"/>
      <c r="AL492" s="641"/>
      <c r="AM492" s="641"/>
      <c r="AN492" s="641"/>
      <c r="AO492" s="641"/>
      <c r="AP492" s="641"/>
      <c r="AQ492" s="641"/>
      <c r="AR492" s="44"/>
    </row>
    <row r="493" spans="1:44" ht="14.25" customHeight="1" x14ac:dyDescent="0.25">
      <c r="A493" s="66"/>
      <c r="B493" s="44"/>
      <c r="C493" s="44"/>
      <c r="D493" s="44"/>
      <c r="E493" s="44"/>
      <c r="F493" s="44"/>
      <c r="G493" s="44"/>
      <c r="H493" s="641"/>
      <c r="I493" s="641"/>
      <c r="J493" s="641"/>
      <c r="K493" s="641"/>
      <c r="L493" s="641"/>
      <c r="M493" s="641"/>
      <c r="N493" s="641"/>
      <c r="O493" s="641"/>
      <c r="P493" s="641"/>
      <c r="Q493" s="641"/>
      <c r="R493" s="641"/>
      <c r="S493" s="641"/>
      <c r="T493" s="641"/>
      <c r="U493" s="641"/>
      <c r="V493" s="641"/>
      <c r="W493" s="641"/>
      <c r="X493" s="641"/>
      <c r="Y493" s="641"/>
      <c r="Z493" s="641"/>
      <c r="AA493" s="641"/>
      <c r="AB493" s="641"/>
      <c r="AC493" s="641"/>
      <c r="AD493" s="641"/>
      <c r="AE493" s="641"/>
      <c r="AF493" s="641"/>
      <c r="AG493" s="641"/>
      <c r="AH493" s="641"/>
      <c r="AI493" s="641"/>
      <c r="AJ493" s="641"/>
      <c r="AK493" s="641"/>
      <c r="AL493" s="641"/>
      <c r="AM493" s="641"/>
      <c r="AN493" s="641"/>
      <c r="AO493" s="641"/>
      <c r="AP493" s="641"/>
      <c r="AQ493" s="641"/>
      <c r="AR493" s="44"/>
    </row>
    <row r="494" spans="1:44" ht="14.25" customHeight="1" x14ac:dyDescent="0.25">
      <c r="A494" s="66"/>
      <c r="B494" s="44"/>
      <c r="C494" s="44"/>
      <c r="D494" s="44"/>
      <c r="E494" s="44"/>
      <c r="F494" s="44"/>
      <c r="G494" s="44"/>
      <c r="H494" s="641"/>
      <c r="I494" s="641"/>
      <c r="J494" s="641"/>
      <c r="K494" s="641"/>
      <c r="L494" s="641"/>
      <c r="M494" s="641"/>
      <c r="N494" s="641"/>
      <c r="O494" s="641"/>
      <c r="P494" s="641"/>
      <c r="Q494" s="641"/>
      <c r="R494" s="641"/>
      <c r="S494" s="641"/>
      <c r="T494" s="641"/>
      <c r="U494" s="641"/>
      <c r="V494" s="641"/>
      <c r="W494" s="641"/>
      <c r="X494" s="641"/>
      <c r="Y494" s="641"/>
      <c r="Z494" s="641"/>
      <c r="AA494" s="641"/>
      <c r="AB494" s="641"/>
      <c r="AC494" s="641"/>
      <c r="AD494" s="641"/>
      <c r="AE494" s="641"/>
      <c r="AF494" s="641"/>
      <c r="AG494" s="641"/>
      <c r="AH494" s="641"/>
      <c r="AI494" s="641"/>
      <c r="AJ494" s="641"/>
      <c r="AK494" s="641"/>
      <c r="AL494" s="641"/>
      <c r="AM494" s="641"/>
      <c r="AN494" s="641"/>
      <c r="AO494" s="641"/>
      <c r="AP494" s="641"/>
      <c r="AQ494" s="641"/>
      <c r="AR494" s="44"/>
    </row>
    <row r="495" spans="1:44" ht="14.25" customHeight="1" x14ac:dyDescent="0.25">
      <c r="A495" s="66"/>
      <c r="B495" s="44"/>
      <c r="C495" s="44"/>
      <c r="D495" s="44"/>
      <c r="E495" s="44"/>
      <c r="F495" s="44"/>
      <c r="G495" s="44"/>
      <c r="H495" s="641"/>
      <c r="I495" s="641"/>
      <c r="J495" s="641"/>
      <c r="K495" s="641"/>
      <c r="L495" s="641"/>
      <c r="M495" s="641"/>
      <c r="N495" s="641"/>
      <c r="O495" s="641"/>
      <c r="P495" s="641"/>
      <c r="Q495" s="641"/>
      <c r="R495" s="641"/>
      <c r="S495" s="641"/>
      <c r="T495" s="641"/>
      <c r="U495" s="641"/>
      <c r="V495" s="641"/>
      <c r="W495" s="641"/>
      <c r="X495" s="641"/>
      <c r="Y495" s="641"/>
      <c r="Z495" s="641"/>
      <c r="AA495" s="641"/>
      <c r="AB495" s="641"/>
      <c r="AC495" s="641"/>
      <c r="AD495" s="641"/>
      <c r="AE495" s="641"/>
      <c r="AF495" s="641"/>
      <c r="AG495" s="641"/>
      <c r="AH495" s="641"/>
      <c r="AI495" s="641"/>
      <c r="AJ495" s="641"/>
      <c r="AK495" s="641"/>
      <c r="AL495" s="641"/>
      <c r="AM495" s="641"/>
      <c r="AN495" s="641"/>
      <c r="AO495" s="641"/>
      <c r="AP495" s="641"/>
      <c r="AQ495" s="641"/>
      <c r="AR495" s="44"/>
    </row>
    <row r="496" spans="1:44" ht="14.25" customHeight="1" x14ac:dyDescent="0.25">
      <c r="A496" s="66"/>
      <c r="B496" s="44"/>
      <c r="C496" s="44"/>
      <c r="D496" s="44"/>
      <c r="E496" s="44"/>
      <c r="F496" s="44"/>
      <c r="G496" s="44"/>
      <c r="H496" s="641"/>
      <c r="I496" s="641"/>
      <c r="J496" s="641"/>
      <c r="K496" s="641"/>
      <c r="L496" s="641"/>
      <c r="M496" s="641"/>
      <c r="N496" s="641"/>
      <c r="O496" s="641"/>
      <c r="P496" s="641"/>
      <c r="Q496" s="641"/>
      <c r="R496" s="641"/>
      <c r="S496" s="641"/>
      <c r="T496" s="641"/>
      <c r="U496" s="641"/>
      <c r="V496" s="641"/>
      <c r="W496" s="641"/>
      <c r="X496" s="641"/>
      <c r="Y496" s="641"/>
      <c r="Z496" s="641"/>
      <c r="AA496" s="641"/>
      <c r="AB496" s="641"/>
      <c r="AC496" s="641"/>
      <c r="AD496" s="641"/>
      <c r="AE496" s="641"/>
      <c r="AF496" s="641"/>
      <c r="AG496" s="641"/>
      <c r="AH496" s="641"/>
      <c r="AI496" s="641"/>
      <c r="AJ496" s="641"/>
      <c r="AK496" s="641"/>
      <c r="AL496" s="641"/>
      <c r="AM496" s="641"/>
      <c r="AN496" s="641"/>
      <c r="AO496" s="641"/>
      <c r="AP496" s="641"/>
      <c r="AQ496" s="641"/>
      <c r="AR496" s="44"/>
    </row>
    <row r="497" spans="1:44" ht="14.25" customHeight="1" x14ac:dyDescent="0.25">
      <c r="A497" s="66"/>
      <c r="B497" s="44"/>
      <c r="C497" s="44"/>
      <c r="D497" s="44"/>
      <c r="E497" s="44"/>
      <c r="F497" s="44"/>
      <c r="G497" s="44"/>
      <c r="H497" s="641"/>
      <c r="I497" s="641"/>
      <c r="J497" s="641"/>
      <c r="K497" s="641"/>
      <c r="L497" s="641"/>
      <c r="M497" s="641"/>
      <c r="N497" s="641"/>
      <c r="O497" s="641"/>
      <c r="P497" s="641"/>
      <c r="Q497" s="641"/>
      <c r="R497" s="641"/>
      <c r="S497" s="641"/>
      <c r="T497" s="641"/>
      <c r="U497" s="641"/>
      <c r="V497" s="641"/>
      <c r="W497" s="641"/>
      <c r="X497" s="641"/>
      <c r="Y497" s="641"/>
      <c r="Z497" s="641"/>
      <c r="AA497" s="641"/>
      <c r="AB497" s="641"/>
      <c r="AC497" s="641"/>
      <c r="AD497" s="641"/>
      <c r="AE497" s="641"/>
      <c r="AF497" s="641"/>
      <c r="AG497" s="641"/>
      <c r="AH497" s="641"/>
      <c r="AI497" s="641"/>
      <c r="AJ497" s="641"/>
      <c r="AK497" s="641"/>
      <c r="AL497" s="641"/>
      <c r="AM497" s="641"/>
      <c r="AN497" s="641"/>
      <c r="AO497" s="641"/>
      <c r="AP497" s="641"/>
      <c r="AQ497" s="641"/>
      <c r="AR497" s="44"/>
    </row>
    <row r="498" spans="1:44" ht="14.25" customHeight="1" x14ac:dyDescent="0.25">
      <c r="A498" s="66"/>
      <c r="B498" s="44"/>
      <c r="C498" s="44"/>
      <c r="D498" s="44"/>
      <c r="E498" s="44"/>
      <c r="F498" s="44"/>
      <c r="G498" s="44"/>
      <c r="H498" s="641"/>
      <c r="I498" s="641"/>
      <c r="J498" s="641"/>
      <c r="K498" s="641"/>
      <c r="L498" s="641"/>
      <c r="M498" s="641"/>
      <c r="N498" s="641"/>
      <c r="O498" s="641"/>
      <c r="P498" s="641"/>
      <c r="Q498" s="641"/>
      <c r="R498" s="641"/>
      <c r="S498" s="641"/>
      <c r="T498" s="641"/>
      <c r="U498" s="641"/>
      <c r="V498" s="641"/>
      <c r="W498" s="641"/>
      <c r="X498" s="641"/>
      <c r="Y498" s="641"/>
      <c r="Z498" s="641"/>
      <c r="AA498" s="641"/>
      <c r="AB498" s="641"/>
      <c r="AC498" s="641"/>
      <c r="AD498" s="641"/>
      <c r="AE498" s="641"/>
      <c r="AF498" s="641"/>
      <c r="AG498" s="641"/>
      <c r="AH498" s="641"/>
      <c r="AI498" s="641"/>
      <c r="AJ498" s="641"/>
      <c r="AK498" s="641"/>
      <c r="AL498" s="641"/>
      <c r="AM498" s="641"/>
      <c r="AN498" s="641"/>
      <c r="AO498" s="641"/>
      <c r="AP498" s="641"/>
      <c r="AQ498" s="641"/>
      <c r="AR498" s="44"/>
    </row>
    <row r="499" spans="1:44" ht="14.25" customHeight="1" x14ac:dyDescent="0.25">
      <c r="A499" s="66"/>
      <c r="B499" s="44"/>
      <c r="C499" s="44"/>
      <c r="D499" s="44"/>
      <c r="E499" s="44"/>
      <c r="F499" s="44"/>
      <c r="G499" s="44"/>
      <c r="H499" s="641"/>
      <c r="I499" s="641"/>
      <c r="J499" s="641"/>
      <c r="K499" s="641"/>
      <c r="L499" s="641"/>
      <c r="M499" s="641"/>
      <c r="N499" s="641"/>
      <c r="O499" s="641"/>
      <c r="P499" s="641"/>
      <c r="Q499" s="641"/>
      <c r="R499" s="641"/>
      <c r="S499" s="641"/>
      <c r="T499" s="641"/>
      <c r="U499" s="641"/>
      <c r="V499" s="641"/>
      <c r="W499" s="641"/>
      <c r="X499" s="641"/>
      <c r="Y499" s="641"/>
      <c r="Z499" s="641"/>
      <c r="AA499" s="641"/>
      <c r="AB499" s="641"/>
      <c r="AC499" s="641"/>
      <c r="AD499" s="641"/>
      <c r="AE499" s="641"/>
      <c r="AF499" s="641"/>
      <c r="AG499" s="641"/>
      <c r="AH499" s="641"/>
      <c r="AI499" s="641"/>
      <c r="AJ499" s="641"/>
      <c r="AK499" s="641"/>
      <c r="AL499" s="641"/>
      <c r="AM499" s="641"/>
      <c r="AN499" s="641"/>
      <c r="AO499" s="641"/>
      <c r="AP499" s="641"/>
      <c r="AQ499" s="641"/>
      <c r="AR499" s="44"/>
    </row>
    <row r="500" spans="1:44" ht="14.25" customHeight="1" x14ac:dyDescent="0.25">
      <c r="A500" s="66"/>
      <c r="B500" s="44"/>
      <c r="C500" s="44"/>
      <c r="D500" s="44"/>
      <c r="E500" s="44"/>
      <c r="F500" s="44"/>
      <c r="G500" s="44"/>
      <c r="H500" s="641"/>
      <c r="I500" s="641"/>
      <c r="J500" s="641"/>
      <c r="K500" s="641"/>
      <c r="L500" s="641"/>
      <c r="M500" s="641"/>
      <c r="N500" s="641"/>
      <c r="O500" s="641"/>
      <c r="P500" s="641"/>
      <c r="Q500" s="641"/>
      <c r="R500" s="641"/>
      <c r="S500" s="641"/>
      <c r="T500" s="641"/>
      <c r="U500" s="641"/>
      <c r="V500" s="641"/>
      <c r="W500" s="641"/>
      <c r="X500" s="641"/>
      <c r="Y500" s="641"/>
      <c r="Z500" s="641"/>
      <c r="AA500" s="641"/>
      <c r="AB500" s="641"/>
      <c r="AC500" s="641"/>
      <c r="AD500" s="641"/>
      <c r="AE500" s="641"/>
      <c r="AF500" s="641"/>
      <c r="AG500" s="641"/>
      <c r="AH500" s="641"/>
      <c r="AI500" s="641"/>
      <c r="AJ500" s="641"/>
      <c r="AK500" s="641"/>
      <c r="AL500" s="641"/>
      <c r="AM500" s="641"/>
      <c r="AN500" s="641"/>
      <c r="AO500" s="641"/>
      <c r="AP500" s="641"/>
      <c r="AQ500" s="641"/>
      <c r="AR500" s="44"/>
    </row>
    <row r="501" spans="1:44" ht="14.25" customHeight="1" x14ac:dyDescent="0.25">
      <c r="A501" s="66"/>
      <c r="B501" s="44"/>
      <c r="C501" s="44"/>
      <c r="D501" s="44"/>
      <c r="E501" s="44"/>
      <c r="F501" s="44"/>
      <c r="G501" s="44"/>
      <c r="H501" s="641"/>
      <c r="I501" s="641"/>
      <c r="J501" s="641"/>
      <c r="K501" s="641"/>
      <c r="L501" s="641"/>
      <c r="M501" s="641"/>
      <c r="N501" s="641"/>
      <c r="O501" s="641"/>
      <c r="P501" s="641"/>
      <c r="Q501" s="641"/>
      <c r="R501" s="641"/>
      <c r="S501" s="641"/>
      <c r="T501" s="641"/>
      <c r="U501" s="641"/>
      <c r="V501" s="641"/>
      <c r="W501" s="641"/>
      <c r="X501" s="641"/>
      <c r="Y501" s="641"/>
      <c r="Z501" s="641"/>
      <c r="AA501" s="641"/>
      <c r="AB501" s="641"/>
      <c r="AC501" s="641"/>
      <c r="AD501" s="641"/>
      <c r="AE501" s="641"/>
      <c r="AF501" s="641"/>
      <c r="AG501" s="641"/>
      <c r="AH501" s="641"/>
      <c r="AI501" s="641"/>
      <c r="AJ501" s="641"/>
      <c r="AK501" s="641"/>
      <c r="AL501" s="641"/>
      <c r="AM501" s="641"/>
      <c r="AN501" s="641"/>
      <c r="AO501" s="641"/>
      <c r="AP501" s="641"/>
      <c r="AQ501" s="641"/>
      <c r="AR501" s="44"/>
    </row>
    <row r="502" spans="1:44" ht="14.25" customHeight="1" x14ac:dyDescent="0.25">
      <c r="A502" s="66"/>
      <c r="B502" s="44"/>
      <c r="C502" s="44"/>
      <c r="D502" s="44"/>
      <c r="E502" s="44"/>
      <c r="F502" s="44"/>
      <c r="G502" s="44"/>
      <c r="H502" s="641"/>
      <c r="I502" s="641"/>
      <c r="J502" s="641"/>
      <c r="K502" s="641"/>
      <c r="L502" s="641"/>
      <c r="M502" s="641"/>
      <c r="N502" s="641"/>
      <c r="O502" s="641"/>
      <c r="P502" s="641"/>
      <c r="Q502" s="641"/>
      <c r="R502" s="641"/>
      <c r="S502" s="641"/>
      <c r="T502" s="641"/>
      <c r="U502" s="641"/>
      <c r="V502" s="641"/>
      <c r="W502" s="641"/>
      <c r="X502" s="641"/>
      <c r="Y502" s="641"/>
      <c r="Z502" s="641"/>
      <c r="AA502" s="641"/>
      <c r="AB502" s="641"/>
      <c r="AC502" s="641"/>
      <c r="AD502" s="641"/>
      <c r="AE502" s="641"/>
      <c r="AF502" s="641"/>
      <c r="AG502" s="641"/>
      <c r="AH502" s="641"/>
      <c r="AI502" s="641"/>
      <c r="AJ502" s="641"/>
      <c r="AK502" s="641"/>
      <c r="AL502" s="641"/>
      <c r="AM502" s="641"/>
      <c r="AN502" s="641"/>
      <c r="AO502" s="641"/>
      <c r="AP502" s="641"/>
      <c r="AQ502" s="641"/>
      <c r="AR502" s="44"/>
    </row>
    <row r="503" spans="1:44" ht="14.25" customHeight="1" x14ac:dyDescent="0.25">
      <c r="A503" s="66"/>
      <c r="B503" s="44"/>
      <c r="C503" s="44"/>
      <c r="D503" s="44"/>
      <c r="E503" s="44"/>
      <c r="F503" s="44"/>
      <c r="G503" s="44"/>
      <c r="H503" s="641"/>
      <c r="I503" s="641"/>
      <c r="J503" s="641"/>
      <c r="K503" s="641"/>
      <c r="L503" s="641"/>
      <c r="M503" s="641"/>
      <c r="N503" s="641"/>
      <c r="O503" s="641"/>
      <c r="P503" s="641"/>
      <c r="Q503" s="641"/>
      <c r="R503" s="641"/>
      <c r="S503" s="641"/>
      <c r="T503" s="641"/>
      <c r="U503" s="641"/>
      <c r="V503" s="641"/>
      <c r="W503" s="641"/>
      <c r="X503" s="641"/>
      <c r="Y503" s="641"/>
      <c r="Z503" s="641"/>
      <c r="AA503" s="641"/>
      <c r="AB503" s="641"/>
      <c r="AC503" s="641"/>
      <c r="AD503" s="641"/>
      <c r="AE503" s="641"/>
      <c r="AF503" s="641"/>
      <c r="AG503" s="641"/>
      <c r="AH503" s="641"/>
      <c r="AI503" s="641"/>
      <c r="AJ503" s="641"/>
      <c r="AK503" s="641"/>
      <c r="AL503" s="641"/>
      <c r="AM503" s="641"/>
      <c r="AN503" s="641"/>
      <c r="AO503" s="641"/>
      <c r="AP503" s="641"/>
      <c r="AQ503" s="641"/>
      <c r="AR503" s="44"/>
    </row>
    <row r="504" spans="1:44" ht="14.25" customHeight="1" x14ac:dyDescent="0.25">
      <c r="A504" s="66"/>
      <c r="B504" s="44"/>
      <c r="C504" s="44"/>
      <c r="D504" s="44"/>
      <c r="E504" s="44"/>
      <c r="F504" s="44"/>
      <c r="G504" s="44"/>
      <c r="H504" s="641"/>
      <c r="I504" s="641"/>
      <c r="J504" s="641"/>
      <c r="K504" s="641"/>
      <c r="L504" s="641"/>
      <c r="M504" s="641"/>
      <c r="N504" s="641"/>
      <c r="O504" s="641"/>
      <c r="P504" s="641"/>
      <c r="Q504" s="641"/>
      <c r="R504" s="641"/>
      <c r="S504" s="641"/>
      <c r="T504" s="641"/>
      <c r="U504" s="641"/>
      <c r="V504" s="641"/>
      <c r="W504" s="641"/>
      <c r="X504" s="641"/>
      <c r="Y504" s="641"/>
      <c r="Z504" s="641"/>
      <c r="AA504" s="641"/>
      <c r="AB504" s="641"/>
      <c r="AC504" s="641"/>
      <c r="AD504" s="641"/>
      <c r="AE504" s="641"/>
      <c r="AF504" s="641"/>
      <c r="AG504" s="641"/>
      <c r="AH504" s="641"/>
      <c r="AI504" s="641"/>
      <c r="AJ504" s="641"/>
      <c r="AK504" s="641"/>
      <c r="AL504" s="641"/>
      <c r="AM504" s="641"/>
      <c r="AN504" s="641"/>
      <c r="AO504" s="641"/>
      <c r="AP504" s="641"/>
      <c r="AQ504" s="641"/>
      <c r="AR504" s="44"/>
    </row>
    <row r="505" spans="1:44" ht="14.25" customHeight="1" x14ac:dyDescent="0.25">
      <c r="A505" s="66"/>
      <c r="B505" s="44"/>
      <c r="C505" s="44"/>
      <c r="D505" s="44"/>
      <c r="E505" s="44"/>
      <c r="F505" s="44"/>
      <c r="G505" s="44"/>
      <c r="H505" s="641"/>
      <c r="I505" s="641"/>
      <c r="J505" s="641"/>
      <c r="K505" s="641"/>
      <c r="L505" s="641"/>
      <c r="M505" s="641"/>
      <c r="N505" s="641"/>
      <c r="O505" s="641"/>
      <c r="P505" s="641"/>
      <c r="Q505" s="641"/>
      <c r="R505" s="641"/>
      <c r="S505" s="641"/>
      <c r="T505" s="641"/>
      <c r="U505" s="641"/>
      <c r="V505" s="641"/>
      <c r="W505" s="641"/>
      <c r="X505" s="641"/>
      <c r="Y505" s="641"/>
      <c r="Z505" s="641"/>
      <c r="AA505" s="641"/>
      <c r="AB505" s="641"/>
      <c r="AC505" s="641"/>
      <c r="AD505" s="641"/>
      <c r="AE505" s="641"/>
      <c r="AF505" s="641"/>
      <c r="AG505" s="641"/>
      <c r="AH505" s="641"/>
      <c r="AI505" s="641"/>
      <c r="AJ505" s="641"/>
      <c r="AK505" s="641"/>
      <c r="AL505" s="641"/>
      <c r="AM505" s="641"/>
      <c r="AN505" s="641"/>
      <c r="AO505" s="641"/>
      <c r="AP505" s="641"/>
      <c r="AQ505" s="641"/>
      <c r="AR505" s="44"/>
    </row>
    <row r="506" spans="1:44" ht="14.25" customHeight="1" x14ac:dyDescent="0.25">
      <c r="A506" s="66"/>
      <c r="B506" s="44"/>
      <c r="C506" s="44"/>
      <c r="D506" s="44"/>
      <c r="E506" s="44"/>
      <c r="F506" s="44"/>
      <c r="G506" s="44"/>
      <c r="H506" s="641"/>
      <c r="I506" s="641"/>
      <c r="J506" s="641"/>
      <c r="K506" s="641"/>
      <c r="L506" s="641"/>
      <c r="M506" s="641"/>
      <c r="N506" s="641"/>
      <c r="O506" s="641"/>
      <c r="P506" s="641"/>
      <c r="Q506" s="641"/>
      <c r="R506" s="641"/>
      <c r="S506" s="641"/>
      <c r="T506" s="641"/>
      <c r="U506" s="641"/>
      <c r="V506" s="641"/>
      <c r="W506" s="641"/>
      <c r="X506" s="641"/>
      <c r="Y506" s="641"/>
      <c r="Z506" s="641"/>
      <c r="AA506" s="641"/>
      <c r="AB506" s="641"/>
      <c r="AC506" s="641"/>
      <c r="AD506" s="641"/>
      <c r="AE506" s="641"/>
      <c r="AF506" s="641"/>
      <c r="AG506" s="641"/>
      <c r="AH506" s="641"/>
      <c r="AI506" s="641"/>
      <c r="AJ506" s="641"/>
      <c r="AK506" s="641"/>
      <c r="AL506" s="641"/>
      <c r="AM506" s="641"/>
      <c r="AN506" s="641"/>
      <c r="AO506" s="641"/>
      <c r="AP506" s="641"/>
      <c r="AQ506" s="641"/>
      <c r="AR506" s="44"/>
    </row>
    <row r="507" spans="1:44" ht="14.25" customHeight="1" x14ac:dyDescent="0.25">
      <c r="A507" s="66"/>
      <c r="B507" s="44"/>
      <c r="C507" s="44"/>
      <c r="D507" s="44"/>
      <c r="E507" s="44"/>
      <c r="F507" s="44"/>
      <c r="G507" s="44"/>
      <c r="H507" s="641"/>
      <c r="I507" s="641"/>
      <c r="J507" s="641"/>
      <c r="K507" s="641"/>
      <c r="L507" s="641"/>
      <c r="M507" s="641"/>
      <c r="N507" s="641"/>
      <c r="O507" s="641"/>
      <c r="P507" s="641"/>
      <c r="Q507" s="641"/>
      <c r="R507" s="641"/>
      <c r="S507" s="641"/>
      <c r="T507" s="641"/>
      <c r="U507" s="641"/>
      <c r="V507" s="641"/>
      <c r="W507" s="641"/>
      <c r="X507" s="641"/>
      <c r="Y507" s="641"/>
      <c r="Z507" s="641"/>
      <c r="AA507" s="641"/>
      <c r="AB507" s="641"/>
      <c r="AC507" s="641"/>
      <c r="AD507" s="641"/>
      <c r="AE507" s="641"/>
      <c r="AF507" s="641"/>
      <c r="AG507" s="641"/>
      <c r="AH507" s="641"/>
      <c r="AI507" s="641"/>
      <c r="AJ507" s="641"/>
      <c r="AK507" s="641"/>
      <c r="AL507" s="641"/>
      <c r="AM507" s="641"/>
      <c r="AN507" s="641"/>
      <c r="AO507" s="641"/>
      <c r="AP507" s="641"/>
      <c r="AQ507" s="641"/>
      <c r="AR507" s="44"/>
    </row>
    <row r="508" spans="1:44" ht="14.25" customHeight="1" x14ac:dyDescent="0.25">
      <c r="A508" s="66"/>
      <c r="B508" s="44"/>
      <c r="C508" s="44"/>
      <c r="D508" s="44"/>
      <c r="E508" s="44"/>
      <c r="F508" s="44"/>
      <c r="G508" s="44"/>
      <c r="H508" s="641"/>
      <c r="I508" s="641"/>
      <c r="J508" s="641"/>
      <c r="K508" s="641"/>
      <c r="L508" s="641"/>
      <c r="M508" s="641"/>
      <c r="N508" s="641"/>
      <c r="O508" s="641"/>
      <c r="P508" s="641"/>
      <c r="Q508" s="641"/>
      <c r="R508" s="641"/>
      <c r="S508" s="641"/>
      <c r="T508" s="641"/>
      <c r="U508" s="641"/>
      <c r="V508" s="641"/>
      <c r="W508" s="641"/>
      <c r="X508" s="641"/>
      <c r="Y508" s="641"/>
      <c r="Z508" s="641"/>
      <c r="AA508" s="641"/>
      <c r="AB508" s="641"/>
      <c r="AC508" s="641"/>
      <c r="AD508" s="641"/>
      <c r="AE508" s="641"/>
      <c r="AF508" s="641"/>
      <c r="AG508" s="641"/>
      <c r="AH508" s="641"/>
      <c r="AI508" s="641"/>
      <c r="AJ508" s="641"/>
      <c r="AK508" s="641"/>
      <c r="AL508" s="641"/>
      <c r="AM508" s="641"/>
      <c r="AN508" s="641"/>
      <c r="AO508" s="641"/>
      <c r="AP508" s="641"/>
      <c r="AQ508" s="641"/>
      <c r="AR508" s="44"/>
    </row>
    <row r="509" spans="1:44" ht="14.25" customHeight="1" x14ac:dyDescent="0.25">
      <c r="A509" s="66"/>
      <c r="B509" s="44"/>
      <c r="C509" s="44"/>
      <c r="D509" s="44"/>
      <c r="E509" s="44"/>
      <c r="F509" s="44"/>
      <c r="G509" s="44"/>
      <c r="H509" s="641"/>
      <c r="I509" s="641"/>
      <c r="J509" s="641"/>
      <c r="K509" s="641"/>
      <c r="L509" s="641"/>
      <c r="M509" s="641"/>
      <c r="N509" s="641"/>
      <c r="O509" s="641"/>
      <c r="P509" s="641"/>
      <c r="Q509" s="641"/>
      <c r="R509" s="641"/>
      <c r="S509" s="641"/>
      <c r="T509" s="641"/>
      <c r="U509" s="641"/>
      <c r="V509" s="641"/>
      <c r="W509" s="641"/>
      <c r="X509" s="641"/>
      <c r="Y509" s="641"/>
      <c r="Z509" s="641"/>
      <c r="AA509" s="641"/>
      <c r="AB509" s="641"/>
      <c r="AC509" s="641"/>
      <c r="AD509" s="641"/>
      <c r="AE509" s="641"/>
      <c r="AF509" s="641"/>
      <c r="AG509" s="641"/>
      <c r="AH509" s="641"/>
      <c r="AI509" s="641"/>
      <c r="AJ509" s="641"/>
      <c r="AK509" s="641"/>
      <c r="AL509" s="641"/>
      <c r="AM509" s="641"/>
      <c r="AN509" s="641"/>
      <c r="AO509" s="641"/>
      <c r="AP509" s="641"/>
      <c r="AQ509" s="641"/>
      <c r="AR509" s="44"/>
    </row>
    <row r="510" spans="1:44" ht="14.25" customHeight="1" x14ac:dyDescent="0.25">
      <c r="A510" s="66"/>
      <c r="B510" s="44"/>
      <c r="C510" s="44"/>
      <c r="D510" s="44"/>
      <c r="E510" s="44"/>
      <c r="F510" s="44"/>
      <c r="G510" s="44"/>
      <c r="H510" s="641"/>
      <c r="I510" s="641"/>
      <c r="J510" s="641"/>
      <c r="K510" s="641"/>
      <c r="L510" s="641"/>
      <c r="M510" s="641"/>
      <c r="N510" s="641"/>
      <c r="O510" s="641"/>
      <c r="P510" s="641"/>
      <c r="Q510" s="641"/>
      <c r="R510" s="641"/>
      <c r="S510" s="641"/>
      <c r="T510" s="641"/>
      <c r="U510" s="641"/>
      <c r="V510" s="641"/>
      <c r="W510" s="641"/>
      <c r="X510" s="641"/>
      <c r="Y510" s="641"/>
      <c r="Z510" s="641"/>
      <c r="AA510" s="641"/>
      <c r="AB510" s="641"/>
      <c r="AC510" s="641"/>
      <c r="AD510" s="641"/>
      <c r="AE510" s="641"/>
      <c r="AF510" s="641"/>
      <c r="AG510" s="641"/>
      <c r="AH510" s="641"/>
      <c r="AI510" s="641"/>
      <c r="AJ510" s="641"/>
      <c r="AK510" s="641"/>
      <c r="AL510" s="641"/>
      <c r="AM510" s="641"/>
      <c r="AN510" s="641"/>
      <c r="AO510" s="641"/>
      <c r="AP510" s="641"/>
      <c r="AQ510" s="641"/>
      <c r="AR510" s="44"/>
    </row>
    <row r="511" spans="1:44" ht="14.25" customHeight="1" x14ac:dyDescent="0.25">
      <c r="A511" s="66"/>
      <c r="B511" s="44"/>
      <c r="C511" s="44"/>
      <c r="D511" s="44"/>
      <c r="E511" s="44"/>
      <c r="F511" s="44"/>
      <c r="G511" s="44"/>
      <c r="H511" s="641"/>
      <c r="I511" s="641"/>
      <c r="J511" s="641"/>
      <c r="K511" s="641"/>
      <c r="L511" s="641"/>
      <c r="M511" s="641"/>
      <c r="N511" s="641"/>
      <c r="O511" s="641"/>
      <c r="P511" s="641"/>
      <c r="Q511" s="641"/>
      <c r="R511" s="641"/>
      <c r="S511" s="641"/>
      <c r="T511" s="641"/>
      <c r="U511" s="641"/>
      <c r="V511" s="641"/>
      <c r="W511" s="641"/>
      <c r="X511" s="641"/>
      <c r="Y511" s="641"/>
      <c r="Z511" s="641"/>
      <c r="AA511" s="641"/>
      <c r="AB511" s="641"/>
      <c r="AC511" s="641"/>
      <c r="AD511" s="641"/>
      <c r="AE511" s="641"/>
      <c r="AF511" s="641"/>
      <c r="AG511" s="641"/>
      <c r="AH511" s="641"/>
      <c r="AI511" s="641"/>
      <c r="AJ511" s="641"/>
      <c r="AK511" s="641"/>
      <c r="AL511" s="641"/>
      <c r="AM511" s="641"/>
      <c r="AN511" s="641"/>
      <c r="AO511" s="641"/>
      <c r="AP511" s="641"/>
      <c r="AQ511" s="641"/>
      <c r="AR511" s="44"/>
    </row>
    <row r="512" spans="1:44" ht="14.25" customHeight="1" x14ac:dyDescent="0.25">
      <c r="A512" s="66"/>
      <c r="B512" s="44"/>
      <c r="C512" s="44"/>
      <c r="D512" s="44"/>
      <c r="E512" s="44"/>
      <c r="F512" s="44"/>
      <c r="G512" s="44"/>
      <c r="H512" s="641"/>
      <c r="I512" s="641"/>
      <c r="J512" s="641"/>
      <c r="K512" s="641"/>
      <c r="L512" s="641"/>
      <c r="M512" s="641"/>
      <c r="N512" s="641"/>
      <c r="O512" s="641"/>
      <c r="P512" s="641"/>
      <c r="Q512" s="641"/>
      <c r="R512" s="641"/>
      <c r="S512" s="641"/>
      <c r="T512" s="641"/>
      <c r="U512" s="641"/>
      <c r="V512" s="641"/>
      <c r="W512" s="641"/>
      <c r="X512" s="641"/>
      <c r="Y512" s="641"/>
      <c r="Z512" s="641"/>
      <c r="AA512" s="641"/>
      <c r="AB512" s="641"/>
      <c r="AC512" s="641"/>
      <c r="AD512" s="641"/>
      <c r="AE512" s="641"/>
      <c r="AF512" s="641"/>
      <c r="AG512" s="641"/>
      <c r="AH512" s="641"/>
      <c r="AI512" s="641"/>
      <c r="AJ512" s="641"/>
      <c r="AK512" s="641"/>
      <c r="AL512" s="641"/>
      <c r="AM512" s="641"/>
      <c r="AN512" s="641"/>
      <c r="AO512" s="641"/>
      <c r="AP512" s="641"/>
      <c r="AQ512" s="641"/>
      <c r="AR512" s="44"/>
    </row>
    <row r="513" spans="1:44" ht="14.25" customHeight="1" x14ac:dyDescent="0.25">
      <c r="A513" s="66"/>
      <c r="B513" s="44"/>
      <c r="C513" s="44"/>
      <c r="D513" s="44"/>
      <c r="E513" s="44"/>
      <c r="F513" s="44"/>
      <c r="G513" s="44"/>
      <c r="H513" s="641"/>
      <c r="I513" s="641"/>
      <c r="J513" s="641"/>
      <c r="K513" s="641"/>
      <c r="L513" s="641"/>
      <c r="M513" s="641"/>
      <c r="N513" s="641"/>
      <c r="O513" s="641"/>
      <c r="P513" s="641"/>
      <c r="Q513" s="641"/>
      <c r="R513" s="641"/>
      <c r="S513" s="641"/>
      <c r="T513" s="641"/>
      <c r="U513" s="641"/>
      <c r="V513" s="641"/>
      <c r="W513" s="641"/>
      <c r="X513" s="641"/>
      <c r="Y513" s="641"/>
      <c r="Z513" s="641"/>
      <c r="AA513" s="641"/>
      <c r="AB513" s="641"/>
      <c r="AC513" s="641"/>
      <c r="AD513" s="641"/>
      <c r="AE513" s="641"/>
      <c r="AF513" s="641"/>
      <c r="AG513" s="641"/>
      <c r="AH513" s="641"/>
      <c r="AI513" s="641"/>
      <c r="AJ513" s="641"/>
      <c r="AK513" s="641"/>
      <c r="AL513" s="641"/>
      <c r="AM513" s="641"/>
      <c r="AN513" s="641"/>
      <c r="AO513" s="641"/>
      <c r="AP513" s="641"/>
      <c r="AQ513" s="641"/>
      <c r="AR513" s="44"/>
    </row>
    <row r="514" spans="1:44" ht="14.25" customHeight="1" x14ac:dyDescent="0.25">
      <c r="A514" s="66"/>
      <c r="B514" s="44"/>
      <c r="C514" s="44"/>
      <c r="D514" s="44"/>
      <c r="E514" s="44"/>
      <c r="F514" s="44"/>
      <c r="G514" s="44"/>
      <c r="H514" s="641"/>
      <c r="I514" s="641"/>
      <c r="J514" s="641"/>
      <c r="K514" s="641"/>
      <c r="L514" s="641"/>
      <c r="M514" s="641"/>
      <c r="N514" s="641"/>
      <c r="O514" s="641"/>
      <c r="P514" s="641"/>
      <c r="Q514" s="641"/>
      <c r="R514" s="641"/>
      <c r="S514" s="641"/>
      <c r="T514" s="641"/>
      <c r="U514" s="641"/>
      <c r="V514" s="641"/>
      <c r="W514" s="641"/>
      <c r="X514" s="641"/>
      <c r="Y514" s="641"/>
      <c r="Z514" s="641"/>
      <c r="AA514" s="641"/>
      <c r="AB514" s="641"/>
      <c r="AC514" s="641"/>
      <c r="AD514" s="641"/>
      <c r="AE514" s="641"/>
      <c r="AF514" s="641"/>
      <c r="AG514" s="641"/>
      <c r="AH514" s="641"/>
      <c r="AI514" s="641"/>
      <c r="AJ514" s="641"/>
      <c r="AK514" s="641"/>
      <c r="AL514" s="641"/>
      <c r="AM514" s="641"/>
      <c r="AN514" s="641"/>
      <c r="AO514" s="641"/>
      <c r="AP514" s="641"/>
      <c r="AQ514" s="641"/>
      <c r="AR514" s="44"/>
    </row>
    <row r="515" spans="1:44" ht="14.25" customHeight="1" x14ac:dyDescent="0.25">
      <c r="A515" s="66"/>
      <c r="B515" s="44"/>
      <c r="C515" s="44"/>
      <c r="D515" s="44"/>
      <c r="E515" s="44"/>
      <c r="F515" s="44"/>
      <c r="G515" s="44"/>
      <c r="H515" s="641"/>
      <c r="I515" s="641"/>
      <c r="J515" s="641"/>
      <c r="K515" s="641"/>
      <c r="L515" s="641"/>
      <c r="M515" s="641"/>
      <c r="N515" s="641"/>
      <c r="O515" s="641"/>
      <c r="P515" s="641"/>
      <c r="Q515" s="641"/>
      <c r="R515" s="641"/>
      <c r="S515" s="641"/>
      <c r="T515" s="641"/>
      <c r="U515" s="641"/>
      <c r="V515" s="641"/>
      <c r="W515" s="641"/>
      <c r="X515" s="641"/>
      <c r="Y515" s="641"/>
      <c r="Z515" s="641"/>
      <c r="AA515" s="641"/>
      <c r="AB515" s="641"/>
      <c r="AC515" s="641"/>
      <c r="AD515" s="641"/>
      <c r="AE515" s="641"/>
      <c r="AF515" s="641"/>
      <c r="AG515" s="641"/>
      <c r="AH515" s="641"/>
      <c r="AI515" s="641"/>
      <c r="AJ515" s="641"/>
      <c r="AK515" s="641"/>
      <c r="AL515" s="641"/>
      <c r="AM515" s="641"/>
      <c r="AN515" s="641"/>
      <c r="AO515" s="641"/>
      <c r="AP515" s="641"/>
      <c r="AQ515" s="641"/>
      <c r="AR515" s="44"/>
    </row>
    <row r="516" spans="1:44" ht="14.25" customHeight="1" x14ac:dyDescent="0.25">
      <c r="A516" s="66"/>
      <c r="B516" s="44"/>
      <c r="C516" s="44"/>
      <c r="D516" s="44"/>
      <c r="E516" s="44"/>
      <c r="F516" s="44"/>
      <c r="G516" s="44"/>
      <c r="H516" s="641"/>
      <c r="I516" s="641"/>
      <c r="J516" s="641"/>
      <c r="K516" s="641"/>
      <c r="L516" s="641"/>
      <c r="M516" s="641"/>
      <c r="N516" s="641"/>
      <c r="O516" s="641"/>
      <c r="P516" s="641"/>
      <c r="Q516" s="641"/>
      <c r="R516" s="641"/>
      <c r="S516" s="641"/>
      <c r="T516" s="641"/>
      <c r="U516" s="641"/>
      <c r="V516" s="641"/>
      <c r="W516" s="641"/>
      <c r="X516" s="641"/>
      <c r="Y516" s="641"/>
      <c r="Z516" s="641"/>
      <c r="AA516" s="641"/>
      <c r="AB516" s="641"/>
      <c r="AC516" s="641"/>
      <c r="AD516" s="641"/>
      <c r="AE516" s="641"/>
      <c r="AF516" s="641"/>
      <c r="AG516" s="641"/>
      <c r="AH516" s="641"/>
      <c r="AI516" s="641"/>
      <c r="AJ516" s="641"/>
      <c r="AK516" s="641"/>
      <c r="AL516" s="641"/>
      <c r="AM516" s="641"/>
      <c r="AN516" s="641"/>
      <c r="AO516" s="641"/>
      <c r="AP516" s="641"/>
      <c r="AQ516" s="641"/>
      <c r="AR516" s="44"/>
    </row>
    <row r="517" spans="1:44" ht="14.25" customHeight="1" x14ac:dyDescent="0.25">
      <c r="A517" s="66"/>
      <c r="B517" s="44"/>
      <c r="C517" s="44"/>
      <c r="D517" s="44"/>
      <c r="E517" s="44"/>
      <c r="F517" s="44"/>
      <c r="G517" s="44"/>
      <c r="H517" s="641"/>
      <c r="I517" s="641"/>
      <c r="J517" s="641"/>
      <c r="K517" s="641"/>
      <c r="L517" s="641"/>
      <c r="M517" s="641"/>
      <c r="N517" s="641"/>
      <c r="O517" s="641"/>
      <c r="P517" s="641"/>
      <c r="Q517" s="641"/>
      <c r="R517" s="641"/>
      <c r="S517" s="641"/>
      <c r="T517" s="641"/>
      <c r="U517" s="641"/>
      <c r="V517" s="641"/>
      <c r="W517" s="641"/>
      <c r="X517" s="641"/>
      <c r="Y517" s="641"/>
      <c r="Z517" s="641"/>
      <c r="AA517" s="641"/>
      <c r="AB517" s="641"/>
      <c r="AC517" s="641"/>
      <c r="AD517" s="641"/>
      <c r="AE517" s="641"/>
      <c r="AF517" s="641"/>
      <c r="AG517" s="641"/>
      <c r="AH517" s="641"/>
      <c r="AI517" s="641"/>
      <c r="AJ517" s="641"/>
      <c r="AK517" s="641"/>
      <c r="AL517" s="641"/>
      <c r="AM517" s="641"/>
      <c r="AN517" s="641"/>
      <c r="AO517" s="641"/>
      <c r="AP517" s="641"/>
      <c r="AQ517" s="641"/>
      <c r="AR517" s="44"/>
    </row>
    <row r="518" spans="1:44" ht="14.25" customHeight="1" x14ac:dyDescent="0.25">
      <c r="A518" s="66"/>
      <c r="B518" s="44"/>
      <c r="C518" s="44"/>
      <c r="D518" s="44"/>
      <c r="E518" s="44"/>
      <c r="F518" s="44"/>
      <c r="G518" s="44"/>
      <c r="H518" s="641"/>
      <c r="I518" s="641"/>
      <c r="J518" s="641"/>
      <c r="K518" s="641"/>
      <c r="L518" s="641"/>
      <c r="M518" s="641"/>
      <c r="N518" s="641"/>
      <c r="O518" s="641"/>
      <c r="P518" s="641"/>
      <c r="Q518" s="641"/>
      <c r="R518" s="641"/>
      <c r="S518" s="641"/>
      <c r="T518" s="641"/>
      <c r="U518" s="641"/>
      <c r="V518" s="641"/>
      <c r="W518" s="641"/>
      <c r="X518" s="641"/>
      <c r="Y518" s="641"/>
      <c r="Z518" s="641"/>
      <c r="AA518" s="641"/>
      <c r="AB518" s="641"/>
      <c r="AC518" s="641"/>
      <c r="AD518" s="641"/>
      <c r="AE518" s="641"/>
      <c r="AF518" s="641"/>
      <c r="AG518" s="641"/>
      <c r="AH518" s="641"/>
      <c r="AI518" s="641"/>
      <c r="AJ518" s="641"/>
      <c r="AK518" s="641"/>
      <c r="AL518" s="641"/>
      <c r="AM518" s="641"/>
      <c r="AN518" s="641"/>
      <c r="AO518" s="641"/>
      <c r="AP518" s="641"/>
      <c r="AQ518" s="641"/>
      <c r="AR518" s="44"/>
    </row>
    <row r="519" spans="1:44" ht="14.25" customHeight="1" x14ac:dyDescent="0.25">
      <c r="A519" s="66"/>
      <c r="B519" s="44"/>
      <c r="C519" s="44"/>
      <c r="D519" s="44"/>
      <c r="E519" s="44"/>
      <c r="F519" s="44"/>
      <c r="G519" s="44"/>
      <c r="H519" s="641"/>
      <c r="I519" s="641"/>
      <c r="J519" s="641"/>
      <c r="K519" s="641"/>
      <c r="L519" s="641"/>
      <c r="M519" s="641"/>
      <c r="N519" s="641"/>
      <c r="O519" s="641"/>
      <c r="P519" s="641"/>
      <c r="Q519" s="641"/>
      <c r="R519" s="641"/>
      <c r="S519" s="641"/>
      <c r="T519" s="641"/>
      <c r="U519" s="641"/>
      <c r="V519" s="641"/>
      <c r="W519" s="641"/>
      <c r="X519" s="641"/>
      <c r="Y519" s="641"/>
      <c r="Z519" s="641"/>
      <c r="AA519" s="641"/>
      <c r="AB519" s="641"/>
      <c r="AC519" s="641"/>
      <c r="AD519" s="641"/>
      <c r="AE519" s="641"/>
      <c r="AF519" s="641"/>
      <c r="AG519" s="641"/>
      <c r="AH519" s="641"/>
      <c r="AI519" s="641"/>
      <c r="AJ519" s="641"/>
      <c r="AK519" s="641"/>
      <c r="AL519" s="641"/>
      <c r="AM519" s="641"/>
      <c r="AN519" s="641"/>
      <c r="AO519" s="641"/>
      <c r="AP519" s="641"/>
      <c r="AQ519" s="641"/>
      <c r="AR519" s="44"/>
    </row>
    <row r="520" spans="1:44" ht="14.25" customHeight="1" x14ac:dyDescent="0.25">
      <c r="A520" s="66"/>
      <c r="B520" s="44"/>
      <c r="C520" s="44"/>
      <c r="D520" s="44"/>
      <c r="E520" s="44"/>
      <c r="F520" s="44"/>
      <c r="G520" s="44"/>
      <c r="H520" s="641"/>
      <c r="I520" s="641"/>
      <c r="J520" s="641"/>
      <c r="K520" s="641"/>
      <c r="L520" s="641"/>
      <c r="M520" s="641"/>
      <c r="N520" s="641"/>
      <c r="O520" s="641"/>
      <c r="P520" s="641"/>
      <c r="Q520" s="641"/>
      <c r="R520" s="641"/>
      <c r="S520" s="641"/>
      <c r="T520" s="641"/>
      <c r="U520" s="641"/>
      <c r="V520" s="641"/>
      <c r="W520" s="641"/>
      <c r="X520" s="641"/>
      <c r="Y520" s="641"/>
      <c r="Z520" s="641"/>
      <c r="AA520" s="641"/>
      <c r="AB520" s="641"/>
      <c r="AC520" s="641"/>
      <c r="AD520" s="641"/>
      <c r="AE520" s="641"/>
      <c r="AF520" s="641"/>
      <c r="AG520" s="641"/>
      <c r="AH520" s="641"/>
      <c r="AI520" s="641"/>
      <c r="AJ520" s="641"/>
      <c r="AK520" s="641"/>
      <c r="AL520" s="641"/>
      <c r="AM520" s="641"/>
      <c r="AN520" s="641"/>
      <c r="AO520" s="641"/>
      <c r="AP520" s="641"/>
      <c r="AQ520" s="641"/>
      <c r="AR520" s="44"/>
    </row>
    <row r="521" spans="1:44" ht="14.25" customHeight="1" x14ac:dyDescent="0.25">
      <c r="A521" s="66"/>
      <c r="B521" s="44"/>
      <c r="C521" s="44"/>
      <c r="D521" s="44"/>
      <c r="E521" s="44"/>
      <c r="F521" s="44"/>
      <c r="G521" s="44"/>
      <c r="H521" s="641"/>
      <c r="I521" s="641"/>
      <c r="J521" s="641"/>
      <c r="K521" s="641"/>
      <c r="L521" s="641"/>
      <c r="M521" s="641"/>
      <c r="N521" s="641"/>
      <c r="O521" s="641"/>
      <c r="P521" s="641"/>
      <c r="Q521" s="641"/>
      <c r="R521" s="641"/>
      <c r="S521" s="641"/>
      <c r="T521" s="641"/>
      <c r="U521" s="641"/>
      <c r="V521" s="641"/>
      <c r="W521" s="641"/>
      <c r="X521" s="641"/>
      <c r="Y521" s="641"/>
      <c r="Z521" s="641"/>
      <c r="AA521" s="641"/>
      <c r="AB521" s="641"/>
      <c r="AC521" s="641"/>
      <c r="AD521" s="641"/>
      <c r="AE521" s="641"/>
      <c r="AF521" s="641"/>
      <c r="AG521" s="641"/>
      <c r="AH521" s="641"/>
      <c r="AI521" s="641"/>
      <c r="AJ521" s="641"/>
      <c r="AK521" s="641"/>
      <c r="AL521" s="641"/>
      <c r="AM521" s="641"/>
      <c r="AN521" s="641"/>
      <c r="AO521" s="641"/>
      <c r="AP521" s="641"/>
      <c r="AQ521" s="641"/>
      <c r="AR521" s="44"/>
    </row>
    <row r="522" spans="1:44" ht="14.25" customHeight="1" x14ac:dyDescent="0.25">
      <c r="A522" s="66"/>
      <c r="B522" s="44"/>
      <c r="C522" s="44"/>
      <c r="D522" s="44"/>
      <c r="E522" s="44"/>
      <c r="F522" s="44"/>
      <c r="G522" s="44"/>
      <c r="H522" s="641"/>
      <c r="I522" s="641"/>
      <c r="J522" s="641"/>
      <c r="K522" s="641"/>
      <c r="L522" s="641"/>
      <c r="M522" s="641"/>
      <c r="N522" s="641"/>
      <c r="O522" s="641"/>
      <c r="P522" s="641"/>
      <c r="Q522" s="641"/>
      <c r="R522" s="641"/>
      <c r="S522" s="641"/>
      <c r="T522" s="641"/>
      <c r="U522" s="641"/>
      <c r="V522" s="641"/>
      <c r="W522" s="641"/>
      <c r="X522" s="641"/>
      <c r="Y522" s="641"/>
      <c r="Z522" s="641"/>
      <c r="AA522" s="641"/>
      <c r="AB522" s="641"/>
      <c r="AC522" s="641"/>
      <c r="AD522" s="641"/>
      <c r="AE522" s="641"/>
      <c r="AF522" s="641"/>
      <c r="AG522" s="641"/>
      <c r="AH522" s="641"/>
      <c r="AI522" s="641"/>
      <c r="AJ522" s="641"/>
      <c r="AK522" s="641"/>
      <c r="AL522" s="641"/>
      <c r="AM522" s="641"/>
      <c r="AN522" s="641"/>
      <c r="AO522" s="641"/>
      <c r="AP522" s="641"/>
      <c r="AQ522" s="641"/>
      <c r="AR522" s="44"/>
    </row>
    <row r="523" spans="1:44" ht="14.25" customHeight="1" x14ac:dyDescent="0.25">
      <c r="A523" s="66"/>
      <c r="B523" s="44"/>
      <c r="C523" s="44"/>
      <c r="D523" s="44"/>
      <c r="E523" s="44"/>
      <c r="F523" s="44"/>
      <c r="G523" s="44"/>
      <c r="H523" s="641"/>
      <c r="I523" s="641"/>
      <c r="J523" s="641"/>
      <c r="K523" s="641"/>
      <c r="L523" s="641"/>
      <c r="M523" s="641"/>
      <c r="N523" s="641"/>
      <c r="O523" s="641"/>
      <c r="P523" s="641"/>
      <c r="Q523" s="641"/>
      <c r="R523" s="641"/>
      <c r="S523" s="641"/>
      <c r="T523" s="641"/>
      <c r="U523" s="641"/>
      <c r="V523" s="641"/>
      <c r="W523" s="641"/>
      <c r="X523" s="641"/>
      <c r="Y523" s="641"/>
      <c r="Z523" s="641"/>
      <c r="AA523" s="641"/>
      <c r="AB523" s="641"/>
      <c r="AC523" s="641"/>
      <c r="AD523" s="641"/>
      <c r="AE523" s="641"/>
      <c r="AF523" s="641"/>
      <c r="AG523" s="641"/>
      <c r="AH523" s="641"/>
      <c r="AI523" s="641"/>
      <c r="AJ523" s="641"/>
      <c r="AK523" s="641"/>
      <c r="AL523" s="641"/>
      <c r="AM523" s="641"/>
      <c r="AN523" s="641"/>
      <c r="AO523" s="641"/>
      <c r="AP523" s="641"/>
      <c r="AQ523" s="641"/>
      <c r="AR523" s="44"/>
    </row>
    <row r="524" spans="1:44" ht="14.25" customHeight="1" x14ac:dyDescent="0.25">
      <c r="A524" s="66"/>
      <c r="B524" s="44"/>
      <c r="C524" s="44"/>
      <c r="D524" s="44"/>
      <c r="E524" s="44"/>
      <c r="F524" s="44"/>
      <c r="G524" s="44"/>
      <c r="H524" s="641"/>
      <c r="I524" s="641"/>
      <c r="J524" s="641"/>
      <c r="K524" s="641"/>
      <c r="L524" s="641"/>
      <c r="M524" s="641"/>
      <c r="N524" s="641"/>
      <c r="O524" s="641"/>
      <c r="P524" s="641"/>
      <c r="Q524" s="641"/>
      <c r="R524" s="641"/>
      <c r="S524" s="641"/>
      <c r="T524" s="641"/>
      <c r="U524" s="641"/>
      <c r="V524" s="641"/>
      <c r="W524" s="641"/>
      <c r="X524" s="641"/>
      <c r="Y524" s="641"/>
      <c r="Z524" s="641"/>
      <c r="AA524" s="641"/>
      <c r="AB524" s="641"/>
      <c r="AC524" s="641"/>
      <c r="AD524" s="641"/>
      <c r="AE524" s="641"/>
      <c r="AF524" s="641"/>
      <c r="AG524" s="641"/>
      <c r="AH524" s="641"/>
      <c r="AI524" s="641"/>
      <c r="AJ524" s="641"/>
      <c r="AK524" s="641"/>
      <c r="AL524" s="641"/>
      <c r="AM524" s="641"/>
      <c r="AN524" s="641"/>
      <c r="AO524" s="641"/>
      <c r="AP524" s="641"/>
      <c r="AQ524" s="641"/>
      <c r="AR524" s="44"/>
    </row>
    <row r="525" spans="1:44" ht="14.25" customHeight="1" x14ac:dyDescent="0.25">
      <c r="A525" s="66"/>
      <c r="B525" s="44"/>
      <c r="C525" s="44"/>
      <c r="D525" s="44"/>
      <c r="E525" s="44"/>
      <c r="F525" s="44"/>
      <c r="G525" s="44"/>
      <c r="H525" s="641"/>
      <c r="I525" s="641"/>
      <c r="J525" s="641"/>
      <c r="K525" s="641"/>
      <c r="L525" s="641"/>
      <c r="M525" s="641"/>
      <c r="N525" s="641"/>
      <c r="O525" s="641"/>
      <c r="P525" s="641"/>
      <c r="Q525" s="641"/>
      <c r="R525" s="641"/>
      <c r="S525" s="641"/>
      <c r="T525" s="641"/>
      <c r="U525" s="641"/>
      <c r="V525" s="641"/>
      <c r="W525" s="641"/>
      <c r="X525" s="641"/>
      <c r="Y525" s="641"/>
      <c r="Z525" s="641"/>
      <c r="AA525" s="641"/>
      <c r="AB525" s="641"/>
      <c r="AC525" s="641"/>
      <c r="AD525" s="641"/>
      <c r="AE525" s="641"/>
      <c r="AF525" s="641"/>
      <c r="AG525" s="641"/>
      <c r="AH525" s="641"/>
      <c r="AI525" s="641"/>
      <c r="AJ525" s="641"/>
      <c r="AK525" s="641"/>
      <c r="AL525" s="641"/>
      <c r="AM525" s="641"/>
      <c r="AN525" s="641"/>
      <c r="AO525" s="641"/>
      <c r="AP525" s="641"/>
      <c r="AQ525" s="641"/>
      <c r="AR525" s="44"/>
    </row>
    <row r="526" spans="1:44" ht="14.25" customHeight="1" x14ac:dyDescent="0.25">
      <c r="A526" s="66"/>
      <c r="B526" s="44"/>
      <c r="C526" s="44"/>
      <c r="D526" s="44"/>
      <c r="E526" s="44"/>
      <c r="F526" s="44"/>
      <c r="G526" s="44"/>
      <c r="H526" s="641"/>
      <c r="I526" s="641"/>
      <c r="J526" s="641"/>
      <c r="K526" s="641"/>
      <c r="L526" s="641"/>
      <c r="M526" s="641"/>
      <c r="N526" s="641"/>
      <c r="O526" s="641"/>
      <c r="P526" s="641"/>
      <c r="Q526" s="641"/>
      <c r="R526" s="641"/>
      <c r="S526" s="641"/>
      <c r="T526" s="641"/>
      <c r="U526" s="641"/>
      <c r="V526" s="641"/>
      <c r="W526" s="641"/>
      <c r="X526" s="641"/>
      <c r="Y526" s="641"/>
      <c r="Z526" s="641"/>
      <c r="AA526" s="641"/>
      <c r="AB526" s="641"/>
      <c r="AC526" s="641"/>
      <c r="AD526" s="641"/>
      <c r="AE526" s="641"/>
      <c r="AF526" s="641"/>
      <c r="AG526" s="641"/>
      <c r="AH526" s="641"/>
      <c r="AI526" s="641"/>
      <c r="AJ526" s="641"/>
      <c r="AK526" s="641"/>
      <c r="AL526" s="641"/>
      <c r="AM526" s="641"/>
      <c r="AN526" s="641"/>
      <c r="AO526" s="641"/>
      <c r="AP526" s="641"/>
      <c r="AQ526" s="641"/>
      <c r="AR526" s="44"/>
    </row>
    <row r="527" spans="1:44" ht="14.25" customHeight="1" x14ac:dyDescent="0.25">
      <c r="A527" s="66"/>
      <c r="B527" s="44"/>
      <c r="C527" s="44"/>
      <c r="D527" s="44"/>
      <c r="E527" s="44"/>
      <c r="F527" s="44"/>
      <c r="G527" s="44"/>
      <c r="H527" s="641"/>
      <c r="I527" s="641"/>
      <c r="J527" s="641"/>
      <c r="K527" s="641"/>
      <c r="L527" s="641"/>
      <c r="M527" s="641"/>
      <c r="N527" s="641"/>
      <c r="O527" s="641"/>
      <c r="P527" s="641"/>
      <c r="Q527" s="641"/>
      <c r="R527" s="641"/>
      <c r="S527" s="641"/>
      <c r="T527" s="641"/>
      <c r="U527" s="641"/>
      <c r="V527" s="641"/>
      <c r="W527" s="641"/>
      <c r="X527" s="641"/>
      <c r="Y527" s="641"/>
      <c r="Z527" s="641"/>
      <c r="AA527" s="641"/>
      <c r="AB527" s="641"/>
      <c r="AC527" s="641"/>
      <c r="AD527" s="641"/>
      <c r="AE527" s="641"/>
      <c r="AF527" s="641"/>
      <c r="AG527" s="641"/>
      <c r="AH527" s="641"/>
      <c r="AI527" s="641"/>
      <c r="AJ527" s="641"/>
      <c r="AK527" s="641"/>
      <c r="AL527" s="641"/>
      <c r="AM527" s="641"/>
      <c r="AN527" s="641"/>
      <c r="AO527" s="641"/>
      <c r="AP527" s="641"/>
      <c r="AQ527" s="641"/>
      <c r="AR527" s="44"/>
    </row>
    <row r="528" spans="1:44" ht="14.25" customHeight="1" x14ac:dyDescent="0.25">
      <c r="A528" s="66"/>
      <c r="B528" s="44"/>
      <c r="C528" s="44"/>
      <c r="D528" s="44"/>
      <c r="E528" s="44"/>
      <c r="F528" s="44"/>
      <c r="G528" s="44"/>
      <c r="H528" s="641"/>
      <c r="I528" s="641"/>
      <c r="J528" s="641"/>
      <c r="K528" s="641"/>
      <c r="L528" s="641"/>
      <c r="M528" s="641"/>
      <c r="N528" s="641"/>
      <c r="O528" s="641"/>
      <c r="P528" s="641"/>
      <c r="Q528" s="641"/>
      <c r="R528" s="641"/>
      <c r="S528" s="641"/>
      <c r="T528" s="641"/>
      <c r="U528" s="641"/>
      <c r="V528" s="641"/>
      <c r="W528" s="641"/>
      <c r="X528" s="641"/>
      <c r="Y528" s="641"/>
      <c r="Z528" s="641"/>
      <c r="AA528" s="641"/>
      <c r="AB528" s="641"/>
      <c r="AC528" s="641"/>
      <c r="AD528" s="641"/>
      <c r="AE528" s="641"/>
      <c r="AF528" s="641"/>
      <c r="AG528" s="641"/>
      <c r="AH528" s="641"/>
      <c r="AI528" s="641"/>
      <c r="AJ528" s="641"/>
      <c r="AK528" s="641"/>
      <c r="AL528" s="641"/>
      <c r="AM528" s="641"/>
      <c r="AN528" s="641"/>
      <c r="AO528" s="641"/>
      <c r="AP528" s="641"/>
      <c r="AQ528" s="641"/>
      <c r="AR528" s="44"/>
    </row>
    <row r="529" spans="1:44" ht="14.25" customHeight="1" x14ac:dyDescent="0.25">
      <c r="A529" s="66"/>
      <c r="B529" s="44"/>
      <c r="C529" s="44"/>
      <c r="D529" s="44"/>
      <c r="E529" s="44"/>
      <c r="F529" s="44"/>
      <c r="G529" s="44"/>
      <c r="H529" s="641"/>
      <c r="I529" s="641"/>
      <c r="J529" s="641"/>
      <c r="K529" s="641"/>
      <c r="L529" s="641"/>
      <c r="M529" s="641"/>
      <c r="N529" s="641"/>
      <c r="O529" s="641"/>
      <c r="P529" s="641"/>
      <c r="Q529" s="641"/>
      <c r="R529" s="641"/>
      <c r="S529" s="641"/>
      <c r="T529" s="641"/>
      <c r="U529" s="641"/>
      <c r="V529" s="641"/>
      <c r="W529" s="641"/>
      <c r="X529" s="641"/>
      <c r="Y529" s="641"/>
      <c r="Z529" s="641"/>
      <c r="AA529" s="641"/>
      <c r="AB529" s="641"/>
      <c r="AC529" s="641"/>
      <c r="AD529" s="641"/>
      <c r="AE529" s="641"/>
      <c r="AF529" s="641"/>
      <c r="AG529" s="641"/>
      <c r="AH529" s="641"/>
      <c r="AI529" s="641"/>
      <c r="AJ529" s="641"/>
      <c r="AK529" s="641"/>
      <c r="AL529" s="641"/>
      <c r="AM529" s="641"/>
      <c r="AN529" s="641"/>
      <c r="AO529" s="641"/>
      <c r="AP529" s="641"/>
      <c r="AQ529" s="641"/>
      <c r="AR529" s="44"/>
    </row>
    <row r="530" spans="1:44" ht="14.25" customHeight="1" x14ac:dyDescent="0.25">
      <c r="A530" s="66"/>
      <c r="B530" s="44"/>
      <c r="C530" s="44"/>
      <c r="D530" s="44"/>
      <c r="E530" s="44"/>
      <c r="F530" s="44"/>
      <c r="G530" s="44"/>
      <c r="H530" s="641"/>
      <c r="I530" s="641"/>
      <c r="J530" s="641"/>
      <c r="K530" s="641"/>
      <c r="L530" s="641"/>
      <c r="M530" s="641"/>
      <c r="N530" s="641"/>
      <c r="O530" s="641"/>
      <c r="P530" s="641"/>
      <c r="Q530" s="641"/>
      <c r="R530" s="641"/>
      <c r="S530" s="641"/>
      <c r="T530" s="641"/>
      <c r="U530" s="641"/>
      <c r="V530" s="641"/>
      <c r="W530" s="641"/>
      <c r="X530" s="641"/>
      <c r="Y530" s="641"/>
      <c r="Z530" s="641"/>
      <c r="AA530" s="641"/>
      <c r="AB530" s="641"/>
      <c r="AC530" s="641"/>
      <c r="AD530" s="641"/>
      <c r="AE530" s="641"/>
      <c r="AF530" s="641"/>
      <c r="AG530" s="641"/>
      <c r="AH530" s="641"/>
      <c r="AI530" s="641"/>
      <c r="AJ530" s="641"/>
      <c r="AK530" s="641"/>
      <c r="AL530" s="641"/>
      <c r="AM530" s="641"/>
      <c r="AN530" s="641"/>
      <c r="AO530" s="641"/>
      <c r="AP530" s="641"/>
      <c r="AQ530" s="641"/>
      <c r="AR530" s="44"/>
    </row>
    <row r="531" spans="1:44" ht="14.25" customHeight="1" x14ac:dyDescent="0.25">
      <c r="A531" s="66"/>
      <c r="B531" s="44"/>
      <c r="C531" s="44"/>
      <c r="D531" s="44"/>
      <c r="E531" s="44"/>
      <c r="F531" s="44"/>
      <c r="G531" s="44"/>
      <c r="H531" s="641"/>
      <c r="I531" s="641"/>
      <c r="J531" s="641"/>
      <c r="K531" s="641"/>
      <c r="L531" s="641"/>
      <c r="M531" s="641"/>
      <c r="N531" s="641"/>
      <c r="O531" s="641"/>
      <c r="P531" s="641"/>
      <c r="Q531" s="641"/>
      <c r="R531" s="641"/>
      <c r="S531" s="641"/>
      <c r="T531" s="641"/>
      <c r="U531" s="641"/>
      <c r="V531" s="641"/>
      <c r="W531" s="641"/>
      <c r="X531" s="641"/>
      <c r="Y531" s="641"/>
      <c r="Z531" s="641"/>
      <c r="AA531" s="641"/>
      <c r="AB531" s="641"/>
      <c r="AC531" s="641"/>
      <c r="AD531" s="641"/>
      <c r="AE531" s="641"/>
      <c r="AF531" s="641"/>
      <c r="AG531" s="641"/>
      <c r="AH531" s="641"/>
      <c r="AI531" s="641"/>
      <c r="AJ531" s="641"/>
      <c r="AK531" s="641"/>
      <c r="AL531" s="641"/>
      <c r="AM531" s="641"/>
      <c r="AN531" s="641"/>
      <c r="AO531" s="641"/>
      <c r="AP531" s="641"/>
      <c r="AQ531" s="641"/>
      <c r="AR531" s="44"/>
    </row>
    <row r="532" spans="1:44" ht="14.25" customHeight="1" x14ac:dyDescent="0.25">
      <c r="A532" s="66"/>
      <c r="B532" s="44"/>
      <c r="C532" s="44"/>
      <c r="D532" s="44"/>
      <c r="E532" s="44"/>
      <c r="F532" s="44"/>
      <c r="G532" s="44"/>
      <c r="H532" s="641"/>
      <c r="I532" s="641"/>
      <c r="J532" s="641"/>
      <c r="K532" s="641"/>
      <c r="L532" s="641"/>
      <c r="M532" s="641"/>
      <c r="N532" s="641"/>
      <c r="O532" s="641"/>
      <c r="P532" s="641"/>
      <c r="Q532" s="641"/>
      <c r="R532" s="641"/>
      <c r="S532" s="641"/>
      <c r="T532" s="641"/>
      <c r="U532" s="641"/>
      <c r="V532" s="641"/>
      <c r="W532" s="641"/>
      <c r="X532" s="641"/>
      <c r="Y532" s="641"/>
      <c r="Z532" s="641"/>
      <c r="AA532" s="641"/>
      <c r="AB532" s="641"/>
      <c r="AC532" s="641"/>
      <c r="AD532" s="641"/>
      <c r="AE532" s="641"/>
      <c r="AF532" s="641"/>
      <c r="AG532" s="641"/>
      <c r="AH532" s="641"/>
      <c r="AI532" s="641"/>
      <c r="AJ532" s="641"/>
      <c r="AK532" s="641"/>
      <c r="AL532" s="641"/>
      <c r="AM532" s="641"/>
      <c r="AN532" s="641"/>
      <c r="AO532" s="641"/>
      <c r="AP532" s="641"/>
      <c r="AQ532" s="641"/>
      <c r="AR532" s="44"/>
    </row>
    <row r="533" spans="1:44" ht="14.25" customHeight="1" x14ac:dyDescent="0.25">
      <c r="A533" s="66"/>
      <c r="B533" s="44"/>
      <c r="C533" s="44"/>
      <c r="D533" s="44"/>
      <c r="E533" s="44"/>
      <c r="F533" s="44"/>
      <c r="G533" s="44"/>
      <c r="H533" s="641"/>
      <c r="I533" s="641"/>
      <c r="J533" s="641"/>
      <c r="K533" s="641"/>
      <c r="L533" s="641"/>
      <c r="M533" s="641"/>
      <c r="N533" s="641"/>
      <c r="O533" s="641"/>
      <c r="P533" s="641"/>
      <c r="Q533" s="641"/>
      <c r="R533" s="641"/>
      <c r="S533" s="641"/>
      <c r="T533" s="641"/>
      <c r="U533" s="641"/>
      <c r="V533" s="641"/>
      <c r="W533" s="641"/>
      <c r="X533" s="641"/>
      <c r="Y533" s="641"/>
      <c r="Z533" s="641"/>
      <c r="AA533" s="641"/>
      <c r="AB533" s="641"/>
      <c r="AC533" s="641"/>
      <c r="AD533" s="641"/>
      <c r="AE533" s="641"/>
      <c r="AF533" s="641"/>
      <c r="AG533" s="641"/>
      <c r="AH533" s="641"/>
      <c r="AI533" s="641"/>
      <c r="AJ533" s="641"/>
      <c r="AK533" s="641"/>
      <c r="AL533" s="641"/>
      <c r="AM533" s="641"/>
      <c r="AN533" s="641"/>
      <c r="AO533" s="641"/>
      <c r="AP533" s="641"/>
      <c r="AQ533" s="641"/>
      <c r="AR533" s="44"/>
    </row>
    <row r="534" spans="1:44" ht="14.25" customHeight="1" x14ac:dyDescent="0.25">
      <c r="A534" s="66"/>
      <c r="B534" s="44"/>
      <c r="C534" s="44"/>
      <c r="D534" s="44"/>
      <c r="E534" s="44"/>
      <c r="F534" s="44"/>
      <c r="G534" s="44"/>
      <c r="H534" s="641"/>
      <c r="I534" s="641"/>
      <c r="J534" s="641"/>
      <c r="K534" s="641"/>
      <c r="L534" s="641"/>
      <c r="M534" s="641"/>
      <c r="N534" s="641"/>
      <c r="O534" s="641"/>
      <c r="P534" s="641"/>
      <c r="Q534" s="641"/>
      <c r="R534" s="641"/>
      <c r="S534" s="641"/>
      <c r="T534" s="641"/>
      <c r="U534" s="641"/>
      <c r="V534" s="641"/>
      <c r="W534" s="641"/>
      <c r="X534" s="641"/>
      <c r="Y534" s="641"/>
      <c r="Z534" s="641"/>
      <c r="AA534" s="641"/>
      <c r="AB534" s="641"/>
      <c r="AC534" s="641"/>
      <c r="AD534" s="641"/>
      <c r="AE534" s="641"/>
      <c r="AF534" s="641"/>
      <c r="AG534" s="641"/>
      <c r="AH534" s="641"/>
      <c r="AI534" s="641"/>
      <c r="AJ534" s="641"/>
      <c r="AK534" s="641"/>
      <c r="AL534" s="641"/>
      <c r="AM534" s="641"/>
      <c r="AN534" s="641"/>
      <c r="AO534" s="641"/>
      <c r="AP534" s="641"/>
      <c r="AQ534" s="641"/>
      <c r="AR534" s="44"/>
    </row>
    <row r="535" spans="1:44" ht="14.25" customHeight="1" x14ac:dyDescent="0.25">
      <c r="A535" s="66"/>
      <c r="B535" s="44"/>
      <c r="C535" s="44"/>
      <c r="D535" s="44"/>
      <c r="E535" s="44"/>
      <c r="F535" s="44"/>
      <c r="G535" s="44"/>
      <c r="H535" s="641"/>
      <c r="I535" s="641"/>
      <c r="J535" s="641"/>
      <c r="K535" s="641"/>
      <c r="L535" s="641"/>
      <c r="M535" s="641"/>
      <c r="N535" s="641"/>
      <c r="O535" s="641"/>
      <c r="P535" s="641"/>
      <c r="Q535" s="641"/>
      <c r="R535" s="641"/>
      <c r="S535" s="641"/>
      <c r="T535" s="641"/>
      <c r="U535" s="641"/>
      <c r="V535" s="641"/>
      <c r="W535" s="641"/>
      <c r="X535" s="641"/>
      <c r="Y535" s="641"/>
      <c r="Z535" s="641"/>
      <c r="AA535" s="641"/>
      <c r="AB535" s="641"/>
      <c r="AC535" s="641"/>
      <c r="AD535" s="641"/>
      <c r="AE535" s="641"/>
      <c r="AF535" s="641"/>
      <c r="AG535" s="641"/>
      <c r="AH535" s="641"/>
      <c r="AI535" s="641"/>
      <c r="AJ535" s="641"/>
      <c r="AK535" s="641"/>
      <c r="AL535" s="641"/>
      <c r="AM535" s="641"/>
      <c r="AN535" s="641"/>
      <c r="AO535" s="641"/>
      <c r="AP535" s="641"/>
      <c r="AQ535" s="641"/>
      <c r="AR535" s="44"/>
    </row>
    <row r="536" spans="1:44" ht="14.25" customHeight="1" x14ac:dyDescent="0.25">
      <c r="A536" s="66"/>
      <c r="B536" s="44"/>
      <c r="C536" s="44"/>
      <c r="D536" s="44"/>
      <c r="E536" s="44"/>
      <c r="F536" s="44"/>
      <c r="G536" s="44"/>
      <c r="H536" s="641"/>
      <c r="I536" s="641"/>
      <c r="J536" s="641"/>
      <c r="K536" s="641"/>
      <c r="L536" s="641"/>
      <c r="M536" s="641"/>
      <c r="N536" s="641"/>
      <c r="O536" s="641"/>
      <c r="P536" s="641"/>
      <c r="Q536" s="641"/>
      <c r="R536" s="641"/>
      <c r="S536" s="641"/>
      <c r="T536" s="641"/>
      <c r="U536" s="641"/>
      <c r="V536" s="641"/>
      <c r="W536" s="641"/>
      <c r="X536" s="641"/>
      <c r="Y536" s="641"/>
      <c r="Z536" s="641"/>
      <c r="AA536" s="641"/>
      <c r="AB536" s="641"/>
      <c r="AC536" s="641"/>
      <c r="AD536" s="641"/>
      <c r="AE536" s="641"/>
      <c r="AF536" s="641"/>
      <c r="AG536" s="641"/>
      <c r="AH536" s="641"/>
      <c r="AI536" s="641"/>
      <c r="AJ536" s="641"/>
      <c r="AK536" s="641"/>
      <c r="AL536" s="641"/>
      <c r="AM536" s="641"/>
      <c r="AN536" s="641"/>
      <c r="AO536" s="641"/>
      <c r="AP536" s="641"/>
      <c r="AQ536" s="641"/>
      <c r="AR536" s="44"/>
    </row>
    <row r="537" spans="1:44" ht="14.25" customHeight="1" x14ac:dyDescent="0.25">
      <c r="A537" s="66"/>
      <c r="B537" s="44"/>
      <c r="C537" s="44"/>
      <c r="D537" s="44"/>
      <c r="E537" s="44"/>
      <c r="F537" s="44"/>
      <c r="G537" s="44"/>
      <c r="H537" s="641"/>
      <c r="I537" s="641"/>
      <c r="J537" s="641"/>
      <c r="K537" s="641"/>
      <c r="L537" s="641"/>
      <c r="M537" s="641"/>
      <c r="N537" s="641"/>
      <c r="O537" s="641"/>
      <c r="P537" s="641"/>
      <c r="Q537" s="641"/>
      <c r="R537" s="641"/>
      <c r="S537" s="641"/>
      <c r="T537" s="641"/>
      <c r="U537" s="641"/>
      <c r="V537" s="641"/>
      <c r="W537" s="641"/>
      <c r="X537" s="641"/>
      <c r="Y537" s="641"/>
      <c r="Z537" s="641"/>
      <c r="AA537" s="641"/>
      <c r="AB537" s="641"/>
      <c r="AC537" s="641"/>
      <c r="AD537" s="641"/>
      <c r="AE537" s="641"/>
      <c r="AF537" s="641"/>
      <c r="AG537" s="641"/>
      <c r="AH537" s="641"/>
      <c r="AI537" s="641"/>
      <c r="AJ537" s="641"/>
      <c r="AK537" s="641"/>
      <c r="AL537" s="641"/>
      <c r="AM537" s="641"/>
      <c r="AN537" s="641"/>
      <c r="AO537" s="641"/>
      <c r="AP537" s="641"/>
      <c r="AQ537" s="641"/>
      <c r="AR537" s="44"/>
    </row>
    <row r="538" spans="1:44" ht="14.25" customHeight="1" x14ac:dyDescent="0.25">
      <c r="A538" s="66"/>
      <c r="B538" s="44"/>
      <c r="C538" s="44"/>
      <c r="D538" s="44"/>
      <c r="E538" s="44"/>
      <c r="F538" s="44"/>
      <c r="G538" s="44"/>
      <c r="H538" s="641"/>
      <c r="I538" s="641"/>
      <c r="J538" s="641"/>
      <c r="K538" s="641"/>
      <c r="L538" s="641"/>
      <c r="M538" s="641"/>
      <c r="N538" s="641"/>
      <c r="O538" s="641"/>
      <c r="P538" s="641"/>
      <c r="Q538" s="641"/>
      <c r="R538" s="641"/>
      <c r="S538" s="641"/>
      <c r="T538" s="641"/>
      <c r="U538" s="641"/>
      <c r="V538" s="641"/>
      <c r="W538" s="641"/>
      <c r="X538" s="641"/>
      <c r="Y538" s="641"/>
      <c r="Z538" s="641"/>
      <c r="AA538" s="641"/>
      <c r="AB538" s="641"/>
      <c r="AC538" s="641"/>
      <c r="AD538" s="641"/>
      <c r="AE538" s="641"/>
      <c r="AF538" s="641"/>
      <c r="AG538" s="641"/>
      <c r="AH538" s="641"/>
      <c r="AI538" s="641"/>
      <c r="AJ538" s="641"/>
      <c r="AK538" s="641"/>
      <c r="AL538" s="641"/>
      <c r="AM538" s="641"/>
      <c r="AN538" s="641"/>
      <c r="AO538" s="641"/>
      <c r="AP538" s="641"/>
      <c r="AQ538" s="641"/>
      <c r="AR538" s="44"/>
    </row>
    <row r="539" spans="1:44" ht="14.25" customHeight="1" x14ac:dyDescent="0.25">
      <c r="A539" s="66"/>
      <c r="B539" s="44"/>
      <c r="C539" s="44"/>
      <c r="D539" s="44"/>
      <c r="E539" s="44"/>
      <c r="F539" s="44"/>
      <c r="G539" s="44"/>
      <c r="H539" s="641"/>
      <c r="I539" s="641"/>
      <c r="J539" s="641"/>
      <c r="K539" s="641"/>
      <c r="L539" s="641"/>
      <c r="M539" s="641"/>
      <c r="N539" s="641"/>
      <c r="O539" s="641"/>
      <c r="P539" s="641"/>
      <c r="Q539" s="641"/>
      <c r="R539" s="641"/>
      <c r="S539" s="641"/>
      <c r="T539" s="641"/>
      <c r="U539" s="641"/>
      <c r="V539" s="641"/>
      <c r="W539" s="641"/>
      <c r="X539" s="641"/>
      <c r="Y539" s="641"/>
      <c r="Z539" s="641"/>
      <c r="AA539" s="641"/>
      <c r="AB539" s="641"/>
      <c r="AC539" s="641"/>
      <c r="AD539" s="641"/>
      <c r="AE539" s="641"/>
      <c r="AF539" s="641"/>
      <c r="AG539" s="641"/>
      <c r="AH539" s="641"/>
      <c r="AI539" s="641"/>
      <c r="AJ539" s="641"/>
      <c r="AK539" s="641"/>
      <c r="AL539" s="641"/>
      <c r="AM539" s="641"/>
      <c r="AN539" s="641"/>
      <c r="AO539" s="641"/>
      <c r="AP539" s="641"/>
      <c r="AQ539" s="641"/>
      <c r="AR539" s="44"/>
    </row>
    <row r="540" spans="1:44" ht="14.25" customHeight="1" x14ac:dyDescent="0.25">
      <c r="A540" s="66"/>
      <c r="B540" s="44"/>
      <c r="C540" s="44"/>
      <c r="D540" s="44"/>
      <c r="E540" s="44"/>
      <c r="F540" s="44"/>
      <c r="G540" s="44"/>
      <c r="H540" s="641"/>
      <c r="I540" s="641"/>
      <c r="J540" s="641"/>
      <c r="K540" s="641"/>
      <c r="L540" s="641"/>
      <c r="M540" s="641"/>
      <c r="N540" s="641"/>
      <c r="O540" s="641"/>
      <c r="P540" s="641"/>
      <c r="Q540" s="641"/>
      <c r="R540" s="641"/>
      <c r="S540" s="641"/>
      <c r="T540" s="641"/>
      <c r="U540" s="641"/>
      <c r="V540" s="641"/>
      <c r="W540" s="641"/>
      <c r="X540" s="641"/>
      <c r="Y540" s="641"/>
      <c r="Z540" s="641"/>
      <c r="AA540" s="641"/>
      <c r="AB540" s="641"/>
      <c r="AC540" s="641"/>
      <c r="AD540" s="641"/>
      <c r="AE540" s="641"/>
      <c r="AF540" s="641"/>
      <c r="AG540" s="641"/>
      <c r="AH540" s="641"/>
      <c r="AI540" s="641"/>
      <c r="AJ540" s="641"/>
      <c r="AK540" s="641"/>
      <c r="AL540" s="641"/>
      <c r="AM540" s="641"/>
      <c r="AN540" s="641"/>
      <c r="AO540" s="641"/>
      <c r="AP540" s="641"/>
      <c r="AQ540" s="641"/>
      <c r="AR540" s="44"/>
    </row>
    <row r="541" spans="1:44" ht="14.25" customHeight="1" x14ac:dyDescent="0.25">
      <c r="A541" s="66"/>
      <c r="B541" s="44"/>
      <c r="C541" s="44"/>
      <c r="D541" s="44"/>
      <c r="E541" s="44"/>
      <c r="F541" s="44"/>
      <c r="G541" s="44"/>
      <c r="H541" s="641"/>
      <c r="I541" s="641"/>
      <c r="J541" s="641"/>
      <c r="K541" s="641"/>
      <c r="L541" s="641"/>
      <c r="M541" s="641"/>
      <c r="N541" s="641"/>
      <c r="O541" s="641"/>
      <c r="P541" s="641"/>
      <c r="Q541" s="641"/>
      <c r="R541" s="641"/>
      <c r="S541" s="641"/>
      <c r="T541" s="641"/>
      <c r="U541" s="641"/>
      <c r="V541" s="641"/>
      <c r="W541" s="641"/>
      <c r="X541" s="641"/>
      <c r="Y541" s="641"/>
      <c r="Z541" s="641"/>
      <c r="AA541" s="641"/>
      <c r="AB541" s="641"/>
      <c r="AC541" s="641"/>
      <c r="AD541" s="641"/>
      <c r="AE541" s="641"/>
      <c r="AF541" s="641"/>
      <c r="AG541" s="641"/>
      <c r="AH541" s="641"/>
      <c r="AI541" s="641"/>
      <c r="AJ541" s="641"/>
      <c r="AK541" s="641"/>
      <c r="AL541" s="641"/>
      <c r="AM541" s="641"/>
      <c r="AN541" s="641"/>
      <c r="AO541" s="641"/>
      <c r="AP541" s="641"/>
      <c r="AQ541" s="641"/>
      <c r="AR541" s="44"/>
    </row>
    <row r="542" spans="1:44" ht="14.25" customHeight="1" x14ac:dyDescent="0.25">
      <c r="A542" s="66"/>
      <c r="B542" s="44"/>
      <c r="C542" s="44"/>
      <c r="D542" s="44"/>
      <c r="E542" s="44"/>
      <c r="F542" s="44"/>
      <c r="G542" s="44"/>
      <c r="H542" s="641"/>
      <c r="I542" s="641"/>
      <c r="J542" s="641"/>
      <c r="K542" s="641"/>
      <c r="L542" s="641"/>
      <c r="M542" s="641"/>
      <c r="N542" s="641"/>
      <c r="O542" s="641"/>
      <c r="P542" s="641"/>
      <c r="Q542" s="641"/>
      <c r="R542" s="641"/>
      <c r="S542" s="641"/>
      <c r="T542" s="641"/>
      <c r="U542" s="641"/>
      <c r="V542" s="641"/>
      <c r="W542" s="641"/>
      <c r="X542" s="641"/>
      <c r="Y542" s="641"/>
      <c r="Z542" s="641"/>
      <c r="AA542" s="641"/>
      <c r="AB542" s="641"/>
      <c r="AC542" s="641"/>
      <c r="AD542" s="641"/>
      <c r="AE542" s="641"/>
      <c r="AF542" s="641"/>
      <c r="AG542" s="641"/>
      <c r="AH542" s="641"/>
      <c r="AI542" s="641"/>
      <c r="AJ542" s="641"/>
      <c r="AK542" s="641"/>
      <c r="AL542" s="641"/>
      <c r="AM542" s="641"/>
      <c r="AN542" s="641"/>
      <c r="AO542" s="641"/>
      <c r="AP542" s="641"/>
      <c r="AQ542" s="641"/>
      <c r="AR542" s="44"/>
    </row>
    <row r="543" spans="1:44" ht="14.25" customHeight="1" x14ac:dyDescent="0.25">
      <c r="A543" s="66"/>
      <c r="B543" s="44"/>
      <c r="C543" s="44"/>
      <c r="D543" s="44"/>
      <c r="E543" s="44"/>
      <c r="F543" s="44"/>
      <c r="G543" s="44"/>
      <c r="H543" s="641"/>
      <c r="I543" s="641"/>
      <c r="J543" s="641"/>
      <c r="K543" s="641"/>
      <c r="L543" s="641"/>
      <c r="M543" s="641"/>
      <c r="N543" s="641"/>
      <c r="O543" s="641"/>
      <c r="P543" s="641"/>
      <c r="Q543" s="641"/>
      <c r="R543" s="641"/>
      <c r="S543" s="641"/>
      <c r="T543" s="641"/>
      <c r="U543" s="641"/>
      <c r="V543" s="641"/>
      <c r="W543" s="641"/>
      <c r="X543" s="641"/>
      <c r="Y543" s="641"/>
      <c r="Z543" s="641"/>
      <c r="AA543" s="641"/>
      <c r="AB543" s="641"/>
      <c r="AC543" s="641"/>
      <c r="AD543" s="641"/>
      <c r="AE543" s="641"/>
      <c r="AF543" s="641"/>
      <c r="AG543" s="641"/>
      <c r="AH543" s="641"/>
      <c r="AI543" s="641"/>
      <c r="AJ543" s="641"/>
      <c r="AK543" s="641"/>
      <c r="AL543" s="641"/>
      <c r="AM543" s="641"/>
      <c r="AN543" s="641"/>
      <c r="AO543" s="641"/>
      <c r="AP543" s="641"/>
      <c r="AQ543" s="641"/>
      <c r="AR543" s="44"/>
    </row>
    <row r="544" spans="1:44" ht="14.25" customHeight="1" x14ac:dyDescent="0.25">
      <c r="A544" s="66"/>
      <c r="B544" s="44"/>
      <c r="C544" s="44"/>
      <c r="D544" s="44"/>
      <c r="E544" s="44"/>
      <c r="F544" s="44"/>
      <c r="G544" s="44"/>
      <c r="H544" s="641"/>
      <c r="I544" s="641"/>
      <c r="J544" s="641"/>
      <c r="K544" s="641"/>
      <c r="L544" s="641"/>
      <c r="M544" s="641"/>
      <c r="N544" s="641"/>
      <c r="O544" s="641"/>
      <c r="P544" s="641"/>
      <c r="Q544" s="641"/>
      <c r="R544" s="641"/>
      <c r="S544" s="641"/>
      <c r="T544" s="641"/>
      <c r="U544" s="641"/>
      <c r="V544" s="641"/>
      <c r="W544" s="641"/>
      <c r="X544" s="641"/>
      <c r="Y544" s="641"/>
      <c r="Z544" s="641"/>
      <c r="AA544" s="641"/>
      <c r="AB544" s="641"/>
      <c r="AC544" s="641"/>
      <c r="AD544" s="641"/>
      <c r="AE544" s="641"/>
      <c r="AF544" s="641"/>
      <c r="AG544" s="641"/>
      <c r="AH544" s="641"/>
      <c r="AI544" s="641"/>
      <c r="AJ544" s="641"/>
      <c r="AK544" s="641"/>
      <c r="AL544" s="641"/>
      <c r="AM544" s="641"/>
      <c r="AN544" s="641"/>
      <c r="AO544" s="641"/>
      <c r="AP544" s="641"/>
      <c r="AQ544" s="641"/>
      <c r="AR544" s="44"/>
    </row>
    <row r="545" spans="1:44" ht="14.25" customHeight="1" x14ac:dyDescent="0.25">
      <c r="A545" s="66"/>
      <c r="B545" s="44"/>
      <c r="C545" s="44"/>
      <c r="D545" s="44"/>
      <c r="E545" s="44"/>
      <c r="F545" s="44"/>
      <c r="G545" s="44"/>
      <c r="H545" s="641"/>
      <c r="I545" s="641"/>
      <c r="J545" s="641"/>
      <c r="K545" s="641"/>
      <c r="L545" s="641"/>
      <c r="M545" s="641"/>
      <c r="N545" s="641"/>
      <c r="O545" s="641"/>
      <c r="P545" s="641"/>
      <c r="Q545" s="641"/>
      <c r="R545" s="641"/>
      <c r="S545" s="641"/>
      <c r="T545" s="641"/>
      <c r="U545" s="641"/>
      <c r="V545" s="641"/>
      <c r="W545" s="641"/>
      <c r="X545" s="641"/>
      <c r="Y545" s="641"/>
      <c r="Z545" s="641"/>
      <c r="AA545" s="641"/>
      <c r="AB545" s="641"/>
      <c r="AC545" s="641"/>
      <c r="AD545" s="641"/>
      <c r="AE545" s="641"/>
      <c r="AF545" s="641"/>
      <c r="AG545" s="641"/>
      <c r="AH545" s="641"/>
      <c r="AI545" s="641"/>
      <c r="AJ545" s="641"/>
      <c r="AK545" s="641"/>
      <c r="AL545" s="641"/>
      <c r="AM545" s="641"/>
      <c r="AN545" s="641"/>
      <c r="AO545" s="641"/>
      <c r="AP545" s="641"/>
      <c r="AQ545" s="641"/>
      <c r="AR545" s="44"/>
    </row>
    <row r="546" spans="1:44" ht="14.25" customHeight="1" x14ac:dyDescent="0.25">
      <c r="A546" s="66"/>
      <c r="B546" s="44"/>
      <c r="C546" s="44"/>
      <c r="D546" s="44"/>
      <c r="E546" s="44"/>
      <c r="F546" s="44"/>
      <c r="G546" s="44"/>
      <c r="H546" s="641"/>
      <c r="I546" s="641"/>
      <c r="J546" s="641"/>
      <c r="K546" s="641"/>
      <c r="L546" s="641"/>
      <c r="M546" s="641"/>
      <c r="N546" s="641"/>
      <c r="O546" s="641"/>
      <c r="P546" s="641"/>
      <c r="Q546" s="641"/>
      <c r="R546" s="641"/>
      <c r="S546" s="641"/>
      <c r="T546" s="641"/>
      <c r="U546" s="641"/>
      <c r="V546" s="641"/>
      <c r="W546" s="641"/>
      <c r="X546" s="641"/>
      <c r="Y546" s="641"/>
      <c r="Z546" s="641"/>
      <c r="AA546" s="641"/>
      <c r="AB546" s="641"/>
      <c r="AC546" s="641"/>
      <c r="AD546" s="641"/>
      <c r="AE546" s="641"/>
      <c r="AF546" s="641"/>
      <c r="AG546" s="641"/>
      <c r="AH546" s="641"/>
      <c r="AI546" s="641"/>
      <c r="AJ546" s="641"/>
      <c r="AK546" s="641"/>
      <c r="AL546" s="641"/>
      <c r="AM546" s="641"/>
      <c r="AN546" s="641"/>
      <c r="AO546" s="641"/>
      <c r="AP546" s="641"/>
      <c r="AQ546" s="641"/>
      <c r="AR546" s="44"/>
    </row>
    <row r="547" spans="1:44" ht="14.25" customHeight="1" x14ac:dyDescent="0.25">
      <c r="A547" s="66"/>
      <c r="B547" s="44"/>
      <c r="C547" s="44"/>
      <c r="D547" s="44"/>
      <c r="E547" s="44"/>
      <c r="F547" s="44"/>
      <c r="G547" s="44"/>
      <c r="H547" s="641"/>
      <c r="I547" s="641"/>
      <c r="J547" s="641"/>
      <c r="K547" s="641"/>
      <c r="L547" s="641"/>
      <c r="M547" s="641"/>
      <c r="N547" s="641"/>
      <c r="O547" s="641"/>
      <c r="P547" s="641"/>
      <c r="Q547" s="641"/>
      <c r="R547" s="641"/>
      <c r="S547" s="641"/>
      <c r="T547" s="641"/>
      <c r="U547" s="641"/>
      <c r="V547" s="641"/>
      <c r="W547" s="641"/>
      <c r="X547" s="641"/>
      <c r="Y547" s="641"/>
      <c r="Z547" s="641"/>
      <c r="AA547" s="641"/>
      <c r="AB547" s="641"/>
      <c r="AC547" s="641"/>
      <c r="AD547" s="641"/>
      <c r="AE547" s="641"/>
      <c r="AF547" s="641"/>
      <c r="AG547" s="641"/>
      <c r="AH547" s="641"/>
      <c r="AI547" s="641"/>
      <c r="AJ547" s="641"/>
      <c r="AK547" s="641"/>
      <c r="AL547" s="641"/>
      <c r="AM547" s="641"/>
      <c r="AN547" s="641"/>
      <c r="AO547" s="641"/>
      <c r="AP547" s="641"/>
      <c r="AQ547" s="641"/>
      <c r="AR547" s="44"/>
    </row>
    <row r="548" spans="1:44" ht="14.25" customHeight="1" x14ac:dyDescent="0.25">
      <c r="A548" s="66"/>
      <c r="B548" s="44"/>
      <c r="C548" s="44"/>
      <c r="D548" s="44"/>
      <c r="E548" s="44"/>
      <c r="F548" s="44"/>
      <c r="G548" s="44"/>
      <c r="H548" s="641"/>
      <c r="I548" s="641"/>
      <c r="J548" s="641"/>
      <c r="K548" s="641"/>
      <c r="L548" s="641"/>
      <c r="M548" s="641"/>
      <c r="N548" s="641"/>
      <c r="O548" s="641"/>
      <c r="P548" s="641"/>
      <c r="Q548" s="641"/>
      <c r="R548" s="641"/>
      <c r="S548" s="641"/>
      <c r="T548" s="641"/>
      <c r="U548" s="641"/>
      <c r="V548" s="641"/>
      <c r="W548" s="641"/>
      <c r="X548" s="641"/>
      <c r="Y548" s="641"/>
      <c r="Z548" s="641"/>
      <c r="AA548" s="641"/>
      <c r="AB548" s="641"/>
      <c r="AC548" s="641"/>
      <c r="AD548" s="641"/>
      <c r="AE548" s="641"/>
      <c r="AF548" s="641"/>
      <c r="AG548" s="641"/>
      <c r="AH548" s="641"/>
      <c r="AI548" s="641"/>
      <c r="AJ548" s="641"/>
      <c r="AK548" s="641"/>
      <c r="AL548" s="641"/>
      <c r="AM548" s="641"/>
      <c r="AN548" s="641"/>
      <c r="AO548" s="641"/>
      <c r="AP548" s="641"/>
      <c r="AQ548" s="641"/>
      <c r="AR548" s="44"/>
    </row>
    <row r="549" spans="1:44" ht="14.25" customHeight="1" x14ac:dyDescent="0.25">
      <c r="A549" s="66"/>
      <c r="B549" s="44"/>
      <c r="C549" s="44"/>
      <c r="D549" s="44"/>
      <c r="E549" s="44"/>
      <c r="F549" s="44"/>
      <c r="G549" s="44"/>
      <c r="H549" s="641"/>
      <c r="I549" s="641"/>
      <c r="J549" s="641"/>
      <c r="K549" s="641"/>
      <c r="L549" s="641"/>
      <c r="M549" s="641"/>
      <c r="N549" s="641"/>
      <c r="O549" s="641"/>
      <c r="P549" s="641"/>
      <c r="Q549" s="641"/>
      <c r="R549" s="641"/>
      <c r="S549" s="641"/>
      <c r="T549" s="641"/>
      <c r="U549" s="641"/>
      <c r="V549" s="641"/>
      <c r="W549" s="641"/>
      <c r="X549" s="641"/>
      <c r="Y549" s="641"/>
      <c r="Z549" s="641"/>
      <c r="AA549" s="641"/>
      <c r="AB549" s="641"/>
      <c r="AC549" s="641"/>
      <c r="AD549" s="641"/>
      <c r="AE549" s="641"/>
      <c r="AF549" s="641"/>
      <c r="AG549" s="641"/>
      <c r="AH549" s="641"/>
      <c r="AI549" s="641"/>
      <c r="AJ549" s="641"/>
      <c r="AK549" s="641"/>
      <c r="AL549" s="641"/>
      <c r="AM549" s="641"/>
      <c r="AN549" s="641"/>
      <c r="AO549" s="641"/>
      <c r="AP549" s="641"/>
      <c r="AQ549" s="641"/>
      <c r="AR549" s="44"/>
    </row>
    <row r="550" spans="1:44" ht="14.25" customHeight="1" x14ac:dyDescent="0.25">
      <c r="A550" s="66"/>
      <c r="B550" s="44"/>
      <c r="C550" s="44"/>
      <c r="D550" s="44"/>
      <c r="E550" s="44"/>
      <c r="F550" s="44"/>
      <c r="G550" s="44"/>
      <c r="H550" s="641"/>
      <c r="I550" s="641"/>
      <c r="J550" s="641"/>
      <c r="K550" s="641"/>
      <c r="L550" s="641"/>
      <c r="M550" s="641"/>
      <c r="N550" s="641"/>
      <c r="O550" s="641"/>
      <c r="P550" s="641"/>
      <c r="Q550" s="641"/>
      <c r="R550" s="641"/>
      <c r="S550" s="641"/>
      <c r="T550" s="641"/>
      <c r="U550" s="641"/>
      <c r="V550" s="641"/>
      <c r="W550" s="641"/>
      <c r="X550" s="641"/>
      <c r="Y550" s="641"/>
      <c r="Z550" s="641"/>
      <c r="AA550" s="641"/>
      <c r="AB550" s="641"/>
      <c r="AC550" s="641"/>
      <c r="AD550" s="641"/>
      <c r="AE550" s="641"/>
      <c r="AF550" s="641"/>
      <c r="AG550" s="641"/>
      <c r="AH550" s="641"/>
      <c r="AI550" s="641"/>
      <c r="AJ550" s="641"/>
      <c r="AK550" s="641"/>
      <c r="AL550" s="641"/>
      <c r="AM550" s="641"/>
      <c r="AN550" s="641"/>
      <c r="AO550" s="641"/>
      <c r="AP550" s="641"/>
      <c r="AQ550" s="641"/>
      <c r="AR550" s="44"/>
    </row>
    <row r="551" spans="1:44" ht="14.25" customHeight="1" x14ac:dyDescent="0.25">
      <c r="A551" s="66"/>
      <c r="B551" s="44"/>
      <c r="C551" s="44"/>
      <c r="D551" s="44"/>
      <c r="E551" s="44"/>
      <c r="F551" s="44"/>
      <c r="G551" s="44"/>
      <c r="H551" s="641"/>
      <c r="I551" s="641"/>
      <c r="J551" s="641"/>
      <c r="K551" s="641"/>
      <c r="L551" s="641"/>
      <c r="M551" s="641"/>
      <c r="N551" s="641"/>
      <c r="O551" s="641"/>
      <c r="P551" s="641"/>
      <c r="Q551" s="641"/>
      <c r="R551" s="641"/>
      <c r="S551" s="641"/>
      <c r="T551" s="641"/>
      <c r="U551" s="641"/>
      <c r="V551" s="641"/>
      <c r="W551" s="641"/>
      <c r="X551" s="641"/>
      <c r="Y551" s="641"/>
      <c r="Z551" s="641"/>
      <c r="AA551" s="641"/>
      <c r="AB551" s="641"/>
      <c r="AC551" s="641"/>
      <c r="AD551" s="641"/>
      <c r="AE551" s="641"/>
      <c r="AF551" s="641"/>
      <c r="AG551" s="641"/>
      <c r="AH551" s="641"/>
      <c r="AI551" s="641"/>
      <c r="AJ551" s="641"/>
      <c r="AK551" s="641"/>
      <c r="AL551" s="641"/>
      <c r="AM551" s="641"/>
      <c r="AN551" s="641"/>
      <c r="AO551" s="641"/>
      <c r="AP551" s="641"/>
      <c r="AQ551" s="641"/>
      <c r="AR551" s="44"/>
    </row>
    <row r="552" spans="1:44" ht="14.25" customHeight="1" x14ac:dyDescent="0.25">
      <c r="A552" s="66"/>
      <c r="B552" s="44"/>
      <c r="C552" s="44"/>
      <c r="D552" s="44"/>
      <c r="E552" s="44"/>
      <c r="F552" s="44"/>
      <c r="G552" s="44"/>
      <c r="H552" s="641"/>
      <c r="I552" s="641"/>
      <c r="J552" s="641"/>
      <c r="K552" s="641"/>
      <c r="L552" s="641"/>
      <c r="M552" s="641"/>
      <c r="N552" s="641"/>
      <c r="O552" s="641"/>
      <c r="P552" s="641"/>
      <c r="Q552" s="641"/>
      <c r="R552" s="641"/>
      <c r="S552" s="641"/>
      <c r="T552" s="641"/>
      <c r="U552" s="641"/>
      <c r="V552" s="641"/>
      <c r="W552" s="641"/>
      <c r="X552" s="641"/>
      <c r="Y552" s="641"/>
      <c r="Z552" s="641"/>
      <c r="AA552" s="641"/>
      <c r="AB552" s="641"/>
      <c r="AC552" s="641"/>
      <c r="AD552" s="641"/>
      <c r="AE552" s="641"/>
      <c r="AF552" s="641"/>
      <c r="AG552" s="641"/>
      <c r="AH552" s="641"/>
      <c r="AI552" s="641"/>
      <c r="AJ552" s="641"/>
      <c r="AK552" s="641"/>
      <c r="AL552" s="641"/>
      <c r="AM552" s="641"/>
      <c r="AN552" s="641"/>
      <c r="AO552" s="641"/>
      <c r="AP552" s="641"/>
      <c r="AQ552" s="641"/>
      <c r="AR552" s="44"/>
    </row>
    <row r="553" spans="1:44" ht="14.25" customHeight="1" x14ac:dyDescent="0.25">
      <c r="A553" s="66"/>
      <c r="B553" s="44"/>
      <c r="C553" s="44"/>
      <c r="D553" s="44"/>
      <c r="E553" s="44"/>
      <c r="F553" s="44"/>
      <c r="G553" s="44"/>
      <c r="H553" s="641"/>
      <c r="I553" s="641"/>
      <c r="J553" s="641"/>
      <c r="K553" s="641"/>
      <c r="L553" s="641"/>
      <c r="M553" s="641"/>
      <c r="N553" s="641"/>
      <c r="O553" s="641"/>
      <c r="P553" s="641"/>
      <c r="Q553" s="641"/>
      <c r="R553" s="641"/>
      <c r="S553" s="641"/>
      <c r="T553" s="641"/>
      <c r="U553" s="641"/>
      <c r="V553" s="641"/>
      <c r="W553" s="641"/>
      <c r="X553" s="641"/>
      <c r="Y553" s="641"/>
      <c r="Z553" s="641"/>
      <c r="AA553" s="641"/>
      <c r="AB553" s="641"/>
      <c r="AC553" s="641"/>
      <c r="AD553" s="641"/>
      <c r="AE553" s="641"/>
      <c r="AF553" s="641"/>
      <c r="AG553" s="641"/>
      <c r="AH553" s="641"/>
      <c r="AI553" s="641"/>
      <c r="AJ553" s="641"/>
      <c r="AK553" s="641"/>
      <c r="AL553" s="641"/>
      <c r="AM553" s="641"/>
      <c r="AN553" s="641"/>
      <c r="AO553" s="641"/>
      <c r="AP553" s="641"/>
      <c r="AQ553" s="641"/>
      <c r="AR553" s="44"/>
    </row>
    <row r="554" spans="1:44" ht="14.25" customHeight="1" x14ac:dyDescent="0.25">
      <c r="A554" s="66"/>
      <c r="B554" s="44"/>
      <c r="C554" s="44"/>
      <c r="D554" s="44"/>
      <c r="E554" s="44"/>
      <c r="F554" s="44"/>
      <c r="G554" s="44"/>
      <c r="H554" s="641"/>
      <c r="I554" s="641"/>
      <c r="J554" s="641"/>
      <c r="K554" s="641"/>
      <c r="L554" s="641"/>
      <c r="M554" s="641"/>
      <c r="N554" s="641"/>
      <c r="O554" s="641"/>
      <c r="P554" s="641"/>
      <c r="Q554" s="641"/>
      <c r="R554" s="641"/>
      <c r="S554" s="641"/>
      <c r="T554" s="641"/>
      <c r="U554" s="641"/>
      <c r="V554" s="641"/>
      <c r="W554" s="641"/>
      <c r="X554" s="641"/>
      <c r="Y554" s="641"/>
      <c r="Z554" s="641"/>
      <c r="AA554" s="641"/>
      <c r="AB554" s="641"/>
      <c r="AC554" s="641"/>
      <c r="AD554" s="641"/>
      <c r="AE554" s="641"/>
      <c r="AF554" s="641"/>
      <c r="AG554" s="641"/>
      <c r="AH554" s="641"/>
      <c r="AI554" s="641"/>
      <c r="AJ554" s="641"/>
      <c r="AK554" s="641"/>
      <c r="AL554" s="641"/>
      <c r="AM554" s="641"/>
      <c r="AN554" s="641"/>
      <c r="AO554" s="641"/>
      <c r="AP554" s="641"/>
      <c r="AQ554" s="641"/>
      <c r="AR554" s="44"/>
    </row>
    <row r="555" spans="1:44" ht="14.25" customHeight="1" x14ac:dyDescent="0.25">
      <c r="A555" s="66"/>
      <c r="B555" s="44"/>
      <c r="C555" s="44"/>
      <c r="D555" s="44"/>
      <c r="E555" s="44"/>
      <c r="F555" s="44"/>
      <c r="G555" s="44"/>
      <c r="H555" s="641"/>
      <c r="I555" s="641"/>
      <c r="J555" s="641"/>
      <c r="K555" s="641"/>
      <c r="L555" s="641"/>
      <c r="M555" s="641"/>
      <c r="N555" s="641"/>
      <c r="O555" s="641"/>
      <c r="P555" s="641"/>
      <c r="Q555" s="641"/>
      <c r="R555" s="641"/>
      <c r="S555" s="641"/>
      <c r="T555" s="641"/>
      <c r="U555" s="641"/>
      <c r="V555" s="641"/>
      <c r="W555" s="641"/>
      <c r="X555" s="641"/>
      <c r="Y555" s="641"/>
      <c r="Z555" s="641"/>
      <c r="AA555" s="641"/>
      <c r="AB555" s="641"/>
      <c r="AC555" s="641"/>
      <c r="AD555" s="641"/>
      <c r="AE555" s="641"/>
      <c r="AF555" s="641"/>
      <c r="AG555" s="641"/>
      <c r="AH555" s="641"/>
      <c r="AI555" s="641"/>
      <c r="AJ555" s="641"/>
      <c r="AK555" s="641"/>
      <c r="AL555" s="641"/>
      <c r="AM555" s="641"/>
      <c r="AN555" s="641"/>
      <c r="AO555" s="641"/>
      <c r="AP555" s="641"/>
      <c r="AQ555" s="641"/>
      <c r="AR555" s="44"/>
    </row>
    <row r="556" spans="1:44" ht="14.25" customHeight="1" x14ac:dyDescent="0.25">
      <c r="A556" s="66"/>
      <c r="B556" s="44"/>
      <c r="C556" s="44"/>
      <c r="D556" s="44"/>
      <c r="E556" s="44"/>
      <c r="F556" s="44"/>
      <c r="G556" s="44"/>
      <c r="H556" s="641"/>
      <c r="I556" s="641"/>
      <c r="J556" s="641"/>
      <c r="K556" s="641"/>
      <c r="L556" s="641"/>
      <c r="M556" s="641"/>
      <c r="N556" s="641"/>
      <c r="O556" s="641"/>
      <c r="P556" s="641"/>
      <c r="Q556" s="641"/>
      <c r="R556" s="641"/>
      <c r="S556" s="641"/>
      <c r="T556" s="641"/>
      <c r="U556" s="641"/>
      <c r="V556" s="641"/>
      <c r="W556" s="641"/>
      <c r="X556" s="641"/>
      <c r="Y556" s="641"/>
      <c r="Z556" s="641"/>
      <c r="AA556" s="641"/>
      <c r="AB556" s="641"/>
      <c r="AC556" s="641"/>
      <c r="AD556" s="641"/>
      <c r="AE556" s="641"/>
      <c r="AF556" s="641"/>
      <c r="AG556" s="641"/>
      <c r="AH556" s="641"/>
      <c r="AI556" s="641"/>
      <c r="AJ556" s="641"/>
      <c r="AK556" s="641"/>
      <c r="AL556" s="641"/>
      <c r="AM556" s="641"/>
      <c r="AN556" s="641"/>
      <c r="AO556" s="641"/>
      <c r="AP556" s="641"/>
      <c r="AQ556" s="641"/>
      <c r="AR556" s="44"/>
    </row>
    <row r="557" spans="1:44" ht="14.25" customHeight="1" x14ac:dyDescent="0.25">
      <c r="A557" s="66"/>
      <c r="B557" s="44"/>
      <c r="C557" s="44"/>
      <c r="D557" s="44"/>
      <c r="E557" s="44"/>
      <c r="F557" s="44"/>
      <c r="G557" s="44"/>
      <c r="H557" s="641"/>
      <c r="I557" s="641"/>
      <c r="J557" s="641"/>
      <c r="K557" s="641"/>
      <c r="L557" s="641"/>
      <c r="M557" s="641"/>
      <c r="N557" s="641"/>
      <c r="O557" s="641"/>
      <c r="P557" s="641"/>
      <c r="Q557" s="641"/>
      <c r="R557" s="641"/>
      <c r="S557" s="641"/>
      <c r="T557" s="641"/>
      <c r="U557" s="641"/>
      <c r="V557" s="641"/>
      <c r="W557" s="641"/>
      <c r="X557" s="641"/>
      <c r="Y557" s="641"/>
      <c r="Z557" s="641"/>
      <c r="AA557" s="641"/>
      <c r="AB557" s="641"/>
      <c r="AC557" s="641"/>
      <c r="AD557" s="641"/>
      <c r="AE557" s="641"/>
      <c r="AF557" s="641"/>
      <c r="AG557" s="641"/>
      <c r="AH557" s="641"/>
      <c r="AI557" s="641"/>
      <c r="AJ557" s="641"/>
      <c r="AK557" s="641"/>
      <c r="AL557" s="641"/>
      <c r="AM557" s="641"/>
      <c r="AN557" s="641"/>
      <c r="AO557" s="641"/>
      <c r="AP557" s="641"/>
      <c r="AQ557" s="641"/>
      <c r="AR557" s="44"/>
    </row>
    <row r="558" spans="1:44" ht="14.25" customHeight="1" x14ac:dyDescent="0.25">
      <c r="A558" s="66"/>
      <c r="B558" s="44"/>
      <c r="C558" s="44"/>
      <c r="D558" s="44"/>
      <c r="E558" s="44"/>
      <c r="F558" s="44"/>
      <c r="G558" s="44"/>
      <c r="H558" s="641"/>
      <c r="I558" s="641"/>
      <c r="J558" s="641"/>
      <c r="K558" s="641"/>
      <c r="L558" s="641"/>
      <c r="M558" s="641"/>
      <c r="N558" s="641"/>
      <c r="O558" s="641"/>
      <c r="P558" s="641"/>
      <c r="Q558" s="641"/>
      <c r="R558" s="641"/>
      <c r="S558" s="641"/>
      <c r="T558" s="641"/>
      <c r="U558" s="641"/>
      <c r="V558" s="641"/>
      <c r="W558" s="641"/>
      <c r="X558" s="641"/>
      <c r="Y558" s="641"/>
      <c r="Z558" s="641"/>
      <c r="AA558" s="641"/>
      <c r="AB558" s="641"/>
      <c r="AC558" s="641"/>
      <c r="AD558" s="641"/>
      <c r="AE558" s="641"/>
      <c r="AF558" s="641"/>
      <c r="AG558" s="641"/>
      <c r="AH558" s="641"/>
      <c r="AI558" s="641"/>
      <c r="AJ558" s="641"/>
      <c r="AK558" s="641"/>
      <c r="AL558" s="641"/>
      <c r="AM558" s="641"/>
      <c r="AN558" s="641"/>
      <c r="AO558" s="641"/>
      <c r="AP558" s="641"/>
      <c r="AQ558" s="641"/>
      <c r="AR558" s="44"/>
    </row>
    <row r="559" spans="1:44" ht="14.25" customHeight="1" x14ac:dyDescent="0.25">
      <c r="A559" s="66"/>
      <c r="B559" s="44"/>
      <c r="C559" s="44"/>
      <c r="D559" s="44"/>
      <c r="E559" s="44"/>
      <c r="F559" s="44"/>
      <c r="G559" s="44"/>
      <c r="H559" s="641"/>
      <c r="I559" s="641"/>
      <c r="J559" s="641"/>
      <c r="K559" s="641"/>
      <c r="L559" s="641"/>
      <c r="M559" s="641"/>
      <c r="N559" s="641"/>
      <c r="O559" s="641"/>
      <c r="P559" s="641"/>
      <c r="Q559" s="641"/>
      <c r="R559" s="641"/>
      <c r="S559" s="641"/>
      <c r="T559" s="641"/>
      <c r="U559" s="641"/>
      <c r="V559" s="641"/>
      <c r="W559" s="641"/>
      <c r="X559" s="641"/>
      <c r="Y559" s="641"/>
      <c r="Z559" s="641"/>
      <c r="AA559" s="641"/>
      <c r="AB559" s="641"/>
      <c r="AC559" s="641"/>
      <c r="AD559" s="641"/>
      <c r="AE559" s="641"/>
      <c r="AF559" s="641"/>
      <c r="AG559" s="641"/>
      <c r="AH559" s="641"/>
      <c r="AI559" s="641"/>
      <c r="AJ559" s="641"/>
      <c r="AK559" s="641"/>
      <c r="AL559" s="641"/>
      <c r="AM559" s="641"/>
      <c r="AN559" s="641"/>
      <c r="AO559" s="641"/>
      <c r="AP559" s="641"/>
      <c r="AQ559" s="641"/>
      <c r="AR559" s="44"/>
    </row>
    <row r="560" spans="1:44" ht="14.25" customHeight="1" x14ac:dyDescent="0.25">
      <c r="A560" s="66"/>
      <c r="B560" s="44"/>
      <c r="C560" s="44"/>
      <c r="D560" s="44"/>
      <c r="E560" s="44"/>
      <c r="F560" s="44"/>
      <c r="G560" s="44"/>
      <c r="H560" s="641"/>
      <c r="I560" s="641"/>
      <c r="J560" s="641"/>
      <c r="K560" s="641"/>
      <c r="L560" s="641"/>
      <c r="M560" s="641"/>
      <c r="N560" s="641"/>
      <c r="O560" s="641"/>
      <c r="P560" s="641"/>
      <c r="Q560" s="641"/>
      <c r="R560" s="641"/>
      <c r="S560" s="641"/>
      <c r="T560" s="641"/>
      <c r="U560" s="641"/>
      <c r="V560" s="641"/>
      <c r="W560" s="641"/>
      <c r="X560" s="641"/>
      <c r="Y560" s="641"/>
      <c r="Z560" s="641"/>
      <c r="AA560" s="641"/>
      <c r="AB560" s="641"/>
      <c r="AC560" s="641"/>
      <c r="AD560" s="641"/>
      <c r="AE560" s="641"/>
      <c r="AF560" s="641"/>
      <c r="AG560" s="641"/>
      <c r="AH560" s="641"/>
      <c r="AI560" s="641"/>
      <c r="AJ560" s="641"/>
      <c r="AK560" s="641"/>
      <c r="AL560" s="641"/>
      <c r="AM560" s="641"/>
      <c r="AN560" s="641"/>
      <c r="AO560" s="641"/>
      <c r="AP560" s="641"/>
      <c r="AQ560" s="641"/>
      <c r="AR560" s="44"/>
    </row>
    <row r="561" spans="1:44" ht="14.25" customHeight="1" x14ac:dyDescent="0.25">
      <c r="A561" s="66"/>
      <c r="B561" s="44"/>
      <c r="C561" s="44"/>
      <c r="D561" s="44"/>
      <c r="E561" s="44"/>
      <c r="F561" s="44"/>
      <c r="G561" s="44"/>
      <c r="H561" s="641"/>
      <c r="I561" s="641"/>
      <c r="J561" s="641"/>
      <c r="K561" s="641"/>
      <c r="L561" s="641"/>
      <c r="M561" s="641"/>
      <c r="N561" s="641"/>
      <c r="O561" s="641"/>
      <c r="P561" s="641"/>
      <c r="Q561" s="641"/>
      <c r="R561" s="641"/>
      <c r="S561" s="641"/>
      <c r="T561" s="641"/>
      <c r="U561" s="641"/>
      <c r="V561" s="641"/>
      <c r="W561" s="641"/>
      <c r="X561" s="641"/>
      <c r="Y561" s="641"/>
      <c r="Z561" s="641"/>
      <c r="AA561" s="641"/>
      <c r="AB561" s="641"/>
      <c r="AC561" s="641"/>
      <c r="AD561" s="641"/>
      <c r="AE561" s="641"/>
      <c r="AF561" s="641"/>
      <c r="AG561" s="641"/>
      <c r="AH561" s="641"/>
      <c r="AI561" s="641"/>
      <c r="AJ561" s="641"/>
      <c r="AK561" s="641"/>
      <c r="AL561" s="641"/>
      <c r="AM561" s="641"/>
      <c r="AN561" s="641"/>
      <c r="AO561" s="641"/>
      <c r="AP561" s="641"/>
      <c r="AQ561" s="641"/>
      <c r="AR561" s="44"/>
    </row>
    <row r="562" spans="1:44" ht="14.25" customHeight="1" x14ac:dyDescent="0.25">
      <c r="A562" s="66"/>
      <c r="B562" s="44"/>
      <c r="C562" s="44"/>
      <c r="D562" s="44"/>
      <c r="E562" s="44"/>
      <c r="F562" s="44"/>
      <c r="G562" s="44"/>
      <c r="H562" s="641"/>
      <c r="I562" s="641"/>
      <c r="J562" s="641"/>
      <c r="K562" s="641"/>
      <c r="L562" s="641"/>
      <c r="M562" s="641"/>
      <c r="N562" s="641"/>
      <c r="O562" s="641"/>
      <c r="P562" s="641"/>
      <c r="Q562" s="641"/>
      <c r="R562" s="641"/>
      <c r="S562" s="641"/>
      <c r="T562" s="641"/>
      <c r="U562" s="641"/>
      <c r="V562" s="641"/>
      <c r="W562" s="641"/>
      <c r="X562" s="641"/>
      <c r="Y562" s="641"/>
      <c r="Z562" s="641"/>
      <c r="AA562" s="641"/>
      <c r="AB562" s="641"/>
      <c r="AC562" s="641"/>
      <c r="AD562" s="641"/>
      <c r="AE562" s="641"/>
      <c r="AF562" s="641"/>
      <c r="AG562" s="641"/>
      <c r="AH562" s="641"/>
      <c r="AI562" s="641"/>
      <c r="AJ562" s="641"/>
      <c r="AK562" s="641"/>
      <c r="AL562" s="641"/>
      <c r="AM562" s="641"/>
      <c r="AN562" s="641"/>
      <c r="AO562" s="641"/>
      <c r="AP562" s="641"/>
      <c r="AQ562" s="641"/>
      <c r="AR562" s="44"/>
    </row>
    <row r="563" spans="1:44" ht="14.25" customHeight="1" x14ac:dyDescent="0.25">
      <c r="A563" s="66"/>
      <c r="B563" s="44"/>
      <c r="C563" s="44"/>
      <c r="D563" s="44"/>
      <c r="E563" s="44"/>
      <c r="F563" s="44"/>
      <c r="G563" s="44"/>
      <c r="H563" s="641"/>
      <c r="I563" s="641"/>
      <c r="J563" s="641"/>
      <c r="K563" s="641"/>
      <c r="L563" s="641"/>
      <c r="M563" s="641"/>
      <c r="N563" s="641"/>
      <c r="O563" s="641"/>
      <c r="P563" s="641"/>
      <c r="Q563" s="641"/>
      <c r="R563" s="641"/>
      <c r="S563" s="641"/>
      <c r="T563" s="641"/>
      <c r="U563" s="641"/>
      <c r="V563" s="641"/>
      <c r="W563" s="641"/>
      <c r="X563" s="641"/>
      <c r="Y563" s="641"/>
      <c r="Z563" s="641"/>
      <c r="AA563" s="641"/>
      <c r="AB563" s="641"/>
      <c r="AC563" s="641"/>
      <c r="AD563" s="641"/>
      <c r="AE563" s="641"/>
      <c r="AF563" s="641"/>
      <c r="AG563" s="641"/>
      <c r="AH563" s="641"/>
      <c r="AI563" s="641"/>
      <c r="AJ563" s="641"/>
      <c r="AK563" s="641"/>
      <c r="AL563" s="641"/>
      <c r="AM563" s="641"/>
      <c r="AN563" s="641"/>
      <c r="AO563" s="641"/>
      <c r="AP563" s="641"/>
      <c r="AQ563" s="641"/>
      <c r="AR563" s="44"/>
    </row>
  </sheetData>
  <mergeCells count="20">
    <mergeCell ref="A23:A36"/>
    <mergeCell ref="A39:A52"/>
    <mergeCell ref="A55:A68"/>
    <mergeCell ref="A88:A101"/>
    <mergeCell ref="A104:A117"/>
    <mergeCell ref="A120:A133"/>
    <mergeCell ref="A157:A170"/>
    <mergeCell ref="A318:A319"/>
    <mergeCell ref="A323:A324"/>
    <mergeCell ref="A331:A345"/>
    <mergeCell ref="C331:I345"/>
    <mergeCell ref="C348:I362"/>
    <mergeCell ref="A172:A185"/>
    <mergeCell ref="A208:A221"/>
    <mergeCell ref="A242:A255"/>
    <mergeCell ref="A278:A282"/>
    <mergeCell ref="A284:A288"/>
    <mergeCell ref="A301:A302"/>
    <mergeCell ref="A309:A310"/>
    <mergeCell ref="A348:A362"/>
  </mergeCells>
  <conditionalFormatting sqref="J331:N345">
    <cfRule type="cellIs" dxfId="1" priority="1" operator="equal">
      <formula>0</formula>
    </cfRule>
  </conditionalFormatting>
  <conditionalFormatting sqref="J348:N362">
    <cfRule type="cellIs" dxfId="0" priority="2" operator="equal">
      <formula>0</formula>
    </cfRule>
  </conditionalFormatting>
  <pageMargins left="0.7" right="0.7" top="0.75" bottom="0.75" header="0" footer="0"/>
  <pageSetup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AU1000"/>
  <sheetViews>
    <sheetView workbookViewId="0"/>
  </sheetViews>
  <sheetFormatPr defaultColWidth="12.59765625" defaultRowHeight="15" customHeight="1" x14ac:dyDescent="0.25"/>
  <cols>
    <col min="1" max="1" width="12.69921875" customWidth="1"/>
    <col min="2" max="2" width="5.5" customWidth="1"/>
    <col min="3" max="3" width="3.09765625" customWidth="1"/>
    <col min="4" max="4" width="37.59765625" customWidth="1"/>
    <col min="5" max="6" width="9.69921875" customWidth="1"/>
    <col min="7" max="7" width="11" customWidth="1"/>
    <col min="8" max="9" width="9.69921875" customWidth="1"/>
    <col min="10" max="10" width="9.19921875" customWidth="1"/>
    <col min="11" max="11" width="8.09765625" customWidth="1"/>
    <col min="12" max="12" width="7.8984375" customWidth="1"/>
    <col min="13" max="13" width="7.19921875" customWidth="1"/>
    <col min="14" max="41" width="8" customWidth="1"/>
    <col min="42" max="42" width="7.69921875" customWidth="1"/>
    <col min="43" max="43" width="9.19921875" customWidth="1"/>
    <col min="44" max="44" width="9.3984375" customWidth="1"/>
    <col min="45" max="45" width="8.19921875" customWidth="1"/>
    <col min="46" max="46" width="3.19921875" customWidth="1"/>
    <col min="47" max="47" width="12.69921875" customWidth="1"/>
  </cols>
  <sheetData>
    <row r="1" spans="1:47" ht="15" customHeight="1" x14ac:dyDescent="0.25">
      <c r="A1" s="46" t="s">
        <v>200</v>
      </c>
      <c r="B1" s="26"/>
      <c r="C1" s="78"/>
      <c r="D1" s="79" t="s">
        <v>201</v>
      </c>
      <c r="E1" s="80">
        <v>2010</v>
      </c>
      <c r="F1" s="80">
        <v>2011</v>
      </c>
      <c r="G1" s="81">
        <v>2012</v>
      </c>
      <c r="H1" s="81">
        <v>2013</v>
      </c>
      <c r="I1" s="80">
        <v>2014</v>
      </c>
      <c r="J1" s="80">
        <v>2015</v>
      </c>
      <c r="K1" s="80">
        <v>2016</v>
      </c>
      <c r="L1" s="80">
        <v>2017</v>
      </c>
      <c r="M1" s="80">
        <v>2018</v>
      </c>
      <c r="N1" s="80">
        <v>2019</v>
      </c>
      <c r="O1" s="80">
        <v>2020</v>
      </c>
      <c r="P1" s="80">
        <v>2021</v>
      </c>
      <c r="Q1" s="80">
        <v>2022</v>
      </c>
      <c r="R1" s="80">
        <v>2023</v>
      </c>
      <c r="S1" s="80">
        <v>2024</v>
      </c>
      <c r="T1" s="80">
        <v>2025</v>
      </c>
      <c r="U1" s="80">
        <v>2026</v>
      </c>
      <c r="V1" s="80">
        <v>2027</v>
      </c>
      <c r="W1" s="80">
        <v>2028</v>
      </c>
      <c r="X1" s="80">
        <v>2029</v>
      </c>
      <c r="Y1" s="80">
        <v>2030</v>
      </c>
      <c r="Z1" s="80">
        <v>2031</v>
      </c>
      <c r="AA1" s="80">
        <v>2032</v>
      </c>
      <c r="AB1" s="80">
        <v>2033</v>
      </c>
      <c r="AC1" s="80">
        <v>2034</v>
      </c>
      <c r="AD1" s="80">
        <v>2035</v>
      </c>
      <c r="AE1" s="80">
        <v>2036</v>
      </c>
      <c r="AF1" s="80">
        <v>2037</v>
      </c>
      <c r="AG1" s="80">
        <v>2038</v>
      </c>
      <c r="AH1" s="80">
        <v>2039</v>
      </c>
      <c r="AI1" s="80">
        <v>2040</v>
      </c>
      <c r="AJ1" s="80">
        <v>2041</v>
      </c>
      <c r="AK1" s="80">
        <v>2042</v>
      </c>
      <c r="AL1" s="80">
        <v>2043</v>
      </c>
      <c r="AM1" s="80">
        <v>2044</v>
      </c>
      <c r="AN1" s="80">
        <v>2045</v>
      </c>
      <c r="AO1" s="80">
        <v>2046</v>
      </c>
      <c r="AP1" s="80">
        <v>2047</v>
      </c>
      <c r="AQ1" s="80">
        <v>2048</v>
      </c>
      <c r="AR1" s="80">
        <v>2049</v>
      </c>
      <c r="AS1" s="80">
        <v>2050</v>
      </c>
      <c r="AT1" s="82"/>
    </row>
    <row r="2" spans="1:47" ht="15" customHeight="1" x14ac:dyDescent="0.25">
      <c r="A2" s="655"/>
      <c r="B2" s="26"/>
      <c r="D2" s="56"/>
      <c r="E2" s="56"/>
      <c r="F2" s="44"/>
      <c r="G2" s="44"/>
      <c r="H2" s="44"/>
      <c r="I2" s="44"/>
      <c r="J2" s="44"/>
      <c r="K2" s="44"/>
      <c r="L2" s="44"/>
      <c r="M2" s="44"/>
      <c r="N2" s="44"/>
      <c r="O2" s="44"/>
      <c r="P2" s="44"/>
      <c r="Q2" s="44"/>
      <c r="R2" s="44"/>
      <c r="S2" s="44"/>
      <c r="T2" s="44"/>
      <c r="U2" s="44"/>
      <c r="V2" s="44"/>
      <c r="W2" s="44"/>
      <c r="X2" s="44"/>
      <c r="Y2" s="44"/>
      <c r="Z2" s="44"/>
      <c r="AA2" s="44"/>
      <c r="AB2" s="44"/>
      <c r="AC2" s="44"/>
      <c r="AD2" s="44"/>
      <c r="AE2" s="44"/>
      <c r="AF2" s="44"/>
      <c r="AG2" s="44"/>
      <c r="AH2" s="44"/>
      <c r="AI2" s="44"/>
      <c r="AJ2" s="44"/>
      <c r="AK2" s="44"/>
      <c r="AL2" s="44"/>
      <c r="AM2" s="44"/>
      <c r="AN2" s="44"/>
      <c r="AO2" s="44"/>
      <c r="AP2" s="44"/>
      <c r="AQ2" s="44"/>
      <c r="AR2" s="44"/>
      <c r="AS2" s="44"/>
      <c r="AT2" s="44"/>
    </row>
    <row r="3" spans="1:47" ht="15" customHeight="1" x14ac:dyDescent="0.25">
      <c r="A3" s="655"/>
      <c r="B3" s="26"/>
      <c r="C3" s="58"/>
      <c r="D3" s="146"/>
      <c r="E3" s="146"/>
      <c r="F3" s="146"/>
      <c r="G3" s="146"/>
      <c r="H3" s="146"/>
      <c r="I3" s="146"/>
      <c r="J3" s="146"/>
      <c r="K3" s="146"/>
      <c r="L3" s="146"/>
      <c r="M3" s="146"/>
      <c r="N3" s="146"/>
      <c r="O3" s="146"/>
      <c r="P3" s="146"/>
      <c r="Q3" s="146"/>
      <c r="R3" s="146"/>
      <c r="S3" s="146"/>
      <c r="T3" s="146"/>
      <c r="U3" s="146"/>
      <c r="V3" s="146"/>
      <c r="W3" s="146"/>
      <c r="X3" s="146"/>
      <c r="Y3" s="146"/>
      <c r="Z3" s="146"/>
      <c r="AA3" s="146"/>
      <c r="AB3" s="146"/>
      <c r="AC3" s="146"/>
      <c r="AD3" s="146"/>
      <c r="AE3" s="146"/>
      <c r="AF3" s="146"/>
      <c r="AG3" s="146"/>
      <c r="AH3" s="146"/>
      <c r="AI3" s="146"/>
      <c r="AJ3" s="146"/>
      <c r="AK3" s="146"/>
      <c r="AL3" s="146"/>
      <c r="AM3" s="146"/>
      <c r="AN3" s="146"/>
      <c r="AO3" s="146"/>
      <c r="AP3" s="146"/>
      <c r="AQ3" s="146"/>
      <c r="AR3" s="146"/>
      <c r="AS3" s="146"/>
      <c r="AT3" s="45"/>
    </row>
    <row r="4" spans="1:47" ht="15" customHeight="1" x14ac:dyDescent="0.25">
      <c r="A4" s="655"/>
      <c r="B4" s="26"/>
      <c r="C4" s="214"/>
      <c r="D4" s="148" t="s">
        <v>202</v>
      </c>
      <c r="E4" s="148"/>
      <c r="F4" s="148"/>
      <c r="G4" s="148"/>
      <c r="H4" s="148"/>
      <c r="I4" s="148"/>
      <c r="J4" s="148"/>
      <c r="K4" s="148"/>
      <c r="L4" s="148"/>
      <c r="M4" s="148"/>
      <c r="N4" s="148"/>
      <c r="O4" s="148"/>
      <c r="P4" s="148"/>
      <c r="Q4" s="148"/>
      <c r="R4" s="148"/>
      <c r="S4" s="148"/>
      <c r="T4" s="148"/>
      <c r="U4" s="148"/>
      <c r="V4" s="148"/>
      <c r="W4" s="148"/>
      <c r="X4" s="148"/>
      <c r="Y4" s="148"/>
      <c r="Z4" s="148"/>
      <c r="AA4" s="148"/>
      <c r="AB4" s="148"/>
      <c r="AC4" s="148"/>
      <c r="AD4" s="148"/>
      <c r="AE4" s="148"/>
      <c r="AF4" s="148"/>
      <c r="AG4" s="148"/>
      <c r="AH4" s="148"/>
      <c r="AI4" s="148"/>
      <c r="AJ4" s="148"/>
      <c r="AK4" s="148"/>
      <c r="AL4" s="148"/>
      <c r="AM4" s="148"/>
      <c r="AN4" s="148"/>
      <c r="AO4" s="148"/>
      <c r="AP4" s="148"/>
      <c r="AQ4" s="148"/>
      <c r="AR4" s="148"/>
      <c r="AS4" s="148"/>
      <c r="AT4" s="151"/>
    </row>
    <row r="5" spans="1:47" ht="15" customHeight="1" x14ac:dyDescent="0.3">
      <c r="A5" s="853">
        <v>1</v>
      </c>
      <c r="B5" s="26"/>
      <c r="C5" s="214"/>
      <c r="D5" s="153" t="s">
        <v>203</v>
      </c>
      <c r="E5" s="234">
        <v>9.2470360000000001E-2</v>
      </c>
      <c r="F5" s="235">
        <v>0.29849617499999997</v>
      </c>
      <c r="G5" s="234">
        <v>0.50611284400000001</v>
      </c>
      <c r="H5" s="234">
        <v>0.172537519</v>
      </c>
      <c r="I5" s="234">
        <v>0.10759797</v>
      </c>
      <c r="J5" s="234">
        <v>0.24254431700000001</v>
      </c>
      <c r="K5" s="234">
        <v>0.494945405</v>
      </c>
      <c r="L5" s="234">
        <v>9.2155155000000002E-2</v>
      </c>
      <c r="M5" s="234">
        <v>0.18826599399999999</v>
      </c>
      <c r="N5" s="234">
        <v>0.44935906599999997</v>
      </c>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3"/>
      <c r="AR5" s="213"/>
      <c r="AS5" s="213"/>
      <c r="AT5" s="151"/>
    </row>
    <row r="6" spans="1:47" ht="15" customHeight="1" x14ac:dyDescent="0.3">
      <c r="A6" s="664"/>
      <c r="B6" s="26"/>
      <c r="C6" s="214"/>
      <c r="D6" s="153" t="s">
        <v>204</v>
      </c>
      <c r="E6" s="234">
        <v>7.5439610000000001E-3</v>
      </c>
      <c r="F6" s="235">
        <v>4.1586320000000003E-2</v>
      </c>
      <c r="G6" s="234">
        <v>4.4365131000000002E-2</v>
      </c>
      <c r="H6" s="234">
        <v>2.3935644999999998E-2</v>
      </c>
      <c r="I6" s="234">
        <v>1.0834785E-2</v>
      </c>
      <c r="J6" s="234">
        <v>2.2673816999999999E-2</v>
      </c>
      <c r="K6" s="234">
        <v>6.3577336999999998E-2</v>
      </c>
      <c r="L6" s="234">
        <v>1.2437746E-2</v>
      </c>
      <c r="M6" s="234">
        <v>1.9896414000000001E-2</v>
      </c>
      <c r="N6" s="234">
        <v>5.0350579999999999E-2</v>
      </c>
      <c r="O6" s="213"/>
      <c r="P6" s="213"/>
      <c r="Q6" s="153"/>
      <c r="R6" s="153"/>
      <c r="S6" s="153"/>
      <c r="T6" s="153"/>
      <c r="U6" s="153"/>
      <c r="V6" s="153"/>
      <c r="W6" s="153"/>
      <c r="X6" s="153"/>
      <c r="Y6" s="153"/>
      <c r="Z6" s="153"/>
      <c r="AA6" s="153"/>
      <c r="AB6" s="153"/>
      <c r="AC6" s="153"/>
      <c r="AD6" s="153"/>
      <c r="AE6" s="153"/>
      <c r="AF6" s="153"/>
      <c r="AG6" s="153"/>
      <c r="AH6" s="153"/>
      <c r="AI6" s="153"/>
      <c r="AJ6" s="153"/>
      <c r="AK6" s="153"/>
      <c r="AL6" s="153"/>
      <c r="AM6" s="153"/>
      <c r="AN6" s="153"/>
      <c r="AO6" s="153"/>
      <c r="AP6" s="153"/>
      <c r="AQ6" s="153"/>
      <c r="AR6" s="153"/>
      <c r="AS6" s="153"/>
      <c r="AT6" s="151"/>
    </row>
    <row r="7" spans="1:47" ht="15" customHeight="1" x14ac:dyDescent="0.3">
      <c r="A7" s="664"/>
      <c r="B7" s="26"/>
      <c r="C7" s="214"/>
      <c r="D7" s="153" t="s">
        <v>205</v>
      </c>
      <c r="E7" s="234">
        <v>0.21279999999999999</v>
      </c>
      <c r="F7" s="235">
        <v>0.68659999999999999</v>
      </c>
      <c r="G7" s="234">
        <v>1.1639999999999999</v>
      </c>
      <c r="H7" s="234">
        <v>0.39689999999999998</v>
      </c>
      <c r="I7" s="234">
        <v>0.2475</v>
      </c>
      <c r="J7" s="234">
        <v>0.55789999999999995</v>
      </c>
      <c r="K7" s="234">
        <v>1.1383000000000001</v>
      </c>
      <c r="L7" s="234">
        <v>0.21190000000000001</v>
      </c>
      <c r="M7" s="234">
        <v>0.43309999999999998</v>
      </c>
      <c r="N7" s="234">
        <v>1.0335000000000001</v>
      </c>
      <c r="O7" s="213"/>
      <c r="P7" s="213"/>
      <c r="Q7" s="153"/>
      <c r="R7" s="153"/>
      <c r="S7" s="153"/>
      <c r="T7" s="153"/>
      <c r="U7" s="153"/>
      <c r="V7" s="153"/>
      <c r="W7" s="153"/>
      <c r="X7" s="153"/>
      <c r="Y7" s="153"/>
      <c r="Z7" s="153"/>
      <c r="AA7" s="153"/>
      <c r="AB7" s="153"/>
      <c r="AC7" s="153"/>
      <c r="AD7" s="153"/>
      <c r="AE7" s="153"/>
      <c r="AF7" s="153"/>
      <c r="AG7" s="153"/>
      <c r="AH7" s="153"/>
      <c r="AI7" s="153"/>
      <c r="AJ7" s="153"/>
      <c r="AK7" s="153"/>
      <c r="AL7" s="153"/>
      <c r="AM7" s="153"/>
      <c r="AN7" s="153"/>
      <c r="AO7" s="153"/>
      <c r="AP7" s="153"/>
      <c r="AQ7" s="153"/>
      <c r="AR7" s="153"/>
      <c r="AS7" s="153"/>
      <c r="AT7" s="151"/>
    </row>
    <row r="8" spans="1:47" ht="15" customHeight="1" x14ac:dyDescent="0.3">
      <c r="A8" s="664"/>
      <c r="B8" s="26"/>
      <c r="C8" s="214"/>
      <c r="D8" s="153" t="s">
        <v>206</v>
      </c>
      <c r="E8" s="234">
        <v>1.9400000000000001E-2</v>
      </c>
      <c r="F8" s="235">
        <v>6.2700000000000006E-2</v>
      </c>
      <c r="G8" s="234">
        <v>0.10630000000000001</v>
      </c>
      <c r="H8" s="234">
        <v>3.6200000000000003E-2</v>
      </c>
      <c r="I8" s="234">
        <v>2.2499999999999999E-2</v>
      </c>
      <c r="J8" s="234">
        <v>5.0900000000000001E-2</v>
      </c>
      <c r="K8" s="234">
        <v>0.10390000000000001</v>
      </c>
      <c r="L8" s="234">
        <v>1.9199999999999998E-2</v>
      </c>
      <c r="M8" s="234">
        <v>3.9600000000000003E-2</v>
      </c>
      <c r="N8" s="234">
        <v>9.4299999999999995E-2</v>
      </c>
      <c r="O8" s="213"/>
      <c r="P8" s="213"/>
      <c r="Q8" s="153"/>
      <c r="R8" s="153"/>
      <c r="S8" s="153"/>
      <c r="T8" s="153"/>
      <c r="U8" s="153"/>
      <c r="V8" s="153"/>
      <c r="W8" s="153"/>
      <c r="X8" s="153"/>
      <c r="Y8" s="153"/>
      <c r="Z8" s="153"/>
      <c r="AA8" s="153"/>
      <c r="AB8" s="153"/>
      <c r="AC8" s="153"/>
      <c r="AD8" s="153"/>
      <c r="AE8" s="153"/>
      <c r="AF8" s="153"/>
      <c r="AG8" s="153"/>
      <c r="AH8" s="153"/>
      <c r="AI8" s="153"/>
      <c r="AJ8" s="153"/>
      <c r="AK8" s="153"/>
      <c r="AL8" s="153"/>
      <c r="AM8" s="153"/>
      <c r="AN8" s="153"/>
      <c r="AO8" s="153"/>
      <c r="AP8" s="153"/>
      <c r="AQ8" s="153"/>
      <c r="AR8" s="153"/>
      <c r="AS8" s="153"/>
      <c r="AT8" s="151"/>
    </row>
    <row r="9" spans="1:47" ht="15" customHeight="1" x14ac:dyDescent="0.25">
      <c r="A9" s="655"/>
      <c r="B9" s="26"/>
      <c r="C9" s="59"/>
      <c r="D9" s="166"/>
      <c r="E9" s="166"/>
      <c r="F9" s="166"/>
      <c r="G9" s="166"/>
      <c r="H9" s="166"/>
      <c r="I9" s="166"/>
      <c r="J9" s="166"/>
      <c r="K9" s="166"/>
      <c r="L9" s="166"/>
      <c r="M9" s="166"/>
      <c r="N9" s="166"/>
      <c r="O9" s="166"/>
      <c r="P9" s="166"/>
      <c r="Q9" s="166"/>
      <c r="R9" s="166"/>
      <c r="S9" s="166"/>
      <c r="T9" s="166"/>
      <c r="U9" s="166"/>
      <c r="V9" s="166"/>
      <c r="W9" s="166"/>
      <c r="X9" s="166"/>
      <c r="Y9" s="166"/>
      <c r="Z9" s="166"/>
      <c r="AA9" s="166"/>
      <c r="AB9" s="166"/>
      <c r="AC9" s="166"/>
      <c r="AD9" s="166"/>
      <c r="AE9" s="166"/>
      <c r="AF9" s="166"/>
      <c r="AG9" s="166"/>
      <c r="AH9" s="166"/>
      <c r="AI9" s="166"/>
      <c r="AJ9" s="166"/>
      <c r="AK9" s="166"/>
      <c r="AL9" s="166"/>
      <c r="AM9" s="166"/>
      <c r="AN9" s="166"/>
      <c r="AO9" s="166"/>
      <c r="AP9" s="166"/>
      <c r="AQ9" s="166"/>
      <c r="AR9" s="166"/>
      <c r="AS9" s="166"/>
      <c r="AT9" s="49"/>
    </row>
    <row r="10" spans="1:47" ht="15" customHeight="1" x14ac:dyDescent="0.25">
      <c r="A10" s="655"/>
      <c r="B10" s="26"/>
      <c r="C10" s="44"/>
      <c r="D10" s="44"/>
      <c r="E10" s="44"/>
      <c r="F10" s="44"/>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row>
    <row r="11" spans="1:47" ht="15" customHeight="1" x14ac:dyDescent="0.25">
      <c r="A11" s="655"/>
      <c r="B11" s="26"/>
      <c r="C11" s="44"/>
      <c r="D11" s="44"/>
      <c r="E11" s="44"/>
      <c r="F11" s="44"/>
      <c r="G11" s="44"/>
      <c r="H11" s="44"/>
      <c r="I11" s="44"/>
      <c r="J11" s="44"/>
      <c r="K11" s="44"/>
      <c r="L11" s="44"/>
      <c r="M11" s="44"/>
      <c r="N11" s="44"/>
      <c r="O11" s="44"/>
      <c r="P11" s="44"/>
      <c r="Q11" s="44"/>
      <c r="R11" s="44"/>
      <c r="S11" s="44"/>
      <c r="T11" s="44"/>
      <c r="U11" s="44"/>
      <c r="V11" s="44"/>
      <c r="W11" s="44"/>
      <c r="X11" s="44"/>
      <c r="Y11" s="44"/>
      <c r="Z11" s="44"/>
      <c r="AA11" s="44"/>
      <c r="AB11" s="44"/>
      <c r="AC11" s="44"/>
      <c r="AD11" s="44"/>
      <c r="AE11" s="44"/>
      <c r="AF11" s="44"/>
      <c r="AG11" s="44"/>
      <c r="AH11" s="44"/>
      <c r="AI11" s="44"/>
      <c r="AJ11" s="44"/>
      <c r="AK11" s="44"/>
      <c r="AL11" s="44"/>
      <c r="AM11" s="44"/>
      <c r="AN11" s="44"/>
      <c r="AO11" s="44"/>
      <c r="AP11" s="44"/>
      <c r="AQ11" s="44"/>
      <c r="AR11" s="44"/>
      <c r="AS11" s="44"/>
      <c r="AT11" s="44"/>
    </row>
    <row r="12" spans="1:47" ht="15" customHeight="1" x14ac:dyDescent="0.25">
      <c r="A12" s="655"/>
      <c r="B12" s="26"/>
      <c r="C12" s="60"/>
      <c r="D12" s="220"/>
      <c r="E12" s="220"/>
      <c r="F12" s="220"/>
      <c r="G12" s="220"/>
      <c r="H12" s="220"/>
      <c r="I12" s="220"/>
      <c r="J12" s="220"/>
      <c r="K12" s="220"/>
      <c r="L12" s="220"/>
      <c r="M12" s="220"/>
      <c r="N12" s="220"/>
      <c r="O12" s="220"/>
      <c r="P12" s="220"/>
      <c r="Q12" s="220"/>
      <c r="R12" s="220"/>
      <c r="S12" s="220"/>
      <c r="T12" s="220"/>
      <c r="U12" s="220"/>
      <c r="V12" s="220"/>
      <c r="W12" s="220"/>
      <c r="X12" s="220"/>
      <c r="Y12" s="220"/>
      <c r="Z12" s="220"/>
      <c r="AA12" s="220"/>
      <c r="AB12" s="220"/>
      <c r="AC12" s="220"/>
      <c r="AD12" s="220"/>
      <c r="AE12" s="220"/>
      <c r="AF12" s="220"/>
      <c r="AG12" s="220"/>
      <c r="AH12" s="220"/>
      <c r="AI12" s="220"/>
      <c r="AJ12" s="220"/>
      <c r="AK12" s="220"/>
      <c r="AL12" s="220"/>
      <c r="AM12" s="220"/>
      <c r="AN12" s="220"/>
      <c r="AO12" s="220"/>
      <c r="AP12" s="220"/>
      <c r="AQ12" s="220"/>
      <c r="AR12" s="220"/>
      <c r="AS12" s="220"/>
      <c r="AT12" s="61"/>
    </row>
    <row r="13" spans="1:47" ht="15" customHeight="1" x14ac:dyDescent="0.25">
      <c r="A13" s="655"/>
      <c r="B13" s="26"/>
      <c r="C13" s="223"/>
      <c r="D13" s="236" t="s">
        <v>38</v>
      </c>
      <c r="E13" s="221"/>
      <c r="F13" s="221"/>
      <c r="G13" s="221"/>
      <c r="H13" s="221"/>
      <c r="I13" s="221"/>
      <c r="J13" s="221"/>
      <c r="K13" s="221"/>
      <c r="L13" s="221"/>
      <c r="M13" s="221"/>
      <c r="N13" s="221"/>
      <c r="O13" s="221"/>
      <c r="P13" s="221"/>
      <c r="Q13" s="221"/>
      <c r="R13" s="221"/>
      <c r="S13" s="221"/>
      <c r="T13" s="221"/>
      <c r="U13" s="221"/>
      <c r="V13" s="221"/>
      <c r="W13" s="221"/>
      <c r="X13" s="221"/>
      <c r="Y13" s="221"/>
      <c r="Z13" s="221"/>
      <c r="AA13" s="221"/>
      <c r="AB13" s="221"/>
      <c r="AC13" s="221"/>
      <c r="AD13" s="221"/>
      <c r="AE13" s="221"/>
      <c r="AF13" s="221"/>
      <c r="AG13" s="221"/>
      <c r="AH13" s="221"/>
      <c r="AI13" s="221"/>
      <c r="AJ13" s="221"/>
      <c r="AK13" s="221"/>
      <c r="AL13" s="221"/>
      <c r="AM13" s="221"/>
      <c r="AN13" s="221"/>
      <c r="AO13" s="221"/>
      <c r="AP13" s="221"/>
      <c r="AQ13" s="221"/>
      <c r="AR13" s="221"/>
      <c r="AS13" s="221"/>
      <c r="AT13" s="222"/>
    </row>
    <row r="14" spans="1:47" ht="15" customHeight="1" x14ac:dyDescent="0.25">
      <c r="A14" s="655"/>
      <c r="B14" s="26"/>
      <c r="C14" s="223"/>
      <c r="D14" s="237" t="s">
        <v>207</v>
      </c>
      <c r="E14" s="221"/>
      <c r="F14" s="221"/>
      <c r="G14" s="221"/>
      <c r="H14" s="221"/>
      <c r="I14" s="221"/>
      <c r="J14" s="221"/>
      <c r="K14" s="221"/>
      <c r="L14" s="221"/>
      <c r="M14" s="221"/>
      <c r="N14" s="221"/>
      <c r="O14" s="221"/>
      <c r="P14" s="221"/>
      <c r="Q14" s="221"/>
      <c r="R14" s="221"/>
      <c r="S14" s="221"/>
      <c r="T14" s="221"/>
      <c r="U14" s="221"/>
      <c r="V14" s="221"/>
      <c r="W14" s="221"/>
      <c r="X14" s="221"/>
      <c r="Y14" s="221"/>
      <c r="Z14" s="221"/>
      <c r="AA14" s="221"/>
      <c r="AB14" s="221"/>
      <c r="AC14" s="221"/>
      <c r="AD14" s="221"/>
      <c r="AE14" s="221"/>
      <c r="AF14" s="221"/>
      <c r="AG14" s="221"/>
      <c r="AH14" s="221"/>
      <c r="AI14" s="221"/>
      <c r="AJ14" s="221"/>
      <c r="AK14" s="221"/>
      <c r="AL14" s="221"/>
      <c r="AM14" s="221"/>
      <c r="AN14" s="221"/>
      <c r="AO14" s="221"/>
      <c r="AP14" s="221"/>
      <c r="AQ14" s="221"/>
      <c r="AR14" s="221"/>
      <c r="AS14" s="221"/>
      <c r="AT14" s="222"/>
    </row>
    <row r="15" spans="1:47" ht="15" customHeight="1" x14ac:dyDescent="0.25">
      <c r="A15" s="655" t="s">
        <v>208</v>
      </c>
      <c r="B15" s="26"/>
      <c r="C15" s="223"/>
      <c r="D15" s="221" t="s">
        <v>209</v>
      </c>
      <c r="E15" s="221">
        <v>9.7918000000000005E-2</v>
      </c>
      <c r="F15" s="221">
        <v>9.7918000000000005E-2</v>
      </c>
      <c r="G15" s="221">
        <v>9.7918000000000005E-2</v>
      </c>
      <c r="H15" s="221">
        <v>9.7918000000000005E-2</v>
      </c>
      <c r="I15" s="221">
        <v>9.7918000000000005E-2</v>
      </c>
      <c r="J15" s="221">
        <v>9.4353000000000006E-2</v>
      </c>
      <c r="K15" s="221">
        <v>9.4353000000000006E-2</v>
      </c>
      <c r="L15" s="221">
        <v>0.122793</v>
      </c>
      <c r="M15" s="221">
        <v>0.122793</v>
      </c>
      <c r="N15" s="221"/>
      <c r="O15" s="221"/>
      <c r="P15" s="221"/>
      <c r="Q15" s="221"/>
      <c r="R15" s="221"/>
      <c r="S15" s="221"/>
      <c r="T15" s="221"/>
      <c r="U15" s="221"/>
      <c r="V15" s="221"/>
      <c r="W15" s="221"/>
      <c r="X15" s="221"/>
      <c r="Y15" s="221"/>
      <c r="Z15" s="221"/>
      <c r="AA15" s="221"/>
      <c r="AB15" s="221"/>
      <c r="AC15" s="221"/>
      <c r="AD15" s="221"/>
      <c r="AE15" s="221"/>
      <c r="AF15" s="221"/>
      <c r="AG15" s="221"/>
      <c r="AH15" s="221"/>
      <c r="AI15" s="221"/>
      <c r="AJ15" s="221"/>
      <c r="AK15" s="221"/>
      <c r="AL15" s="221"/>
      <c r="AM15" s="221"/>
      <c r="AN15" s="221"/>
      <c r="AO15" s="221"/>
      <c r="AP15" s="221"/>
      <c r="AQ15" s="221"/>
      <c r="AR15" s="221"/>
      <c r="AS15" s="221"/>
      <c r="AT15" s="222"/>
      <c r="AU15" s="22"/>
    </row>
    <row r="16" spans="1:47" ht="15" customHeight="1" x14ac:dyDescent="0.25">
      <c r="A16" s="853" t="s">
        <v>210</v>
      </c>
      <c r="B16" s="26"/>
      <c r="C16" s="223"/>
      <c r="D16" s="221" t="s">
        <v>211</v>
      </c>
      <c r="E16" s="221">
        <v>5.0421000000000001E-2</v>
      </c>
      <c r="F16" s="221">
        <v>5.0421000000000001E-2</v>
      </c>
      <c r="G16" s="221">
        <v>5.0421000000000001E-2</v>
      </c>
      <c r="H16" s="221">
        <v>5.0421000000000001E-2</v>
      </c>
      <c r="I16" s="221">
        <v>5.0421000000000001E-2</v>
      </c>
      <c r="J16" s="221">
        <v>3.3241E-2</v>
      </c>
      <c r="K16" s="221">
        <v>3.3241E-2</v>
      </c>
      <c r="L16" s="221">
        <v>3.7765E-2</v>
      </c>
      <c r="M16" s="221">
        <v>3.7765E-2</v>
      </c>
      <c r="N16" s="221"/>
      <c r="O16" s="221"/>
      <c r="P16" s="221"/>
      <c r="Q16" s="221"/>
      <c r="R16" s="221"/>
      <c r="S16" s="221"/>
      <c r="T16" s="221"/>
      <c r="U16" s="221"/>
      <c r="V16" s="221"/>
      <c r="W16" s="221"/>
      <c r="X16" s="221"/>
      <c r="Y16" s="221"/>
      <c r="Z16" s="221"/>
      <c r="AA16" s="221"/>
      <c r="AB16" s="221"/>
      <c r="AC16" s="221"/>
      <c r="AD16" s="221"/>
      <c r="AE16" s="221"/>
      <c r="AF16" s="221"/>
      <c r="AG16" s="221"/>
      <c r="AH16" s="221"/>
      <c r="AI16" s="221"/>
      <c r="AJ16" s="221"/>
      <c r="AK16" s="221"/>
      <c r="AL16" s="221"/>
      <c r="AM16" s="221"/>
      <c r="AN16" s="221"/>
      <c r="AO16" s="221"/>
      <c r="AP16" s="221"/>
      <c r="AQ16" s="221"/>
      <c r="AR16" s="221"/>
      <c r="AS16" s="221"/>
      <c r="AT16" s="222"/>
      <c r="AU16" s="22"/>
    </row>
    <row r="17" spans="1:47" ht="15" customHeight="1" x14ac:dyDescent="0.25">
      <c r="A17" s="664"/>
      <c r="B17" s="26"/>
      <c r="C17" s="223"/>
      <c r="D17" s="238" t="s">
        <v>212</v>
      </c>
      <c r="E17" s="238">
        <v>10.523577</v>
      </c>
      <c r="F17" s="238">
        <v>10.523577</v>
      </c>
      <c r="G17" s="238">
        <v>10.523577</v>
      </c>
      <c r="H17" s="238">
        <v>10.523577</v>
      </c>
      <c r="I17" s="238">
        <v>10.523577</v>
      </c>
      <c r="J17" s="221"/>
      <c r="K17" s="221"/>
      <c r="L17" s="221"/>
      <c r="M17" s="221"/>
      <c r="N17" s="221"/>
      <c r="O17" s="221"/>
      <c r="P17" s="221"/>
      <c r="Q17" s="221"/>
      <c r="R17" s="221"/>
      <c r="S17" s="221"/>
      <c r="T17" s="221"/>
      <c r="U17" s="221"/>
      <c r="V17" s="221"/>
      <c r="W17" s="221"/>
      <c r="X17" s="221"/>
      <c r="Y17" s="221"/>
      <c r="Z17" s="221"/>
      <c r="AA17" s="221"/>
      <c r="AB17" s="221"/>
      <c r="AC17" s="221"/>
      <c r="AD17" s="221"/>
      <c r="AE17" s="221"/>
      <c r="AF17" s="221"/>
      <c r="AG17" s="221"/>
      <c r="AH17" s="221"/>
      <c r="AI17" s="221"/>
      <c r="AJ17" s="221"/>
      <c r="AK17" s="221"/>
      <c r="AL17" s="221"/>
      <c r="AM17" s="221"/>
      <c r="AN17" s="221"/>
      <c r="AO17" s="221"/>
      <c r="AP17" s="221"/>
      <c r="AQ17" s="221"/>
      <c r="AR17" s="221"/>
      <c r="AS17" s="239"/>
      <c r="AT17" s="222"/>
    </row>
    <row r="18" spans="1:47" ht="15" customHeight="1" x14ac:dyDescent="0.25">
      <c r="A18" s="664"/>
      <c r="B18" s="26"/>
      <c r="C18" s="223"/>
      <c r="D18" s="238" t="s">
        <v>213</v>
      </c>
      <c r="E18" s="238">
        <v>38.586447</v>
      </c>
      <c r="F18" s="238">
        <v>38.586447</v>
      </c>
      <c r="G18" s="238">
        <v>38.586447</v>
      </c>
      <c r="H18" s="238">
        <v>38.586447</v>
      </c>
      <c r="I18" s="238">
        <v>38.586447</v>
      </c>
      <c r="J18" s="221"/>
      <c r="K18" s="221"/>
      <c r="L18" s="221"/>
      <c r="M18" s="221"/>
      <c r="N18" s="221"/>
      <c r="O18" s="221"/>
      <c r="P18" s="221"/>
      <c r="Q18" s="221"/>
      <c r="R18" s="221"/>
      <c r="S18" s="221"/>
      <c r="T18" s="221"/>
      <c r="U18" s="221"/>
      <c r="V18" s="221"/>
      <c r="W18" s="221"/>
      <c r="X18" s="221"/>
      <c r="Y18" s="221"/>
      <c r="Z18" s="221"/>
      <c r="AA18" s="221"/>
      <c r="AB18" s="221"/>
      <c r="AC18" s="221"/>
      <c r="AD18" s="221"/>
      <c r="AE18" s="221"/>
      <c r="AF18" s="221"/>
      <c r="AG18" s="221"/>
      <c r="AH18" s="221"/>
      <c r="AI18" s="221"/>
      <c r="AJ18" s="221"/>
      <c r="AK18" s="221"/>
      <c r="AL18" s="221"/>
      <c r="AM18" s="221"/>
      <c r="AN18" s="221"/>
      <c r="AO18" s="221"/>
      <c r="AP18" s="221"/>
      <c r="AQ18" s="221"/>
      <c r="AR18" s="221"/>
      <c r="AS18" s="239"/>
      <c r="AT18" s="222"/>
    </row>
    <row r="19" spans="1:47" ht="15" customHeight="1" x14ac:dyDescent="0.25">
      <c r="A19" s="655"/>
      <c r="B19" s="26"/>
      <c r="C19" s="223"/>
      <c r="D19" s="238" t="s">
        <v>502</v>
      </c>
      <c r="E19" s="238"/>
      <c r="F19" s="221"/>
      <c r="G19" s="221"/>
      <c r="H19" s="221"/>
      <c r="I19" s="221"/>
      <c r="J19" s="221"/>
      <c r="K19" s="221"/>
      <c r="L19" s="221"/>
      <c r="M19" s="221"/>
      <c r="N19" s="221"/>
      <c r="O19" s="221"/>
      <c r="P19" s="221"/>
      <c r="Q19" s="221"/>
      <c r="R19" s="221"/>
      <c r="S19" s="221"/>
      <c r="T19" s="221"/>
      <c r="U19" s="221"/>
      <c r="V19" s="221"/>
      <c r="W19" s="221"/>
      <c r="X19" s="221"/>
      <c r="Y19" s="221"/>
      <c r="Z19" s="221"/>
      <c r="AA19" s="221"/>
      <c r="AB19" s="221"/>
      <c r="AC19" s="221"/>
      <c r="AD19" s="221"/>
      <c r="AE19" s="221"/>
      <c r="AF19" s="221"/>
      <c r="AG19" s="221"/>
      <c r="AH19" s="221"/>
      <c r="AI19" s="221"/>
      <c r="AJ19" s="221"/>
      <c r="AK19" s="221"/>
      <c r="AL19" s="221"/>
      <c r="AM19" s="221"/>
      <c r="AN19" s="221"/>
      <c r="AO19" s="221"/>
      <c r="AP19" s="221"/>
      <c r="AQ19" s="221"/>
      <c r="AR19" s="221"/>
      <c r="AS19" s="239"/>
      <c r="AT19" s="222"/>
    </row>
    <row r="20" spans="1:47" ht="15" customHeight="1" x14ac:dyDescent="0.25">
      <c r="A20" s="655"/>
      <c r="B20" s="26"/>
      <c r="C20" s="62"/>
      <c r="D20" s="224"/>
      <c r="E20" s="224"/>
      <c r="F20" s="224"/>
      <c r="G20" s="224"/>
      <c r="H20" s="224"/>
      <c r="I20" s="224"/>
      <c r="J20" s="224"/>
      <c r="K20" s="224"/>
      <c r="L20" s="224"/>
      <c r="M20" s="224"/>
      <c r="N20" s="224"/>
      <c r="O20" s="224"/>
      <c r="P20" s="224"/>
      <c r="Q20" s="224"/>
      <c r="R20" s="224"/>
      <c r="S20" s="224"/>
      <c r="T20" s="224"/>
      <c r="U20" s="224"/>
      <c r="V20" s="224"/>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c r="AS20" s="224"/>
      <c r="AT20" s="63"/>
    </row>
    <row r="21" spans="1:47" ht="15.75" customHeight="1" x14ac:dyDescent="0.3">
      <c r="A21" s="655"/>
      <c r="B21" s="26"/>
      <c r="F21" s="83"/>
    </row>
    <row r="22" spans="1:47" ht="15.75" customHeight="1" x14ac:dyDescent="0.3">
      <c r="A22" s="655"/>
      <c r="B22" s="26"/>
      <c r="F22" s="83"/>
    </row>
    <row r="23" spans="1:47" ht="15" customHeight="1" x14ac:dyDescent="0.3">
      <c r="A23" s="655"/>
      <c r="B23" s="26"/>
      <c r="C23" s="84"/>
      <c r="D23" s="22"/>
      <c r="E23" s="22"/>
      <c r="F23" s="83"/>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row>
    <row r="24" spans="1:47" ht="15" customHeight="1" x14ac:dyDescent="0.3">
      <c r="A24" s="655"/>
      <c r="B24" s="26"/>
      <c r="C24" s="31" t="s">
        <v>95</v>
      </c>
      <c r="D24" s="126" t="s">
        <v>95</v>
      </c>
      <c r="E24" s="85" t="s">
        <v>216</v>
      </c>
      <c r="F24" s="85"/>
      <c r="G24" s="85"/>
      <c r="H24" s="85"/>
      <c r="I24" s="86" t="s">
        <v>95</v>
      </c>
      <c r="J24" s="86" t="s">
        <v>95</v>
      </c>
      <c r="K24" s="86" t="s">
        <v>95</v>
      </c>
      <c r="L24" s="86" t="s">
        <v>95</v>
      </c>
      <c r="M24" s="86" t="s">
        <v>95</v>
      </c>
      <c r="N24" s="86" t="s">
        <v>95</v>
      </c>
      <c r="O24" s="86" t="s">
        <v>95</v>
      </c>
      <c r="P24" s="86" t="s">
        <v>95</v>
      </c>
      <c r="Q24" s="86" t="s">
        <v>95</v>
      </c>
      <c r="R24" s="86" t="s">
        <v>95</v>
      </c>
      <c r="S24" s="86" t="s">
        <v>95</v>
      </c>
      <c r="T24" s="86" t="s">
        <v>95</v>
      </c>
      <c r="U24" s="86" t="s">
        <v>95</v>
      </c>
      <c r="V24" s="86" t="s">
        <v>95</v>
      </c>
      <c r="W24" s="86" t="s">
        <v>95</v>
      </c>
      <c r="X24" s="86" t="s">
        <v>95</v>
      </c>
      <c r="Y24" s="86" t="s">
        <v>95</v>
      </c>
      <c r="Z24" s="86" t="s">
        <v>95</v>
      </c>
      <c r="AA24" s="86" t="s">
        <v>95</v>
      </c>
      <c r="AB24" s="86" t="s">
        <v>95</v>
      </c>
      <c r="AC24" s="86" t="s">
        <v>95</v>
      </c>
      <c r="AD24" s="86" t="s">
        <v>95</v>
      </c>
      <c r="AE24" s="86" t="s">
        <v>95</v>
      </c>
      <c r="AF24" s="86" t="s">
        <v>95</v>
      </c>
      <c r="AG24" s="86" t="s">
        <v>95</v>
      </c>
      <c r="AH24" s="86" t="s">
        <v>95</v>
      </c>
      <c r="AI24" s="86" t="s">
        <v>95</v>
      </c>
      <c r="AJ24" s="86" t="s">
        <v>95</v>
      </c>
      <c r="AK24" s="86" t="s">
        <v>95</v>
      </c>
      <c r="AL24" s="86" t="s">
        <v>95</v>
      </c>
      <c r="AM24" s="86" t="s">
        <v>95</v>
      </c>
      <c r="AN24" s="86" t="s">
        <v>95</v>
      </c>
      <c r="AO24" s="86" t="s">
        <v>95</v>
      </c>
      <c r="AP24" s="86" t="s">
        <v>95</v>
      </c>
      <c r="AQ24" s="86" t="s">
        <v>95</v>
      </c>
      <c r="AR24" s="86" t="s">
        <v>95</v>
      </c>
      <c r="AS24" s="86" t="s">
        <v>95</v>
      </c>
      <c r="AT24" s="87" t="s">
        <v>95</v>
      </c>
      <c r="AU24" s="22"/>
    </row>
    <row r="25" spans="1:47" ht="15" customHeight="1" x14ac:dyDescent="0.3">
      <c r="A25" s="655"/>
      <c r="B25" s="26"/>
      <c r="C25" s="135" t="s">
        <v>95</v>
      </c>
      <c r="D25" s="136" t="s">
        <v>95</v>
      </c>
      <c r="E25" s="240" t="s">
        <v>236</v>
      </c>
      <c r="F25" s="240"/>
      <c r="G25" s="240"/>
      <c r="H25" s="240"/>
      <c r="I25" s="240" t="s">
        <v>95</v>
      </c>
      <c r="J25" s="240" t="s">
        <v>95</v>
      </c>
      <c r="K25" s="240" t="s">
        <v>95</v>
      </c>
      <c r="L25" s="240" t="s">
        <v>95</v>
      </c>
      <c r="M25" s="240" t="s">
        <v>95</v>
      </c>
      <c r="N25" s="240" t="s">
        <v>95</v>
      </c>
      <c r="O25" s="240" t="s">
        <v>95</v>
      </c>
      <c r="P25" s="240" t="s">
        <v>95</v>
      </c>
      <c r="Q25" s="240" t="s">
        <v>95</v>
      </c>
      <c r="R25" s="240" t="s">
        <v>95</v>
      </c>
      <c r="S25" s="240" t="s">
        <v>95</v>
      </c>
      <c r="T25" s="240" t="s">
        <v>95</v>
      </c>
      <c r="U25" s="240" t="s">
        <v>95</v>
      </c>
      <c r="V25" s="240" t="s">
        <v>95</v>
      </c>
      <c r="W25" s="240" t="s">
        <v>95</v>
      </c>
      <c r="X25" s="240" t="s">
        <v>95</v>
      </c>
      <c r="Y25" s="240" t="s">
        <v>95</v>
      </c>
      <c r="Z25" s="240" t="s">
        <v>95</v>
      </c>
      <c r="AA25" s="240" t="s">
        <v>95</v>
      </c>
      <c r="AB25" s="240" t="s">
        <v>95</v>
      </c>
      <c r="AC25" s="240" t="s">
        <v>95</v>
      </c>
      <c r="AD25" s="240" t="s">
        <v>95</v>
      </c>
      <c r="AE25" s="240" t="s">
        <v>95</v>
      </c>
      <c r="AF25" s="240" t="s">
        <v>95</v>
      </c>
      <c r="AG25" s="240" t="s">
        <v>95</v>
      </c>
      <c r="AH25" s="240" t="s">
        <v>95</v>
      </c>
      <c r="AI25" s="240" t="s">
        <v>95</v>
      </c>
      <c r="AJ25" s="240" t="s">
        <v>95</v>
      </c>
      <c r="AK25" s="240" t="s">
        <v>95</v>
      </c>
      <c r="AL25" s="240" t="s">
        <v>95</v>
      </c>
      <c r="AM25" s="240" t="s">
        <v>95</v>
      </c>
      <c r="AN25" s="240" t="s">
        <v>95</v>
      </c>
      <c r="AO25" s="240" t="s">
        <v>95</v>
      </c>
      <c r="AP25" s="240" t="s">
        <v>95</v>
      </c>
      <c r="AQ25" s="240" t="s">
        <v>95</v>
      </c>
      <c r="AR25" s="240" t="s">
        <v>95</v>
      </c>
      <c r="AS25" s="240" t="s">
        <v>95</v>
      </c>
      <c r="AT25" s="241" t="s">
        <v>95</v>
      </c>
      <c r="AU25" s="22"/>
    </row>
    <row r="26" spans="1:47" ht="15" customHeight="1" x14ac:dyDescent="0.3">
      <c r="A26" s="853">
        <v>6</v>
      </c>
      <c r="B26" s="26"/>
      <c r="C26" s="874" t="s">
        <v>99</v>
      </c>
      <c r="D26" s="662"/>
      <c r="E26" s="127" t="s">
        <v>95</v>
      </c>
      <c r="F26" s="127" t="s">
        <v>95</v>
      </c>
      <c r="G26" s="127">
        <v>388.1398532</v>
      </c>
      <c r="H26" s="127" t="s">
        <v>95</v>
      </c>
      <c r="I26" s="127">
        <v>388.1398532</v>
      </c>
      <c r="J26" s="127" t="s">
        <v>95</v>
      </c>
      <c r="K26" s="127">
        <v>397.07533999999998</v>
      </c>
      <c r="L26" s="127" t="s">
        <v>95</v>
      </c>
      <c r="M26" s="127">
        <v>406.02577000000002</v>
      </c>
      <c r="N26" s="127" t="s">
        <v>95</v>
      </c>
      <c r="O26" s="127" t="s">
        <v>95</v>
      </c>
      <c r="P26" s="127" t="s">
        <v>95</v>
      </c>
      <c r="Q26" s="127" t="s">
        <v>95</v>
      </c>
      <c r="R26" s="127" t="s">
        <v>95</v>
      </c>
      <c r="S26" s="127" t="s">
        <v>95</v>
      </c>
      <c r="T26" s="127" t="s">
        <v>95</v>
      </c>
      <c r="U26" s="127" t="s">
        <v>95</v>
      </c>
      <c r="V26" s="127" t="s">
        <v>95</v>
      </c>
      <c r="W26" s="127" t="s">
        <v>95</v>
      </c>
      <c r="X26" s="127" t="s">
        <v>95</v>
      </c>
      <c r="Y26" s="127" t="s">
        <v>95</v>
      </c>
      <c r="Z26" s="127" t="s">
        <v>95</v>
      </c>
      <c r="AA26" s="127" t="s">
        <v>95</v>
      </c>
      <c r="AB26" s="127" t="s">
        <v>95</v>
      </c>
      <c r="AC26" s="127" t="s">
        <v>95</v>
      </c>
      <c r="AD26" s="127" t="s">
        <v>95</v>
      </c>
      <c r="AE26" s="127" t="s">
        <v>95</v>
      </c>
      <c r="AF26" s="127" t="s">
        <v>95</v>
      </c>
      <c r="AG26" s="127" t="s">
        <v>95</v>
      </c>
      <c r="AH26" s="127" t="s">
        <v>95</v>
      </c>
      <c r="AI26" s="127" t="s">
        <v>95</v>
      </c>
      <c r="AJ26" s="127" t="s">
        <v>95</v>
      </c>
      <c r="AK26" s="127" t="s">
        <v>95</v>
      </c>
      <c r="AL26" s="127" t="s">
        <v>95</v>
      </c>
      <c r="AM26" s="127" t="s">
        <v>95</v>
      </c>
      <c r="AN26" s="127" t="s">
        <v>95</v>
      </c>
      <c r="AO26" s="127" t="s">
        <v>95</v>
      </c>
      <c r="AP26" s="127" t="s">
        <v>95</v>
      </c>
      <c r="AQ26" s="127" t="s">
        <v>95</v>
      </c>
      <c r="AR26" s="127" t="s">
        <v>95</v>
      </c>
      <c r="AS26" s="127" t="s">
        <v>95</v>
      </c>
      <c r="AT26" s="242" t="s">
        <v>95</v>
      </c>
      <c r="AU26" s="22"/>
    </row>
    <row r="27" spans="1:47" ht="15" customHeight="1" x14ac:dyDescent="0.3">
      <c r="A27" s="664"/>
      <c r="B27" s="26"/>
      <c r="C27" s="872" t="s">
        <v>101</v>
      </c>
      <c r="D27" s="662"/>
      <c r="E27" s="127" t="s">
        <v>95</v>
      </c>
      <c r="F27" s="127" t="s">
        <v>95</v>
      </c>
      <c r="G27" s="127">
        <v>307.81849999999997</v>
      </c>
      <c r="H27" s="127" t="s">
        <v>95</v>
      </c>
      <c r="I27" s="127">
        <v>307.81849999999997</v>
      </c>
      <c r="J27" s="127" t="s">
        <v>95</v>
      </c>
      <c r="K27" s="127">
        <v>307.81849999999997</v>
      </c>
      <c r="L27" s="127" t="s">
        <v>95</v>
      </c>
      <c r="M27" s="127">
        <v>307.81849999999997</v>
      </c>
      <c r="N27" s="127" t="s">
        <v>95</v>
      </c>
      <c r="O27" s="127" t="s">
        <v>95</v>
      </c>
      <c r="P27" s="127" t="s">
        <v>95</v>
      </c>
      <c r="Q27" s="127" t="s">
        <v>95</v>
      </c>
      <c r="R27" s="127" t="s">
        <v>95</v>
      </c>
      <c r="S27" s="127" t="s">
        <v>95</v>
      </c>
      <c r="T27" s="127" t="s">
        <v>95</v>
      </c>
      <c r="U27" s="127" t="s">
        <v>95</v>
      </c>
      <c r="V27" s="127" t="s">
        <v>95</v>
      </c>
      <c r="W27" s="127" t="s">
        <v>95</v>
      </c>
      <c r="X27" s="127" t="s">
        <v>95</v>
      </c>
      <c r="Y27" s="127" t="s">
        <v>95</v>
      </c>
      <c r="Z27" s="127" t="s">
        <v>95</v>
      </c>
      <c r="AA27" s="127" t="s">
        <v>95</v>
      </c>
      <c r="AB27" s="127" t="s">
        <v>95</v>
      </c>
      <c r="AC27" s="127" t="s">
        <v>95</v>
      </c>
      <c r="AD27" s="127" t="s">
        <v>95</v>
      </c>
      <c r="AE27" s="127" t="s">
        <v>95</v>
      </c>
      <c r="AF27" s="127" t="s">
        <v>95</v>
      </c>
      <c r="AG27" s="127" t="s">
        <v>95</v>
      </c>
      <c r="AH27" s="127" t="s">
        <v>95</v>
      </c>
      <c r="AI27" s="127" t="s">
        <v>95</v>
      </c>
      <c r="AJ27" s="127" t="s">
        <v>95</v>
      </c>
      <c r="AK27" s="127" t="s">
        <v>95</v>
      </c>
      <c r="AL27" s="127" t="s">
        <v>95</v>
      </c>
      <c r="AM27" s="127" t="s">
        <v>95</v>
      </c>
      <c r="AN27" s="127" t="s">
        <v>95</v>
      </c>
      <c r="AO27" s="127" t="s">
        <v>95</v>
      </c>
      <c r="AP27" s="127" t="s">
        <v>95</v>
      </c>
      <c r="AQ27" s="127" t="s">
        <v>95</v>
      </c>
      <c r="AR27" s="127" t="s">
        <v>95</v>
      </c>
      <c r="AS27" s="127" t="s">
        <v>95</v>
      </c>
      <c r="AT27" s="242" t="s">
        <v>95</v>
      </c>
      <c r="AU27" s="22"/>
    </row>
    <row r="28" spans="1:47" ht="15" customHeight="1" x14ac:dyDescent="0.3">
      <c r="A28" s="664"/>
      <c r="B28" s="26"/>
      <c r="C28" s="875" t="s">
        <v>146</v>
      </c>
      <c r="D28" s="662"/>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242"/>
      <c r="AU28" s="22"/>
    </row>
    <row r="29" spans="1:47" ht="15" customHeight="1" x14ac:dyDescent="0.3">
      <c r="A29" s="664"/>
      <c r="B29" s="26"/>
      <c r="C29" s="872" t="s">
        <v>74</v>
      </c>
      <c r="D29" s="662"/>
      <c r="E29" s="127" t="s">
        <v>95</v>
      </c>
      <c r="F29" s="127" t="s">
        <v>95</v>
      </c>
      <c r="G29" s="127">
        <v>128.33333329999999</v>
      </c>
      <c r="H29" s="127" t="s">
        <v>95</v>
      </c>
      <c r="I29" s="127">
        <v>128.33333329999999</v>
      </c>
      <c r="J29" s="127" t="s">
        <v>95</v>
      </c>
      <c r="K29" s="127">
        <v>128.33332999999999</v>
      </c>
      <c r="L29" s="127" t="s">
        <v>95</v>
      </c>
      <c r="M29" s="127">
        <v>128.33332999999999</v>
      </c>
      <c r="N29" s="127" t="s">
        <v>95</v>
      </c>
      <c r="O29" s="127" t="s">
        <v>95</v>
      </c>
      <c r="P29" s="127" t="s">
        <v>95</v>
      </c>
      <c r="Q29" s="127" t="s">
        <v>95</v>
      </c>
      <c r="R29" s="127" t="s">
        <v>95</v>
      </c>
      <c r="S29" s="127" t="s">
        <v>95</v>
      </c>
      <c r="T29" s="127" t="s">
        <v>95</v>
      </c>
      <c r="U29" s="127" t="s">
        <v>95</v>
      </c>
      <c r="V29" s="127" t="s">
        <v>95</v>
      </c>
      <c r="W29" s="127" t="s">
        <v>95</v>
      </c>
      <c r="X29" s="127" t="s">
        <v>95</v>
      </c>
      <c r="Y29" s="127" t="s">
        <v>95</v>
      </c>
      <c r="Z29" s="127" t="s">
        <v>95</v>
      </c>
      <c r="AA29" s="127" t="s">
        <v>95</v>
      </c>
      <c r="AB29" s="127" t="s">
        <v>95</v>
      </c>
      <c r="AC29" s="127" t="s">
        <v>95</v>
      </c>
      <c r="AD29" s="127" t="s">
        <v>95</v>
      </c>
      <c r="AE29" s="127" t="s">
        <v>95</v>
      </c>
      <c r="AF29" s="127" t="s">
        <v>95</v>
      </c>
      <c r="AG29" s="127" t="s">
        <v>95</v>
      </c>
      <c r="AH29" s="127" t="s">
        <v>95</v>
      </c>
      <c r="AI29" s="127" t="s">
        <v>95</v>
      </c>
      <c r="AJ29" s="127" t="s">
        <v>95</v>
      </c>
      <c r="AK29" s="127" t="s">
        <v>95</v>
      </c>
      <c r="AL29" s="127" t="s">
        <v>95</v>
      </c>
      <c r="AM29" s="127" t="s">
        <v>95</v>
      </c>
      <c r="AN29" s="127" t="s">
        <v>95</v>
      </c>
      <c r="AO29" s="127" t="s">
        <v>95</v>
      </c>
      <c r="AP29" s="127" t="s">
        <v>95</v>
      </c>
      <c r="AQ29" s="127" t="s">
        <v>95</v>
      </c>
      <c r="AR29" s="127" t="s">
        <v>95</v>
      </c>
      <c r="AS29" s="127" t="s">
        <v>95</v>
      </c>
      <c r="AT29" s="242" t="s">
        <v>95</v>
      </c>
      <c r="AU29" s="22"/>
    </row>
    <row r="30" spans="1:47" ht="15" customHeight="1" x14ac:dyDescent="0.3">
      <c r="A30" s="664"/>
      <c r="B30" s="26"/>
      <c r="C30" s="872" t="s">
        <v>103</v>
      </c>
      <c r="D30" s="662"/>
      <c r="E30" s="127" t="s">
        <v>95</v>
      </c>
      <c r="F30" s="127" t="s">
        <v>95</v>
      </c>
      <c r="G30" s="127">
        <v>-9.5333333299999996</v>
      </c>
      <c r="H30" s="127" t="s">
        <v>95</v>
      </c>
      <c r="I30" s="127">
        <v>-9.5333333329999999</v>
      </c>
      <c r="J30" s="127" t="s">
        <v>95</v>
      </c>
      <c r="K30" s="127">
        <v>-9.5333299999999994</v>
      </c>
      <c r="L30" s="127" t="s">
        <v>95</v>
      </c>
      <c r="M30" s="127">
        <v>-9.5333299999999994</v>
      </c>
      <c r="N30" s="127" t="s">
        <v>95</v>
      </c>
      <c r="O30" s="127" t="s">
        <v>95</v>
      </c>
      <c r="P30" s="127" t="s">
        <v>95</v>
      </c>
      <c r="Q30" s="127" t="s">
        <v>95</v>
      </c>
      <c r="R30" s="127" t="s">
        <v>95</v>
      </c>
      <c r="S30" s="127" t="s">
        <v>95</v>
      </c>
      <c r="T30" s="127" t="s">
        <v>95</v>
      </c>
      <c r="U30" s="127" t="s">
        <v>95</v>
      </c>
      <c r="V30" s="127" t="s">
        <v>95</v>
      </c>
      <c r="W30" s="127" t="s">
        <v>95</v>
      </c>
      <c r="X30" s="127" t="s">
        <v>95</v>
      </c>
      <c r="Y30" s="127" t="s">
        <v>95</v>
      </c>
      <c r="Z30" s="127" t="s">
        <v>95</v>
      </c>
      <c r="AA30" s="127" t="s">
        <v>95</v>
      </c>
      <c r="AB30" s="127" t="s">
        <v>95</v>
      </c>
      <c r="AC30" s="127" t="s">
        <v>95</v>
      </c>
      <c r="AD30" s="127" t="s">
        <v>95</v>
      </c>
      <c r="AE30" s="127" t="s">
        <v>95</v>
      </c>
      <c r="AF30" s="127" t="s">
        <v>95</v>
      </c>
      <c r="AG30" s="127" t="s">
        <v>95</v>
      </c>
      <c r="AH30" s="127" t="s">
        <v>95</v>
      </c>
      <c r="AI30" s="127" t="s">
        <v>95</v>
      </c>
      <c r="AJ30" s="127" t="s">
        <v>95</v>
      </c>
      <c r="AK30" s="127" t="s">
        <v>95</v>
      </c>
      <c r="AL30" s="127" t="s">
        <v>95</v>
      </c>
      <c r="AM30" s="127" t="s">
        <v>95</v>
      </c>
      <c r="AN30" s="127" t="s">
        <v>95</v>
      </c>
      <c r="AO30" s="127" t="s">
        <v>95</v>
      </c>
      <c r="AP30" s="127" t="s">
        <v>95</v>
      </c>
      <c r="AQ30" s="127" t="s">
        <v>95</v>
      </c>
      <c r="AR30" s="127" t="s">
        <v>95</v>
      </c>
      <c r="AS30" s="127" t="s">
        <v>95</v>
      </c>
      <c r="AT30" s="242" t="s">
        <v>95</v>
      </c>
      <c r="AU30" s="22"/>
    </row>
    <row r="31" spans="1:47" ht="15" customHeight="1" x14ac:dyDescent="0.3">
      <c r="A31" s="664"/>
      <c r="B31" s="26"/>
      <c r="C31" s="872" t="s">
        <v>80</v>
      </c>
      <c r="D31" s="662"/>
      <c r="E31" s="127" t="s">
        <v>95</v>
      </c>
      <c r="F31" s="127" t="s">
        <v>95</v>
      </c>
      <c r="G31" s="127" t="s">
        <v>95</v>
      </c>
      <c r="H31" s="127" t="s">
        <v>95</v>
      </c>
      <c r="I31" s="127" t="s">
        <v>95</v>
      </c>
      <c r="J31" s="127" t="s">
        <v>95</v>
      </c>
      <c r="K31" s="127" t="s">
        <v>95</v>
      </c>
      <c r="L31" s="127" t="s">
        <v>95</v>
      </c>
      <c r="M31" s="127" t="s">
        <v>95</v>
      </c>
      <c r="N31" s="127" t="s">
        <v>95</v>
      </c>
      <c r="O31" s="127" t="s">
        <v>95</v>
      </c>
      <c r="P31" s="127" t="s">
        <v>95</v>
      </c>
      <c r="Q31" s="127" t="s">
        <v>95</v>
      </c>
      <c r="R31" s="127" t="s">
        <v>95</v>
      </c>
      <c r="S31" s="127" t="s">
        <v>95</v>
      </c>
      <c r="T31" s="127" t="s">
        <v>95</v>
      </c>
      <c r="U31" s="127" t="s">
        <v>95</v>
      </c>
      <c r="V31" s="127" t="s">
        <v>95</v>
      </c>
      <c r="W31" s="127" t="s">
        <v>95</v>
      </c>
      <c r="X31" s="127" t="s">
        <v>95</v>
      </c>
      <c r="Y31" s="127" t="s">
        <v>95</v>
      </c>
      <c r="Z31" s="127" t="s">
        <v>95</v>
      </c>
      <c r="AA31" s="127" t="s">
        <v>95</v>
      </c>
      <c r="AB31" s="127" t="s">
        <v>95</v>
      </c>
      <c r="AC31" s="127" t="s">
        <v>95</v>
      </c>
      <c r="AD31" s="127" t="s">
        <v>95</v>
      </c>
      <c r="AE31" s="127" t="s">
        <v>95</v>
      </c>
      <c r="AF31" s="127" t="s">
        <v>95</v>
      </c>
      <c r="AG31" s="127" t="s">
        <v>95</v>
      </c>
      <c r="AH31" s="127" t="s">
        <v>95</v>
      </c>
      <c r="AI31" s="127" t="s">
        <v>95</v>
      </c>
      <c r="AJ31" s="127" t="s">
        <v>95</v>
      </c>
      <c r="AK31" s="127" t="s">
        <v>95</v>
      </c>
      <c r="AL31" s="127" t="s">
        <v>95</v>
      </c>
      <c r="AM31" s="127" t="s">
        <v>95</v>
      </c>
      <c r="AN31" s="127" t="s">
        <v>95</v>
      </c>
      <c r="AO31" s="127" t="s">
        <v>95</v>
      </c>
      <c r="AP31" s="127" t="s">
        <v>95</v>
      </c>
      <c r="AQ31" s="127" t="s">
        <v>95</v>
      </c>
      <c r="AR31" s="127" t="s">
        <v>95</v>
      </c>
      <c r="AS31" s="127" t="s">
        <v>95</v>
      </c>
      <c r="AT31" s="242" t="s">
        <v>95</v>
      </c>
      <c r="AU31" s="22"/>
    </row>
    <row r="32" spans="1:47" ht="15" customHeight="1" x14ac:dyDescent="0.3">
      <c r="A32" s="664"/>
      <c r="B32" s="26"/>
      <c r="C32" s="872" t="s">
        <v>57</v>
      </c>
      <c r="D32" s="662"/>
      <c r="E32" s="127" t="s">
        <v>95</v>
      </c>
      <c r="F32" s="127" t="s">
        <v>95</v>
      </c>
      <c r="G32" s="127">
        <v>-9.5333333299999996</v>
      </c>
      <c r="H32" s="127" t="s">
        <v>95</v>
      </c>
      <c r="I32" s="127">
        <v>-9.5333333329999999</v>
      </c>
      <c r="J32" s="127" t="s">
        <v>95</v>
      </c>
      <c r="K32" s="127">
        <v>-9.5333299999999994</v>
      </c>
      <c r="L32" s="127" t="s">
        <v>95</v>
      </c>
      <c r="M32" s="127">
        <v>-9.5333299999999994</v>
      </c>
      <c r="N32" s="127" t="s">
        <v>95</v>
      </c>
      <c r="O32" s="127" t="s">
        <v>95</v>
      </c>
      <c r="P32" s="127" t="s">
        <v>95</v>
      </c>
      <c r="Q32" s="127" t="s">
        <v>95</v>
      </c>
      <c r="R32" s="127" t="s">
        <v>95</v>
      </c>
      <c r="S32" s="127" t="s">
        <v>95</v>
      </c>
      <c r="T32" s="127" t="s">
        <v>95</v>
      </c>
      <c r="U32" s="127" t="s">
        <v>95</v>
      </c>
      <c r="V32" s="127" t="s">
        <v>95</v>
      </c>
      <c r="W32" s="127" t="s">
        <v>95</v>
      </c>
      <c r="X32" s="127" t="s">
        <v>95</v>
      </c>
      <c r="Y32" s="127" t="s">
        <v>95</v>
      </c>
      <c r="Z32" s="127" t="s">
        <v>95</v>
      </c>
      <c r="AA32" s="127" t="s">
        <v>95</v>
      </c>
      <c r="AB32" s="127" t="s">
        <v>95</v>
      </c>
      <c r="AC32" s="127" t="s">
        <v>95</v>
      </c>
      <c r="AD32" s="127" t="s">
        <v>95</v>
      </c>
      <c r="AE32" s="127" t="s">
        <v>95</v>
      </c>
      <c r="AF32" s="127" t="s">
        <v>95</v>
      </c>
      <c r="AG32" s="127" t="s">
        <v>95</v>
      </c>
      <c r="AH32" s="127" t="s">
        <v>95</v>
      </c>
      <c r="AI32" s="127" t="s">
        <v>95</v>
      </c>
      <c r="AJ32" s="127" t="s">
        <v>95</v>
      </c>
      <c r="AK32" s="127" t="s">
        <v>95</v>
      </c>
      <c r="AL32" s="127" t="s">
        <v>95</v>
      </c>
      <c r="AM32" s="127" t="s">
        <v>95</v>
      </c>
      <c r="AN32" s="127" t="s">
        <v>95</v>
      </c>
      <c r="AO32" s="127" t="s">
        <v>95</v>
      </c>
      <c r="AP32" s="127" t="s">
        <v>95</v>
      </c>
      <c r="AQ32" s="127" t="s">
        <v>95</v>
      </c>
      <c r="AR32" s="127" t="s">
        <v>95</v>
      </c>
      <c r="AS32" s="127" t="s">
        <v>95</v>
      </c>
      <c r="AT32" s="242" t="s">
        <v>95</v>
      </c>
      <c r="AU32" s="22"/>
    </row>
    <row r="33" spans="1:47" ht="15" customHeight="1" x14ac:dyDescent="0.3">
      <c r="A33" s="655"/>
      <c r="B33" s="26"/>
      <c r="C33" s="31" t="s">
        <v>95</v>
      </c>
      <c r="D33" s="126" t="s">
        <v>95</v>
      </c>
      <c r="E33" s="85" t="s">
        <v>218</v>
      </c>
      <c r="F33" s="85"/>
      <c r="G33" s="85"/>
      <c r="H33" s="85"/>
      <c r="I33" s="86" t="s">
        <v>95</v>
      </c>
      <c r="J33" s="86" t="s">
        <v>95</v>
      </c>
      <c r="K33" s="86" t="s">
        <v>95</v>
      </c>
      <c r="L33" s="86" t="s">
        <v>95</v>
      </c>
      <c r="M33" s="86" t="s">
        <v>95</v>
      </c>
      <c r="N33" s="86" t="s">
        <v>95</v>
      </c>
      <c r="O33" s="86" t="s">
        <v>95</v>
      </c>
      <c r="P33" s="86" t="s">
        <v>95</v>
      </c>
      <c r="Q33" s="86" t="s">
        <v>95</v>
      </c>
      <c r="R33" s="86" t="s">
        <v>95</v>
      </c>
      <c r="S33" s="86" t="s">
        <v>95</v>
      </c>
      <c r="T33" s="86" t="s">
        <v>95</v>
      </c>
      <c r="U33" s="86" t="s">
        <v>95</v>
      </c>
      <c r="V33" s="86" t="s">
        <v>95</v>
      </c>
      <c r="W33" s="86" t="s">
        <v>95</v>
      </c>
      <c r="X33" s="86" t="s">
        <v>95</v>
      </c>
      <c r="Y33" s="86" t="s">
        <v>95</v>
      </c>
      <c r="Z33" s="86" t="s">
        <v>95</v>
      </c>
      <c r="AA33" s="86" t="s">
        <v>95</v>
      </c>
      <c r="AB33" s="86" t="s">
        <v>95</v>
      </c>
      <c r="AC33" s="86" t="s">
        <v>95</v>
      </c>
      <c r="AD33" s="86" t="s">
        <v>95</v>
      </c>
      <c r="AE33" s="86" t="s">
        <v>95</v>
      </c>
      <c r="AF33" s="86" t="s">
        <v>95</v>
      </c>
      <c r="AG33" s="86" t="s">
        <v>95</v>
      </c>
      <c r="AH33" s="86" t="s">
        <v>95</v>
      </c>
      <c r="AI33" s="86" t="s">
        <v>95</v>
      </c>
      <c r="AJ33" s="86" t="s">
        <v>95</v>
      </c>
      <c r="AK33" s="86" t="s">
        <v>95</v>
      </c>
      <c r="AL33" s="86" t="s">
        <v>95</v>
      </c>
      <c r="AM33" s="86" t="s">
        <v>95</v>
      </c>
      <c r="AN33" s="86" t="s">
        <v>95</v>
      </c>
      <c r="AO33" s="86" t="s">
        <v>95</v>
      </c>
      <c r="AP33" s="86" t="s">
        <v>95</v>
      </c>
      <c r="AQ33" s="86" t="s">
        <v>95</v>
      </c>
      <c r="AR33" s="86" t="s">
        <v>95</v>
      </c>
      <c r="AS33" s="86" t="s">
        <v>95</v>
      </c>
      <c r="AT33" s="87" t="s">
        <v>95</v>
      </c>
      <c r="AU33" s="22"/>
    </row>
    <row r="34" spans="1:47" ht="15" customHeight="1" x14ac:dyDescent="0.3">
      <c r="A34" s="655"/>
      <c r="B34" s="26"/>
      <c r="C34" s="135" t="s">
        <v>95</v>
      </c>
      <c r="D34" s="136" t="s">
        <v>95</v>
      </c>
      <c r="E34" s="240" t="s">
        <v>236</v>
      </c>
      <c r="F34" s="240"/>
      <c r="G34" s="240"/>
      <c r="H34" s="240"/>
      <c r="I34" s="240" t="s">
        <v>95</v>
      </c>
      <c r="J34" s="240" t="s">
        <v>95</v>
      </c>
      <c r="K34" s="240" t="s">
        <v>95</v>
      </c>
      <c r="L34" s="240" t="s">
        <v>95</v>
      </c>
      <c r="M34" s="240" t="s">
        <v>95</v>
      </c>
      <c r="N34" s="240" t="s">
        <v>95</v>
      </c>
      <c r="O34" s="240" t="s">
        <v>95</v>
      </c>
      <c r="P34" s="240" t="s">
        <v>95</v>
      </c>
      <c r="Q34" s="240" t="s">
        <v>95</v>
      </c>
      <c r="R34" s="240" t="s">
        <v>95</v>
      </c>
      <c r="S34" s="240" t="s">
        <v>95</v>
      </c>
      <c r="T34" s="240" t="s">
        <v>95</v>
      </c>
      <c r="U34" s="240" t="s">
        <v>95</v>
      </c>
      <c r="V34" s="240" t="s">
        <v>95</v>
      </c>
      <c r="W34" s="240" t="s">
        <v>95</v>
      </c>
      <c r="X34" s="240" t="s">
        <v>95</v>
      </c>
      <c r="Y34" s="240" t="s">
        <v>95</v>
      </c>
      <c r="Z34" s="240" t="s">
        <v>95</v>
      </c>
      <c r="AA34" s="240" t="s">
        <v>95</v>
      </c>
      <c r="AB34" s="240" t="s">
        <v>95</v>
      </c>
      <c r="AC34" s="240" t="s">
        <v>95</v>
      </c>
      <c r="AD34" s="240" t="s">
        <v>95</v>
      </c>
      <c r="AE34" s="240" t="s">
        <v>95</v>
      </c>
      <c r="AF34" s="240" t="s">
        <v>95</v>
      </c>
      <c r="AG34" s="240" t="s">
        <v>95</v>
      </c>
      <c r="AH34" s="240" t="s">
        <v>95</v>
      </c>
      <c r="AI34" s="240" t="s">
        <v>95</v>
      </c>
      <c r="AJ34" s="240" t="s">
        <v>95</v>
      </c>
      <c r="AK34" s="240" t="s">
        <v>95</v>
      </c>
      <c r="AL34" s="240" t="s">
        <v>95</v>
      </c>
      <c r="AM34" s="240" t="s">
        <v>95</v>
      </c>
      <c r="AN34" s="240" t="s">
        <v>95</v>
      </c>
      <c r="AO34" s="240" t="s">
        <v>95</v>
      </c>
      <c r="AP34" s="240" t="s">
        <v>95</v>
      </c>
      <c r="AQ34" s="240" t="s">
        <v>95</v>
      </c>
      <c r="AR34" s="240" t="s">
        <v>95</v>
      </c>
      <c r="AS34" s="240" t="s">
        <v>95</v>
      </c>
      <c r="AT34" s="241" t="s">
        <v>95</v>
      </c>
      <c r="AU34" s="22"/>
    </row>
    <row r="35" spans="1:47" ht="15" customHeight="1" x14ac:dyDescent="0.3">
      <c r="A35" s="853">
        <v>6</v>
      </c>
      <c r="B35" s="26"/>
      <c r="C35" s="874" t="s">
        <v>99</v>
      </c>
      <c r="D35" s="662"/>
      <c r="E35" s="127" t="s">
        <v>95</v>
      </c>
      <c r="F35" s="127" t="s">
        <v>95</v>
      </c>
      <c r="G35" s="127">
        <v>388.1398532</v>
      </c>
      <c r="H35" s="127" t="s">
        <v>95</v>
      </c>
      <c r="I35" s="127">
        <v>388.1398532</v>
      </c>
      <c r="J35" s="127" t="s">
        <v>95</v>
      </c>
      <c r="K35" s="127">
        <v>397.07533999999998</v>
      </c>
      <c r="L35" s="127" t="s">
        <v>95</v>
      </c>
      <c r="M35" s="127">
        <v>406.02577000000002</v>
      </c>
      <c r="N35" s="127" t="s">
        <v>95</v>
      </c>
      <c r="O35" s="127" t="s">
        <v>95</v>
      </c>
      <c r="P35" s="127" t="s">
        <v>95</v>
      </c>
      <c r="Q35" s="127" t="s">
        <v>95</v>
      </c>
      <c r="R35" s="127" t="s">
        <v>95</v>
      </c>
      <c r="S35" s="127" t="s">
        <v>95</v>
      </c>
      <c r="T35" s="127" t="s">
        <v>95</v>
      </c>
      <c r="U35" s="127" t="s">
        <v>95</v>
      </c>
      <c r="V35" s="127" t="s">
        <v>95</v>
      </c>
      <c r="W35" s="127" t="s">
        <v>95</v>
      </c>
      <c r="X35" s="127" t="s">
        <v>95</v>
      </c>
      <c r="Y35" s="127" t="s">
        <v>95</v>
      </c>
      <c r="Z35" s="127" t="s">
        <v>95</v>
      </c>
      <c r="AA35" s="127" t="s">
        <v>95</v>
      </c>
      <c r="AB35" s="127" t="s">
        <v>95</v>
      </c>
      <c r="AC35" s="127" t="s">
        <v>95</v>
      </c>
      <c r="AD35" s="127" t="s">
        <v>95</v>
      </c>
      <c r="AE35" s="127" t="s">
        <v>95</v>
      </c>
      <c r="AF35" s="127" t="s">
        <v>95</v>
      </c>
      <c r="AG35" s="127" t="s">
        <v>95</v>
      </c>
      <c r="AH35" s="127" t="s">
        <v>95</v>
      </c>
      <c r="AI35" s="127" t="s">
        <v>95</v>
      </c>
      <c r="AJ35" s="127" t="s">
        <v>95</v>
      </c>
      <c r="AK35" s="127" t="s">
        <v>95</v>
      </c>
      <c r="AL35" s="127" t="s">
        <v>95</v>
      </c>
      <c r="AM35" s="127" t="s">
        <v>95</v>
      </c>
      <c r="AN35" s="127" t="s">
        <v>95</v>
      </c>
      <c r="AO35" s="127" t="s">
        <v>95</v>
      </c>
      <c r="AP35" s="127" t="s">
        <v>95</v>
      </c>
      <c r="AQ35" s="127" t="s">
        <v>95</v>
      </c>
      <c r="AR35" s="127" t="s">
        <v>95</v>
      </c>
      <c r="AS35" s="127" t="s">
        <v>95</v>
      </c>
      <c r="AT35" s="242" t="s">
        <v>95</v>
      </c>
      <c r="AU35" s="22"/>
    </row>
    <row r="36" spans="1:47" ht="15" customHeight="1" x14ac:dyDescent="0.3">
      <c r="A36" s="664"/>
      <c r="B36" s="26"/>
      <c r="C36" s="872" t="s">
        <v>101</v>
      </c>
      <c r="D36" s="662"/>
      <c r="E36" s="127" t="s">
        <v>95</v>
      </c>
      <c r="F36" s="127" t="s">
        <v>95</v>
      </c>
      <c r="G36" s="127">
        <v>307.81849999999997</v>
      </c>
      <c r="H36" s="127" t="s">
        <v>95</v>
      </c>
      <c r="I36" s="127">
        <v>307.81849999999997</v>
      </c>
      <c r="J36" s="127" t="s">
        <v>95</v>
      </c>
      <c r="K36" s="127">
        <v>307.81849999999997</v>
      </c>
      <c r="L36" s="127" t="s">
        <v>95</v>
      </c>
      <c r="M36" s="127">
        <v>307.81849999999997</v>
      </c>
      <c r="N36" s="127" t="s">
        <v>95</v>
      </c>
      <c r="O36" s="127" t="s">
        <v>95</v>
      </c>
      <c r="P36" s="127" t="s">
        <v>95</v>
      </c>
      <c r="Q36" s="127" t="s">
        <v>95</v>
      </c>
      <c r="R36" s="127" t="s">
        <v>95</v>
      </c>
      <c r="S36" s="127" t="s">
        <v>95</v>
      </c>
      <c r="T36" s="127" t="s">
        <v>95</v>
      </c>
      <c r="U36" s="127" t="s">
        <v>95</v>
      </c>
      <c r="V36" s="127" t="s">
        <v>95</v>
      </c>
      <c r="W36" s="127" t="s">
        <v>95</v>
      </c>
      <c r="X36" s="127" t="s">
        <v>95</v>
      </c>
      <c r="Y36" s="127" t="s">
        <v>95</v>
      </c>
      <c r="Z36" s="127" t="s">
        <v>95</v>
      </c>
      <c r="AA36" s="127" t="s">
        <v>95</v>
      </c>
      <c r="AB36" s="127" t="s">
        <v>95</v>
      </c>
      <c r="AC36" s="127" t="s">
        <v>95</v>
      </c>
      <c r="AD36" s="127" t="s">
        <v>95</v>
      </c>
      <c r="AE36" s="127" t="s">
        <v>95</v>
      </c>
      <c r="AF36" s="127" t="s">
        <v>95</v>
      </c>
      <c r="AG36" s="127" t="s">
        <v>95</v>
      </c>
      <c r="AH36" s="127" t="s">
        <v>95</v>
      </c>
      <c r="AI36" s="127" t="s">
        <v>95</v>
      </c>
      <c r="AJ36" s="127" t="s">
        <v>95</v>
      </c>
      <c r="AK36" s="127" t="s">
        <v>95</v>
      </c>
      <c r="AL36" s="127" t="s">
        <v>95</v>
      </c>
      <c r="AM36" s="127" t="s">
        <v>95</v>
      </c>
      <c r="AN36" s="127" t="s">
        <v>95</v>
      </c>
      <c r="AO36" s="127" t="s">
        <v>95</v>
      </c>
      <c r="AP36" s="127" t="s">
        <v>95</v>
      </c>
      <c r="AQ36" s="127" t="s">
        <v>95</v>
      </c>
      <c r="AR36" s="127" t="s">
        <v>95</v>
      </c>
      <c r="AS36" s="127" t="s">
        <v>95</v>
      </c>
      <c r="AT36" s="242" t="s">
        <v>95</v>
      </c>
      <c r="AU36" s="22"/>
    </row>
    <row r="37" spans="1:47" ht="15" customHeight="1" x14ac:dyDescent="0.3">
      <c r="A37" s="664"/>
      <c r="B37" s="26"/>
      <c r="C37" s="875" t="s">
        <v>219</v>
      </c>
      <c r="D37" s="662"/>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242"/>
      <c r="AU37" s="22"/>
    </row>
    <row r="38" spans="1:47" ht="15" customHeight="1" x14ac:dyDescent="0.3">
      <c r="A38" s="664"/>
      <c r="B38" s="26"/>
      <c r="C38" s="872" t="s">
        <v>74</v>
      </c>
      <c r="D38" s="662"/>
      <c r="E38" s="127" t="s">
        <v>95</v>
      </c>
      <c r="F38" s="127" t="s">
        <v>95</v>
      </c>
      <c r="G38" s="127">
        <v>128.33333329999999</v>
      </c>
      <c r="H38" s="127" t="s">
        <v>95</v>
      </c>
      <c r="I38" s="127">
        <v>128.33333329999999</v>
      </c>
      <c r="J38" s="127" t="s">
        <v>95</v>
      </c>
      <c r="K38" s="127">
        <v>128.33332999999999</v>
      </c>
      <c r="L38" s="127" t="s">
        <v>95</v>
      </c>
      <c r="M38" s="127">
        <v>128.33332999999999</v>
      </c>
      <c r="N38" s="127" t="s">
        <v>95</v>
      </c>
      <c r="O38" s="127" t="s">
        <v>95</v>
      </c>
      <c r="P38" s="127" t="s">
        <v>95</v>
      </c>
      <c r="Q38" s="127" t="s">
        <v>95</v>
      </c>
      <c r="R38" s="127" t="s">
        <v>95</v>
      </c>
      <c r="S38" s="127" t="s">
        <v>95</v>
      </c>
      <c r="T38" s="127" t="s">
        <v>95</v>
      </c>
      <c r="U38" s="127" t="s">
        <v>95</v>
      </c>
      <c r="V38" s="127" t="s">
        <v>95</v>
      </c>
      <c r="W38" s="127" t="s">
        <v>95</v>
      </c>
      <c r="X38" s="127" t="s">
        <v>95</v>
      </c>
      <c r="Y38" s="127" t="s">
        <v>95</v>
      </c>
      <c r="Z38" s="127" t="s">
        <v>95</v>
      </c>
      <c r="AA38" s="127" t="s">
        <v>95</v>
      </c>
      <c r="AB38" s="127" t="s">
        <v>95</v>
      </c>
      <c r="AC38" s="127" t="s">
        <v>95</v>
      </c>
      <c r="AD38" s="127" t="s">
        <v>95</v>
      </c>
      <c r="AE38" s="127" t="s">
        <v>95</v>
      </c>
      <c r="AF38" s="127" t="s">
        <v>95</v>
      </c>
      <c r="AG38" s="127" t="s">
        <v>95</v>
      </c>
      <c r="AH38" s="127" t="s">
        <v>95</v>
      </c>
      <c r="AI38" s="127" t="s">
        <v>95</v>
      </c>
      <c r="AJ38" s="127" t="s">
        <v>95</v>
      </c>
      <c r="AK38" s="127" t="s">
        <v>95</v>
      </c>
      <c r="AL38" s="127" t="s">
        <v>95</v>
      </c>
      <c r="AM38" s="127" t="s">
        <v>95</v>
      </c>
      <c r="AN38" s="127" t="s">
        <v>95</v>
      </c>
      <c r="AO38" s="127" t="s">
        <v>95</v>
      </c>
      <c r="AP38" s="127" t="s">
        <v>95</v>
      </c>
      <c r="AQ38" s="127" t="s">
        <v>95</v>
      </c>
      <c r="AR38" s="127" t="s">
        <v>95</v>
      </c>
      <c r="AS38" s="127" t="s">
        <v>95</v>
      </c>
      <c r="AT38" s="242" t="s">
        <v>95</v>
      </c>
      <c r="AU38" s="22"/>
    </row>
    <row r="39" spans="1:47" ht="15" customHeight="1" x14ac:dyDescent="0.3">
      <c r="A39" s="664"/>
      <c r="B39" s="26"/>
      <c r="C39" s="872" t="s">
        <v>103</v>
      </c>
      <c r="D39" s="662"/>
      <c r="E39" s="127" t="s">
        <v>95</v>
      </c>
      <c r="F39" s="127" t="s">
        <v>95</v>
      </c>
      <c r="G39" s="127">
        <v>-9.5333333299999996</v>
      </c>
      <c r="H39" s="127" t="s">
        <v>95</v>
      </c>
      <c r="I39" s="127">
        <v>-9.5333333329999999</v>
      </c>
      <c r="J39" s="127" t="s">
        <v>95</v>
      </c>
      <c r="K39" s="127">
        <v>-9.5333299999999994</v>
      </c>
      <c r="L39" s="127" t="s">
        <v>95</v>
      </c>
      <c r="M39" s="127">
        <v>-9.5333299999999994</v>
      </c>
      <c r="N39" s="127" t="s">
        <v>95</v>
      </c>
      <c r="O39" s="127" t="s">
        <v>95</v>
      </c>
      <c r="P39" s="127" t="s">
        <v>95</v>
      </c>
      <c r="Q39" s="127" t="s">
        <v>95</v>
      </c>
      <c r="R39" s="127" t="s">
        <v>95</v>
      </c>
      <c r="S39" s="127" t="s">
        <v>95</v>
      </c>
      <c r="T39" s="127" t="s">
        <v>95</v>
      </c>
      <c r="U39" s="127" t="s">
        <v>95</v>
      </c>
      <c r="V39" s="127" t="s">
        <v>95</v>
      </c>
      <c r="W39" s="127" t="s">
        <v>95</v>
      </c>
      <c r="X39" s="127" t="s">
        <v>95</v>
      </c>
      <c r="Y39" s="127" t="s">
        <v>95</v>
      </c>
      <c r="Z39" s="127" t="s">
        <v>95</v>
      </c>
      <c r="AA39" s="127" t="s">
        <v>95</v>
      </c>
      <c r="AB39" s="127" t="s">
        <v>95</v>
      </c>
      <c r="AC39" s="127" t="s">
        <v>95</v>
      </c>
      <c r="AD39" s="127" t="s">
        <v>95</v>
      </c>
      <c r="AE39" s="127" t="s">
        <v>95</v>
      </c>
      <c r="AF39" s="127" t="s">
        <v>95</v>
      </c>
      <c r="AG39" s="127" t="s">
        <v>95</v>
      </c>
      <c r="AH39" s="127" t="s">
        <v>95</v>
      </c>
      <c r="AI39" s="127" t="s">
        <v>95</v>
      </c>
      <c r="AJ39" s="127" t="s">
        <v>95</v>
      </c>
      <c r="AK39" s="127" t="s">
        <v>95</v>
      </c>
      <c r="AL39" s="127" t="s">
        <v>95</v>
      </c>
      <c r="AM39" s="127" t="s">
        <v>95</v>
      </c>
      <c r="AN39" s="127" t="s">
        <v>95</v>
      </c>
      <c r="AO39" s="127" t="s">
        <v>95</v>
      </c>
      <c r="AP39" s="127" t="s">
        <v>95</v>
      </c>
      <c r="AQ39" s="127" t="s">
        <v>95</v>
      </c>
      <c r="AR39" s="127" t="s">
        <v>95</v>
      </c>
      <c r="AS39" s="127" t="s">
        <v>95</v>
      </c>
      <c r="AT39" s="242" t="s">
        <v>95</v>
      </c>
      <c r="AU39" s="22"/>
    </row>
    <row r="40" spans="1:47" ht="15" customHeight="1" x14ac:dyDescent="0.3">
      <c r="A40" s="664"/>
      <c r="B40" s="26"/>
      <c r="C40" s="872" t="s">
        <v>80</v>
      </c>
      <c r="D40" s="662"/>
      <c r="E40" s="127" t="s">
        <v>95</v>
      </c>
      <c r="F40" s="127" t="s">
        <v>95</v>
      </c>
      <c r="G40" s="127" t="s">
        <v>95</v>
      </c>
      <c r="H40" s="127" t="s">
        <v>95</v>
      </c>
      <c r="I40" s="127" t="s">
        <v>95</v>
      </c>
      <c r="J40" s="127" t="s">
        <v>95</v>
      </c>
      <c r="K40" s="127" t="s">
        <v>95</v>
      </c>
      <c r="L40" s="127" t="s">
        <v>95</v>
      </c>
      <c r="M40" s="127" t="s">
        <v>95</v>
      </c>
      <c r="N40" s="127" t="s">
        <v>95</v>
      </c>
      <c r="O40" s="127" t="s">
        <v>95</v>
      </c>
      <c r="P40" s="127" t="s">
        <v>95</v>
      </c>
      <c r="Q40" s="127" t="s">
        <v>95</v>
      </c>
      <c r="R40" s="127" t="s">
        <v>95</v>
      </c>
      <c r="S40" s="127" t="s">
        <v>95</v>
      </c>
      <c r="T40" s="127" t="s">
        <v>95</v>
      </c>
      <c r="U40" s="127" t="s">
        <v>95</v>
      </c>
      <c r="V40" s="127" t="s">
        <v>95</v>
      </c>
      <c r="W40" s="127" t="s">
        <v>95</v>
      </c>
      <c r="X40" s="127" t="s">
        <v>95</v>
      </c>
      <c r="Y40" s="127" t="s">
        <v>95</v>
      </c>
      <c r="Z40" s="127" t="s">
        <v>95</v>
      </c>
      <c r="AA40" s="127" t="s">
        <v>95</v>
      </c>
      <c r="AB40" s="127" t="s">
        <v>95</v>
      </c>
      <c r="AC40" s="127" t="s">
        <v>95</v>
      </c>
      <c r="AD40" s="127" t="s">
        <v>95</v>
      </c>
      <c r="AE40" s="127" t="s">
        <v>95</v>
      </c>
      <c r="AF40" s="127" t="s">
        <v>95</v>
      </c>
      <c r="AG40" s="127" t="s">
        <v>95</v>
      </c>
      <c r="AH40" s="127" t="s">
        <v>95</v>
      </c>
      <c r="AI40" s="127" t="s">
        <v>95</v>
      </c>
      <c r="AJ40" s="127" t="s">
        <v>95</v>
      </c>
      <c r="AK40" s="127" t="s">
        <v>95</v>
      </c>
      <c r="AL40" s="127" t="s">
        <v>95</v>
      </c>
      <c r="AM40" s="127" t="s">
        <v>95</v>
      </c>
      <c r="AN40" s="127" t="s">
        <v>95</v>
      </c>
      <c r="AO40" s="127" t="s">
        <v>95</v>
      </c>
      <c r="AP40" s="127" t="s">
        <v>95</v>
      </c>
      <c r="AQ40" s="127" t="s">
        <v>95</v>
      </c>
      <c r="AR40" s="127" t="s">
        <v>95</v>
      </c>
      <c r="AS40" s="127" t="s">
        <v>95</v>
      </c>
      <c r="AT40" s="242" t="s">
        <v>95</v>
      </c>
      <c r="AU40" s="22"/>
    </row>
    <row r="41" spans="1:47" ht="15" customHeight="1" x14ac:dyDescent="0.3">
      <c r="A41" s="664"/>
      <c r="B41" s="26"/>
      <c r="C41" s="872" t="s">
        <v>57</v>
      </c>
      <c r="D41" s="662"/>
      <c r="E41" s="127" t="s">
        <v>95</v>
      </c>
      <c r="F41" s="127" t="s">
        <v>95</v>
      </c>
      <c r="G41" s="127">
        <v>-9.5333333299999996</v>
      </c>
      <c r="H41" s="127" t="s">
        <v>95</v>
      </c>
      <c r="I41" s="127">
        <v>-9.5333333329999999</v>
      </c>
      <c r="J41" s="127" t="s">
        <v>95</v>
      </c>
      <c r="K41" s="127">
        <v>-9.5333299999999994</v>
      </c>
      <c r="L41" s="127" t="s">
        <v>95</v>
      </c>
      <c r="M41" s="127">
        <v>-9.5333299999999994</v>
      </c>
      <c r="N41" s="127" t="s">
        <v>95</v>
      </c>
      <c r="O41" s="127" t="s">
        <v>95</v>
      </c>
      <c r="P41" s="127" t="s">
        <v>95</v>
      </c>
      <c r="Q41" s="127" t="s">
        <v>95</v>
      </c>
      <c r="R41" s="127" t="s">
        <v>95</v>
      </c>
      <c r="S41" s="127" t="s">
        <v>95</v>
      </c>
      <c r="T41" s="127" t="s">
        <v>95</v>
      </c>
      <c r="U41" s="127" t="s">
        <v>95</v>
      </c>
      <c r="V41" s="127" t="s">
        <v>95</v>
      </c>
      <c r="W41" s="127" t="s">
        <v>95</v>
      </c>
      <c r="X41" s="127" t="s">
        <v>95</v>
      </c>
      <c r="Y41" s="127" t="s">
        <v>95</v>
      </c>
      <c r="Z41" s="127" t="s">
        <v>95</v>
      </c>
      <c r="AA41" s="127" t="s">
        <v>95</v>
      </c>
      <c r="AB41" s="127" t="s">
        <v>95</v>
      </c>
      <c r="AC41" s="127" t="s">
        <v>95</v>
      </c>
      <c r="AD41" s="127" t="s">
        <v>95</v>
      </c>
      <c r="AE41" s="127" t="s">
        <v>95</v>
      </c>
      <c r="AF41" s="127" t="s">
        <v>95</v>
      </c>
      <c r="AG41" s="127" t="s">
        <v>95</v>
      </c>
      <c r="AH41" s="127" t="s">
        <v>95</v>
      </c>
      <c r="AI41" s="127" t="s">
        <v>95</v>
      </c>
      <c r="AJ41" s="127" t="s">
        <v>95</v>
      </c>
      <c r="AK41" s="127" t="s">
        <v>95</v>
      </c>
      <c r="AL41" s="127" t="s">
        <v>95</v>
      </c>
      <c r="AM41" s="127" t="s">
        <v>95</v>
      </c>
      <c r="AN41" s="127" t="s">
        <v>95</v>
      </c>
      <c r="AO41" s="127" t="s">
        <v>95</v>
      </c>
      <c r="AP41" s="127" t="s">
        <v>95</v>
      </c>
      <c r="AQ41" s="127" t="s">
        <v>95</v>
      </c>
      <c r="AR41" s="127" t="s">
        <v>95</v>
      </c>
      <c r="AS41" s="127" t="s">
        <v>95</v>
      </c>
      <c r="AT41" s="242" t="s">
        <v>95</v>
      </c>
      <c r="AU41" s="22"/>
    </row>
    <row r="42" spans="1:47" ht="15" customHeight="1" x14ac:dyDescent="0.35">
      <c r="A42" s="655"/>
      <c r="B42" s="26"/>
      <c r="C42" s="131" t="s">
        <v>95</v>
      </c>
      <c r="D42" s="132" t="s">
        <v>95</v>
      </c>
      <c r="E42" s="243" t="s">
        <v>220</v>
      </c>
      <c r="F42" s="243"/>
      <c r="G42" s="243"/>
      <c r="H42" s="243"/>
      <c r="I42" s="244" t="s">
        <v>95</v>
      </c>
      <c r="J42" s="244" t="s">
        <v>95</v>
      </c>
      <c r="K42" s="244" t="s">
        <v>95</v>
      </c>
      <c r="L42" s="244" t="s">
        <v>95</v>
      </c>
      <c r="M42" s="244" t="s">
        <v>95</v>
      </c>
      <c r="N42" s="244" t="s">
        <v>95</v>
      </c>
      <c r="O42" s="244" t="s">
        <v>95</v>
      </c>
      <c r="P42" s="244" t="s">
        <v>95</v>
      </c>
      <c r="Q42" s="244" t="s">
        <v>95</v>
      </c>
      <c r="R42" s="244" t="s">
        <v>95</v>
      </c>
      <c r="S42" s="244" t="s">
        <v>95</v>
      </c>
      <c r="T42" s="244" t="s">
        <v>95</v>
      </c>
      <c r="U42" s="244" t="s">
        <v>95</v>
      </c>
      <c r="V42" s="244" t="s">
        <v>95</v>
      </c>
      <c r="W42" s="244" t="s">
        <v>95</v>
      </c>
      <c r="X42" s="244" t="s">
        <v>95</v>
      </c>
      <c r="Y42" s="244" t="s">
        <v>95</v>
      </c>
      <c r="Z42" s="244" t="s">
        <v>95</v>
      </c>
      <c r="AA42" s="244" t="s">
        <v>95</v>
      </c>
      <c r="AB42" s="244" t="s">
        <v>95</v>
      </c>
      <c r="AC42" s="244" t="s">
        <v>95</v>
      </c>
      <c r="AD42" s="244" t="s">
        <v>95</v>
      </c>
      <c r="AE42" s="244" t="s">
        <v>95</v>
      </c>
      <c r="AF42" s="244" t="s">
        <v>95</v>
      </c>
      <c r="AG42" s="244" t="s">
        <v>95</v>
      </c>
      <c r="AH42" s="244" t="s">
        <v>95</v>
      </c>
      <c r="AI42" s="244" t="s">
        <v>95</v>
      </c>
      <c r="AJ42" s="244" t="s">
        <v>95</v>
      </c>
      <c r="AK42" s="244" t="s">
        <v>95</v>
      </c>
      <c r="AL42" s="244" t="s">
        <v>95</v>
      </c>
      <c r="AM42" s="244" t="s">
        <v>95</v>
      </c>
      <c r="AN42" s="244" t="s">
        <v>95</v>
      </c>
      <c r="AO42" s="244" t="s">
        <v>95</v>
      </c>
      <c r="AP42" s="244" t="s">
        <v>95</v>
      </c>
      <c r="AQ42" s="244" t="s">
        <v>95</v>
      </c>
      <c r="AR42" s="244" t="s">
        <v>95</v>
      </c>
      <c r="AS42" s="244" t="s">
        <v>95</v>
      </c>
      <c r="AT42" s="88" t="s">
        <v>95</v>
      </c>
      <c r="AU42" s="22"/>
    </row>
    <row r="43" spans="1:47" ht="15" customHeight="1" x14ac:dyDescent="0.35">
      <c r="A43" s="655"/>
      <c r="B43" s="26"/>
      <c r="C43" s="135" t="s">
        <v>95</v>
      </c>
      <c r="D43" s="136" t="s">
        <v>95</v>
      </c>
      <c r="E43" s="245" t="s">
        <v>236</v>
      </c>
      <c r="F43" s="245"/>
      <c r="G43" s="245"/>
      <c r="H43" s="245"/>
      <c r="I43" s="246" t="s">
        <v>95</v>
      </c>
      <c r="J43" s="246" t="s">
        <v>95</v>
      </c>
      <c r="K43" s="246" t="s">
        <v>95</v>
      </c>
      <c r="L43" s="246" t="s">
        <v>95</v>
      </c>
      <c r="M43" s="245" t="s">
        <v>95</v>
      </c>
      <c r="N43" s="247" t="s">
        <v>95</v>
      </c>
      <c r="O43" s="247" t="s">
        <v>95</v>
      </c>
      <c r="P43" s="247" t="s">
        <v>95</v>
      </c>
      <c r="Q43" s="247" t="s">
        <v>95</v>
      </c>
      <c r="R43" s="247" t="s">
        <v>95</v>
      </c>
      <c r="S43" s="247" t="s">
        <v>95</v>
      </c>
      <c r="T43" s="247" t="s">
        <v>95</v>
      </c>
      <c r="U43" s="247" t="s">
        <v>95</v>
      </c>
      <c r="V43" s="247" t="s">
        <v>95</v>
      </c>
      <c r="W43" s="247" t="s">
        <v>95</v>
      </c>
      <c r="X43" s="247" t="s">
        <v>95</v>
      </c>
      <c r="Y43" s="247" t="s">
        <v>95</v>
      </c>
      <c r="Z43" s="247" t="s">
        <v>95</v>
      </c>
      <c r="AA43" s="247" t="s">
        <v>95</v>
      </c>
      <c r="AB43" s="247" t="s">
        <v>95</v>
      </c>
      <c r="AC43" s="247" t="s">
        <v>95</v>
      </c>
      <c r="AD43" s="247" t="s">
        <v>95</v>
      </c>
      <c r="AE43" s="247" t="s">
        <v>95</v>
      </c>
      <c r="AF43" s="247" t="s">
        <v>95</v>
      </c>
      <c r="AG43" s="247" t="s">
        <v>95</v>
      </c>
      <c r="AH43" s="247" t="s">
        <v>95</v>
      </c>
      <c r="AI43" s="247" t="s">
        <v>95</v>
      </c>
      <c r="AJ43" s="247" t="s">
        <v>95</v>
      </c>
      <c r="AK43" s="247" t="s">
        <v>95</v>
      </c>
      <c r="AL43" s="247" t="s">
        <v>95</v>
      </c>
      <c r="AM43" s="247" t="s">
        <v>95</v>
      </c>
      <c r="AN43" s="247" t="s">
        <v>95</v>
      </c>
      <c r="AO43" s="247" t="s">
        <v>95</v>
      </c>
      <c r="AP43" s="247" t="s">
        <v>95</v>
      </c>
      <c r="AQ43" s="247" t="s">
        <v>95</v>
      </c>
      <c r="AR43" s="247" t="s">
        <v>95</v>
      </c>
      <c r="AS43" s="247" t="s">
        <v>95</v>
      </c>
      <c r="AT43" s="248" t="s">
        <v>95</v>
      </c>
      <c r="AU43" s="22"/>
    </row>
    <row r="44" spans="1:47" ht="15" customHeight="1" x14ac:dyDescent="0.3">
      <c r="A44" s="853">
        <v>6</v>
      </c>
      <c r="B44" s="26"/>
      <c r="C44" s="874" t="s">
        <v>99</v>
      </c>
      <c r="D44" s="662"/>
      <c r="E44" s="127" t="s">
        <v>95</v>
      </c>
      <c r="F44" s="127" t="s">
        <v>95</v>
      </c>
      <c r="G44" s="127" t="s">
        <v>95</v>
      </c>
      <c r="H44" s="127" t="s">
        <v>95</v>
      </c>
      <c r="I44" s="127" t="s">
        <v>95</v>
      </c>
      <c r="J44" s="127" t="s">
        <v>95</v>
      </c>
      <c r="K44" s="127" t="s">
        <v>95</v>
      </c>
      <c r="L44" s="127" t="s">
        <v>95</v>
      </c>
      <c r="M44" s="127">
        <v>272.77726000000001</v>
      </c>
      <c r="N44" s="127" t="s">
        <v>95</v>
      </c>
      <c r="O44" s="127" t="s">
        <v>95</v>
      </c>
      <c r="P44" s="127" t="s">
        <v>95</v>
      </c>
      <c r="Q44" s="127" t="s">
        <v>95</v>
      </c>
      <c r="R44" s="127" t="s">
        <v>95</v>
      </c>
      <c r="S44" s="127" t="s">
        <v>95</v>
      </c>
      <c r="T44" s="127" t="s">
        <v>95</v>
      </c>
      <c r="U44" s="127" t="s">
        <v>95</v>
      </c>
      <c r="V44" s="127" t="s">
        <v>95</v>
      </c>
      <c r="W44" s="127" t="s">
        <v>95</v>
      </c>
      <c r="X44" s="127" t="s">
        <v>95</v>
      </c>
      <c r="Y44" s="127" t="s">
        <v>95</v>
      </c>
      <c r="Z44" s="127" t="s">
        <v>95</v>
      </c>
      <c r="AA44" s="127" t="s">
        <v>95</v>
      </c>
      <c r="AB44" s="127" t="s">
        <v>95</v>
      </c>
      <c r="AC44" s="127" t="s">
        <v>95</v>
      </c>
      <c r="AD44" s="127" t="s">
        <v>95</v>
      </c>
      <c r="AE44" s="127" t="s">
        <v>95</v>
      </c>
      <c r="AF44" s="127" t="s">
        <v>95</v>
      </c>
      <c r="AG44" s="127" t="s">
        <v>95</v>
      </c>
      <c r="AH44" s="127" t="s">
        <v>95</v>
      </c>
      <c r="AI44" s="127" t="s">
        <v>95</v>
      </c>
      <c r="AJ44" s="127" t="s">
        <v>95</v>
      </c>
      <c r="AK44" s="127" t="s">
        <v>95</v>
      </c>
      <c r="AL44" s="127" t="s">
        <v>95</v>
      </c>
      <c r="AM44" s="127" t="s">
        <v>95</v>
      </c>
      <c r="AN44" s="127" t="s">
        <v>95</v>
      </c>
      <c r="AO44" s="127" t="s">
        <v>95</v>
      </c>
      <c r="AP44" s="127" t="s">
        <v>95</v>
      </c>
      <c r="AQ44" s="127" t="s">
        <v>95</v>
      </c>
      <c r="AR44" s="127" t="s">
        <v>95</v>
      </c>
      <c r="AS44" s="127" t="s">
        <v>95</v>
      </c>
      <c r="AT44" s="242" t="s">
        <v>95</v>
      </c>
      <c r="AU44" s="22"/>
    </row>
    <row r="45" spans="1:47" ht="15" customHeight="1" x14ac:dyDescent="0.3">
      <c r="A45" s="664"/>
      <c r="B45" s="26"/>
      <c r="C45" s="872" t="s">
        <v>101</v>
      </c>
      <c r="D45" s="662"/>
      <c r="E45" s="127" t="s">
        <v>95</v>
      </c>
      <c r="F45" s="127" t="s">
        <v>95</v>
      </c>
      <c r="G45" s="127">
        <v>289.58999999999997</v>
      </c>
      <c r="H45" s="127" t="s">
        <v>95</v>
      </c>
      <c r="I45" s="127">
        <v>289.58999999999997</v>
      </c>
      <c r="J45" s="127" t="s">
        <v>95</v>
      </c>
      <c r="K45" s="127">
        <v>289.39861000000002</v>
      </c>
      <c r="L45" s="127" t="s">
        <v>95</v>
      </c>
      <c r="M45" s="127">
        <v>8.8900000000000003E-3</v>
      </c>
      <c r="N45" s="127" t="s">
        <v>95</v>
      </c>
      <c r="O45" s="127" t="s">
        <v>95</v>
      </c>
      <c r="P45" s="127" t="s">
        <v>95</v>
      </c>
      <c r="Q45" s="127" t="s">
        <v>95</v>
      </c>
      <c r="R45" s="127" t="s">
        <v>95</v>
      </c>
      <c r="S45" s="127" t="s">
        <v>95</v>
      </c>
      <c r="T45" s="127" t="s">
        <v>95</v>
      </c>
      <c r="U45" s="127" t="s">
        <v>95</v>
      </c>
      <c r="V45" s="127" t="s">
        <v>95</v>
      </c>
      <c r="W45" s="127" t="s">
        <v>95</v>
      </c>
      <c r="X45" s="127" t="s">
        <v>95</v>
      </c>
      <c r="Y45" s="127" t="s">
        <v>95</v>
      </c>
      <c r="Z45" s="127" t="s">
        <v>95</v>
      </c>
      <c r="AA45" s="127" t="s">
        <v>95</v>
      </c>
      <c r="AB45" s="127" t="s">
        <v>95</v>
      </c>
      <c r="AC45" s="127" t="s">
        <v>95</v>
      </c>
      <c r="AD45" s="127" t="s">
        <v>95</v>
      </c>
      <c r="AE45" s="127" t="s">
        <v>95</v>
      </c>
      <c r="AF45" s="127" t="s">
        <v>95</v>
      </c>
      <c r="AG45" s="127" t="s">
        <v>95</v>
      </c>
      <c r="AH45" s="127" t="s">
        <v>95</v>
      </c>
      <c r="AI45" s="127" t="s">
        <v>95</v>
      </c>
      <c r="AJ45" s="127" t="s">
        <v>95</v>
      </c>
      <c r="AK45" s="127" t="s">
        <v>95</v>
      </c>
      <c r="AL45" s="127" t="s">
        <v>95</v>
      </c>
      <c r="AM45" s="127" t="s">
        <v>95</v>
      </c>
      <c r="AN45" s="127" t="s">
        <v>95</v>
      </c>
      <c r="AO45" s="127" t="s">
        <v>95</v>
      </c>
      <c r="AP45" s="127" t="s">
        <v>95</v>
      </c>
      <c r="AQ45" s="127" t="s">
        <v>95</v>
      </c>
      <c r="AR45" s="127" t="s">
        <v>95</v>
      </c>
      <c r="AS45" s="127" t="s">
        <v>95</v>
      </c>
      <c r="AT45" s="242" t="s">
        <v>95</v>
      </c>
      <c r="AU45" s="22"/>
    </row>
    <row r="46" spans="1:47" ht="15" customHeight="1" x14ac:dyDescent="0.3">
      <c r="A46" s="664"/>
      <c r="B46" s="52"/>
      <c r="C46" s="872" t="s">
        <v>219</v>
      </c>
      <c r="D46" s="662"/>
      <c r="E46" s="127" t="s">
        <v>95</v>
      </c>
      <c r="F46" s="127" t="s">
        <v>95</v>
      </c>
      <c r="G46" s="127">
        <v>-27.75</v>
      </c>
      <c r="H46" s="127" t="s">
        <v>95</v>
      </c>
      <c r="I46" s="127">
        <v>-27.75</v>
      </c>
      <c r="J46" s="127" t="s">
        <v>95</v>
      </c>
      <c r="K46" s="127">
        <v>-27.746700000000001</v>
      </c>
      <c r="L46" s="127" t="s">
        <v>95</v>
      </c>
      <c r="M46" s="127">
        <v>-27.74708</v>
      </c>
      <c r="N46" s="127" t="s">
        <v>95</v>
      </c>
      <c r="O46" s="127" t="s">
        <v>95</v>
      </c>
      <c r="P46" s="127" t="s">
        <v>95</v>
      </c>
      <c r="Q46" s="127" t="s">
        <v>95</v>
      </c>
      <c r="R46" s="127" t="s">
        <v>95</v>
      </c>
      <c r="S46" s="127" t="s">
        <v>95</v>
      </c>
      <c r="T46" s="127" t="s">
        <v>95</v>
      </c>
      <c r="U46" s="127" t="s">
        <v>95</v>
      </c>
      <c r="V46" s="127" t="s">
        <v>95</v>
      </c>
      <c r="W46" s="127" t="s">
        <v>95</v>
      </c>
      <c r="X46" s="127" t="s">
        <v>95</v>
      </c>
      <c r="Y46" s="127" t="s">
        <v>95</v>
      </c>
      <c r="Z46" s="127" t="s">
        <v>95</v>
      </c>
      <c r="AA46" s="127" t="s">
        <v>95</v>
      </c>
      <c r="AB46" s="127" t="s">
        <v>95</v>
      </c>
      <c r="AC46" s="127" t="s">
        <v>95</v>
      </c>
      <c r="AD46" s="127" t="s">
        <v>95</v>
      </c>
      <c r="AE46" s="127" t="s">
        <v>95</v>
      </c>
      <c r="AF46" s="127" t="s">
        <v>95</v>
      </c>
      <c r="AG46" s="127" t="s">
        <v>95</v>
      </c>
      <c r="AH46" s="127" t="s">
        <v>95</v>
      </c>
      <c r="AI46" s="127" t="s">
        <v>95</v>
      </c>
      <c r="AJ46" s="127" t="s">
        <v>95</v>
      </c>
      <c r="AK46" s="127" t="s">
        <v>95</v>
      </c>
      <c r="AL46" s="127" t="s">
        <v>95</v>
      </c>
      <c r="AM46" s="127" t="s">
        <v>95</v>
      </c>
      <c r="AN46" s="127" t="s">
        <v>95</v>
      </c>
      <c r="AO46" s="127" t="s">
        <v>95</v>
      </c>
      <c r="AP46" s="127" t="s">
        <v>95</v>
      </c>
      <c r="AQ46" s="127" t="s">
        <v>95</v>
      </c>
      <c r="AR46" s="127" t="s">
        <v>95</v>
      </c>
      <c r="AS46" s="127" t="s">
        <v>95</v>
      </c>
      <c r="AT46" s="242" t="s">
        <v>95</v>
      </c>
      <c r="AU46" s="22"/>
    </row>
    <row r="47" spans="1:47" ht="15" customHeight="1" x14ac:dyDescent="0.3">
      <c r="A47" s="664"/>
      <c r="B47" s="52"/>
      <c r="C47" s="875" t="s">
        <v>146</v>
      </c>
      <c r="D47" s="662"/>
      <c r="E47" s="127"/>
      <c r="F47" s="127"/>
      <c r="G47" s="127">
        <v>-27.75</v>
      </c>
      <c r="H47" s="127" t="s">
        <v>95</v>
      </c>
      <c r="I47" s="127">
        <v>-27.75</v>
      </c>
      <c r="J47" s="127" t="s">
        <v>95</v>
      </c>
      <c r="K47" s="127">
        <v>-27.746700000000001</v>
      </c>
      <c r="L47" s="127" t="s">
        <v>95</v>
      </c>
      <c r="M47" s="127">
        <v>-27.74708</v>
      </c>
      <c r="N47" s="127"/>
      <c r="O47" s="127"/>
      <c r="P47" s="127"/>
      <c r="Q47" s="127"/>
      <c r="R47" s="127"/>
      <c r="S47" s="127"/>
      <c r="T47" s="127"/>
      <c r="U47" s="127"/>
      <c r="V47" s="127"/>
      <c r="W47" s="127"/>
      <c r="X47" s="127"/>
      <c r="Y47" s="127"/>
      <c r="Z47" s="127"/>
      <c r="AA47" s="127"/>
      <c r="AB47" s="127"/>
      <c r="AC47" s="127"/>
      <c r="AD47" s="127"/>
      <c r="AE47" s="127"/>
      <c r="AF47" s="127"/>
      <c r="AG47" s="127"/>
      <c r="AH47" s="127"/>
      <c r="AI47" s="127"/>
      <c r="AJ47" s="127"/>
      <c r="AK47" s="127"/>
      <c r="AL47" s="127"/>
      <c r="AM47" s="127"/>
      <c r="AN47" s="127"/>
      <c r="AO47" s="127"/>
      <c r="AP47" s="127"/>
      <c r="AQ47" s="127"/>
      <c r="AR47" s="127"/>
      <c r="AS47" s="127"/>
      <c r="AT47" s="242"/>
      <c r="AU47" s="22"/>
    </row>
    <row r="48" spans="1:47" ht="14.25" customHeight="1" x14ac:dyDescent="0.3">
      <c r="A48" s="664"/>
      <c r="B48" s="26"/>
      <c r="C48" s="872" t="s">
        <v>103</v>
      </c>
      <c r="D48" s="662"/>
      <c r="E48" s="127" t="s">
        <v>95</v>
      </c>
      <c r="F48" s="127" t="s">
        <v>95</v>
      </c>
      <c r="G48" s="127">
        <v>-29.57</v>
      </c>
      <c r="H48" s="127" t="s">
        <v>95</v>
      </c>
      <c r="I48" s="127">
        <v>-29.57</v>
      </c>
      <c r="J48" s="127" t="s">
        <v>95</v>
      </c>
      <c r="K48" s="127">
        <v>-27.753969999999999</v>
      </c>
      <c r="L48" s="127" t="s">
        <v>95</v>
      </c>
      <c r="M48" s="127">
        <v>-27.77787</v>
      </c>
      <c r="N48" s="127" t="s">
        <v>95</v>
      </c>
      <c r="O48" s="127" t="s">
        <v>95</v>
      </c>
      <c r="P48" s="127" t="s">
        <v>95</v>
      </c>
      <c r="Q48" s="127" t="s">
        <v>95</v>
      </c>
      <c r="R48" s="127" t="s">
        <v>95</v>
      </c>
      <c r="S48" s="127" t="s">
        <v>95</v>
      </c>
      <c r="T48" s="127" t="s">
        <v>95</v>
      </c>
      <c r="U48" s="127" t="s">
        <v>95</v>
      </c>
      <c r="V48" s="127" t="s">
        <v>95</v>
      </c>
      <c r="W48" s="127" t="s">
        <v>95</v>
      </c>
      <c r="X48" s="127" t="s">
        <v>95</v>
      </c>
      <c r="Y48" s="127" t="s">
        <v>95</v>
      </c>
      <c r="Z48" s="127" t="s">
        <v>95</v>
      </c>
      <c r="AA48" s="127" t="s">
        <v>95</v>
      </c>
      <c r="AB48" s="127" t="s">
        <v>95</v>
      </c>
      <c r="AC48" s="127" t="s">
        <v>95</v>
      </c>
      <c r="AD48" s="127" t="s">
        <v>95</v>
      </c>
      <c r="AE48" s="127" t="s">
        <v>95</v>
      </c>
      <c r="AF48" s="127" t="s">
        <v>95</v>
      </c>
      <c r="AG48" s="127" t="s">
        <v>95</v>
      </c>
      <c r="AH48" s="127" t="s">
        <v>95</v>
      </c>
      <c r="AI48" s="127" t="s">
        <v>95</v>
      </c>
      <c r="AJ48" s="127" t="s">
        <v>95</v>
      </c>
      <c r="AK48" s="127" t="s">
        <v>95</v>
      </c>
      <c r="AL48" s="127" t="s">
        <v>95</v>
      </c>
      <c r="AM48" s="127" t="s">
        <v>95</v>
      </c>
      <c r="AN48" s="127" t="s">
        <v>95</v>
      </c>
      <c r="AO48" s="127" t="s">
        <v>95</v>
      </c>
      <c r="AP48" s="127" t="s">
        <v>95</v>
      </c>
      <c r="AQ48" s="127" t="s">
        <v>95</v>
      </c>
      <c r="AR48" s="127" t="s">
        <v>95</v>
      </c>
      <c r="AS48" s="127" t="s">
        <v>95</v>
      </c>
      <c r="AT48" s="242" t="s">
        <v>95</v>
      </c>
      <c r="AU48" s="22"/>
    </row>
    <row r="49" spans="1:47" ht="14.25" customHeight="1" x14ac:dyDescent="0.3">
      <c r="A49" s="664"/>
      <c r="B49" s="52"/>
      <c r="C49" s="872" t="s">
        <v>80</v>
      </c>
      <c r="D49" s="662"/>
      <c r="E49" s="127" t="s">
        <v>95</v>
      </c>
      <c r="F49" s="127" t="s">
        <v>95</v>
      </c>
      <c r="G49" s="127" t="s">
        <v>95</v>
      </c>
      <c r="H49" s="127" t="s">
        <v>95</v>
      </c>
      <c r="I49" s="127" t="s">
        <v>95</v>
      </c>
      <c r="J49" s="127" t="s">
        <v>95</v>
      </c>
      <c r="K49" s="127" t="s">
        <v>95</v>
      </c>
      <c r="L49" s="127" t="s">
        <v>95</v>
      </c>
      <c r="M49" s="127" t="s">
        <v>95</v>
      </c>
      <c r="N49" s="127" t="s">
        <v>95</v>
      </c>
      <c r="O49" s="127" t="s">
        <v>95</v>
      </c>
      <c r="P49" s="127" t="s">
        <v>95</v>
      </c>
      <c r="Q49" s="127" t="s">
        <v>95</v>
      </c>
      <c r="R49" s="127" t="s">
        <v>95</v>
      </c>
      <c r="S49" s="127" t="s">
        <v>95</v>
      </c>
      <c r="T49" s="127" t="s">
        <v>95</v>
      </c>
      <c r="U49" s="127" t="s">
        <v>95</v>
      </c>
      <c r="V49" s="127" t="s">
        <v>95</v>
      </c>
      <c r="W49" s="127" t="s">
        <v>95</v>
      </c>
      <c r="X49" s="127" t="s">
        <v>95</v>
      </c>
      <c r="Y49" s="127" t="s">
        <v>95</v>
      </c>
      <c r="Z49" s="127" t="s">
        <v>95</v>
      </c>
      <c r="AA49" s="127" t="s">
        <v>95</v>
      </c>
      <c r="AB49" s="127" t="s">
        <v>95</v>
      </c>
      <c r="AC49" s="127" t="s">
        <v>95</v>
      </c>
      <c r="AD49" s="127" t="s">
        <v>95</v>
      </c>
      <c r="AE49" s="127" t="s">
        <v>95</v>
      </c>
      <c r="AF49" s="127" t="s">
        <v>95</v>
      </c>
      <c r="AG49" s="127" t="s">
        <v>95</v>
      </c>
      <c r="AH49" s="127" t="s">
        <v>95</v>
      </c>
      <c r="AI49" s="127" t="s">
        <v>95</v>
      </c>
      <c r="AJ49" s="127" t="s">
        <v>95</v>
      </c>
      <c r="AK49" s="127" t="s">
        <v>95</v>
      </c>
      <c r="AL49" s="127" t="s">
        <v>95</v>
      </c>
      <c r="AM49" s="127" t="s">
        <v>95</v>
      </c>
      <c r="AN49" s="127" t="s">
        <v>95</v>
      </c>
      <c r="AO49" s="127" t="s">
        <v>95</v>
      </c>
      <c r="AP49" s="127" t="s">
        <v>95</v>
      </c>
      <c r="AQ49" s="127" t="s">
        <v>95</v>
      </c>
      <c r="AR49" s="127" t="s">
        <v>95</v>
      </c>
      <c r="AS49" s="127" t="s">
        <v>95</v>
      </c>
      <c r="AT49" s="242" t="s">
        <v>95</v>
      </c>
      <c r="AU49" s="22"/>
    </row>
    <row r="50" spans="1:47" ht="14.25" customHeight="1" x14ac:dyDescent="0.3">
      <c r="A50" s="664"/>
      <c r="B50" s="26"/>
      <c r="C50" s="872" t="s">
        <v>57</v>
      </c>
      <c r="D50" s="662"/>
      <c r="E50" s="127" t="s">
        <v>95</v>
      </c>
      <c r="F50" s="127" t="s">
        <v>95</v>
      </c>
      <c r="G50" s="127">
        <v>-27.75</v>
      </c>
      <c r="H50" s="127" t="s">
        <v>95</v>
      </c>
      <c r="I50" s="127">
        <v>-27.75</v>
      </c>
      <c r="J50" s="127" t="s">
        <v>95</v>
      </c>
      <c r="K50" s="127">
        <v>-27.750789999999999</v>
      </c>
      <c r="L50" s="127" t="s">
        <v>95</v>
      </c>
      <c r="M50" s="249">
        <v>-27.752559999999999</v>
      </c>
      <c r="N50" s="127" t="s">
        <v>95</v>
      </c>
      <c r="O50" s="127" t="s">
        <v>95</v>
      </c>
      <c r="P50" s="127" t="s">
        <v>95</v>
      </c>
      <c r="Q50" s="127" t="s">
        <v>95</v>
      </c>
      <c r="R50" s="127" t="s">
        <v>95</v>
      </c>
      <c r="S50" s="127" t="s">
        <v>95</v>
      </c>
      <c r="T50" s="127" t="s">
        <v>95</v>
      </c>
      <c r="U50" s="127" t="s">
        <v>95</v>
      </c>
      <c r="V50" s="127" t="s">
        <v>95</v>
      </c>
      <c r="W50" s="127" t="s">
        <v>95</v>
      </c>
      <c r="X50" s="127" t="s">
        <v>95</v>
      </c>
      <c r="Y50" s="127" t="s">
        <v>95</v>
      </c>
      <c r="Z50" s="127" t="s">
        <v>95</v>
      </c>
      <c r="AA50" s="127" t="s">
        <v>95</v>
      </c>
      <c r="AB50" s="127" t="s">
        <v>95</v>
      </c>
      <c r="AC50" s="127" t="s">
        <v>95</v>
      </c>
      <c r="AD50" s="127" t="s">
        <v>95</v>
      </c>
      <c r="AE50" s="127" t="s">
        <v>95</v>
      </c>
      <c r="AF50" s="127" t="s">
        <v>95</v>
      </c>
      <c r="AG50" s="127" t="s">
        <v>95</v>
      </c>
      <c r="AH50" s="127" t="s">
        <v>95</v>
      </c>
      <c r="AI50" s="127" t="s">
        <v>95</v>
      </c>
      <c r="AJ50" s="127" t="s">
        <v>95</v>
      </c>
      <c r="AK50" s="127" t="s">
        <v>95</v>
      </c>
      <c r="AL50" s="127" t="s">
        <v>95</v>
      </c>
      <c r="AM50" s="127" t="s">
        <v>95</v>
      </c>
      <c r="AN50" s="127" t="s">
        <v>95</v>
      </c>
      <c r="AO50" s="127" t="s">
        <v>95</v>
      </c>
      <c r="AP50" s="127" t="s">
        <v>95</v>
      </c>
      <c r="AQ50" s="127" t="s">
        <v>95</v>
      </c>
      <c r="AR50" s="127" t="s">
        <v>95</v>
      </c>
      <c r="AS50" s="127" t="s">
        <v>95</v>
      </c>
      <c r="AT50" s="242" t="s">
        <v>95</v>
      </c>
      <c r="AU50" s="22"/>
    </row>
    <row r="51" spans="1:47" ht="14.25" customHeight="1" x14ac:dyDescent="0.35">
      <c r="A51" s="655"/>
      <c r="B51" s="26"/>
      <c r="C51" s="131" t="s">
        <v>95</v>
      </c>
      <c r="D51" s="132" t="s">
        <v>95</v>
      </c>
      <c r="E51" s="243" t="s">
        <v>221</v>
      </c>
      <c r="F51" s="243"/>
      <c r="G51" s="243"/>
      <c r="H51" s="243"/>
      <c r="I51" s="244" t="s">
        <v>95</v>
      </c>
      <c r="J51" s="244" t="s">
        <v>95</v>
      </c>
      <c r="K51" s="244" t="s">
        <v>95</v>
      </c>
      <c r="L51" s="244" t="s">
        <v>95</v>
      </c>
      <c r="M51" s="244" t="s">
        <v>95</v>
      </c>
      <c r="N51" s="244" t="s">
        <v>95</v>
      </c>
      <c r="O51" s="244" t="s">
        <v>95</v>
      </c>
      <c r="P51" s="244" t="s">
        <v>95</v>
      </c>
      <c r="Q51" s="244" t="s">
        <v>95</v>
      </c>
      <c r="R51" s="244" t="s">
        <v>95</v>
      </c>
      <c r="S51" s="244" t="s">
        <v>95</v>
      </c>
      <c r="T51" s="244" t="s">
        <v>95</v>
      </c>
      <c r="U51" s="244" t="s">
        <v>95</v>
      </c>
      <c r="V51" s="244" t="s">
        <v>95</v>
      </c>
      <c r="W51" s="244" t="s">
        <v>95</v>
      </c>
      <c r="X51" s="244" t="s">
        <v>95</v>
      </c>
      <c r="Y51" s="244" t="s">
        <v>95</v>
      </c>
      <c r="Z51" s="244" t="s">
        <v>95</v>
      </c>
      <c r="AA51" s="244" t="s">
        <v>95</v>
      </c>
      <c r="AB51" s="244" t="s">
        <v>95</v>
      </c>
      <c r="AC51" s="244" t="s">
        <v>95</v>
      </c>
      <c r="AD51" s="244" t="s">
        <v>95</v>
      </c>
      <c r="AE51" s="244" t="s">
        <v>95</v>
      </c>
      <c r="AF51" s="244" t="s">
        <v>95</v>
      </c>
      <c r="AG51" s="244" t="s">
        <v>95</v>
      </c>
      <c r="AH51" s="244" t="s">
        <v>95</v>
      </c>
      <c r="AI51" s="244" t="s">
        <v>95</v>
      </c>
      <c r="AJ51" s="244" t="s">
        <v>95</v>
      </c>
      <c r="AK51" s="244" t="s">
        <v>95</v>
      </c>
      <c r="AL51" s="244" t="s">
        <v>95</v>
      </c>
      <c r="AM51" s="244" t="s">
        <v>95</v>
      </c>
      <c r="AN51" s="244" t="s">
        <v>95</v>
      </c>
      <c r="AO51" s="244" t="s">
        <v>95</v>
      </c>
      <c r="AP51" s="244" t="s">
        <v>95</v>
      </c>
      <c r="AQ51" s="244" t="s">
        <v>95</v>
      </c>
      <c r="AR51" s="244" t="s">
        <v>95</v>
      </c>
      <c r="AS51" s="244" t="s">
        <v>95</v>
      </c>
      <c r="AT51" s="88" t="s">
        <v>95</v>
      </c>
      <c r="AU51" s="22"/>
    </row>
    <row r="52" spans="1:47" ht="14.25" customHeight="1" x14ac:dyDescent="0.35">
      <c r="A52" s="655"/>
      <c r="B52" s="26"/>
      <c r="C52" s="135" t="s">
        <v>95</v>
      </c>
      <c r="D52" s="136" t="s">
        <v>95</v>
      </c>
      <c r="E52" s="245" t="s">
        <v>236</v>
      </c>
      <c r="F52" s="245"/>
      <c r="G52" s="245"/>
      <c r="H52" s="245"/>
      <c r="I52" s="246" t="s">
        <v>95</v>
      </c>
      <c r="J52" s="246" t="s">
        <v>95</v>
      </c>
      <c r="K52" s="246" t="s">
        <v>95</v>
      </c>
      <c r="L52" s="246" t="s">
        <v>95</v>
      </c>
      <c r="M52" s="245" t="s">
        <v>95</v>
      </c>
      <c r="N52" s="247" t="s">
        <v>95</v>
      </c>
      <c r="O52" s="247" t="s">
        <v>95</v>
      </c>
      <c r="P52" s="247" t="s">
        <v>95</v>
      </c>
      <c r="Q52" s="247" t="s">
        <v>95</v>
      </c>
      <c r="R52" s="247" t="s">
        <v>95</v>
      </c>
      <c r="S52" s="247" t="s">
        <v>95</v>
      </c>
      <c r="T52" s="247" t="s">
        <v>95</v>
      </c>
      <c r="U52" s="247" t="s">
        <v>95</v>
      </c>
      <c r="V52" s="247" t="s">
        <v>95</v>
      </c>
      <c r="W52" s="247" t="s">
        <v>95</v>
      </c>
      <c r="X52" s="247" t="s">
        <v>95</v>
      </c>
      <c r="Y52" s="247" t="s">
        <v>95</v>
      </c>
      <c r="Z52" s="247" t="s">
        <v>95</v>
      </c>
      <c r="AA52" s="247" t="s">
        <v>95</v>
      </c>
      <c r="AB52" s="247" t="s">
        <v>95</v>
      </c>
      <c r="AC52" s="247" t="s">
        <v>95</v>
      </c>
      <c r="AD52" s="247" t="s">
        <v>95</v>
      </c>
      <c r="AE52" s="247" t="s">
        <v>95</v>
      </c>
      <c r="AF52" s="247" t="s">
        <v>95</v>
      </c>
      <c r="AG52" s="247" t="s">
        <v>95</v>
      </c>
      <c r="AH52" s="247" t="s">
        <v>95</v>
      </c>
      <c r="AI52" s="247" t="s">
        <v>95</v>
      </c>
      <c r="AJ52" s="247" t="s">
        <v>95</v>
      </c>
      <c r="AK52" s="247" t="s">
        <v>95</v>
      </c>
      <c r="AL52" s="247" t="s">
        <v>95</v>
      </c>
      <c r="AM52" s="247" t="s">
        <v>95</v>
      </c>
      <c r="AN52" s="247" t="s">
        <v>95</v>
      </c>
      <c r="AO52" s="247" t="s">
        <v>95</v>
      </c>
      <c r="AP52" s="247" t="s">
        <v>95</v>
      </c>
      <c r="AQ52" s="247" t="s">
        <v>95</v>
      </c>
      <c r="AR52" s="247" t="s">
        <v>95</v>
      </c>
      <c r="AS52" s="247" t="s">
        <v>95</v>
      </c>
      <c r="AT52" s="248" t="s">
        <v>95</v>
      </c>
      <c r="AU52" s="22"/>
    </row>
    <row r="53" spans="1:47" ht="14.25" customHeight="1" x14ac:dyDescent="0.3">
      <c r="A53" s="853">
        <v>6</v>
      </c>
      <c r="B53" s="26"/>
      <c r="C53" s="874" t="s">
        <v>99</v>
      </c>
      <c r="D53" s="662"/>
      <c r="E53" s="127" t="s">
        <v>95</v>
      </c>
      <c r="F53" s="127" t="s">
        <v>95</v>
      </c>
      <c r="G53" s="127">
        <v>280.94</v>
      </c>
      <c r="H53" s="127" t="s">
        <v>95</v>
      </c>
      <c r="I53" s="127">
        <v>280.94</v>
      </c>
      <c r="J53" s="127" t="s">
        <v>95</v>
      </c>
      <c r="K53" s="127">
        <v>287.28393</v>
      </c>
      <c r="L53" s="127" t="s">
        <v>95</v>
      </c>
      <c r="M53" s="127">
        <v>306.30676999999997</v>
      </c>
      <c r="N53" s="127" t="s">
        <v>95</v>
      </c>
      <c r="O53" s="127" t="s">
        <v>95</v>
      </c>
      <c r="P53" s="127" t="s">
        <v>95</v>
      </c>
      <c r="Q53" s="127" t="s">
        <v>95</v>
      </c>
      <c r="R53" s="127" t="s">
        <v>95</v>
      </c>
      <c r="S53" s="127" t="s">
        <v>95</v>
      </c>
      <c r="T53" s="127" t="s">
        <v>95</v>
      </c>
      <c r="U53" s="127" t="s">
        <v>95</v>
      </c>
      <c r="V53" s="127" t="s">
        <v>95</v>
      </c>
      <c r="W53" s="127" t="s">
        <v>95</v>
      </c>
      <c r="X53" s="127" t="s">
        <v>95</v>
      </c>
      <c r="Y53" s="127" t="s">
        <v>95</v>
      </c>
      <c r="Z53" s="127" t="s">
        <v>95</v>
      </c>
      <c r="AA53" s="127" t="s">
        <v>95</v>
      </c>
      <c r="AB53" s="127" t="s">
        <v>95</v>
      </c>
      <c r="AC53" s="127" t="s">
        <v>95</v>
      </c>
      <c r="AD53" s="127" t="s">
        <v>95</v>
      </c>
      <c r="AE53" s="127" t="s">
        <v>95</v>
      </c>
      <c r="AF53" s="127" t="s">
        <v>95</v>
      </c>
      <c r="AG53" s="127" t="s">
        <v>95</v>
      </c>
      <c r="AH53" s="127" t="s">
        <v>95</v>
      </c>
      <c r="AI53" s="127" t="s">
        <v>95</v>
      </c>
      <c r="AJ53" s="127" t="s">
        <v>95</v>
      </c>
      <c r="AK53" s="127" t="s">
        <v>95</v>
      </c>
      <c r="AL53" s="127" t="s">
        <v>95</v>
      </c>
      <c r="AM53" s="127" t="s">
        <v>95</v>
      </c>
      <c r="AN53" s="127" t="s">
        <v>95</v>
      </c>
      <c r="AO53" s="127" t="s">
        <v>95</v>
      </c>
      <c r="AP53" s="127" t="s">
        <v>95</v>
      </c>
      <c r="AQ53" s="127" t="s">
        <v>95</v>
      </c>
      <c r="AR53" s="127" t="s">
        <v>95</v>
      </c>
      <c r="AS53" s="127" t="s">
        <v>95</v>
      </c>
      <c r="AT53" s="242" t="s">
        <v>95</v>
      </c>
      <c r="AU53" s="22"/>
    </row>
    <row r="54" spans="1:47" ht="14.25" customHeight="1" x14ac:dyDescent="0.3">
      <c r="A54" s="664"/>
      <c r="B54" s="26"/>
      <c r="C54" s="872" t="s">
        <v>101</v>
      </c>
      <c r="D54" s="662"/>
      <c r="E54" s="127" t="s">
        <v>95</v>
      </c>
      <c r="F54" s="127" t="s">
        <v>95</v>
      </c>
      <c r="G54" s="127" t="s">
        <v>95</v>
      </c>
      <c r="H54" s="127" t="s">
        <v>95</v>
      </c>
      <c r="I54" s="127" t="s">
        <v>95</v>
      </c>
      <c r="J54" s="127" t="s">
        <v>95</v>
      </c>
      <c r="K54" s="127">
        <v>317.35183000000001</v>
      </c>
      <c r="L54" s="127" t="s">
        <v>95</v>
      </c>
      <c r="M54" s="127">
        <v>317.35183000000001</v>
      </c>
      <c r="N54" s="127" t="s">
        <v>95</v>
      </c>
      <c r="O54" s="127" t="s">
        <v>95</v>
      </c>
      <c r="P54" s="127" t="s">
        <v>95</v>
      </c>
      <c r="Q54" s="127" t="s">
        <v>95</v>
      </c>
      <c r="R54" s="127" t="s">
        <v>95</v>
      </c>
      <c r="S54" s="127" t="s">
        <v>95</v>
      </c>
      <c r="T54" s="127" t="s">
        <v>95</v>
      </c>
      <c r="U54" s="127" t="s">
        <v>95</v>
      </c>
      <c r="V54" s="127" t="s">
        <v>95</v>
      </c>
      <c r="W54" s="127" t="s">
        <v>95</v>
      </c>
      <c r="X54" s="127" t="s">
        <v>95</v>
      </c>
      <c r="Y54" s="127" t="s">
        <v>95</v>
      </c>
      <c r="Z54" s="127" t="s">
        <v>95</v>
      </c>
      <c r="AA54" s="127" t="s">
        <v>95</v>
      </c>
      <c r="AB54" s="127" t="s">
        <v>95</v>
      </c>
      <c r="AC54" s="127" t="s">
        <v>95</v>
      </c>
      <c r="AD54" s="127" t="s">
        <v>95</v>
      </c>
      <c r="AE54" s="127" t="s">
        <v>95</v>
      </c>
      <c r="AF54" s="127" t="s">
        <v>95</v>
      </c>
      <c r="AG54" s="127" t="s">
        <v>95</v>
      </c>
      <c r="AH54" s="127" t="s">
        <v>95</v>
      </c>
      <c r="AI54" s="127" t="s">
        <v>95</v>
      </c>
      <c r="AJ54" s="127" t="s">
        <v>95</v>
      </c>
      <c r="AK54" s="127" t="s">
        <v>95</v>
      </c>
      <c r="AL54" s="127" t="s">
        <v>95</v>
      </c>
      <c r="AM54" s="127" t="s">
        <v>95</v>
      </c>
      <c r="AN54" s="127" t="s">
        <v>95</v>
      </c>
      <c r="AO54" s="127" t="s">
        <v>95</v>
      </c>
      <c r="AP54" s="127" t="s">
        <v>95</v>
      </c>
      <c r="AQ54" s="127" t="s">
        <v>95</v>
      </c>
      <c r="AR54" s="127" t="s">
        <v>95</v>
      </c>
      <c r="AS54" s="127" t="s">
        <v>95</v>
      </c>
      <c r="AT54" s="242" t="s">
        <v>95</v>
      </c>
      <c r="AU54" s="22"/>
    </row>
    <row r="55" spans="1:47" ht="14.25" customHeight="1" x14ac:dyDescent="0.3">
      <c r="A55" s="664"/>
      <c r="B55" s="26"/>
      <c r="C55" s="872" t="s">
        <v>219</v>
      </c>
      <c r="D55" s="662"/>
      <c r="E55" s="127" t="s">
        <v>95</v>
      </c>
      <c r="F55" s="127" t="s">
        <v>95</v>
      </c>
      <c r="G55" s="127">
        <v>77</v>
      </c>
      <c r="H55" s="127" t="s">
        <v>95</v>
      </c>
      <c r="I55" s="127">
        <v>77</v>
      </c>
      <c r="J55" s="127" t="s">
        <v>95</v>
      </c>
      <c r="K55" s="127">
        <v>77</v>
      </c>
      <c r="L55" s="127" t="s">
        <v>95</v>
      </c>
      <c r="M55" s="127">
        <v>77</v>
      </c>
      <c r="N55" s="127" t="s">
        <v>95</v>
      </c>
      <c r="O55" s="127" t="s">
        <v>95</v>
      </c>
      <c r="P55" s="127" t="s">
        <v>95</v>
      </c>
      <c r="Q55" s="127" t="s">
        <v>95</v>
      </c>
      <c r="R55" s="127" t="s">
        <v>95</v>
      </c>
      <c r="S55" s="127" t="s">
        <v>95</v>
      </c>
      <c r="T55" s="127" t="s">
        <v>95</v>
      </c>
      <c r="U55" s="127" t="s">
        <v>95</v>
      </c>
      <c r="V55" s="127" t="s">
        <v>95</v>
      </c>
      <c r="W55" s="127" t="s">
        <v>95</v>
      </c>
      <c r="X55" s="127" t="s">
        <v>95</v>
      </c>
      <c r="Y55" s="127" t="s">
        <v>95</v>
      </c>
      <c r="Z55" s="127" t="s">
        <v>95</v>
      </c>
      <c r="AA55" s="127" t="s">
        <v>95</v>
      </c>
      <c r="AB55" s="127" t="s">
        <v>95</v>
      </c>
      <c r="AC55" s="127" t="s">
        <v>95</v>
      </c>
      <c r="AD55" s="127" t="s">
        <v>95</v>
      </c>
      <c r="AE55" s="127" t="s">
        <v>95</v>
      </c>
      <c r="AF55" s="127" t="s">
        <v>95</v>
      </c>
      <c r="AG55" s="127" t="s">
        <v>95</v>
      </c>
      <c r="AH55" s="127" t="s">
        <v>95</v>
      </c>
      <c r="AI55" s="127" t="s">
        <v>95</v>
      </c>
      <c r="AJ55" s="127" t="s">
        <v>95</v>
      </c>
      <c r="AK55" s="127" t="s">
        <v>95</v>
      </c>
      <c r="AL55" s="127" t="s">
        <v>95</v>
      </c>
      <c r="AM55" s="127" t="s">
        <v>95</v>
      </c>
      <c r="AN55" s="127" t="s">
        <v>95</v>
      </c>
      <c r="AO55" s="127" t="s">
        <v>95</v>
      </c>
      <c r="AP55" s="127" t="s">
        <v>95</v>
      </c>
      <c r="AQ55" s="127" t="s">
        <v>95</v>
      </c>
      <c r="AR55" s="127" t="s">
        <v>95</v>
      </c>
      <c r="AS55" s="127" t="s">
        <v>95</v>
      </c>
      <c r="AT55" s="242" t="s">
        <v>95</v>
      </c>
      <c r="AU55" s="22"/>
    </row>
    <row r="56" spans="1:47" ht="14.25" customHeight="1" x14ac:dyDescent="0.3">
      <c r="A56" s="664"/>
      <c r="B56" s="26"/>
      <c r="C56" s="875" t="s">
        <v>146</v>
      </c>
      <c r="D56" s="662"/>
      <c r="E56" s="127"/>
      <c r="F56" s="127"/>
      <c r="G56" s="127">
        <v>77</v>
      </c>
      <c r="H56" s="127" t="s">
        <v>95</v>
      </c>
      <c r="I56" s="127">
        <v>77</v>
      </c>
      <c r="J56" s="127" t="s">
        <v>95</v>
      </c>
      <c r="K56" s="127">
        <v>77</v>
      </c>
      <c r="L56" s="127" t="s">
        <v>95</v>
      </c>
      <c r="M56" s="127">
        <v>77</v>
      </c>
      <c r="N56" s="127"/>
      <c r="O56" s="127"/>
      <c r="P56" s="127"/>
      <c r="Q56" s="127"/>
      <c r="R56" s="127"/>
      <c r="S56" s="127"/>
      <c r="T56" s="127"/>
      <c r="U56" s="127"/>
      <c r="V56" s="127"/>
      <c r="W56" s="127"/>
      <c r="X56" s="127"/>
      <c r="Y56" s="127"/>
      <c r="Z56" s="127"/>
      <c r="AA56" s="127"/>
      <c r="AB56" s="127"/>
      <c r="AC56" s="127"/>
      <c r="AD56" s="127"/>
      <c r="AE56" s="127"/>
      <c r="AF56" s="127"/>
      <c r="AG56" s="127"/>
      <c r="AH56" s="127"/>
      <c r="AI56" s="127"/>
      <c r="AJ56" s="127"/>
      <c r="AK56" s="127"/>
      <c r="AL56" s="127"/>
      <c r="AM56" s="127"/>
      <c r="AN56" s="127"/>
      <c r="AO56" s="127"/>
      <c r="AP56" s="127"/>
      <c r="AQ56" s="127"/>
      <c r="AR56" s="127"/>
      <c r="AS56" s="127"/>
      <c r="AT56" s="242"/>
      <c r="AU56" s="22"/>
    </row>
    <row r="57" spans="1:47" ht="14.25" customHeight="1" x14ac:dyDescent="0.3">
      <c r="A57" s="664"/>
      <c r="B57" s="641"/>
      <c r="C57" s="872" t="s">
        <v>74</v>
      </c>
      <c r="D57" s="662"/>
      <c r="E57" s="127" t="s">
        <v>95</v>
      </c>
      <c r="F57" s="127" t="s">
        <v>95</v>
      </c>
      <c r="G57" s="127">
        <v>137.87</v>
      </c>
      <c r="H57" s="127" t="s">
        <v>95</v>
      </c>
      <c r="I57" s="127">
        <v>137.87</v>
      </c>
      <c r="J57" s="127" t="s">
        <v>95</v>
      </c>
      <c r="K57" s="127">
        <v>137.86667</v>
      </c>
      <c r="L57" s="127" t="s">
        <v>95</v>
      </c>
      <c r="M57" s="127">
        <v>137.86667</v>
      </c>
      <c r="N57" s="127" t="s">
        <v>95</v>
      </c>
      <c r="O57" s="127" t="s">
        <v>95</v>
      </c>
      <c r="P57" s="127" t="s">
        <v>95</v>
      </c>
      <c r="Q57" s="127" t="s">
        <v>95</v>
      </c>
      <c r="R57" s="127" t="s">
        <v>95</v>
      </c>
      <c r="S57" s="127" t="s">
        <v>95</v>
      </c>
      <c r="T57" s="127" t="s">
        <v>95</v>
      </c>
      <c r="U57" s="127" t="s">
        <v>95</v>
      </c>
      <c r="V57" s="127" t="s">
        <v>95</v>
      </c>
      <c r="W57" s="127" t="s">
        <v>95</v>
      </c>
      <c r="X57" s="127" t="s">
        <v>95</v>
      </c>
      <c r="Y57" s="127" t="s">
        <v>95</v>
      </c>
      <c r="Z57" s="127" t="s">
        <v>95</v>
      </c>
      <c r="AA57" s="127" t="s">
        <v>95</v>
      </c>
      <c r="AB57" s="127" t="s">
        <v>95</v>
      </c>
      <c r="AC57" s="127" t="s">
        <v>95</v>
      </c>
      <c r="AD57" s="127" t="s">
        <v>95</v>
      </c>
      <c r="AE57" s="127" t="s">
        <v>95</v>
      </c>
      <c r="AF57" s="127" t="s">
        <v>95</v>
      </c>
      <c r="AG57" s="127" t="s">
        <v>95</v>
      </c>
      <c r="AH57" s="127" t="s">
        <v>95</v>
      </c>
      <c r="AI57" s="127" t="s">
        <v>95</v>
      </c>
      <c r="AJ57" s="127" t="s">
        <v>95</v>
      </c>
      <c r="AK57" s="127" t="s">
        <v>95</v>
      </c>
      <c r="AL57" s="127" t="s">
        <v>95</v>
      </c>
      <c r="AM57" s="127" t="s">
        <v>95</v>
      </c>
      <c r="AN57" s="127" t="s">
        <v>95</v>
      </c>
      <c r="AO57" s="127" t="s">
        <v>95</v>
      </c>
      <c r="AP57" s="127" t="s">
        <v>95</v>
      </c>
      <c r="AQ57" s="127" t="s">
        <v>95</v>
      </c>
      <c r="AR57" s="127" t="s">
        <v>95</v>
      </c>
      <c r="AS57" s="127" t="s">
        <v>95</v>
      </c>
      <c r="AT57" s="242" t="s">
        <v>95</v>
      </c>
      <c r="AU57" s="22"/>
    </row>
    <row r="58" spans="1:47" ht="14.25" customHeight="1" x14ac:dyDescent="0.3">
      <c r="A58" s="664"/>
      <c r="B58" s="641"/>
      <c r="C58" s="872" t="s">
        <v>80</v>
      </c>
      <c r="D58" s="662"/>
      <c r="E58" s="127" t="s">
        <v>95</v>
      </c>
      <c r="F58" s="127" t="s">
        <v>95</v>
      </c>
      <c r="G58" s="127" t="s">
        <v>95</v>
      </c>
      <c r="H58" s="127" t="s">
        <v>95</v>
      </c>
      <c r="I58" s="127" t="s">
        <v>95</v>
      </c>
      <c r="J58" s="127" t="s">
        <v>95</v>
      </c>
      <c r="K58" s="127" t="s">
        <v>95</v>
      </c>
      <c r="L58" s="127" t="s">
        <v>95</v>
      </c>
      <c r="M58" s="127" t="s">
        <v>95</v>
      </c>
      <c r="N58" s="127" t="s">
        <v>95</v>
      </c>
      <c r="O58" s="127" t="s">
        <v>95</v>
      </c>
      <c r="P58" s="127" t="s">
        <v>95</v>
      </c>
      <c r="Q58" s="127" t="s">
        <v>95</v>
      </c>
      <c r="R58" s="127" t="s">
        <v>95</v>
      </c>
      <c r="S58" s="127" t="s">
        <v>95</v>
      </c>
      <c r="T58" s="127" t="s">
        <v>95</v>
      </c>
      <c r="U58" s="127" t="s">
        <v>95</v>
      </c>
      <c r="V58" s="127" t="s">
        <v>95</v>
      </c>
      <c r="W58" s="127" t="s">
        <v>95</v>
      </c>
      <c r="X58" s="127" t="s">
        <v>95</v>
      </c>
      <c r="Y58" s="127" t="s">
        <v>95</v>
      </c>
      <c r="Z58" s="127" t="s">
        <v>95</v>
      </c>
      <c r="AA58" s="127" t="s">
        <v>95</v>
      </c>
      <c r="AB58" s="127" t="s">
        <v>95</v>
      </c>
      <c r="AC58" s="127" t="s">
        <v>95</v>
      </c>
      <c r="AD58" s="127" t="s">
        <v>95</v>
      </c>
      <c r="AE58" s="127" t="s">
        <v>95</v>
      </c>
      <c r="AF58" s="127" t="s">
        <v>95</v>
      </c>
      <c r="AG58" s="127" t="s">
        <v>95</v>
      </c>
      <c r="AH58" s="127" t="s">
        <v>95</v>
      </c>
      <c r="AI58" s="127" t="s">
        <v>95</v>
      </c>
      <c r="AJ58" s="127" t="s">
        <v>95</v>
      </c>
      <c r="AK58" s="127" t="s">
        <v>95</v>
      </c>
      <c r="AL58" s="127" t="s">
        <v>95</v>
      </c>
      <c r="AM58" s="127" t="s">
        <v>95</v>
      </c>
      <c r="AN58" s="127" t="s">
        <v>95</v>
      </c>
      <c r="AO58" s="127" t="s">
        <v>95</v>
      </c>
      <c r="AP58" s="127" t="s">
        <v>95</v>
      </c>
      <c r="AQ58" s="127" t="s">
        <v>95</v>
      </c>
      <c r="AR58" s="127" t="s">
        <v>95</v>
      </c>
      <c r="AS58" s="127" t="s">
        <v>95</v>
      </c>
      <c r="AT58" s="242" t="s">
        <v>95</v>
      </c>
      <c r="AU58" s="22"/>
    </row>
    <row r="59" spans="1:47" ht="14.25" customHeight="1" x14ac:dyDescent="0.3">
      <c r="A59" s="664"/>
      <c r="B59" s="641"/>
      <c r="C59" s="872" t="s">
        <v>57</v>
      </c>
      <c r="D59" s="662"/>
      <c r="E59" s="127" t="s">
        <v>95</v>
      </c>
      <c r="F59" s="127" t="s">
        <v>95</v>
      </c>
      <c r="G59" s="127">
        <v>0</v>
      </c>
      <c r="H59" s="127" t="s">
        <v>95</v>
      </c>
      <c r="I59" s="127" t="s">
        <v>95</v>
      </c>
      <c r="J59" s="127" t="s">
        <v>95</v>
      </c>
      <c r="K59" s="127">
        <v>0</v>
      </c>
      <c r="L59" s="127" t="s">
        <v>95</v>
      </c>
      <c r="M59" s="127">
        <v>0</v>
      </c>
      <c r="N59" s="127" t="s">
        <v>95</v>
      </c>
      <c r="O59" s="127" t="s">
        <v>95</v>
      </c>
      <c r="P59" s="127" t="s">
        <v>95</v>
      </c>
      <c r="Q59" s="127" t="s">
        <v>95</v>
      </c>
      <c r="R59" s="127" t="s">
        <v>95</v>
      </c>
      <c r="S59" s="127" t="s">
        <v>95</v>
      </c>
      <c r="T59" s="127" t="s">
        <v>95</v>
      </c>
      <c r="U59" s="127" t="s">
        <v>95</v>
      </c>
      <c r="V59" s="127" t="s">
        <v>95</v>
      </c>
      <c r="W59" s="127" t="s">
        <v>95</v>
      </c>
      <c r="X59" s="127" t="s">
        <v>95</v>
      </c>
      <c r="Y59" s="127" t="s">
        <v>95</v>
      </c>
      <c r="Z59" s="127" t="s">
        <v>95</v>
      </c>
      <c r="AA59" s="127" t="s">
        <v>95</v>
      </c>
      <c r="AB59" s="127" t="s">
        <v>95</v>
      </c>
      <c r="AC59" s="127" t="s">
        <v>95</v>
      </c>
      <c r="AD59" s="127" t="s">
        <v>95</v>
      </c>
      <c r="AE59" s="127" t="s">
        <v>95</v>
      </c>
      <c r="AF59" s="127" t="s">
        <v>95</v>
      </c>
      <c r="AG59" s="127" t="s">
        <v>95</v>
      </c>
      <c r="AH59" s="127" t="s">
        <v>95</v>
      </c>
      <c r="AI59" s="127" t="s">
        <v>95</v>
      </c>
      <c r="AJ59" s="127" t="s">
        <v>95</v>
      </c>
      <c r="AK59" s="127" t="s">
        <v>95</v>
      </c>
      <c r="AL59" s="127" t="s">
        <v>95</v>
      </c>
      <c r="AM59" s="127" t="s">
        <v>95</v>
      </c>
      <c r="AN59" s="127" t="s">
        <v>95</v>
      </c>
      <c r="AO59" s="127" t="s">
        <v>95</v>
      </c>
      <c r="AP59" s="127" t="s">
        <v>95</v>
      </c>
      <c r="AQ59" s="127" t="s">
        <v>95</v>
      </c>
      <c r="AR59" s="127" t="s">
        <v>95</v>
      </c>
      <c r="AS59" s="127" t="s">
        <v>95</v>
      </c>
      <c r="AT59" s="242" t="s">
        <v>95</v>
      </c>
      <c r="AU59" s="22"/>
    </row>
    <row r="60" spans="1:47" ht="14.25" customHeight="1" x14ac:dyDescent="0.3">
      <c r="A60" s="655"/>
      <c r="B60" s="641"/>
      <c r="C60" s="250" t="s">
        <v>95</v>
      </c>
      <c r="D60" s="127" t="s">
        <v>95</v>
      </c>
      <c r="E60" s="127" t="s">
        <v>95</v>
      </c>
      <c r="F60" s="127" t="s">
        <v>95</v>
      </c>
      <c r="G60" s="127" t="s">
        <v>95</v>
      </c>
      <c r="H60" s="127" t="s">
        <v>95</v>
      </c>
      <c r="I60" s="127" t="s">
        <v>95</v>
      </c>
      <c r="J60" s="127" t="s">
        <v>95</v>
      </c>
      <c r="K60" s="127" t="s">
        <v>95</v>
      </c>
      <c r="L60" s="127" t="s">
        <v>95</v>
      </c>
      <c r="M60" s="127" t="s">
        <v>95</v>
      </c>
      <c r="N60" s="127" t="s">
        <v>95</v>
      </c>
      <c r="O60" s="127" t="s">
        <v>95</v>
      </c>
      <c r="P60" s="127" t="s">
        <v>95</v>
      </c>
      <c r="Q60" s="127" t="s">
        <v>95</v>
      </c>
      <c r="R60" s="127" t="s">
        <v>95</v>
      </c>
      <c r="S60" s="127" t="s">
        <v>95</v>
      </c>
      <c r="T60" s="127" t="s">
        <v>95</v>
      </c>
      <c r="U60" s="127" t="s">
        <v>95</v>
      </c>
      <c r="V60" s="127" t="s">
        <v>95</v>
      </c>
      <c r="W60" s="127" t="s">
        <v>95</v>
      </c>
      <c r="X60" s="127" t="s">
        <v>95</v>
      </c>
      <c r="Y60" s="127" t="s">
        <v>95</v>
      </c>
      <c r="Z60" s="127" t="s">
        <v>95</v>
      </c>
      <c r="AA60" s="127" t="s">
        <v>95</v>
      </c>
      <c r="AB60" s="127" t="s">
        <v>95</v>
      </c>
      <c r="AC60" s="127" t="s">
        <v>95</v>
      </c>
      <c r="AD60" s="127" t="s">
        <v>95</v>
      </c>
      <c r="AE60" s="127" t="s">
        <v>95</v>
      </c>
      <c r="AF60" s="127" t="s">
        <v>95</v>
      </c>
      <c r="AG60" s="127" t="s">
        <v>95</v>
      </c>
      <c r="AH60" s="127" t="s">
        <v>95</v>
      </c>
      <c r="AI60" s="127" t="s">
        <v>95</v>
      </c>
      <c r="AJ60" s="127" t="s">
        <v>95</v>
      </c>
      <c r="AK60" s="127" t="s">
        <v>95</v>
      </c>
      <c r="AL60" s="127" t="s">
        <v>95</v>
      </c>
      <c r="AM60" s="127" t="s">
        <v>95</v>
      </c>
      <c r="AN60" s="127" t="s">
        <v>95</v>
      </c>
      <c r="AO60" s="127" t="s">
        <v>95</v>
      </c>
      <c r="AP60" s="127" t="s">
        <v>95</v>
      </c>
      <c r="AQ60" s="127" t="s">
        <v>95</v>
      </c>
      <c r="AR60" s="127" t="s">
        <v>95</v>
      </c>
      <c r="AS60" s="127" t="s">
        <v>95</v>
      </c>
      <c r="AT60" s="242" t="s">
        <v>95</v>
      </c>
      <c r="AU60" s="22"/>
    </row>
    <row r="61" spans="1:47" ht="14.25" customHeight="1" x14ac:dyDescent="0.3">
      <c r="A61" s="655"/>
      <c r="B61" s="26"/>
      <c r="C61" s="131" t="s">
        <v>95</v>
      </c>
      <c r="D61" s="132" t="s">
        <v>95</v>
      </c>
      <c r="E61" s="133" t="s">
        <v>95</v>
      </c>
      <c r="F61" s="133" t="s">
        <v>95</v>
      </c>
      <c r="G61" s="133" t="s">
        <v>95</v>
      </c>
      <c r="H61" s="133" t="s">
        <v>95</v>
      </c>
      <c r="I61" s="133" t="s">
        <v>95</v>
      </c>
      <c r="J61" s="133" t="s">
        <v>95</v>
      </c>
      <c r="K61" s="133" t="s">
        <v>95</v>
      </c>
      <c r="L61" s="133" t="s">
        <v>95</v>
      </c>
      <c r="M61" s="133" t="s">
        <v>95</v>
      </c>
      <c r="N61" s="133" t="s">
        <v>95</v>
      </c>
      <c r="O61" s="133" t="s">
        <v>95</v>
      </c>
      <c r="P61" s="133" t="s">
        <v>95</v>
      </c>
      <c r="Q61" s="133" t="s">
        <v>95</v>
      </c>
      <c r="R61" s="133" t="s">
        <v>95</v>
      </c>
      <c r="S61" s="133" t="s">
        <v>95</v>
      </c>
      <c r="T61" s="133" t="s">
        <v>95</v>
      </c>
      <c r="U61" s="133" t="s">
        <v>95</v>
      </c>
      <c r="V61" s="133" t="s">
        <v>95</v>
      </c>
      <c r="W61" s="133" t="s">
        <v>95</v>
      </c>
      <c r="X61" s="133" t="s">
        <v>95</v>
      </c>
      <c r="Y61" s="133" t="s">
        <v>95</v>
      </c>
      <c r="Z61" s="133" t="s">
        <v>95</v>
      </c>
      <c r="AA61" s="133" t="s">
        <v>95</v>
      </c>
      <c r="AB61" s="133" t="s">
        <v>95</v>
      </c>
      <c r="AC61" s="133" t="s">
        <v>95</v>
      </c>
      <c r="AD61" s="133" t="s">
        <v>95</v>
      </c>
      <c r="AE61" s="133" t="s">
        <v>95</v>
      </c>
      <c r="AF61" s="133" t="s">
        <v>95</v>
      </c>
      <c r="AG61" s="133" t="s">
        <v>95</v>
      </c>
      <c r="AH61" s="133" t="s">
        <v>95</v>
      </c>
      <c r="AI61" s="133" t="s">
        <v>95</v>
      </c>
      <c r="AJ61" s="133" t="s">
        <v>95</v>
      </c>
      <c r="AK61" s="133" t="s">
        <v>95</v>
      </c>
      <c r="AL61" s="133" t="s">
        <v>95</v>
      </c>
      <c r="AM61" s="133" t="s">
        <v>95</v>
      </c>
      <c r="AN61" s="133" t="s">
        <v>95</v>
      </c>
      <c r="AO61" s="133" t="s">
        <v>95</v>
      </c>
      <c r="AP61" s="133" t="s">
        <v>95</v>
      </c>
      <c r="AQ61" s="133" t="s">
        <v>95</v>
      </c>
      <c r="AR61" s="133" t="s">
        <v>95</v>
      </c>
      <c r="AS61" s="133" t="s">
        <v>95</v>
      </c>
      <c r="AT61" s="251" t="s">
        <v>95</v>
      </c>
      <c r="AU61" s="22"/>
    </row>
    <row r="62" spans="1:47" ht="14.25" customHeight="1" x14ac:dyDescent="0.35">
      <c r="A62" s="655"/>
      <c r="B62" s="26"/>
      <c r="C62" s="131" t="s">
        <v>95</v>
      </c>
      <c r="D62" s="132" t="s">
        <v>95</v>
      </c>
      <c r="E62" s="243" t="s">
        <v>223</v>
      </c>
      <c r="F62" s="243"/>
      <c r="G62" s="243"/>
      <c r="H62" s="243"/>
      <c r="I62" s="244" t="s">
        <v>95</v>
      </c>
      <c r="J62" s="244" t="s">
        <v>95</v>
      </c>
      <c r="K62" s="244" t="s">
        <v>95</v>
      </c>
      <c r="L62" s="244" t="s">
        <v>95</v>
      </c>
      <c r="M62" s="244" t="s">
        <v>95</v>
      </c>
      <c r="N62" s="244" t="s">
        <v>95</v>
      </c>
      <c r="O62" s="244" t="s">
        <v>95</v>
      </c>
      <c r="P62" s="244" t="s">
        <v>95</v>
      </c>
      <c r="Q62" s="244" t="s">
        <v>95</v>
      </c>
      <c r="R62" s="244" t="s">
        <v>95</v>
      </c>
      <c r="S62" s="244" t="s">
        <v>95</v>
      </c>
      <c r="T62" s="244" t="s">
        <v>95</v>
      </c>
      <c r="U62" s="244" t="s">
        <v>95</v>
      </c>
      <c r="V62" s="244" t="s">
        <v>95</v>
      </c>
      <c r="W62" s="244" t="s">
        <v>95</v>
      </c>
      <c r="X62" s="244" t="s">
        <v>95</v>
      </c>
      <c r="Y62" s="244" t="s">
        <v>95</v>
      </c>
      <c r="Z62" s="244" t="s">
        <v>95</v>
      </c>
      <c r="AA62" s="244" t="s">
        <v>95</v>
      </c>
      <c r="AB62" s="244" t="s">
        <v>95</v>
      </c>
      <c r="AC62" s="244" t="s">
        <v>95</v>
      </c>
      <c r="AD62" s="244" t="s">
        <v>95</v>
      </c>
      <c r="AE62" s="244" t="s">
        <v>95</v>
      </c>
      <c r="AF62" s="244" t="s">
        <v>95</v>
      </c>
      <c r="AG62" s="244" t="s">
        <v>95</v>
      </c>
      <c r="AH62" s="244" t="s">
        <v>95</v>
      </c>
      <c r="AI62" s="244" t="s">
        <v>95</v>
      </c>
      <c r="AJ62" s="244" t="s">
        <v>95</v>
      </c>
      <c r="AK62" s="244" t="s">
        <v>95</v>
      </c>
      <c r="AL62" s="244" t="s">
        <v>95</v>
      </c>
      <c r="AM62" s="244" t="s">
        <v>95</v>
      </c>
      <c r="AN62" s="244" t="s">
        <v>95</v>
      </c>
      <c r="AO62" s="244" t="s">
        <v>95</v>
      </c>
      <c r="AP62" s="244" t="s">
        <v>95</v>
      </c>
      <c r="AQ62" s="244" t="s">
        <v>95</v>
      </c>
      <c r="AR62" s="244" t="s">
        <v>95</v>
      </c>
      <c r="AS62" s="244" t="s">
        <v>95</v>
      </c>
      <c r="AT62" s="88" t="s">
        <v>95</v>
      </c>
      <c r="AU62" s="22"/>
    </row>
    <row r="63" spans="1:47" ht="14.25" customHeight="1" x14ac:dyDescent="0.35">
      <c r="A63" s="655"/>
      <c r="B63" s="26"/>
      <c r="C63" s="135" t="s">
        <v>95</v>
      </c>
      <c r="D63" s="136" t="s">
        <v>95</v>
      </c>
      <c r="E63" s="245" t="s">
        <v>236</v>
      </c>
      <c r="F63" s="245"/>
      <c r="G63" s="245"/>
      <c r="H63" s="245"/>
      <c r="I63" s="246" t="s">
        <v>95</v>
      </c>
      <c r="J63" s="246" t="s">
        <v>95</v>
      </c>
      <c r="K63" s="246" t="s">
        <v>95</v>
      </c>
      <c r="L63" s="246" t="s">
        <v>95</v>
      </c>
      <c r="M63" s="245" t="s">
        <v>95</v>
      </c>
      <c r="N63" s="247" t="s">
        <v>95</v>
      </c>
      <c r="O63" s="247" t="s">
        <v>95</v>
      </c>
      <c r="P63" s="247" t="s">
        <v>95</v>
      </c>
      <c r="Q63" s="247" t="s">
        <v>95</v>
      </c>
      <c r="R63" s="247" t="s">
        <v>95</v>
      </c>
      <c r="S63" s="247" t="s">
        <v>95</v>
      </c>
      <c r="T63" s="247" t="s">
        <v>95</v>
      </c>
      <c r="U63" s="247" t="s">
        <v>95</v>
      </c>
      <c r="V63" s="247" t="s">
        <v>95</v>
      </c>
      <c r="W63" s="247" t="s">
        <v>95</v>
      </c>
      <c r="X63" s="247" t="s">
        <v>95</v>
      </c>
      <c r="Y63" s="247" t="s">
        <v>95</v>
      </c>
      <c r="Z63" s="247" t="s">
        <v>95</v>
      </c>
      <c r="AA63" s="247" t="s">
        <v>95</v>
      </c>
      <c r="AB63" s="247" t="s">
        <v>95</v>
      </c>
      <c r="AC63" s="247" t="s">
        <v>95</v>
      </c>
      <c r="AD63" s="247" t="s">
        <v>95</v>
      </c>
      <c r="AE63" s="247" t="s">
        <v>95</v>
      </c>
      <c r="AF63" s="247" t="s">
        <v>95</v>
      </c>
      <c r="AG63" s="247" t="s">
        <v>95</v>
      </c>
      <c r="AH63" s="247" t="s">
        <v>95</v>
      </c>
      <c r="AI63" s="247" t="s">
        <v>95</v>
      </c>
      <c r="AJ63" s="247" t="s">
        <v>95</v>
      </c>
      <c r="AK63" s="247" t="s">
        <v>95</v>
      </c>
      <c r="AL63" s="247" t="s">
        <v>95</v>
      </c>
      <c r="AM63" s="247" t="s">
        <v>95</v>
      </c>
      <c r="AN63" s="247" t="s">
        <v>95</v>
      </c>
      <c r="AO63" s="247" t="s">
        <v>95</v>
      </c>
      <c r="AP63" s="247" t="s">
        <v>95</v>
      </c>
      <c r="AQ63" s="247" t="s">
        <v>95</v>
      </c>
      <c r="AR63" s="247" t="s">
        <v>95</v>
      </c>
      <c r="AS63" s="247" t="s">
        <v>95</v>
      </c>
      <c r="AT63" s="248" t="s">
        <v>95</v>
      </c>
      <c r="AU63" s="22"/>
    </row>
    <row r="64" spans="1:47" ht="14.25" customHeight="1" x14ac:dyDescent="0.3">
      <c r="A64" s="853">
        <v>6</v>
      </c>
      <c r="B64" s="26"/>
      <c r="C64" s="874" t="s">
        <v>99</v>
      </c>
      <c r="D64" s="662"/>
      <c r="E64" s="127" t="s">
        <v>95</v>
      </c>
      <c r="F64" s="127" t="s">
        <v>95</v>
      </c>
      <c r="G64" s="127">
        <v>275.05</v>
      </c>
      <c r="H64" s="127" t="s">
        <v>95</v>
      </c>
      <c r="I64" s="127">
        <v>283.62</v>
      </c>
      <c r="J64" s="127" t="s">
        <v>95</v>
      </c>
      <c r="K64" s="127">
        <v>368.09804000000003</v>
      </c>
      <c r="L64" s="127" t="s">
        <v>95</v>
      </c>
      <c r="M64" s="127">
        <v>391.72035</v>
      </c>
      <c r="N64" s="127" t="s">
        <v>95</v>
      </c>
      <c r="O64" s="127" t="s">
        <v>95</v>
      </c>
      <c r="P64" s="127" t="s">
        <v>95</v>
      </c>
      <c r="Q64" s="127" t="s">
        <v>95</v>
      </c>
      <c r="R64" s="127" t="s">
        <v>95</v>
      </c>
      <c r="S64" s="127" t="s">
        <v>95</v>
      </c>
      <c r="T64" s="127" t="s">
        <v>95</v>
      </c>
      <c r="U64" s="127" t="s">
        <v>95</v>
      </c>
      <c r="V64" s="127" t="s">
        <v>95</v>
      </c>
      <c r="W64" s="127" t="s">
        <v>95</v>
      </c>
      <c r="X64" s="127" t="s">
        <v>95</v>
      </c>
      <c r="Y64" s="127" t="s">
        <v>95</v>
      </c>
      <c r="Z64" s="127" t="s">
        <v>95</v>
      </c>
      <c r="AA64" s="127" t="s">
        <v>95</v>
      </c>
      <c r="AB64" s="127" t="s">
        <v>95</v>
      </c>
      <c r="AC64" s="127" t="s">
        <v>95</v>
      </c>
      <c r="AD64" s="127" t="s">
        <v>95</v>
      </c>
      <c r="AE64" s="127" t="s">
        <v>95</v>
      </c>
      <c r="AF64" s="127" t="s">
        <v>95</v>
      </c>
      <c r="AG64" s="127" t="s">
        <v>95</v>
      </c>
      <c r="AH64" s="127" t="s">
        <v>95</v>
      </c>
      <c r="AI64" s="127" t="s">
        <v>95</v>
      </c>
      <c r="AJ64" s="127" t="s">
        <v>95</v>
      </c>
      <c r="AK64" s="127" t="s">
        <v>95</v>
      </c>
      <c r="AL64" s="127" t="s">
        <v>95</v>
      </c>
      <c r="AM64" s="127" t="s">
        <v>95</v>
      </c>
      <c r="AN64" s="127" t="s">
        <v>95</v>
      </c>
      <c r="AO64" s="127" t="s">
        <v>95</v>
      </c>
      <c r="AP64" s="127" t="s">
        <v>95</v>
      </c>
      <c r="AQ64" s="127" t="s">
        <v>95</v>
      </c>
      <c r="AR64" s="127" t="s">
        <v>95</v>
      </c>
      <c r="AS64" s="127" t="s">
        <v>95</v>
      </c>
      <c r="AT64" s="242" t="s">
        <v>95</v>
      </c>
      <c r="AU64" s="22"/>
    </row>
    <row r="65" spans="1:47" ht="14.25" customHeight="1" x14ac:dyDescent="0.3">
      <c r="A65" s="664"/>
      <c r="B65" s="26"/>
      <c r="C65" s="872" t="s">
        <v>101</v>
      </c>
      <c r="D65" s="662"/>
      <c r="E65" s="127" t="s">
        <v>95</v>
      </c>
      <c r="F65" s="127" t="s">
        <v>95</v>
      </c>
      <c r="G65" s="127">
        <v>317.35000000000002</v>
      </c>
      <c r="H65" s="127" t="s">
        <v>95</v>
      </c>
      <c r="I65" s="127">
        <v>317.35000000000002</v>
      </c>
      <c r="J65" s="127" t="s">
        <v>95</v>
      </c>
      <c r="K65" s="127">
        <v>279.26961</v>
      </c>
      <c r="L65" s="127" t="s">
        <v>95</v>
      </c>
      <c r="M65" s="127">
        <v>279.26961</v>
      </c>
      <c r="N65" s="127" t="s">
        <v>95</v>
      </c>
      <c r="O65" s="127" t="s">
        <v>95</v>
      </c>
      <c r="P65" s="127" t="s">
        <v>95</v>
      </c>
      <c r="Q65" s="127" t="s">
        <v>95</v>
      </c>
      <c r="R65" s="127" t="s">
        <v>95</v>
      </c>
      <c r="S65" s="127" t="s">
        <v>95</v>
      </c>
      <c r="T65" s="127" t="s">
        <v>95</v>
      </c>
      <c r="U65" s="127" t="s">
        <v>95</v>
      </c>
      <c r="V65" s="127" t="s">
        <v>95</v>
      </c>
      <c r="W65" s="127" t="s">
        <v>95</v>
      </c>
      <c r="X65" s="127" t="s">
        <v>95</v>
      </c>
      <c r="Y65" s="127" t="s">
        <v>95</v>
      </c>
      <c r="Z65" s="127" t="s">
        <v>95</v>
      </c>
      <c r="AA65" s="127" t="s">
        <v>95</v>
      </c>
      <c r="AB65" s="127" t="s">
        <v>95</v>
      </c>
      <c r="AC65" s="127" t="s">
        <v>95</v>
      </c>
      <c r="AD65" s="127" t="s">
        <v>95</v>
      </c>
      <c r="AE65" s="127" t="s">
        <v>95</v>
      </c>
      <c r="AF65" s="127" t="s">
        <v>95</v>
      </c>
      <c r="AG65" s="127" t="s">
        <v>95</v>
      </c>
      <c r="AH65" s="127" t="s">
        <v>95</v>
      </c>
      <c r="AI65" s="127" t="s">
        <v>95</v>
      </c>
      <c r="AJ65" s="127" t="s">
        <v>95</v>
      </c>
      <c r="AK65" s="127" t="s">
        <v>95</v>
      </c>
      <c r="AL65" s="127" t="s">
        <v>95</v>
      </c>
      <c r="AM65" s="127" t="s">
        <v>95</v>
      </c>
      <c r="AN65" s="127" t="s">
        <v>95</v>
      </c>
      <c r="AO65" s="127" t="s">
        <v>95</v>
      </c>
      <c r="AP65" s="127" t="s">
        <v>95</v>
      </c>
      <c r="AQ65" s="127" t="s">
        <v>95</v>
      </c>
      <c r="AR65" s="127" t="s">
        <v>95</v>
      </c>
      <c r="AS65" s="127" t="s">
        <v>95</v>
      </c>
      <c r="AT65" s="242" t="s">
        <v>95</v>
      </c>
      <c r="AU65" s="22"/>
    </row>
    <row r="66" spans="1:47" ht="14.25" customHeight="1" x14ac:dyDescent="0.3">
      <c r="A66" s="664"/>
      <c r="B66" s="26"/>
      <c r="C66" s="872" t="s">
        <v>219</v>
      </c>
      <c r="D66" s="662"/>
      <c r="E66" s="127" t="s">
        <v>95</v>
      </c>
      <c r="F66" s="127" t="s">
        <v>95</v>
      </c>
      <c r="G66" s="127">
        <v>77</v>
      </c>
      <c r="H66" s="127" t="s">
        <v>95</v>
      </c>
      <c r="I66" s="127">
        <v>77</v>
      </c>
      <c r="J66" s="127" t="s">
        <v>95</v>
      </c>
      <c r="K66" s="127">
        <v>77</v>
      </c>
      <c r="L66" s="127" t="s">
        <v>95</v>
      </c>
      <c r="M66" s="127">
        <v>77</v>
      </c>
      <c r="N66" s="127" t="s">
        <v>95</v>
      </c>
      <c r="O66" s="127" t="s">
        <v>95</v>
      </c>
      <c r="P66" s="127" t="s">
        <v>95</v>
      </c>
      <c r="Q66" s="127" t="s">
        <v>95</v>
      </c>
      <c r="R66" s="127" t="s">
        <v>95</v>
      </c>
      <c r="S66" s="127" t="s">
        <v>95</v>
      </c>
      <c r="T66" s="127" t="s">
        <v>95</v>
      </c>
      <c r="U66" s="127" t="s">
        <v>95</v>
      </c>
      <c r="V66" s="127" t="s">
        <v>95</v>
      </c>
      <c r="W66" s="127" t="s">
        <v>95</v>
      </c>
      <c r="X66" s="127" t="s">
        <v>95</v>
      </c>
      <c r="Y66" s="127" t="s">
        <v>95</v>
      </c>
      <c r="Z66" s="127" t="s">
        <v>95</v>
      </c>
      <c r="AA66" s="127" t="s">
        <v>95</v>
      </c>
      <c r="AB66" s="127" t="s">
        <v>95</v>
      </c>
      <c r="AC66" s="127" t="s">
        <v>95</v>
      </c>
      <c r="AD66" s="127" t="s">
        <v>95</v>
      </c>
      <c r="AE66" s="127" t="s">
        <v>95</v>
      </c>
      <c r="AF66" s="127" t="s">
        <v>95</v>
      </c>
      <c r="AG66" s="127" t="s">
        <v>95</v>
      </c>
      <c r="AH66" s="127" t="s">
        <v>95</v>
      </c>
      <c r="AI66" s="127" t="s">
        <v>95</v>
      </c>
      <c r="AJ66" s="127" t="s">
        <v>95</v>
      </c>
      <c r="AK66" s="127" t="s">
        <v>95</v>
      </c>
      <c r="AL66" s="127" t="s">
        <v>95</v>
      </c>
      <c r="AM66" s="127" t="s">
        <v>95</v>
      </c>
      <c r="AN66" s="127" t="s">
        <v>95</v>
      </c>
      <c r="AO66" s="127" t="s">
        <v>95</v>
      </c>
      <c r="AP66" s="127" t="s">
        <v>95</v>
      </c>
      <c r="AQ66" s="127" t="s">
        <v>95</v>
      </c>
      <c r="AR66" s="127" t="s">
        <v>95</v>
      </c>
      <c r="AS66" s="127" t="s">
        <v>95</v>
      </c>
      <c r="AT66" s="242" t="s">
        <v>95</v>
      </c>
      <c r="AU66" s="22"/>
    </row>
    <row r="67" spans="1:47" ht="14.25" customHeight="1" x14ac:dyDescent="0.3">
      <c r="A67" s="664"/>
      <c r="B67" s="26"/>
      <c r="C67" s="875" t="s">
        <v>146</v>
      </c>
      <c r="D67" s="662"/>
      <c r="E67" s="127"/>
      <c r="F67" s="127"/>
      <c r="G67" s="127">
        <v>77</v>
      </c>
      <c r="H67" s="127" t="s">
        <v>95</v>
      </c>
      <c r="I67" s="127">
        <v>77</v>
      </c>
      <c r="J67" s="127" t="s">
        <v>95</v>
      </c>
      <c r="K67" s="127">
        <v>77</v>
      </c>
      <c r="L67" s="127" t="s">
        <v>95</v>
      </c>
      <c r="M67" s="127">
        <v>77</v>
      </c>
      <c r="N67" s="127"/>
      <c r="O67" s="127"/>
      <c r="P67" s="127"/>
      <c r="Q67" s="127"/>
      <c r="R67" s="127"/>
      <c r="S67" s="127"/>
      <c r="T67" s="127"/>
      <c r="U67" s="127"/>
      <c r="V67" s="127"/>
      <c r="W67" s="127"/>
      <c r="X67" s="127"/>
      <c r="Y67" s="127"/>
      <c r="Z67" s="127"/>
      <c r="AA67" s="127"/>
      <c r="AB67" s="127"/>
      <c r="AC67" s="127"/>
      <c r="AD67" s="127"/>
      <c r="AE67" s="127"/>
      <c r="AF67" s="127"/>
      <c r="AG67" s="127"/>
      <c r="AH67" s="127"/>
      <c r="AI67" s="127"/>
      <c r="AJ67" s="127"/>
      <c r="AK67" s="127"/>
      <c r="AL67" s="127"/>
      <c r="AM67" s="127"/>
      <c r="AN67" s="127"/>
      <c r="AO67" s="127"/>
      <c r="AP67" s="127"/>
      <c r="AQ67" s="127"/>
      <c r="AR67" s="127"/>
      <c r="AS67" s="127"/>
      <c r="AT67" s="242"/>
      <c r="AU67" s="22"/>
    </row>
    <row r="68" spans="1:47" ht="14.25" customHeight="1" x14ac:dyDescent="0.3">
      <c r="A68" s="664"/>
      <c r="B68" s="26"/>
      <c r="C68" s="872" t="s">
        <v>74</v>
      </c>
      <c r="D68" s="662"/>
      <c r="E68" s="127" t="s">
        <v>95</v>
      </c>
      <c r="F68" s="127" t="s">
        <v>95</v>
      </c>
      <c r="G68" s="127">
        <v>137.87</v>
      </c>
      <c r="H68" s="127" t="s">
        <v>95</v>
      </c>
      <c r="I68" s="127">
        <v>137.87</v>
      </c>
      <c r="J68" s="127" t="s">
        <v>95</v>
      </c>
      <c r="K68" s="127">
        <v>137.86667</v>
      </c>
      <c r="L68" s="127" t="s">
        <v>95</v>
      </c>
      <c r="M68" s="127">
        <v>137.86667</v>
      </c>
      <c r="N68" s="127" t="s">
        <v>95</v>
      </c>
      <c r="O68" s="127" t="s">
        <v>95</v>
      </c>
      <c r="P68" s="127" t="s">
        <v>95</v>
      </c>
      <c r="Q68" s="127" t="s">
        <v>95</v>
      </c>
      <c r="R68" s="127" t="s">
        <v>95</v>
      </c>
      <c r="S68" s="127" t="s">
        <v>95</v>
      </c>
      <c r="T68" s="127" t="s">
        <v>95</v>
      </c>
      <c r="U68" s="127" t="s">
        <v>95</v>
      </c>
      <c r="V68" s="127" t="s">
        <v>95</v>
      </c>
      <c r="W68" s="127" t="s">
        <v>95</v>
      </c>
      <c r="X68" s="127" t="s">
        <v>95</v>
      </c>
      <c r="Y68" s="127" t="s">
        <v>95</v>
      </c>
      <c r="Z68" s="127" t="s">
        <v>95</v>
      </c>
      <c r="AA68" s="127" t="s">
        <v>95</v>
      </c>
      <c r="AB68" s="127" t="s">
        <v>95</v>
      </c>
      <c r="AC68" s="127" t="s">
        <v>95</v>
      </c>
      <c r="AD68" s="127" t="s">
        <v>95</v>
      </c>
      <c r="AE68" s="127" t="s">
        <v>95</v>
      </c>
      <c r="AF68" s="127" t="s">
        <v>95</v>
      </c>
      <c r="AG68" s="127" t="s">
        <v>95</v>
      </c>
      <c r="AH68" s="127" t="s">
        <v>95</v>
      </c>
      <c r="AI68" s="127" t="s">
        <v>95</v>
      </c>
      <c r="AJ68" s="127" t="s">
        <v>95</v>
      </c>
      <c r="AK68" s="127" t="s">
        <v>95</v>
      </c>
      <c r="AL68" s="127" t="s">
        <v>95</v>
      </c>
      <c r="AM68" s="127" t="s">
        <v>95</v>
      </c>
      <c r="AN68" s="127" t="s">
        <v>95</v>
      </c>
      <c r="AO68" s="127" t="s">
        <v>95</v>
      </c>
      <c r="AP68" s="127" t="s">
        <v>95</v>
      </c>
      <c r="AQ68" s="127" t="s">
        <v>95</v>
      </c>
      <c r="AR68" s="127" t="s">
        <v>95</v>
      </c>
      <c r="AS68" s="127" t="s">
        <v>95</v>
      </c>
      <c r="AT68" s="242" t="s">
        <v>95</v>
      </c>
      <c r="AU68" s="22"/>
    </row>
    <row r="69" spans="1:47" ht="14.25" customHeight="1" x14ac:dyDescent="0.3">
      <c r="A69" s="664"/>
      <c r="B69" s="26"/>
      <c r="C69" s="872" t="s">
        <v>103</v>
      </c>
      <c r="D69" s="662"/>
      <c r="E69" s="127" t="s">
        <v>95</v>
      </c>
      <c r="F69" s="127" t="s">
        <v>95</v>
      </c>
      <c r="G69" s="127">
        <v>0</v>
      </c>
      <c r="H69" s="127" t="s">
        <v>95</v>
      </c>
      <c r="I69" s="127">
        <v>0</v>
      </c>
      <c r="J69" s="127" t="s">
        <v>95</v>
      </c>
      <c r="K69" s="127">
        <v>0</v>
      </c>
      <c r="L69" s="127" t="s">
        <v>95</v>
      </c>
      <c r="M69" s="127">
        <v>0</v>
      </c>
      <c r="N69" s="127" t="s">
        <v>95</v>
      </c>
      <c r="O69" s="127" t="s">
        <v>95</v>
      </c>
      <c r="P69" s="127" t="s">
        <v>95</v>
      </c>
      <c r="Q69" s="127" t="s">
        <v>95</v>
      </c>
      <c r="R69" s="127" t="s">
        <v>95</v>
      </c>
      <c r="S69" s="127" t="s">
        <v>95</v>
      </c>
      <c r="T69" s="127" t="s">
        <v>95</v>
      </c>
      <c r="U69" s="127" t="s">
        <v>95</v>
      </c>
      <c r="V69" s="127" t="s">
        <v>95</v>
      </c>
      <c r="W69" s="127" t="s">
        <v>95</v>
      </c>
      <c r="X69" s="127" t="s">
        <v>95</v>
      </c>
      <c r="Y69" s="127" t="s">
        <v>95</v>
      </c>
      <c r="Z69" s="127" t="s">
        <v>95</v>
      </c>
      <c r="AA69" s="127" t="s">
        <v>95</v>
      </c>
      <c r="AB69" s="127" t="s">
        <v>95</v>
      </c>
      <c r="AC69" s="127" t="s">
        <v>95</v>
      </c>
      <c r="AD69" s="127" t="s">
        <v>95</v>
      </c>
      <c r="AE69" s="127" t="s">
        <v>95</v>
      </c>
      <c r="AF69" s="127" t="s">
        <v>95</v>
      </c>
      <c r="AG69" s="127" t="s">
        <v>95</v>
      </c>
      <c r="AH69" s="127" t="s">
        <v>95</v>
      </c>
      <c r="AI69" s="127" t="s">
        <v>95</v>
      </c>
      <c r="AJ69" s="127" t="s">
        <v>95</v>
      </c>
      <c r="AK69" s="127" t="s">
        <v>95</v>
      </c>
      <c r="AL69" s="127" t="s">
        <v>95</v>
      </c>
      <c r="AM69" s="127" t="s">
        <v>95</v>
      </c>
      <c r="AN69" s="127" t="s">
        <v>95</v>
      </c>
      <c r="AO69" s="127" t="s">
        <v>95</v>
      </c>
      <c r="AP69" s="127" t="s">
        <v>95</v>
      </c>
      <c r="AQ69" s="127" t="s">
        <v>95</v>
      </c>
      <c r="AR69" s="127" t="s">
        <v>95</v>
      </c>
      <c r="AS69" s="127" t="s">
        <v>95</v>
      </c>
      <c r="AT69" s="242" t="s">
        <v>95</v>
      </c>
      <c r="AU69" s="22"/>
    </row>
    <row r="70" spans="1:47" ht="14.25" customHeight="1" x14ac:dyDescent="0.3">
      <c r="A70" s="664"/>
      <c r="B70" s="26"/>
      <c r="C70" s="872" t="s">
        <v>57</v>
      </c>
      <c r="D70" s="662"/>
      <c r="E70" s="127" t="s">
        <v>95</v>
      </c>
      <c r="F70" s="127" t="s">
        <v>95</v>
      </c>
      <c r="G70" s="127">
        <v>0</v>
      </c>
      <c r="H70" s="127" t="s">
        <v>95</v>
      </c>
      <c r="I70" s="127">
        <v>0</v>
      </c>
      <c r="J70" s="127" t="s">
        <v>95</v>
      </c>
      <c r="K70" s="127">
        <v>0</v>
      </c>
      <c r="L70" s="127" t="s">
        <v>95</v>
      </c>
      <c r="M70" s="127">
        <v>0</v>
      </c>
      <c r="N70" s="127" t="s">
        <v>95</v>
      </c>
      <c r="O70" s="127" t="s">
        <v>95</v>
      </c>
      <c r="P70" s="127" t="s">
        <v>95</v>
      </c>
      <c r="Q70" s="127" t="s">
        <v>95</v>
      </c>
      <c r="R70" s="127" t="s">
        <v>95</v>
      </c>
      <c r="S70" s="127" t="s">
        <v>95</v>
      </c>
      <c r="T70" s="127" t="s">
        <v>95</v>
      </c>
      <c r="U70" s="127" t="s">
        <v>95</v>
      </c>
      <c r="V70" s="127" t="s">
        <v>95</v>
      </c>
      <c r="W70" s="127" t="s">
        <v>95</v>
      </c>
      <c r="X70" s="127" t="s">
        <v>95</v>
      </c>
      <c r="Y70" s="127" t="s">
        <v>95</v>
      </c>
      <c r="Z70" s="127" t="s">
        <v>95</v>
      </c>
      <c r="AA70" s="127" t="s">
        <v>95</v>
      </c>
      <c r="AB70" s="127" t="s">
        <v>95</v>
      </c>
      <c r="AC70" s="127" t="s">
        <v>95</v>
      </c>
      <c r="AD70" s="127" t="s">
        <v>95</v>
      </c>
      <c r="AE70" s="127" t="s">
        <v>95</v>
      </c>
      <c r="AF70" s="127" t="s">
        <v>95</v>
      </c>
      <c r="AG70" s="127" t="s">
        <v>95</v>
      </c>
      <c r="AH70" s="127" t="s">
        <v>95</v>
      </c>
      <c r="AI70" s="127" t="s">
        <v>95</v>
      </c>
      <c r="AJ70" s="127" t="s">
        <v>95</v>
      </c>
      <c r="AK70" s="127" t="s">
        <v>95</v>
      </c>
      <c r="AL70" s="127" t="s">
        <v>95</v>
      </c>
      <c r="AM70" s="127" t="s">
        <v>95</v>
      </c>
      <c r="AN70" s="127" t="s">
        <v>95</v>
      </c>
      <c r="AO70" s="127" t="s">
        <v>95</v>
      </c>
      <c r="AP70" s="127" t="s">
        <v>95</v>
      </c>
      <c r="AQ70" s="127" t="s">
        <v>95</v>
      </c>
      <c r="AR70" s="127" t="s">
        <v>95</v>
      </c>
      <c r="AS70" s="127" t="s">
        <v>95</v>
      </c>
      <c r="AT70" s="242" t="s">
        <v>95</v>
      </c>
      <c r="AU70" s="22"/>
    </row>
    <row r="71" spans="1:47" ht="14.25" customHeight="1" x14ac:dyDescent="0.3">
      <c r="A71" s="655"/>
      <c r="B71" s="26"/>
      <c r="C71" s="131" t="s">
        <v>95</v>
      </c>
      <c r="D71" s="132" t="s">
        <v>95</v>
      </c>
      <c r="E71" s="133" t="s">
        <v>95</v>
      </c>
      <c r="F71" s="133" t="s">
        <v>95</v>
      </c>
      <c r="G71" s="133" t="s">
        <v>95</v>
      </c>
      <c r="H71" s="133" t="s">
        <v>95</v>
      </c>
      <c r="I71" s="133" t="s">
        <v>95</v>
      </c>
      <c r="J71" s="133" t="s">
        <v>95</v>
      </c>
      <c r="K71" s="133" t="s">
        <v>95</v>
      </c>
      <c r="L71" s="133" t="s">
        <v>95</v>
      </c>
      <c r="M71" s="133" t="s">
        <v>95</v>
      </c>
      <c r="N71" s="133" t="s">
        <v>95</v>
      </c>
      <c r="O71" s="133" t="s">
        <v>95</v>
      </c>
      <c r="P71" s="133" t="s">
        <v>95</v>
      </c>
      <c r="Q71" s="133" t="s">
        <v>95</v>
      </c>
      <c r="R71" s="133" t="s">
        <v>95</v>
      </c>
      <c r="S71" s="133" t="s">
        <v>95</v>
      </c>
      <c r="T71" s="133" t="s">
        <v>95</v>
      </c>
      <c r="U71" s="133" t="s">
        <v>95</v>
      </c>
      <c r="V71" s="133" t="s">
        <v>95</v>
      </c>
      <c r="W71" s="133" t="s">
        <v>95</v>
      </c>
      <c r="X71" s="133" t="s">
        <v>95</v>
      </c>
      <c r="Y71" s="133" t="s">
        <v>95</v>
      </c>
      <c r="Z71" s="133" t="s">
        <v>95</v>
      </c>
      <c r="AA71" s="133" t="s">
        <v>95</v>
      </c>
      <c r="AB71" s="133" t="s">
        <v>95</v>
      </c>
      <c r="AC71" s="133" t="s">
        <v>95</v>
      </c>
      <c r="AD71" s="133" t="s">
        <v>95</v>
      </c>
      <c r="AE71" s="133" t="s">
        <v>95</v>
      </c>
      <c r="AF71" s="133" t="s">
        <v>95</v>
      </c>
      <c r="AG71" s="133" t="s">
        <v>95</v>
      </c>
      <c r="AH71" s="133" t="s">
        <v>95</v>
      </c>
      <c r="AI71" s="133" t="s">
        <v>95</v>
      </c>
      <c r="AJ71" s="133" t="s">
        <v>95</v>
      </c>
      <c r="AK71" s="133" t="s">
        <v>95</v>
      </c>
      <c r="AL71" s="133" t="s">
        <v>95</v>
      </c>
      <c r="AM71" s="133" t="s">
        <v>95</v>
      </c>
      <c r="AN71" s="133" t="s">
        <v>95</v>
      </c>
      <c r="AO71" s="133" t="s">
        <v>95</v>
      </c>
      <c r="AP71" s="133" t="s">
        <v>95</v>
      </c>
      <c r="AQ71" s="133" t="s">
        <v>95</v>
      </c>
      <c r="AR71" s="133" t="s">
        <v>95</v>
      </c>
      <c r="AS71" s="133" t="s">
        <v>95</v>
      </c>
      <c r="AT71" s="251" t="s">
        <v>95</v>
      </c>
      <c r="AU71" s="22"/>
    </row>
    <row r="72" spans="1:47" ht="14.25" customHeight="1" x14ac:dyDescent="0.35">
      <c r="A72" s="655"/>
      <c r="B72" s="26"/>
      <c r="C72" s="131" t="s">
        <v>95</v>
      </c>
      <c r="D72" s="132" t="s">
        <v>95</v>
      </c>
      <c r="E72" s="243" t="s">
        <v>224</v>
      </c>
      <c r="F72" s="243"/>
      <c r="G72" s="243"/>
      <c r="H72" s="243"/>
      <c r="I72" s="244" t="s">
        <v>95</v>
      </c>
      <c r="J72" s="244" t="s">
        <v>95</v>
      </c>
      <c r="K72" s="244" t="s">
        <v>95</v>
      </c>
      <c r="L72" s="244" t="s">
        <v>95</v>
      </c>
      <c r="M72" s="244" t="s">
        <v>95</v>
      </c>
      <c r="N72" s="244" t="s">
        <v>95</v>
      </c>
      <c r="O72" s="244" t="s">
        <v>95</v>
      </c>
      <c r="P72" s="244" t="s">
        <v>95</v>
      </c>
      <c r="Q72" s="244" t="s">
        <v>95</v>
      </c>
      <c r="R72" s="244" t="s">
        <v>95</v>
      </c>
      <c r="S72" s="244" t="s">
        <v>95</v>
      </c>
      <c r="T72" s="244" t="s">
        <v>95</v>
      </c>
      <c r="U72" s="244" t="s">
        <v>95</v>
      </c>
      <c r="V72" s="244" t="s">
        <v>95</v>
      </c>
      <c r="W72" s="244" t="s">
        <v>95</v>
      </c>
      <c r="X72" s="244" t="s">
        <v>95</v>
      </c>
      <c r="Y72" s="244" t="s">
        <v>95</v>
      </c>
      <c r="Z72" s="244" t="s">
        <v>95</v>
      </c>
      <c r="AA72" s="244" t="s">
        <v>95</v>
      </c>
      <c r="AB72" s="244" t="s">
        <v>95</v>
      </c>
      <c r="AC72" s="244" t="s">
        <v>95</v>
      </c>
      <c r="AD72" s="244" t="s">
        <v>95</v>
      </c>
      <c r="AE72" s="244" t="s">
        <v>95</v>
      </c>
      <c r="AF72" s="244" t="s">
        <v>95</v>
      </c>
      <c r="AG72" s="244" t="s">
        <v>95</v>
      </c>
      <c r="AH72" s="244" t="s">
        <v>95</v>
      </c>
      <c r="AI72" s="244" t="s">
        <v>95</v>
      </c>
      <c r="AJ72" s="244" t="s">
        <v>95</v>
      </c>
      <c r="AK72" s="244" t="s">
        <v>95</v>
      </c>
      <c r="AL72" s="244" t="s">
        <v>95</v>
      </c>
      <c r="AM72" s="244" t="s">
        <v>95</v>
      </c>
      <c r="AN72" s="244" t="s">
        <v>95</v>
      </c>
      <c r="AO72" s="244" t="s">
        <v>95</v>
      </c>
      <c r="AP72" s="244" t="s">
        <v>95</v>
      </c>
      <c r="AQ72" s="244" t="s">
        <v>95</v>
      </c>
      <c r="AR72" s="244" t="s">
        <v>95</v>
      </c>
      <c r="AS72" s="244" t="s">
        <v>95</v>
      </c>
      <c r="AT72" s="88" t="s">
        <v>95</v>
      </c>
      <c r="AU72" s="22"/>
    </row>
    <row r="73" spans="1:47" ht="14.25" customHeight="1" x14ac:dyDescent="0.35">
      <c r="A73" s="655"/>
      <c r="B73" s="26"/>
      <c r="C73" s="135" t="s">
        <v>95</v>
      </c>
      <c r="D73" s="136" t="s">
        <v>95</v>
      </c>
      <c r="E73" s="245" t="s">
        <v>236</v>
      </c>
      <c r="F73" s="245"/>
      <c r="G73" s="245"/>
      <c r="H73" s="245"/>
      <c r="I73" s="246" t="s">
        <v>95</v>
      </c>
      <c r="J73" s="246" t="s">
        <v>95</v>
      </c>
      <c r="K73" s="246" t="s">
        <v>95</v>
      </c>
      <c r="L73" s="246" t="s">
        <v>95</v>
      </c>
      <c r="M73" s="245" t="s">
        <v>95</v>
      </c>
      <c r="N73" s="247" t="s">
        <v>95</v>
      </c>
      <c r="O73" s="247" t="s">
        <v>95</v>
      </c>
      <c r="P73" s="247" t="s">
        <v>95</v>
      </c>
      <c r="Q73" s="247" t="s">
        <v>95</v>
      </c>
      <c r="R73" s="247" t="s">
        <v>95</v>
      </c>
      <c r="S73" s="247" t="s">
        <v>95</v>
      </c>
      <c r="T73" s="247" t="s">
        <v>95</v>
      </c>
      <c r="U73" s="247" t="s">
        <v>95</v>
      </c>
      <c r="V73" s="247" t="s">
        <v>95</v>
      </c>
      <c r="W73" s="247" t="s">
        <v>95</v>
      </c>
      <c r="X73" s="247" t="s">
        <v>95</v>
      </c>
      <c r="Y73" s="247" t="s">
        <v>95</v>
      </c>
      <c r="Z73" s="247" t="s">
        <v>95</v>
      </c>
      <c r="AA73" s="247" t="s">
        <v>95</v>
      </c>
      <c r="AB73" s="247" t="s">
        <v>95</v>
      </c>
      <c r="AC73" s="247" t="s">
        <v>95</v>
      </c>
      <c r="AD73" s="247" t="s">
        <v>95</v>
      </c>
      <c r="AE73" s="247" t="s">
        <v>95</v>
      </c>
      <c r="AF73" s="247" t="s">
        <v>95</v>
      </c>
      <c r="AG73" s="247" t="s">
        <v>95</v>
      </c>
      <c r="AH73" s="247" t="s">
        <v>95</v>
      </c>
      <c r="AI73" s="247" t="s">
        <v>95</v>
      </c>
      <c r="AJ73" s="247" t="s">
        <v>95</v>
      </c>
      <c r="AK73" s="247" t="s">
        <v>95</v>
      </c>
      <c r="AL73" s="247" t="s">
        <v>95</v>
      </c>
      <c r="AM73" s="247" t="s">
        <v>95</v>
      </c>
      <c r="AN73" s="247" t="s">
        <v>95</v>
      </c>
      <c r="AO73" s="247" t="s">
        <v>95</v>
      </c>
      <c r="AP73" s="247" t="s">
        <v>95</v>
      </c>
      <c r="AQ73" s="247" t="s">
        <v>95</v>
      </c>
      <c r="AR73" s="247" t="s">
        <v>95</v>
      </c>
      <c r="AS73" s="247" t="s">
        <v>95</v>
      </c>
      <c r="AT73" s="248" t="s">
        <v>95</v>
      </c>
      <c r="AU73" s="22"/>
    </row>
    <row r="74" spans="1:47" ht="14.25" customHeight="1" x14ac:dyDescent="0.3">
      <c r="A74" s="853">
        <v>6</v>
      </c>
      <c r="B74" s="26"/>
      <c r="C74" s="874" t="s">
        <v>99</v>
      </c>
      <c r="D74" s="662"/>
      <c r="E74" s="127" t="s">
        <v>95</v>
      </c>
      <c r="F74" s="127" t="s">
        <v>95</v>
      </c>
      <c r="G74" s="127">
        <v>247.12</v>
      </c>
      <c r="H74" s="127" t="s">
        <v>95</v>
      </c>
      <c r="I74" s="127">
        <v>247.12</v>
      </c>
      <c r="J74" s="127" t="s">
        <v>95</v>
      </c>
      <c r="K74" s="127">
        <v>393.17335000000003</v>
      </c>
      <c r="L74" s="127" t="s">
        <v>95</v>
      </c>
      <c r="M74" s="127">
        <v>472.12930999999998</v>
      </c>
      <c r="N74" s="127" t="s">
        <v>95</v>
      </c>
      <c r="O74" s="127" t="s">
        <v>95</v>
      </c>
      <c r="P74" s="127" t="s">
        <v>95</v>
      </c>
      <c r="Q74" s="127" t="s">
        <v>95</v>
      </c>
      <c r="R74" s="127" t="s">
        <v>95</v>
      </c>
      <c r="S74" s="127" t="s">
        <v>95</v>
      </c>
      <c r="T74" s="127" t="s">
        <v>95</v>
      </c>
      <c r="U74" s="127" t="s">
        <v>95</v>
      </c>
      <c r="V74" s="127" t="s">
        <v>95</v>
      </c>
      <c r="W74" s="127" t="s">
        <v>95</v>
      </c>
      <c r="X74" s="127" t="s">
        <v>95</v>
      </c>
      <c r="Y74" s="127" t="s">
        <v>95</v>
      </c>
      <c r="Z74" s="127" t="s">
        <v>95</v>
      </c>
      <c r="AA74" s="127" t="s">
        <v>95</v>
      </c>
      <c r="AB74" s="127" t="s">
        <v>95</v>
      </c>
      <c r="AC74" s="127" t="s">
        <v>95</v>
      </c>
      <c r="AD74" s="127" t="s">
        <v>95</v>
      </c>
      <c r="AE74" s="127" t="s">
        <v>95</v>
      </c>
      <c r="AF74" s="127" t="s">
        <v>95</v>
      </c>
      <c r="AG74" s="127" t="s">
        <v>95</v>
      </c>
      <c r="AH74" s="127" t="s">
        <v>95</v>
      </c>
      <c r="AI74" s="127" t="s">
        <v>95</v>
      </c>
      <c r="AJ74" s="127" t="s">
        <v>95</v>
      </c>
      <c r="AK74" s="127" t="s">
        <v>95</v>
      </c>
      <c r="AL74" s="127" t="s">
        <v>95</v>
      </c>
      <c r="AM74" s="127" t="s">
        <v>95</v>
      </c>
      <c r="AN74" s="127" t="s">
        <v>95</v>
      </c>
      <c r="AO74" s="127" t="s">
        <v>95</v>
      </c>
      <c r="AP74" s="127" t="s">
        <v>95</v>
      </c>
      <c r="AQ74" s="127" t="s">
        <v>95</v>
      </c>
      <c r="AR74" s="127" t="s">
        <v>95</v>
      </c>
      <c r="AS74" s="127" t="s">
        <v>95</v>
      </c>
      <c r="AT74" s="242" t="s">
        <v>95</v>
      </c>
      <c r="AU74" s="22"/>
    </row>
    <row r="75" spans="1:47" ht="14.25" customHeight="1" x14ac:dyDescent="0.3">
      <c r="A75" s="664"/>
      <c r="B75" s="26"/>
      <c r="C75" s="872" t="s">
        <v>101</v>
      </c>
      <c r="D75" s="662"/>
      <c r="E75" s="127" t="s">
        <v>95</v>
      </c>
      <c r="F75" s="127" t="s">
        <v>95</v>
      </c>
      <c r="G75" s="127">
        <v>317.35000000000002</v>
      </c>
      <c r="H75" s="127" t="s">
        <v>95</v>
      </c>
      <c r="I75" s="127">
        <v>317.35000000000002</v>
      </c>
      <c r="J75" s="127" t="s">
        <v>95</v>
      </c>
      <c r="K75" s="127">
        <v>332.33848</v>
      </c>
      <c r="L75" s="127" t="s">
        <v>95</v>
      </c>
      <c r="M75" s="127">
        <v>353.7783</v>
      </c>
      <c r="N75" s="127" t="s">
        <v>95</v>
      </c>
      <c r="O75" s="127" t="s">
        <v>95</v>
      </c>
      <c r="P75" s="127" t="s">
        <v>95</v>
      </c>
      <c r="Q75" s="127" t="s">
        <v>95</v>
      </c>
      <c r="R75" s="127" t="s">
        <v>95</v>
      </c>
      <c r="S75" s="127" t="s">
        <v>95</v>
      </c>
      <c r="T75" s="127" t="s">
        <v>95</v>
      </c>
      <c r="U75" s="127" t="s">
        <v>95</v>
      </c>
      <c r="V75" s="127" t="s">
        <v>95</v>
      </c>
      <c r="W75" s="127" t="s">
        <v>95</v>
      </c>
      <c r="X75" s="127" t="s">
        <v>95</v>
      </c>
      <c r="Y75" s="127" t="s">
        <v>95</v>
      </c>
      <c r="Z75" s="127" t="s">
        <v>95</v>
      </c>
      <c r="AA75" s="127" t="s">
        <v>95</v>
      </c>
      <c r="AB75" s="127" t="s">
        <v>95</v>
      </c>
      <c r="AC75" s="127" t="s">
        <v>95</v>
      </c>
      <c r="AD75" s="127" t="s">
        <v>95</v>
      </c>
      <c r="AE75" s="127" t="s">
        <v>95</v>
      </c>
      <c r="AF75" s="127" t="s">
        <v>95</v>
      </c>
      <c r="AG75" s="127" t="s">
        <v>95</v>
      </c>
      <c r="AH75" s="127" t="s">
        <v>95</v>
      </c>
      <c r="AI75" s="127" t="s">
        <v>95</v>
      </c>
      <c r="AJ75" s="127" t="s">
        <v>95</v>
      </c>
      <c r="AK75" s="127" t="s">
        <v>95</v>
      </c>
      <c r="AL75" s="127" t="s">
        <v>95</v>
      </c>
      <c r="AM75" s="127" t="s">
        <v>95</v>
      </c>
      <c r="AN75" s="127" t="s">
        <v>95</v>
      </c>
      <c r="AO75" s="127" t="s">
        <v>95</v>
      </c>
      <c r="AP75" s="127" t="s">
        <v>95</v>
      </c>
      <c r="AQ75" s="127" t="s">
        <v>95</v>
      </c>
      <c r="AR75" s="127" t="s">
        <v>95</v>
      </c>
      <c r="AS75" s="127" t="s">
        <v>95</v>
      </c>
      <c r="AT75" s="242" t="s">
        <v>95</v>
      </c>
      <c r="AU75" s="22"/>
    </row>
    <row r="76" spans="1:47" ht="14.25" customHeight="1" x14ac:dyDescent="0.3">
      <c r="A76" s="664"/>
      <c r="B76" s="26"/>
      <c r="C76" s="872" t="s">
        <v>219</v>
      </c>
      <c r="D76" s="662"/>
      <c r="E76" s="127" t="s">
        <v>95</v>
      </c>
      <c r="F76" s="127" t="s">
        <v>95</v>
      </c>
      <c r="G76" s="127">
        <v>77</v>
      </c>
      <c r="H76" s="127" t="s">
        <v>95</v>
      </c>
      <c r="I76" s="127">
        <v>77</v>
      </c>
      <c r="J76" s="127" t="s">
        <v>95</v>
      </c>
      <c r="K76" s="127">
        <v>77</v>
      </c>
      <c r="L76" s="127" t="s">
        <v>95</v>
      </c>
      <c r="M76" s="127">
        <v>77</v>
      </c>
      <c r="N76" s="127" t="s">
        <v>95</v>
      </c>
      <c r="O76" s="127" t="s">
        <v>95</v>
      </c>
      <c r="P76" s="127" t="s">
        <v>95</v>
      </c>
      <c r="Q76" s="127" t="s">
        <v>95</v>
      </c>
      <c r="R76" s="127" t="s">
        <v>95</v>
      </c>
      <c r="S76" s="127" t="s">
        <v>95</v>
      </c>
      <c r="T76" s="127" t="s">
        <v>95</v>
      </c>
      <c r="U76" s="127" t="s">
        <v>95</v>
      </c>
      <c r="V76" s="127" t="s">
        <v>95</v>
      </c>
      <c r="W76" s="127" t="s">
        <v>95</v>
      </c>
      <c r="X76" s="127" t="s">
        <v>95</v>
      </c>
      <c r="Y76" s="127" t="s">
        <v>95</v>
      </c>
      <c r="Z76" s="127" t="s">
        <v>95</v>
      </c>
      <c r="AA76" s="127" t="s">
        <v>95</v>
      </c>
      <c r="AB76" s="127" t="s">
        <v>95</v>
      </c>
      <c r="AC76" s="127" t="s">
        <v>95</v>
      </c>
      <c r="AD76" s="127" t="s">
        <v>95</v>
      </c>
      <c r="AE76" s="127" t="s">
        <v>95</v>
      </c>
      <c r="AF76" s="127" t="s">
        <v>95</v>
      </c>
      <c r="AG76" s="127" t="s">
        <v>95</v>
      </c>
      <c r="AH76" s="127" t="s">
        <v>95</v>
      </c>
      <c r="AI76" s="127" t="s">
        <v>95</v>
      </c>
      <c r="AJ76" s="127" t="s">
        <v>95</v>
      </c>
      <c r="AK76" s="127" t="s">
        <v>95</v>
      </c>
      <c r="AL76" s="127" t="s">
        <v>95</v>
      </c>
      <c r="AM76" s="127" t="s">
        <v>95</v>
      </c>
      <c r="AN76" s="127" t="s">
        <v>95</v>
      </c>
      <c r="AO76" s="127" t="s">
        <v>95</v>
      </c>
      <c r="AP76" s="127" t="s">
        <v>95</v>
      </c>
      <c r="AQ76" s="127" t="s">
        <v>95</v>
      </c>
      <c r="AR76" s="127" t="s">
        <v>95</v>
      </c>
      <c r="AS76" s="127" t="s">
        <v>95</v>
      </c>
      <c r="AT76" s="242" t="s">
        <v>95</v>
      </c>
      <c r="AU76" s="22"/>
    </row>
    <row r="77" spans="1:47" ht="14.25" customHeight="1" x14ac:dyDescent="0.3">
      <c r="A77" s="664"/>
      <c r="B77" s="26"/>
      <c r="C77" s="875" t="s">
        <v>146</v>
      </c>
      <c r="D77" s="662"/>
      <c r="E77" s="127"/>
      <c r="F77" s="127"/>
      <c r="G77" s="127">
        <v>77</v>
      </c>
      <c r="H77" s="127" t="s">
        <v>95</v>
      </c>
      <c r="I77" s="127">
        <v>77</v>
      </c>
      <c r="J77" s="127" t="s">
        <v>95</v>
      </c>
      <c r="K77" s="127">
        <v>77</v>
      </c>
      <c r="L77" s="127" t="s">
        <v>95</v>
      </c>
      <c r="M77" s="127">
        <v>77</v>
      </c>
      <c r="N77" s="127"/>
      <c r="O77" s="127"/>
      <c r="P77" s="127"/>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242"/>
      <c r="AU77" s="22"/>
    </row>
    <row r="78" spans="1:47" ht="14.25" customHeight="1" x14ac:dyDescent="0.3">
      <c r="A78" s="664"/>
      <c r="B78" s="26"/>
      <c r="C78" s="872" t="s">
        <v>74</v>
      </c>
      <c r="D78" s="662"/>
      <c r="E78" s="127" t="s">
        <v>95</v>
      </c>
      <c r="F78" s="127" t="s">
        <v>95</v>
      </c>
      <c r="G78" s="127">
        <v>137.87</v>
      </c>
      <c r="H78" s="127" t="s">
        <v>95</v>
      </c>
      <c r="I78" s="127">
        <v>137.87</v>
      </c>
      <c r="J78" s="127" t="s">
        <v>95</v>
      </c>
      <c r="K78" s="127">
        <v>137.86667</v>
      </c>
      <c r="L78" s="127" t="s">
        <v>95</v>
      </c>
      <c r="M78" s="127">
        <v>137.86667</v>
      </c>
      <c r="N78" s="127" t="s">
        <v>95</v>
      </c>
      <c r="O78" s="127" t="s">
        <v>95</v>
      </c>
      <c r="P78" s="127" t="s">
        <v>95</v>
      </c>
      <c r="Q78" s="127" t="s">
        <v>95</v>
      </c>
      <c r="R78" s="127" t="s">
        <v>95</v>
      </c>
      <c r="S78" s="127" t="s">
        <v>95</v>
      </c>
      <c r="T78" s="127" t="s">
        <v>95</v>
      </c>
      <c r="U78" s="127" t="s">
        <v>95</v>
      </c>
      <c r="V78" s="127" t="s">
        <v>95</v>
      </c>
      <c r="W78" s="127" t="s">
        <v>95</v>
      </c>
      <c r="X78" s="127" t="s">
        <v>95</v>
      </c>
      <c r="Y78" s="127" t="s">
        <v>95</v>
      </c>
      <c r="Z78" s="127" t="s">
        <v>95</v>
      </c>
      <c r="AA78" s="127" t="s">
        <v>95</v>
      </c>
      <c r="AB78" s="127" t="s">
        <v>95</v>
      </c>
      <c r="AC78" s="127" t="s">
        <v>95</v>
      </c>
      <c r="AD78" s="127" t="s">
        <v>95</v>
      </c>
      <c r="AE78" s="127" t="s">
        <v>95</v>
      </c>
      <c r="AF78" s="127" t="s">
        <v>95</v>
      </c>
      <c r="AG78" s="127" t="s">
        <v>95</v>
      </c>
      <c r="AH78" s="127" t="s">
        <v>95</v>
      </c>
      <c r="AI78" s="127" t="s">
        <v>95</v>
      </c>
      <c r="AJ78" s="127" t="s">
        <v>95</v>
      </c>
      <c r="AK78" s="127" t="s">
        <v>95</v>
      </c>
      <c r="AL78" s="127" t="s">
        <v>95</v>
      </c>
      <c r="AM78" s="127" t="s">
        <v>95</v>
      </c>
      <c r="AN78" s="127" t="s">
        <v>95</v>
      </c>
      <c r="AO78" s="127" t="s">
        <v>95</v>
      </c>
      <c r="AP78" s="127" t="s">
        <v>95</v>
      </c>
      <c r="AQ78" s="127" t="s">
        <v>95</v>
      </c>
      <c r="AR78" s="127" t="s">
        <v>95</v>
      </c>
      <c r="AS78" s="127" t="s">
        <v>95</v>
      </c>
      <c r="AT78" s="242" t="s">
        <v>95</v>
      </c>
      <c r="AU78" s="22"/>
    </row>
    <row r="79" spans="1:47" ht="14.25" customHeight="1" x14ac:dyDescent="0.3">
      <c r="A79" s="664"/>
      <c r="B79" s="26"/>
      <c r="C79" s="872" t="s">
        <v>103</v>
      </c>
      <c r="D79" s="662"/>
      <c r="E79" s="127" t="s">
        <v>95</v>
      </c>
      <c r="F79" s="127" t="s">
        <v>95</v>
      </c>
      <c r="G79" s="127">
        <v>0</v>
      </c>
      <c r="H79" s="127" t="s">
        <v>95</v>
      </c>
      <c r="I79" s="127">
        <v>0</v>
      </c>
      <c r="J79" s="127" t="s">
        <v>95</v>
      </c>
      <c r="K79" s="127">
        <v>0</v>
      </c>
      <c r="L79" s="127" t="s">
        <v>95</v>
      </c>
      <c r="M79" s="127">
        <v>0</v>
      </c>
      <c r="N79" s="127" t="s">
        <v>95</v>
      </c>
      <c r="O79" s="127" t="s">
        <v>95</v>
      </c>
      <c r="P79" s="127" t="s">
        <v>95</v>
      </c>
      <c r="Q79" s="127" t="s">
        <v>95</v>
      </c>
      <c r="R79" s="127" t="s">
        <v>95</v>
      </c>
      <c r="S79" s="127" t="s">
        <v>95</v>
      </c>
      <c r="T79" s="127" t="s">
        <v>95</v>
      </c>
      <c r="U79" s="127" t="s">
        <v>95</v>
      </c>
      <c r="V79" s="127" t="s">
        <v>95</v>
      </c>
      <c r="W79" s="127" t="s">
        <v>95</v>
      </c>
      <c r="X79" s="127" t="s">
        <v>95</v>
      </c>
      <c r="Y79" s="127" t="s">
        <v>95</v>
      </c>
      <c r="Z79" s="127" t="s">
        <v>95</v>
      </c>
      <c r="AA79" s="127" t="s">
        <v>95</v>
      </c>
      <c r="AB79" s="127" t="s">
        <v>95</v>
      </c>
      <c r="AC79" s="127" t="s">
        <v>95</v>
      </c>
      <c r="AD79" s="127" t="s">
        <v>95</v>
      </c>
      <c r="AE79" s="127" t="s">
        <v>95</v>
      </c>
      <c r="AF79" s="127" t="s">
        <v>95</v>
      </c>
      <c r="AG79" s="127" t="s">
        <v>95</v>
      </c>
      <c r="AH79" s="127" t="s">
        <v>95</v>
      </c>
      <c r="AI79" s="127" t="s">
        <v>95</v>
      </c>
      <c r="AJ79" s="127" t="s">
        <v>95</v>
      </c>
      <c r="AK79" s="127" t="s">
        <v>95</v>
      </c>
      <c r="AL79" s="127" t="s">
        <v>95</v>
      </c>
      <c r="AM79" s="127" t="s">
        <v>95</v>
      </c>
      <c r="AN79" s="127" t="s">
        <v>95</v>
      </c>
      <c r="AO79" s="127" t="s">
        <v>95</v>
      </c>
      <c r="AP79" s="127" t="s">
        <v>95</v>
      </c>
      <c r="AQ79" s="127" t="s">
        <v>95</v>
      </c>
      <c r="AR79" s="127" t="s">
        <v>95</v>
      </c>
      <c r="AS79" s="127" t="s">
        <v>95</v>
      </c>
      <c r="AT79" s="242" t="s">
        <v>95</v>
      </c>
      <c r="AU79" s="22"/>
    </row>
    <row r="80" spans="1:47" ht="14.25" customHeight="1" x14ac:dyDescent="0.3">
      <c r="A80" s="664"/>
      <c r="B80" s="26"/>
      <c r="C80" s="872" t="s">
        <v>57</v>
      </c>
      <c r="D80" s="662"/>
      <c r="E80" s="127" t="s">
        <v>95</v>
      </c>
      <c r="F80" s="127" t="s">
        <v>95</v>
      </c>
      <c r="G80" s="127" t="s">
        <v>95</v>
      </c>
      <c r="H80" s="127" t="s">
        <v>95</v>
      </c>
      <c r="I80" s="127" t="s">
        <v>95</v>
      </c>
      <c r="J80" s="127" t="s">
        <v>95</v>
      </c>
      <c r="K80" s="127" t="s">
        <v>95</v>
      </c>
      <c r="L80" s="127" t="s">
        <v>95</v>
      </c>
      <c r="M80" s="127" t="s">
        <v>95</v>
      </c>
      <c r="N80" s="127" t="s">
        <v>95</v>
      </c>
      <c r="O80" s="127" t="s">
        <v>95</v>
      </c>
      <c r="P80" s="127" t="s">
        <v>95</v>
      </c>
      <c r="Q80" s="127" t="s">
        <v>95</v>
      </c>
      <c r="R80" s="127" t="s">
        <v>95</v>
      </c>
      <c r="S80" s="127" t="s">
        <v>95</v>
      </c>
      <c r="T80" s="127" t="s">
        <v>95</v>
      </c>
      <c r="U80" s="127" t="s">
        <v>95</v>
      </c>
      <c r="V80" s="127" t="s">
        <v>95</v>
      </c>
      <c r="W80" s="127" t="s">
        <v>95</v>
      </c>
      <c r="X80" s="127" t="s">
        <v>95</v>
      </c>
      <c r="Y80" s="127" t="s">
        <v>95</v>
      </c>
      <c r="Z80" s="127" t="s">
        <v>95</v>
      </c>
      <c r="AA80" s="127" t="s">
        <v>95</v>
      </c>
      <c r="AB80" s="127" t="s">
        <v>95</v>
      </c>
      <c r="AC80" s="127" t="s">
        <v>95</v>
      </c>
      <c r="AD80" s="127" t="s">
        <v>95</v>
      </c>
      <c r="AE80" s="127" t="s">
        <v>95</v>
      </c>
      <c r="AF80" s="127" t="s">
        <v>95</v>
      </c>
      <c r="AG80" s="127" t="s">
        <v>95</v>
      </c>
      <c r="AH80" s="127" t="s">
        <v>95</v>
      </c>
      <c r="AI80" s="127" t="s">
        <v>95</v>
      </c>
      <c r="AJ80" s="127" t="s">
        <v>95</v>
      </c>
      <c r="AK80" s="127" t="s">
        <v>95</v>
      </c>
      <c r="AL80" s="127" t="s">
        <v>95</v>
      </c>
      <c r="AM80" s="127" t="s">
        <v>95</v>
      </c>
      <c r="AN80" s="127" t="s">
        <v>95</v>
      </c>
      <c r="AO80" s="127" t="s">
        <v>95</v>
      </c>
      <c r="AP80" s="127" t="s">
        <v>95</v>
      </c>
      <c r="AQ80" s="127" t="s">
        <v>95</v>
      </c>
      <c r="AR80" s="127" t="s">
        <v>95</v>
      </c>
      <c r="AS80" s="127" t="s">
        <v>95</v>
      </c>
      <c r="AT80" s="242" t="s">
        <v>95</v>
      </c>
      <c r="AU80" s="22"/>
    </row>
    <row r="81" spans="1:47" ht="14.25" customHeight="1" x14ac:dyDescent="0.3">
      <c r="A81" s="655"/>
      <c r="B81" s="26"/>
      <c r="C81" s="131" t="s">
        <v>95</v>
      </c>
      <c r="D81" s="132" t="s">
        <v>95</v>
      </c>
      <c r="E81" s="133" t="s">
        <v>95</v>
      </c>
      <c r="F81" s="133" t="s">
        <v>95</v>
      </c>
      <c r="G81" s="133" t="s">
        <v>95</v>
      </c>
      <c r="H81" s="133" t="s">
        <v>95</v>
      </c>
      <c r="I81" s="133" t="s">
        <v>95</v>
      </c>
      <c r="J81" s="133" t="s">
        <v>95</v>
      </c>
      <c r="K81" s="133" t="s">
        <v>95</v>
      </c>
      <c r="L81" s="133" t="s">
        <v>95</v>
      </c>
      <c r="M81" s="133" t="s">
        <v>95</v>
      </c>
      <c r="N81" s="133" t="s">
        <v>95</v>
      </c>
      <c r="O81" s="133" t="s">
        <v>95</v>
      </c>
      <c r="P81" s="133" t="s">
        <v>95</v>
      </c>
      <c r="Q81" s="133" t="s">
        <v>95</v>
      </c>
      <c r="R81" s="133" t="s">
        <v>95</v>
      </c>
      <c r="S81" s="133" t="s">
        <v>95</v>
      </c>
      <c r="T81" s="133" t="s">
        <v>95</v>
      </c>
      <c r="U81" s="133" t="s">
        <v>95</v>
      </c>
      <c r="V81" s="133" t="s">
        <v>95</v>
      </c>
      <c r="W81" s="133" t="s">
        <v>95</v>
      </c>
      <c r="X81" s="133" t="s">
        <v>95</v>
      </c>
      <c r="Y81" s="133" t="s">
        <v>95</v>
      </c>
      <c r="Z81" s="133" t="s">
        <v>95</v>
      </c>
      <c r="AA81" s="133" t="s">
        <v>95</v>
      </c>
      <c r="AB81" s="133" t="s">
        <v>95</v>
      </c>
      <c r="AC81" s="133" t="s">
        <v>95</v>
      </c>
      <c r="AD81" s="133" t="s">
        <v>95</v>
      </c>
      <c r="AE81" s="133" t="s">
        <v>95</v>
      </c>
      <c r="AF81" s="133" t="s">
        <v>95</v>
      </c>
      <c r="AG81" s="133" t="s">
        <v>95</v>
      </c>
      <c r="AH81" s="133" t="s">
        <v>95</v>
      </c>
      <c r="AI81" s="133" t="s">
        <v>95</v>
      </c>
      <c r="AJ81" s="133" t="s">
        <v>95</v>
      </c>
      <c r="AK81" s="133" t="s">
        <v>95</v>
      </c>
      <c r="AL81" s="133" t="s">
        <v>95</v>
      </c>
      <c r="AM81" s="133" t="s">
        <v>95</v>
      </c>
      <c r="AN81" s="133" t="s">
        <v>95</v>
      </c>
      <c r="AO81" s="133" t="s">
        <v>95</v>
      </c>
      <c r="AP81" s="133" t="s">
        <v>95</v>
      </c>
      <c r="AQ81" s="133" t="s">
        <v>95</v>
      </c>
      <c r="AR81" s="133" t="s">
        <v>95</v>
      </c>
      <c r="AS81" s="133" t="s">
        <v>95</v>
      </c>
      <c r="AT81" s="251" t="s">
        <v>95</v>
      </c>
      <c r="AU81" s="22"/>
    </row>
    <row r="82" spans="1:47" ht="14.25" customHeight="1" x14ac:dyDescent="0.3">
      <c r="A82" s="655"/>
      <c r="B82" s="26"/>
      <c r="C82" s="135" t="s">
        <v>95</v>
      </c>
      <c r="D82" s="136" t="s">
        <v>95</v>
      </c>
      <c r="E82" s="136" t="s">
        <v>95</v>
      </c>
      <c r="F82" s="136" t="s">
        <v>95</v>
      </c>
      <c r="G82" s="136" t="s">
        <v>95</v>
      </c>
      <c r="H82" s="136" t="s">
        <v>95</v>
      </c>
      <c r="I82" s="136" t="s">
        <v>95</v>
      </c>
      <c r="J82" s="136" t="s">
        <v>95</v>
      </c>
      <c r="K82" s="136" t="s">
        <v>95</v>
      </c>
      <c r="L82" s="136" t="s">
        <v>95</v>
      </c>
      <c r="M82" s="136" t="s">
        <v>95</v>
      </c>
      <c r="N82" s="136" t="s">
        <v>95</v>
      </c>
      <c r="O82" s="136" t="s">
        <v>95</v>
      </c>
      <c r="P82" s="136" t="s">
        <v>95</v>
      </c>
      <c r="Q82" s="136" t="s">
        <v>95</v>
      </c>
      <c r="R82" s="136" t="s">
        <v>95</v>
      </c>
      <c r="S82" s="136" t="s">
        <v>95</v>
      </c>
      <c r="T82" s="136" t="s">
        <v>95</v>
      </c>
      <c r="U82" s="136" t="s">
        <v>95</v>
      </c>
      <c r="V82" s="136" t="s">
        <v>95</v>
      </c>
      <c r="W82" s="136" t="s">
        <v>95</v>
      </c>
      <c r="X82" s="136" t="s">
        <v>95</v>
      </c>
      <c r="Y82" s="136" t="s">
        <v>95</v>
      </c>
      <c r="Z82" s="136" t="s">
        <v>95</v>
      </c>
      <c r="AA82" s="136" t="s">
        <v>95</v>
      </c>
      <c r="AB82" s="136" t="s">
        <v>95</v>
      </c>
      <c r="AC82" s="136" t="s">
        <v>95</v>
      </c>
      <c r="AD82" s="136" t="s">
        <v>95</v>
      </c>
      <c r="AE82" s="136" t="s">
        <v>95</v>
      </c>
      <c r="AF82" s="136" t="s">
        <v>95</v>
      </c>
      <c r="AG82" s="136" t="s">
        <v>95</v>
      </c>
      <c r="AH82" s="136" t="s">
        <v>95</v>
      </c>
      <c r="AI82" s="136" t="s">
        <v>95</v>
      </c>
      <c r="AJ82" s="136" t="s">
        <v>95</v>
      </c>
      <c r="AK82" s="136" t="s">
        <v>95</v>
      </c>
      <c r="AL82" s="136" t="s">
        <v>95</v>
      </c>
      <c r="AM82" s="136" t="s">
        <v>95</v>
      </c>
      <c r="AN82" s="136" t="s">
        <v>95</v>
      </c>
      <c r="AO82" s="136" t="s">
        <v>95</v>
      </c>
      <c r="AP82" s="136" t="s">
        <v>95</v>
      </c>
      <c r="AQ82" s="136" t="s">
        <v>95</v>
      </c>
      <c r="AR82" s="136" t="s">
        <v>95</v>
      </c>
      <c r="AS82" s="136" t="s">
        <v>95</v>
      </c>
      <c r="AT82" s="130" t="s">
        <v>95</v>
      </c>
      <c r="AU82" s="22"/>
    </row>
    <row r="83" spans="1:47" ht="14.25" customHeight="1" x14ac:dyDescent="0.35">
      <c r="A83" s="655"/>
      <c r="B83" s="26"/>
      <c r="C83" s="131" t="s">
        <v>95</v>
      </c>
      <c r="D83" s="132" t="s">
        <v>95</v>
      </c>
      <c r="E83" s="873" t="s">
        <v>503</v>
      </c>
      <c r="F83" s="689"/>
      <c r="G83" s="689"/>
      <c r="H83" s="689"/>
      <c r="I83" s="689"/>
      <c r="J83" s="689"/>
      <c r="K83" s="244" t="s">
        <v>95</v>
      </c>
      <c r="L83" s="244" t="s">
        <v>95</v>
      </c>
      <c r="M83" s="244" t="s">
        <v>95</v>
      </c>
      <c r="N83" s="244" t="s">
        <v>95</v>
      </c>
      <c r="O83" s="244" t="s">
        <v>95</v>
      </c>
      <c r="P83" s="244" t="s">
        <v>95</v>
      </c>
      <c r="Q83" s="244" t="s">
        <v>95</v>
      </c>
      <c r="R83" s="244" t="s">
        <v>95</v>
      </c>
      <c r="S83" s="244" t="s">
        <v>95</v>
      </c>
      <c r="T83" s="244" t="s">
        <v>95</v>
      </c>
      <c r="U83" s="244" t="s">
        <v>95</v>
      </c>
      <c r="V83" s="244" t="s">
        <v>95</v>
      </c>
      <c r="W83" s="244" t="s">
        <v>95</v>
      </c>
      <c r="X83" s="244" t="s">
        <v>95</v>
      </c>
      <c r="Y83" s="244" t="s">
        <v>95</v>
      </c>
      <c r="Z83" s="244" t="s">
        <v>95</v>
      </c>
      <c r="AA83" s="244" t="s">
        <v>95</v>
      </c>
      <c r="AB83" s="244" t="s">
        <v>95</v>
      </c>
      <c r="AC83" s="244" t="s">
        <v>95</v>
      </c>
      <c r="AD83" s="244" t="s">
        <v>95</v>
      </c>
      <c r="AE83" s="244" t="s">
        <v>95</v>
      </c>
      <c r="AF83" s="244" t="s">
        <v>95</v>
      </c>
      <c r="AG83" s="244" t="s">
        <v>95</v>
      </c>
      <c r="AH83" s="244" t="s">
        <v>95</v>
      </c>
      <c r="AI83" s="244" t="s">
        <v>95</v>
      </c>
      <c r="AJ83" s="244" t="s">
        <v>95</v>
      </c>
      <c r="AK83" s="244" t="s">
        <v>95</v>
      </c>
      <c r="AL83" s="244" t="s">
        <v>95</v>
      </c>
      <c r="AM83" s="244" t="s">
        <v>95</v>
      </c>
      <c r="AN83" s="244" t="s">
        <v>95</v>
      </c>
      <c r="AO83" s="244" t="s">
        <v>95</v>
      </c>
      <c r="AP83" s="244" t="s">
        <v>95</v>
      </c>
      <c r="AQ83" s="244" t="s">
        <v>95</v>
      </c>
      <c r="AR83" s="244" t="s">
        <v>95</v>
      </c>
      <c r="AS83" s="244" t="s">
        <v>95</v>
      </c>
      <c r="AT83" s="88" t="s">
        <v>95</v>
      </c>
      <c r="AU83" s="22"/>
    </row>
    <row r="84" spans="1:47" ht="14.25" customHeight="1" x14ac:dyDescent="0.35">
      <c r="A84" s="655"/>
      <c r="B84" s="26"/>
      <c r="C84" s="135" t="s">
        <v>95</v>
      </c>
      <c r="D84" s="136" t="s">
        <v>95</v>
      </c>
      <c r="E84" s="245" t="s">
        <v>236</v>
      </c>
      <c r="F84" s="245"/>
      <c r="G84" s="245"/>
      <c r="H84" s="245"/>
      <c r="I84" s="246" t="s">
        <v>95</v>
      </c>
      <c r="J84" s="246" t="s">
        <v>95</v>
      </c>
      <c r="K84" s="246" t="s">
        <v>95</v>
      </c>
      <c r="L84" s="246" t="s">
        <v>95</v>
      </c>
      <c r="M84" s="245" t="s">
        <v>95</v>
      </c>
      <c r="N84" s="247" t="s">
        <v>95</v>
      </c>
      <c r="O84" s="247" t="s">
        <v>95</v>
      </c>
      <c r="P84" s="247" t="s">
        <v>95</v>
      </c>
      <c r="Q84" s="247" t="s">
        <v>95</v>
      </c>
      <c r="R84" s="247" t="s">
        <v>95</v>
      </c>
      <c r="S84" s="247" t="s">
        <v>95</v>
      </c>
      <c r="T84" s="247" t="s">
        <v>95</v>
      </c>
      <c r="U84" s="247" t="s">
        <v>95</v>
      </c>
      <c r="V84" s="247" t="s">
        <v>95</v>
      </c>
      <c r="W84" s="247" t="s">
        <v>95</v>
      </c>
      <c r="X84" s="247" t="s">
        <v>95</v>
      </c>
      <c r="Y84" s="247" t="s">
        <v>95</v>
      </c>
      <c r="Z84" s="247" t="s">
        <v>95</v>
      </c>
      <c r="AA84" s="247" t="s">
        <v>95</v>
      </c>
      <c r="AB84" s="247" t="s">
        <v>95</v>
      </c>
      <c r="AC84" s="247" t="s">
        <v>95</v>
      </c>
      <c r="AD84" s="247" t="s">
        <v>95</v>
      </c>
      <c r="AE84" s="247" t="s">
        <v>95</v>
      </c>
      <c r="AF84" s="247" t="s">
        <v>95</v>
      </c>
      <c r="AG84" s="247" t="s">
        <v>95</v>
      </c>
      <c r="AH84" s="247" t="s">
        <v>95</v>
      </c>
      <c r="AI84" s="247" t="s">
        <v>95</v>
      </c>
      <c r="AJ84" s="247" t="s">
        <v>95</v>
      </c>
      <c r="AK84" s="247" t="s">
        <v>95</v>
      </c>
      <c r="AL84" s="247" t="s">
        <v>95</v>
      </c>
      <c r="AM84" s="247" t="s">
        <v>95</v>
      </c>
      <c r="AN84" s="247" t="s">
        <v>95</v>
      </c>
      <c r="AO84" s="247" t="s">
        <v>95</v>
      </c>
      <c r="AP84" s="247" t="s">
        <v>95</v>
      </c>
      <c r="AQ84" s="247" t="s">
        <v>95</v>
      </c>
      <c r="AR84" s="247" t="s">
        <v>95</v>
      </c>
      <c r="AS84" s="247" t="s">
        <v>95</v>
      </c>
      <c r="AT84" s="248" t="s">
        <v>95</v>
      </c>
      <c r="AU84" s="22"/>
    </row>
    <row r="85" spans="1:47" ht="14.25" customHeight="1" x14ac:dyDescent="0.3">
      <c r="A85" s="853">
        <v>6</v>
      </c>
      <c r="B85" s="26"/>
      <c r="C85" s="874" t="s">
        <v>99</v>
      </c>
      <c r="D85" s="662"/>
      <c r="E85" s="127" t="s">
        <v>95</v>
      </c>
      <c r="F85" s="127" t="s">
        <v>95</v>
      </c>
      <c r="G85" s="127">
        <v>-3.91</v>
      </c>
      <c r="H85" s="127" t="s">
        <v>95</v>
      </c>
      <c r="I85" s="127">
        <v>-4.05</v>
      </c>
      <c r="J85" s="127" t="s">
        <v>95</v>
      </c>
      <c r="K85" s="127">
        <v>-4.2300000000000004</v>
      </c>
      <c r="L85" s="127" t="s">
        <v>95</v>
      </c>
      <c r="M85" s="127">
        <v>-4.3621203900000003</v>
      </c>
      <c r="N85" s="127" t="s">
        <v>95</v>
      </c>
      <c r="O85" s="127" t="s">
        <v>95</v>
      </c>
      <c r="P85" s="127" t="s">
        <v>95</v>
      </c>
      <c r="Q85" s="127" t="s">
        <v>95</v>
      </c>
      <c r="R85" s="127" t="s">
        <v>95</v>
      </c>
      <c r="S85" s="127" t="s">
        <v>95</v>
      </c>
      <c r="T85" s="127" t="s">
        <v>95</v>
      </c>
      <c r="U85" s="127" t="s">
        <v>95</v>
      </c>
      <c r="V85" s="127" t="s">
        <v>95</v>
      </c>
      <c r="W85" s="127" t="s">
        <v>95</v>
      </c>
      <c r="X85" s="127" t="s">
        <v>95</v>
      </c>
      <c r="Y85" s="127" t="s">
        <v>95</v>
      </c>
      <c r="Z85" s="127" t="s">
        <v>95</v>
      </c>
      <c r="AA85" s="127" t="s">
        <v>95</v>
      </c>
      <c r="AB85" s="127" t="s">
        <v>95</v>
      </c>
      <c r="AC85" s="127" t="s">
        <v>95</v>
      </c>
      <c r="AD85" s="127" t="s">
        <v>95</v>
      </c>
      <c r="AE85" s="127" t="s">
        <v>95</v>
      </c>
      <c r="AF85" s="127" t="s">
        <v>95</v>
      </c>
      <c r="AG85" s="127" t="s">
        <v>95</v>
      </c>
      <c r="AH85" s="127" t="s">
        <v>95</v>
      </c>
      <c r="AI85" s="127" t="s">
        <v>95</v>
      </c>
      <c r="AJ85" s="127" t="s">
        <v>95</v>
      </c>
      <c r="AK85" s="127" t="s">
        <v>95</v>
      </c>
      <c r="AL85" s="127" t="s">
        <v>95</v>
      </c>
      <c r="AM85" s="127" t="s">
        <v>95</v>
      </c>
      <c r="AN85" s="127" t="s">
        <v>95</v>
      </c>
      <c r="AO85" s="127" t="s">
        <v>95</v>
      </c>
      <c r="AP85" s="127" t="s">
        <v>95</v>
      </c>
      <c r="AQ85" s="127" t="s">
        <v>95</v>
      </c>
      <c r="AR85" s="127" t="s">
        <v>95</v>
      </c>
      <c r="AS85" s="127" t="s">
        <v>95</v>
      </c>
      <c r="AT85" s="242" t="s">
        <v>95</v>
      </c>
      <c r="AU85" s="22"/>
    </row>
    <row r="86" spans="1:47" ht="14.25" customHeight="1" x14ac:dyDescent="0.3">
      <c r="A86" s="664"/>
      <c r="B86" s="26"/>
      <c r="C86" s="872" t="s">
        <v>101</v>
      </c>
      <c r="D86" s="662"/>
      <c r="E86" s="127" t="s">
        <v>95</v>
      </c>
      <c r="F86" s="127" t="s">
        <v>95</v>
      </c>
      <c r="G86" s="127">
        <v>21.35</v>
      </c>
      <c r="H86" s="127" t="s">
        <v>95</v>
      </c>
      <c r="I86" s="127">
        <v>50.53</v>
      </c>
      <c r="J86" s="127" t="s">
        <v>95</v>
      </c>
      <c r="K86" s="127">
        <v>20.239999999999998</v>
      </c>
      <c r="L86" s="127" t="s">
        <v>95</v>
      </c>
      <c r="M86" s="127">
        <v>16.507289969999999</v>
      </c>
      <c r="N86" s="127" t="s">
        <v>95</v>
      </c>
      <c r="O86" s="127" t="s">
        <v>95</v>
      </c>
      <c r="P86" s="127" t="s">
        <v>95</v>
      </c>
      <c r="Q86" s="127" t="s">
        <v>95</v>
      </c>
      <c r="R86" s="127" t="s">
        <v>95</v>
      </c>
      <c r="S86" s="127" t="s">
        <v>95</v>
      </c>
      <c r="T86" s="127" t="s">
        <v>95</v>
      </c>
      <c r="U86" s="127" t="s">
        <v>95</v>
      </c>
      <c r="V86" s="127" t="s">
        <v>95</v>
      </c>
      <c r="W86" s="127" t="s">
        <v>95</v>
      </c>
      <c r="X86" s="127" t="s">
        <v>95</v>
      </c>
      <c r="Y86" s="127" t="s">
        <v>95</v>
      </c>
      <c r="Z86" s="127" t="s">
        <v>95</v>
      </c>
      <c r="AA86" s="127" t="s">
        <v>95</v>
      </c>
      <c r="AB86" s="127" t="s">
        <v>95</v>
      </c>
      <c r="AC86" s="127" t="s">
        <v>95</v>
      </c>
      <c r="AD86" s="127" t="s">
        <v>95</v>
      </c>
      <c r="AE86" s="127" t="s">
        <v>95</v>
      </c>
      <c r="AF86" s="127" t="s">
        <v>95</v>
      </c>
      <c r="AG86" s="127" t="s">
        <v>95</v>
      </c>
      <c r="AH86" s="127" t="s">
        <v>95</v>
      </c>
      <c r="AI86" s="127" t="s">
        <v>95</v>
      </c>
      <c r="AJ86" s="127" t="s">
        <v>95</v>
      </c>
      <c r="AK86" s="127" t="s">
        <v>95</v>
      </c>
      <c r="AL86" s="127" t="s">
        <v>95</v>
      </c>
      <c r="AM86" s="127" t="s">
        <v>95</v>
      </c>
      <c r="AN86" s="127" t="s">
        <v>95</v>
      </c>
      <c r="AO86" s="127" t="s">
        <v>95</v>
      </c>
      <c r="AP86" s="127" t="s">
        <v>95</v>
      </c>
      <c r="AQ86" s="127" t="s">
        <v>95</v>
      </c>
      <c r="AR86" s="127" t="s">
        <v>95</v>
      </c>
      <c r="AS86" s="127" t="s">
        <v>95</v>
      </c>
      <c r="AT86" s="242" t="s">
        <v>95</v>
      </c>
      <c r="AU86" s="22"/>
    </row>
    <row r="87" spans="1:47" ht="14.25" customHeight="1" x14ac:dyDescent="0.3">
      <c r="A87" s="664"/>
      <c r="B87" s="26"/>
      <c r="C87" s="872" t="s">
        <v>219</v>
      </c>
      <c r="D87" s="662"/>
      <c r="E87" s="127" t="s">
        <v>95</v>
      </c>
      <c r="F87" s="127" t="s">
        <v>95</v>
      </c>
      <c r="G87" s="127">
        <v>-20.28</v>
      </c>
      <c r="H87" s="127" t="s">
        <v>95</v>
      </c>
      <c r="I87" s="127">
        <v>-26.79</v>
      </c>
      <c r="J87" s="127" t="s">
        <v>95</v>
      </c>
      <c r="K87" s="127">
        <v>-20.279497299999999</v>
      </c>
      <c r="L87" s="127" t="s">
        <v>95</v>
      </c>
      <c r="M87" s="127">
        <v>-20.279497330000002</v>
      </c>
      <c r="N87" s="127" t="s">
        <v>95</v>
      </c>
      <c r="O87" s="127" t="s">
        <v>95</v>
      </c>
      <c r="P87" s="127" t="s">
        <v>95</v>
      </c>
      <c r="Q87" s="127" t="s">
        <v>95</v>
      </c>
      <c r="R87" s="127" t="s">
        <v>95</v>
      </c>
      <c r="S87" s="127" t="s">
        <v>95</v>
      </c>
      <c r="T87" s="127" t="s">
        <v>95</v>
      </c>
      <c r="U87" s="127" t="s">
        <v>95</v>
      </c>
      <c r="V87" s="127" t="s">
        <v>95</v>
      </c>
      <c r="W87" s="127" t="s">
        <v>95</v>
      </c>
      <c r="X87" s="127" t="s">
        <v>95</v>
      </c>
      <c r="Y87" s="127" t="s">
        <v>95</v>
      </c>
      <c r="Z87" s="127" t="s">
        <v>95</v>
      </c>
      <c r="AA87" s="127" t="s">
        <v>95</v>
      </c>
      <c r="AB87" s="127" t="s">
        <v>95</v>
      </c>
      <c r="AC87" s="127" t="s">
        <v>95</v>
      </c>
      <c r="AD87" s="127" t="s">
        <v>95</v>
      </c>
      <c r="AE87" s="127" t="s">
        <v>95</v>
      </c>
      <c r="AF87" s="127" t="s">
        <v>95</v>
      </c>
      <c r="AG87" s="127" t="s">
        <v>95</v>
      </c>
      <c r="AH87" s="127" t="s">
        <v>95</v>
      </c>
      <c r="AI87" s="127" t="s">
        <v>95</v>
      </c>
      <c r="AJ87" s="127" t="s">
        <v>95</v>
      </c>
      <c r="AK87" s="127" t="s">
        <v>95</v>
      </c>
      <c r="AL87" s="127" t="s">
        <v>95</v>
      </c>
      <c r="AM87" s="127" t="s">
        <v>95</v>
      </c>
      <c r="AN87" s="127" t="s">
        <v>95</v>
      </c>
      <c r="AO87" s="127" t="s">
        <v>95</v>
      </c>
      <c r="AP87" s="127" t="s">
        <v>95</v>
      </c>
      <c r="AQ87" s="127" t="s">
        <v>95</v>
      </c>
      <c r="AR87" s="127" t="s">
        <v>95</v>
      </c>
      <c r="AS87" s="127" t="s">
        <v>95</v>
      </c>
      <c r="AT87" s="242" t="s">
        <v>95</v>
      </c>
      <c r="AU87" s="22"/>
    </row>
    <row r="88" spans="1:47" ht="14.25" customHeight="1" x14ac:dyDescent="0.3">
      <c r="A88" s="664"/>
      <c r="B88" s="26"/>
      <c r="C88" s="875" t="s">
        <v>146</v>
      </c>
      <c r="D88" s="662"/>
      <c r="E88" s="127"/>
      <c r="F88" s="127"/>
      <c r="G88" s="127">
        <v>-20.28</v>
      </c>
      <c r="H88" s="127" t="s">
        <v>95</v>
      </c>
      <c r="I88" s="127">
        <v>-26.79</v>
      </c>
      <c r="J88" s="127" t="s">
        <v>95</v>
      </c>
      <c r="K88" s="127">
        <v>-20.279497299999999</v>
      </c>
      <c r="L88" s="127" t="s">
        <v>95</v>
      </c>
      <c r="M88" s="127">
        <v>-20.279497330000002</v>
      </c>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242"/>
      <c r="AU88" s="22"/>
    </row>
    <row r="89" spans="1:47" ht="14.25" customHeight="1" x14ac:dyDescent="0.3">
      <c r="A89" s="664"/>
      <c r="B89" s="26"/>
      <c r="C89" s="872" t="s">
        <v>74</v>
      </c>
      <c r="D89" s="662"/>
      <c r="E89" s="127" t="s">
        <v>95</v>
      </c>
      <c r="F89" s="127" t="s">
        <v>95</v>
      </c>
      <c r="G89" s="127">
        <v>-20.28</v>
      </c>
      <c r="H89" s="127" t="s">
        <v>95</v>
      </c>
      <c r="I89" s="127">
        <v>-20.279497330000002</v>
      </c>
      <c r="J89" s="127" t="s">
        <v>95</v>
      </c>
      <c r="K89" s="127">
        <v>-20.279497299999999</v>
      </c>
      <c r="L89" s="127" t="s">
        <v>95</v>
      </c>
      <c r="M89" s="127">
        <v>-20.279497330000002</v>
      </c>
      <c r="N89" s="127" t="s">
        <v>95</v>
      </c>
      <c r="O89" s="127" t="s">
        <v>95</v>
      </c>
      <c r="P89" s="127" t="s">
        <v>95</v>
      </c>
      <c r="Q89" s="127" t="s">
        <v>95</v>
      </c>
      <c r="R89" s="127" t="s">
        <v>95</v>
      </c>
      <c r="S89" s="127" t="s">
        <v>95</v>
      </c>
      <c r="T89" s="127" t="s">
        <v>95</v>
      </c>
      <c r="U89" s="127" t="s">
        <v>95</v>
      </c>
      <c r="V89" s="127" t="s">
        <v>95</v>
      </c>
      <c r="W89" s="127" t="s">
        <v>95</v>
      </c>
      <c r="X89" s="127" t="s">
        <v>95</v>
      </c>
      <c r="Y89" s="127" t="s">
        <v>95</v>
      </c>
      <c r="Z89" s="127" t="s">
        <v>95</v>
      </c>
      <c r="AA89" s="127" t="s">
        <v>95</v>
      </c>
      <c r="AB89" s="127" t="s">
        <v>95</v>
      </c>
      <c r="AC89" s="127" t="s">
        <v>95</v>
      </c>
      <c r="AD89" s="127" t="s">
        <v>95</v>
      </c>
      <c r="AE89" s="127" t="s">
        <v>95</v>
      </c>
      <c r="AF89" s="127" t="s">
        <v>95</v>
      </c>
      <c r="AG89" s="127" t="s">
        <v>95</v>
      </c>
      <c r="AH89" s="127" t="s">
        <v>95</v>
      </c>
      <c r="AI89" s="127" t="s">
        <v>95</v>
      </c>
      <c r="AJ89" s="127" t="s">
        <v>95</v>
      </c>
      <c r="AK89" s="127" t="s">
        <v>95</v>
      </c>
      <c r="AL89" s="127" t="s">
        <v>95</v>
      </c>
      <c r="AM89" s="127" t="s">
        <v>95</v>
      </c>
      <c r="AN89" s="127" t="s">
        <v>95</v>
      </c>
      <c r="AO89" s="127" t="s">
        <v>95</v>
      </c>
      <c r="AP89" s="127" t="s">
        <v>95</v>
      </c>
      <c r="AQ89" s="127" t="s">
        <v>95</v>
      </c>
      <c r="AR89" s="127" t="s">
        <v>95</v>
      </c>
      <c r="AS89" s="127" t="s">
        <v>95</v>
      </c>
      <c r="AT89" s="242" t="s">
        <v>95</v>
      </c>
      <c r="AU89" s="22"/>
    </row>
    <row r="90" spans="1:47" ht="14.25" customHeight="1" x14ac:dyDescent="0.3">
      <c r="A90" s="664"/>
      <c r="B90" s="26"/>
      <c r="C90" s="872" t="s">
        <v>103</v>
      </c>
      <c r="D90" s="662"/>
      <c r="E90" s="127" t="s">
        <v>95</v>
      </c>
      <c r="F90" s="127" t="s">
        <v>95</v>
      </c>
      <c r="G90" s="127">
        <v>-20.28</v>
      </c>
      <c r="H90" s="127" t="s">
        <v>95</v>
      </c>
      <c r="I90" s="127">
        <v>-20.279497330000002</v>
      </c>
      <c r="J90" s="127" t="s">
        <v>95</v>
      </c>
      <c r="K90" s="127">
        <v>-20.279497299999999</v>
      </c>
      <c r="L90" s="127" t="s">
        <v>95</v>
      </c>
      <c r="M90" s="127">
        <v>-20.279497330000002</v>
      </c>
      <c r="N90" s="127" t="s">
        <v>95</v>
      </c>
      <c r="O90" s="127" t="s">
        <v>95</v>
      </c>
      <c r="P90" s="127" t="s">
        <v>95</v>
      </c>
      <c r="Q90" s="127" t="s">
        <v>95</v>
      </c>
      <c r="R90" s="127" t="s">
        <v>95</v>
      </c>
      <c r="S90" s="127" t="s">
        <v>95</v>
      </c>
      <c r="T90" s="127" t="s">
        <v>95</v>
      </c>
      <c r="U90" s="127" t="s">
        <v>95</v>
      </c>
      <c r="V90" s="127" t="s">
        <v>95</v>
      </c>
      <c r="W90" s="127" t="s">
        <v>95</v>
      </c>
      <c r="X90" s="127" t="s">
        <v>95</v>
      </c>
      <c r="Y90" s="127" t="s">
        <v>95</v>
      </c>
      <c r="Z90" s="127" t="s">
        <v>95</v>
      </c>
      <c r="AA90" s="127" t="s">
        <v>95</v>
      </c>
      <c r="AB90" s="127" t="s">
        <v>95</v>
      </c>
      <c r="AC90" s="127" t="s">
        <v>95</v>
      </c>
      <c r="AD90" s="127" t="s">
        <v>95</v>
      </c>
      <c r="AE90" s="127" t="s">
        <v>95</v>
      </c>
      <c r="AF90" s="127" t="s">
        <v>95</v>
      </c>
      <c r="AG90" s="127" t="s">
        <v>95</v>
      </c>
      <c r="AH90" s="127" t="s">
        <v>95</v>
      </c>
      <c r="AI90" s="127" t="s">
        <v>95</v>
      </c>
      <c r="AJ90" s="127" t="s">
        <v>95</v>
      </c>
      <c r="AK90" s="127" t="s">
        <v>95</v>
      </c>
      <c r="AL90" s="127" t="s">
        <v>95</v>
      </c>
      <c r="AM90" s="127" t="s">
        <v>95</v>
      </c>
      <c r="AN90" s="127" t="s">
        <v>95</v>
      </c>
      <c r="AO90" s="127" t="s">
        <v>95</v>
      </c>
      <c r="AP90" s="127" t="s">
        <v>95</v>
      </c>
      <c r="AQ90" s="127" t="s">
        <v>95</v>
      </c>
      <c r="AR90" s="127" t="s">
        <v>95</v>
      </c>
      <c r="AS90" s="127" t="s">
        <v>95</v>
      </c>
      <c r="AT90" s="242" t="s">
        <v>95</v>
      </c>
      <c r="AU90" s="22"/>
    </row>
    <row r="91" spans="1:47" ht="14.25" customHeight="1" x14ac:dyDescent="0.3">
      <c r="A91" s="664"/>
      <c r="B91" s="26"/>
      <c r="C91" s="875" t="s">
        <v>80</v>
      </c>
      <c r="D91" s="662"/>
      <c r="E91" s="127"/>
      <c r="F91" s="127"/>
      <c r="G91" s="127" t="s">
        <v>95</v>
      </c>
      <c r="H91" s="127"/>
      <c r="I91" s="127" t="s">
        <v>95</v>
      </c>
      <c r="J91" s="127"/>
      <c r="K91" s="127"/>
      <c r="L91" s="127"/>
      <c r="M91" s="127" t="s">
        <v>95</v>
      </c>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242"/>
      <c r="AU91" s="22"/>
    </row>
    <row r="92" spans="1:47" ht="14.25" customHeight="1" x14ac:dyDescent="0.3">
      <c r="A92" s="664"/>
      <c r="B92" s="26"/>
      <c r="C92" s="872" t="s">
        <v>57</v>
      </c>
      <c r="D92" s="662"/>
      <c r="E92" s="127" t="s">
        <v>95</v>
      </c>
      <c r="F92" s="127" t="s">
        <v>95</v>
      </c>
      <c r="G92" s="127">
        <v>-20.28</v>
      </c>
      <c r="H92" s="127" t="s">
        <v>95</v>
      </c>
      <c r="I92" s="127">
        <v>-20.279497330000002</v>
      </c>
      <c r="J92" s="127" t="s">
        <v>95</v>
      </c>
      <c r="K92" s="127">
        <v>-20.279497299999999</v>
      </c>
      <c r="L92" s="127" t="s">
        <v>95</v>
      </c>
      <c r="M92" s="127">
        <v>-20.279497330000002</v>
      </c>
      <c r="N92" s="127" t="s">
        <v>95</v>
      </c>
      <c r="O92" s="127" t="s">
        <v>95</v>
      </c>
      <c r="P92" s="127" t="s">
        <v>95</v>
      </c>
      <c r="Q92" s="127" t="s">
        <v>95</v>
      </c>
      <c r="R92" s="127" t="s">
        <v>95</v>
      </c>
      <c r="S92" s="127" t="s">
        <v>95</v>
      </c>
      <c r="T92" s="127" t="s">
        <v>95</v>
      </c>
      <c r="U92" s="127" t="s">
        <v>95</v>
      </c>
      <c r="V92" s="127" t="s">
        <v>95</v>
      </c>
      <c r="W92" s="127" t="s">
        <v>95</v>
      </c>
      <c r="X92" s="127" t="s">
        <v>95</v>
      </c>
      <c r="Y92" s="127" t="s">
        <v>95</v>
      </c>
      <c r="Z92" s="127" t="s">
        <v>95</v>
      </c>
      <c r="AA92" s="127" t="s">
        <v>95</v>
      </c>
      <c r="AB92" s="127" t="s">
        <v>95</v>
      </c>
      <c r="AC92" s="127" t="s">
        <v>95</v>
      </c>
      <c r="AD92" s="127" t="s">
        <v>95</v>
      </c>
      <c r="AE92" s="127" t="s">
        <v>95</v>
      </c>
      <c r="AF92" s="127" t="s">
        <v>95</v>
      </c>
      <c r="AG92" s="127" t="s">
        <v>95</v>
      </c>
      <c r="AH92" s="127" t="s">
        <v>95</v>
      </c>
      <c r="AI92" s="127" t="s">
        <v>95</v>
      </c>
      <c r="AJ92" s="127" t="s">
        <v>95</v>
      </c>
      <c r="AK92" s="127" t="s">
        <v>95</v>
      </c>
      <c r="AL92" s="127" t="s">
        <v>95</v>
      </c>
      <c r="AM92" s="127" t="s">
        <v>95</v>
      </c>
      <c r="AN92" s="127" t="s">
        <v>95</v>
      </c>
      <c r="AO92" s="127" t="s">
        <v>95</v>
      </c>
      <c r="AP92" s="127" t="s">
        <v>95</v>
      </c>
      <c r="AQ92" s="127" t="s">
        <v>95</v>
      </c>
      <c r="AR92" s="127" t="s">
        <v>95</v>
      </c>
      <c r="AS92" s="127" t="s">
        <v>95</v>
      </c>
      <c r="AT92" s="242" t="s">
        <v>95</v>
      </c>
      <c r="AU92" s="22"/>
    </row>
    <row r="93" spans="1:47" ht="14.25" customHeight="1" x14ac:dyDescent="0.3">
      <c r="A93" s="655"/>
      <c r="B93" s="26"/>
      <c r="C93" s="131" t="s">
        <v>95</v>
      </c>
      <c r="D93" s="132" t="s">
        <v>95</v>
      </c>
      <c r="E93" s="133" t="s">
        <v>95</v>
      </c>
      <c r="F93" s="133" t="s">
        <v>95</v>
      </c>
      <c r="G93" s="133" t="s">
        <v>95</v>
      </c>
      <c r="H93" s="133" t="s">
        <v>95</v>
      </c>
      <c r="I93" s="133" t="s">
        <v>95</v>
      </c>
      <c r="J93" s="133" t="s">
        <v>95</v>
      </c>
      <c r="K93" s="133" t="s">
        <v>95</v>
      </c>
      <c r="L93" s="133" t="s">
        <v>95</v>
      </c>
      <c r="M93" s="133" t="s">
        <v>95</v>
      </c>
      <c r="N93" s="133" t="s">
        <v>95</v>
      </c>
      <c r="O93" s="133" t="s">
        <v>95</v>
      </c>
      <c r="P93" s="133" t="s">
        <v>95</v>
      </c>
      <c r="Q93" s="133" t="s">
        <v>95</v>
      </c>
      <c r="R93" s="133" t="s">
        <v>95</v>
      </c>
      <c r="S93" s="133" t="s">
        <v>95</v>
      </c>
      <c r="T93" s="133" t="s">
        <v>95</v>
      </c>
      <c r="U93" s="133" t="s">
        <v>95</v>
      </c>
      <c r="V93" s="133" t="s">
        <v>95</v>
      </c>
      <c r="W93" s="133" t="s">
        <v>95</v>
      </c>
      <c r="X93" s="133" t="s">
        <v>95</v>
      </c>
      <c r="Y93" s="133" t="s">
        <v>95</v>
      </c>
      <c r="Z93" s="133" t="s">
        <v>95</v>
      </c>
      <c r="AA93" s="133" t="s">
        <v>95</v>
      </c>
      <c r="AB93" s="133" t="s">
        <v>95</v>
      </c>
      <c r="AC93" s="133" t="s">
        <v>95</v>
      </c>
      <c r="AD93" s="133" t="s">
        <v>95</v>
      </c>
      <c r="AE93" s="133" t="s">
        <v>95</v>
      </c>
      <c r="AF93" s="133" t="s">
        <v>95</v>
      </c>
      <c r="AG93" s="133" t="s">
        <v>95</v>
      </c>
      <c r="AH93" s="133" t="s">
        <v>95</v>
      </c>
      <c r="AI93" s="133" t="s">
        <v>95</v>
      </c>
      <c r="AJ93" s="133" t="s">
        <v>95</v>
      </c>
      <c r="AK93" s="133" t="s">
        <v>95</v>
      </c>
      <c r="AL93" s="133" t="s">
        <v>95</v>
      </c>
      <c r="AM93" s="133" t="s">
        <v>95</v>
      </c>
      <c r="AN93" s="133" t="s">
        <v>95</v>
      </c>
      <c r="AO93" s="133" t="s">
        <v>95</v>
      </c>
      <c r="AP93" s="133" t="s">
        <v>95</v>
      </c>
      <c r="AQ93" s="133" t="s">
        <v>95</v>
      </c>
      <c r="AR93" s="133" t="s">
        <v>95</v>
      </c>
      <c r="AS93" s="133" t="s">
        <v>95</v>
      </c>
      <c r="AT93" s="251" t="s">
        <v>95</v>
      </c>
      <c r="AU93" s="22"/>
    </row>
    <row r="94" spans="1:47" ht="14.25" customHeight="1" x14ac:dyDescent="0.3">
      <c r="A94" s="655"/>
      <c r="B94" s="26"/>
      <c r="C94" s="135" t="s">
        <v>95</v>
      </c>
      <c r="D94" s="136" t="s">
        <v>95</v>
      </c>
      <c r="E94" s="136" t="s">
        <v>95</v>
      </c>
      <c r="F94" s="136" t="s">
        <v>95</v>
      </c>
      <c r="G94" s="136" t="s">
        <v>95</v>
      </c>
      <c r="H94" s="136" t="s">
        <v>95</v>
      </c>
      <c r="I94" s="136" t="s">
        <v>95</v>
      </c>
      <c r="J94" s="136" t="s">
        <v>95</v>
      </c>
      <c r="K94" s="136" t="s">
        <v>95</v>
      </c>
      <c r="L94" s="136" t="s">
        <v>95</v>
      </c>
      <c r="M94" s="136" t="s">
        <v>95</v>
      </c>
      <c r="N94" s="136" t="s">
        <v>95</v>
      </c>
      <c r="O94" s="136" t="s">
        <v>95</v>
      </c>
      <c r="P94" s="136" t="s">
        <v>95</v>
      </c>
      <c r="Q94" s="136" t="s">
        <v>95</v>
      </c>
      <c r="R94" s="136" t="s">
        <v>95</v>
      </c>
      <c r="S94" s="136" t="s">
        <v>95</v>
      </c>
      <c r="T94" s="136" t="s">
        <v>95</v>
      </c>
      <c r="U94" s="136" t="s">
        <v>95</v>
      </c>
      <c r="V94" s="136" t="s">
        <v>95</v>
      </c>
      <c r="W94" s="136" t="s">
        <v>95</v>
      </c>
      <c r="X94" s="136" t="s">
        <v>95</v>
      </c>
      <c r="Y94" s="136" t="s">
        <v>95</v>
      </c>
      <c r="Z94" s="136" t="s">
        <v>95</v>
      </c>
      <c r="AA94" s="136" t="s">
        <v>95</v>
      </c>
      <c r="AB94" s="136" t="s">
        <v>95</v>
      </c>
      <c r="AC94" s="136" t="s">
        <v>95</v>
      </c>
      <c r="AD94" s="136" t="s">
        <v>95</v>
      </c>
      <c r="AE94" s="136" t="s">
        <v>95</v>
      </c>
      <c r="AF94" s="136" t="s">
        <v>95</v>
      </c>
      <c r="AG94" s="136" t="s">
        <v>95</v>
      </c>
      <c r="AH94" s="136" t="s">
        <v>95</v>
      </c>
      <c r="AI94" s="136" t="s">
        <v>95</v>
      </c>
      <c r="AJ94" s="136" t="s">
        <v>95</v>
      </c>
      <c r="AK94" s="136" t="s">
        <v>95</v>
      </c>
      <c r="AL94" s="136" t="s">
        <v>95</v>
      </c>
      <c r="AM94" s="136" t="s">
        <v>95</v>
      </c>
      <c r="AN94" s="136" t="s">
        <v>95</v>
      </c>
      <c r="AO94" s="136" t="s">
        <v>95</v>
      </c>
      <c r="AP94" s="136" t="s">
        <v>95</v>
      </c>
      <c r="AQ94" s="136" t="s">
        <v>95</v>
      </c>
      <c r="AR94" s="136" t="s">
        <v>95</v>
      </c>
      <c r="AS94" s="136" t="s">
        <v>95</v>
      </c>
      <c r="AT94" s="130" t="s">
        <v>95</v>
      </c>
      <c r="AU94" s="22"/>
    </row>
    <row r="95" spans="1:47" ht="14.25" customHeight="1" x14ac:dyDescent="0.35">
      <c r="A95" s="655"/>
      <c r="B95" s="26"/>
      <c r="C95" s="135"/>
      <c r="D95" s="136"/>
      <c r="E95" s="873" t="s">
        <v>235</v>
      </c>
      <c r="F95" s="689"/>
      <c r="G95" s="689"/>
      <c r="H95" s="689"/>
      <c r="I95" s="689"/>
      <c r="J95" s="689"/>
      <c r="K95" s="136"/>
      <c r="L95" s="136"/>
      <c r="M95" s="136"/>
      <c r="N95" s="136"/>
      <c r="O95" s="136"/>
      <c r="P95" s="136"/>
      <c r="Q95" s="136"/>
      <c r="R95" s="136"/>
      <c r="S95" s="136"/>
      <c r="T95" s="136"/>
      <c r="U95" s="136"/>
      <c r="V95" s="136"/>
      <c r="W95" s="136"/>
      <c r="X95" s="136"/>
      <c r="Y95" s="136"/>
      <c r="Z95" s="136"/>
      <c r="AA95" s="136"/>
      <c r="AB95" s="136"/>
      <c r="AC95" s="136"/>
      <c r="AD95" s="136"/>
      <c r="AE95" s="136"/>
      <c r="AF95" s="136"/>
      <c r="AG95" s="136"/>
      <c r="AH95" s="136"/>
      <c r="AI95" s="136"/>
      <c r="AJ95" s="136"/>
      <c r="AK95" s="136"/>
      <c r="AL95" s="136"/>
      <c r="AM95" s="136"/>
      <c r="AN95" s="136"/>
      <c r="AO95" s="136"/>
      <c r="AP95" s="136"/>
      <c r="AQ95" s="136"/>
      <c r="AR95" s="136"/>
      <c r="AS95" s="136"/>
      <c r="AT95" s="130"/>
      <c r="AU95" s="22"/>
    </row>
    <row r="96" spans="1:47" ht="14.25" customHeight="1" x14ac:dyDescent="0.3">
      <c r="A96" s="655"/>
      <c r="B96" s="26"/>
      <c r="C96" s="135"/>
      <c r="D96" s="136"/>
      <c r="E96" s="245" t="s">
        <v>236</v>
      </c>
      <c r="F96" s="136"/>
      <c r="G96" s="136"/>
      <c r="H96" s="136"/>
      <c r="I96" s="136"/>
      <c r="J96" s="136"/>
      <c r="K96" s="136"/>
      <c r="L96" s="136"/>
      <c r="M96" s="136"/>
      <c r="N96" s="136"/>
      <c r="O96" s="136"/>
      <c r="P96" s="136"/>
      <c r="Q96" s="136"/>
      <c r="R96" s="136"/>
      <c r="S96" s="136"/>
      <c r="T96" s="136"/>
      <c r="U96" s="136"/>
      <c r="V96" s="136"/>
      <c r="W96" s="136"/>
      <c r="X96" s="136"/>
      <c r="Y96" s="136"/>
      <c r="Z96" s="136"/>
      <c r="AA96" s="136"/>
      <c r="AB96" s="136"/>
      <c r="AC96" s="136"/>
      <c r="AD96" s="136"/>
      <c r="AE96" s="136"/>
      <c r="AF96" s="136"/>
      <c r="AG96" s="136"/>
      <c r="AH96" s="136"/>
      <c r="AI96" s="136"/>
      <c r="AJ96" s="136"/>
      <c r="AK96" s="136"/>
      <c r="AL96" s="136"/>
      <c r="AM96" s="136"/>
      <c r="AN96" s="136"/>
      <c r="AO96" s="136"/>
      <c r="AP96" s="136"/>
      <c r="AQ96" s="136"/>
      <c r="AR96" s="136"/>
      <c r="AS96" s="136"/>
      <c r="AT96" s="130"/>
      <c r="AU96" s="22"/>
    </row>
    <row r="97" spans="1:47" ht="14.25" customHeight="1" x14ac:dyDescent="0.3">
      <c r="A97" s="655">
        <v>6</v>
      </c>
      <c r="B97" s="26"/>
      <c r="C97" s="870" t="s">
        <v>237</v>
      </c>
      <c r="D97" s="871"/>
      <c r="E97" s="252"/>
      <c r="F97" s="252"/>
      <c r="G97" s="252">
        <v>9.9606179200000007</v>
      </c>
      <c r="H97" s="252"/>
      <c r="I97" s="252">
        <v>9.9606179200000007</v>
      </c>
      <c r="J97" s="253"/>
      <c r="K97" s="252">
        <v>9.9606200000000005</v>
      </c>
      <c r="L97" s="252"/>
      <c r="M97" s="252">
        <v>9.9606200000000005</v>
      </c>
      <c r="N97" s="252"/>
      <c r="O97" s="252"/>
      <c r="P97" s="252"/>
      <c r="Q97" s="252"/>
      <c r="R97" s="252"/>
      <c r="S97" s="252"/>
      <c r="T97" s="252"/>
      <c r="U97" s="252"/>
      <c r="V97" s="252"/>
      <c r="W97" s="252"/>
      <c r="X97" s="252"/>
      <c r="Y97" s="252"/>
      <c r="Z97" s="252"/>
      <c r="AA97" s="252"/>
      <c r="AB97" s="252"/>
      <c r="AC97" s="252"/>
      <c r="AD97" s="252"/>
      <c r="AE97" s="252"/>
      <c r="AF97" s="252"/>
      <c r="AG97" s="252"/>
      <c r="AH97" s="252"/>
      <c r="AI97" s="252"/>
      <c r="AJ97" s="252"/>
      <c r="AK97" s="252"/>
      <c r="AL97" s="252"/>
      <c r="AM97" s="252"/>
      <c r="AN97" s="252"/>
      <c r="AO97" s="252"/>
      <c r="AP97" s="252"/>
      <c r="AQ97" s="252"/>
      <c r="AR97" s="252"/>
      <c r="AS97" s="252"/>
      <c r="AT97" s="89"/>
      <c r="AU97" s="22"/>
    </row>
    <row r="98" spans="1:47" ht="14.25" customHeight="1" x14ac:dyDescent="0.3">
      <c r="A98" s="655"/>
      <c r="B98" s="26"/>
      <c r="C98" s="22"/>
      <c r="D98" s="22"/>
      <c r="E98" s="22"/>
      <c r="F98" s="83"/>
      <c r="G98" s="83"/>
      <c r="H98" s="83"/>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row>
    <row r="99" spans="1:47" ht="14.25" customHeight="1" x14ac:dyDescent="0.3">
      <c r="A99" s="655"/>
      <c r="B99" s="26"/>
      <c r="F99" s="83"/>
      <c r="G99" s="83"/>
      <c r="H99" s="83"/>
    </row>
    <row r="100" spans="1:47" ht="14.25" customHeight="1" x14ac:dyDescent="0.3">
      <c r="A100" s="655"/>
      <c r="B100" s="641"/>
      <c r="C100" s="44"/>
      <c r="D100" s="44" t="s">
        <v>114</v>
      </c>
      <c r="E100" s="44"/>
      <c r="F100" s="83"/>
      <c r="G100" s="83"/>
      <c r="H100" s="83"/>
    </row>
    <row r="101" spans="1:47" ht="14.25" customHeight="1" x14ac:dyDescent="0.3">
      <c r="A101" s="655"/>
      <c r="B101" s="641">
        <v>1</v>
      </c>
      <c r="C101" s="44"/>
      <c r="D101" s="44" t="s">
        <v>238</v>
      </c>
      <c r="E101" s="44"/>
      <c r="F101" s="83"/>
      <c r="G101" s="83"/>
      <c r="H101" s="83"/>
    </row>
    <row r="102" spans="1:47" ht="14.25" customHeight="1" x14ac:dyDescent="0.3">
      <c r="A102" s="655"/>
      <c r="B102" s="641">
        <v>2</v>
      </c>
      <c r="C102" s="44"/>
      <c r="D102" s="44" t="s">
        <v>239</v>
      </c>
      <c r="E102" s="44"/>
      <c r="F102" s="83"/>
      <c r="G102" s="83"/>
      <c r="H102" s="83"/>
    </row>
    <row r="103" spans="1:47" ht="14.25" customHeight="1" x14ac:dyDescent="0.3">
      <c r="A103" s="655"/>
      <c r="B103" s="641">
        <v>3</v>
      </c>
      <c r="C103" s="44"/>
      <c r="D103" s="44" t="s">
        <v>240</v>
      </c>
      <c r="E103" s="44"/>
      <c r="F103" s="83"/>
      <c r="G103" s="83"/>
      <c r="H103" s="83"/>
    </row>
    <row r="104" spans="1:47" ht="14.25" customHeight="1" x14ac:dyDescent="0.3">
      <c r="A104" s="655"/>
      <c r="B104" s="641">
        <v>4</v>
      </c>
      <c r="C104" s="44"/>
      <c r="D104" s="44" t="s">
        <v>241</v>
      </c>
      <c r="E104" s="44"/>
      <c r="F104" s="83"/>
      <c r="G104" s="83"/>
      <c r="H104" s="83"/>
    </row>
    <row r="105" spans="1:47" ht="14.25" customHeight="1" x14ac:dyDescent="0.3">
      <c r="A105" s="655"/>
      <c r="B105" s="641">
        <v>5</v>
      </c>
      <c r="C105" s="44"/>
      <c r="D105" s="44" t="s">
        <v>242</v>
      </c>
      <c r="E105" s="44"/>
      <c r="F105" s="83"/>
      <c r="G105" s="83"/>
      <c r="H105" s="83"/>
    </row>
    <row r="106" spans="1:47" ht="14.25" customHeight="1" x14ac:dyDescent="0.3">
      <c r="A106" s="655"/>
      <c r="B106" s="641">
        <v>6</v>
      </c>
      <c r="D106" s="90" t="s">
        <v>243</v>
      </c>
      <c r="E106" s="83"/>
      <c r="F106" s="83"/>
      <c r="G106" s="83"/>
      <c r="H106" s="83"/>
    </row>
    <row r="107" spans="1:47" ht="14.25" customHeight="1" x14ac:dyDescent="0.3">
      <c r="A107" s="655"/>
      <c r="B107" s="26"/>
      <c r="D107" s="64"/>
      <c r="E107" s="83"/>
      <c r="F107" s="83"/>
      <c r="G107" s="83"/>
      <c r="H107" s="83"/>
    </row>
    <row r="108" spans="1:47" ht="14.25" customHeight="1" x14ac:dyDescent="0.3">
      <c r="A108" s="655"/>
      <c r="B108" s="26"/>
      <c r="D108" s="64"/>
      <c r="E108" s="83"/>
      <c r="F108" s="83"/>
      <c r="G108" s="83"/>
      <c r="H108" s="83"/>
    </row>
    <row r="109" spans="1:47" ht="14.25" customHeight="1" x14ac:dyDescent="0.3">
      <c r="A109" s="655"/>
      <c r="B109" s="26"/>
      <c r="D109" s="64"/>
      <c r="E109" s="83"/>
      <c r="F109" s="83"/>
      <c r="G109" s="83"/>
      <c r="H109" s="83"/>
    </row>
    <row r="110" spans="1:47" ht="14.25" customHeight="1" x14ac:dyDescent="0.3">
      <c r="A110" s="655"/>
      <c r="B110" s="26"/>
      <c r="D110" s="64"/>
      <c r="E110" s="83"/>
      <c r="F110" s="83"/>
      <c r="G110" s="83"/>
      <c r="H110" s="83"/>
    </row>
    <row r="111" spans="1:47" ht="14.25" customHeight="1" x14ac:dyDescent="0.3">
      <c r="A111" s="655"/>
      <c r="B111" s="26"/>
      <c r="D111" s="64"/>
      <c r="E111" s="83"/>
      <c r="F111" s="83"/>
      <c r="G111" s="83"/>
      <c r="H111" s="83"/>
    </row>
    <row r="112" spans="1:47" ht="14.25" customHeight="1" x14ac:dyDescent="0.3">
      <c r="A112" s="655"/>
      <c r="B112" s="26"/>
      <c r="D112" s="64"/>
      <c r="E112" s="83"/>
      <c r="F112" s="83"/>
      <c r="G112" s="83"/>
      <c r="H112" s="83"/>
    </row>
    <row r="113" spans="1:8" ht="14.25" customHeight="1" x14ac:dyDescent="0.3">
      <c r="A113" s="655"/>
      <c r="B113" s="26"/>
      <c r="D113" s="64"/>
      <c r="E113" s="83"/>
      <c r="F113" s="83"/>
      <c r="G113" s="83"/>
      <c r="H113" s="83"/>
    </row>
    <row r="114" spans="1:8" ht="14.25" customHeight="1" x14ac:dyDescent="0.3">
      <c r="A114" s="655"/>
      <c r="B114" s="26"/>
      <c r="D114" s="64"/>
      <c r="E114" s="83"/>
      <c r="F114" s="83"/>
      <c r="G114" s="83"/>
      <c r="H114" s="83"/>
    </row>
    <row r="115" spans="1:8" ht="14.25" customHeight="1" x14ac:dyDescent="0.3">
      <c r="A115" s="655"/>
      <c r="B115" s="26"/>
      <c r="D115" s="64"/>
      <c r="E115" s="83"/>
      <c r="F115" s="83"/>
      <c r="G115" s="83"/>
      <c r="H115" s="83"/>
    </row>
    <row r="116" spans="1:8" ht="14.25" customHeight="1" x14ac:dyDescent="0.3">
      <c r="A116" s="655"/>
      <c r="B116" s="26"/>
      <c r="D116" s="64"/>
      <c r="E116" s="83"/>
      <c r="F116" s="83"/>
      <c r="G116" s="83"/>
      <c r="H116" s="83"/>
    </row>
    <row r="117" spans="1:8" ht="14.25" customHeight="1" x14ac:dyDescent="0.3">
      <c r="A117" s="655"/>
      <c r="B117" s="26"/>
      <c r="D117" s="64"/>
      <c r="E117" s="83"/>
      <c r="F117" s="83"/>
      <c r="G117" s="83"/>
      <c r="H117" s="83"/>
    </row>
    <row r="118" spans="1:8" ht="14.25" customHeight="1" x14ac:dyDescent="0.3">
      <c r="A118" s="655"/>
      <c r="B118" s="26"/>
      <c r="D118" s="64"/>
      <c r="E118" s="83"/>
      <c r="F118" s="83"/>
      <c r="G118" s="83"/>
      <c r="H118" s="83"/>
    </row>
    <row r="119" spans="1:8" ht="14.25" customHeight="1" x14ac:dyDescent="0.3">
      <c r="A119" s="655"/>
      <c r="B119" s="26"/>
      <c r="D119" s="64"/>
      <c r="E119" s="83"/>
      <c r="F119" s="83"/>
      <c r="G119" s="83"/>
      <c r="H119" s="83"/>
    </row>
    <row r="120" spans="1:8" ht="14.25" customHeight="1" x14ac:dyDescent="0.3">
      <c r="A120" s="655"/>
      <c r="B120" s="26"/>
      <c r="D120" s="64"/>
      <c r="E120" s="83"/>
      <c r="F120" s="83"/>
      <c r="G120" s="83"/>
      <c r="H120" s="83"/>
    </row>
    <row r="121" spans="1:8" ht="14.25" customHeight="1" x14ac:dyDescent="0.3">
      <c r="A121" s="655"/>
      <c r="B121" s="26"/>
      <c r="D121" s="64"/>
      <c r="E121" s="83"/>
      <c r="F121" s="83"/>
      <c r="G121" s="83"/>
      <c r="H121" s="83"/>
    </row>
    <row r="122" spans="1:8" ht="14.25" customHeight="1" x14ac:dyDescent="0.3">
      <c r="A122" s="655"/>
      <c r="B122" s="26"/>
      <c r="D122" s="64"/>
      <c r="E122" s="83"/>
      <c r="F122" s="83"/>
      <c r="G122" s="83"/>
      <c r="H122" s="83"/>
    </row>
    <row r="123" spans="1:8" ht="14.25" customHeight="1" x14ac:dyDescent="0.3">
      <c r="A123" s="655"/>
      <c r="B123" s="26"/>
      <c r="D123" s="64"/>
      <c r="E123" s="83"/>
      <c r="F123" s="83"/>
      <c r="G123" s="83"/>
      <c r="H123" s="83"/>
    </row>
    <row r="124" spans="1:8" ht="14.25" customHeight="1" x14ac:dyDescent="0.3">
      <c r="A124" s="655"/>
      <c r="B124" s="26"/>
      <c r="D124" s="64"/>
      <c r="E124" s="83"/>
      <c r="F124" s="83"/>
      <c r="G124" s="83"/>
      <c r="H124" s="83"/>
    </row>
    <row r="125" spans="1:8" ht="14.25" customHeight="1" x14ac:dyDescent="0.3">
      <c r="A125" s="655"/>
      <c r="B125" s="26"/>
      <c r="D125" s="64"/>
      <c r="E125" s="83"/>
      <c r="F125" s="83"/>
      <c r="G125" s="83"/>
      <c r="H125" s="83"/>
    </row>
    <row r="126" spans="1:8" ht="14.25" customHeight="1" x14ac:dyDescent="0.3">
      <c r="A126" s="655"/>
      <c r="B126" s="26"/>
      <c r="D126" s="64"/>
      <c r="E126" s="83"/>
      <c r="F126" s="83"/>
      <c r="G126" s="83"/>
      <c r="H126" s="83"/>
    </row>
    <row r="127" spans="1:8" ht="14.25" customHeight="1" x14ac:dyDescent="0.3">
      <c r="A127" s="655"/>
      <c r="B127" s="26"/>
      <c r="D127" s="64"/>
      <c r="E127" s="83"/>
      <c r="F127" s="83"/>
      <c r="G127" s="83"/>
      <c r="H127" s="83"/>
    </row>
    <row r="128" spans="1:8" ht="14.25" customHeight="1" x14ac:dyDescent="0.3">
      <c r="A128" s="655"/>
      <c r="B128" s="26"/>
      <c r="D128" s="64"/>
      <c r="E128" s="83"/>
      <c r="F128" s="83"/>
      <c r="G128" s="83"/>
      <c r="H128" s="83"/>
    </row>
    <row r="129" spans="1:8" ht="14.25" customHeight="1" x14ac:dyDescent="0.3">
      <c r="A129" s="655"/>
      <c r="B129" s="26"/>
      <c r="D129" s="64"/>
      <c r="E129" s="83"/>
      <c r="F129" s="83"/>
      <c r="G129" s="83"/>
      <c r="H129" s="83"/>
    </row>
    <row r="130" spans="1:8" ht="14.25" customHeight="1" x14ac:dyDescent="0.3">
      <c r="A130" s="655"/>
      <c r="B130" s="26"/>
      <c r="D130" s="64"/>
      <c r="E130" s="83"/>
      <c r="F130" s="83"/>
      <c r="G130" s="83"/>
      <c r="H130" s="83"/>
    </row>
    <row r="131" spans="1:8" ht="14.25" customHeight="1" x14ac:dyDescent="0.3">
      <c r="A131" s="655"/>
      <c r="B131" s="26"/>
      <c r="D131" s="64"/>
      <c r="E131" s="83"/>
      <c r="F131" s="83"/>
      <c r="G131" s="83"/>
      <c r="H131" s="83"/>
    </row>
    <row r="132" spans="1:8" ht="14.25" customHeight="1" x14ac:dyDescent="0.3">
      <c r="A132" s="655"/>
      <c r="B132" s="26"/>
      <c r="D132" s="64"/>
      <c r="E132" s="83"/>
      <c r="F132" s="83"/>
      <c r="G132" s="83"/>
      <c r="H132" s="83"/>
    </row>
    <row r="133" spans="1:8" ht="14.25" customHeight="1" x14ac:dyDescent="0.3">
      <c r="A133" s="655"/>
      <c r="B133" s="26"/>
      <c r="D133" s="64"/>
      <c r="E133" s="83"/>
      <c r="F133" s="83"/>
      <c r="G133" s="83"/>
      <c r="H133" s="83"/>
    </row>
    <row r="134" spans="1:8" ht="14.25" customHeight="1" x14ac:dyDescent="0.3">
      <c r="A134" s="655"/>
      <c r="B134" s="26"/>
      <c r="D134" s="64"/>
      <c r="E134" s="83"/>
      <c r="F134" s="83"/>
      <c r="G134" s="83"/>
      <c r="H134" s="83"/>
    </row>
    <row r="135" spans="1:8" ht="14.25" customHeight="1" x14ac:dyDescent="0.3">
      <c r="A135" s="655"/>
      <c r="B135" s="26"/>
      <c r="D135" s="64"/>
      <c r="E135" s="83"/>
      <c r="F135" s="83"/>
      <c r="G135" s="83"/>
      <c r="H135" s="83"/>
    </row>
    <row r="136" spans="1:8" ht="14.25" customHeight="1" x14ac:dyDescent="0.3">
      <c r="A136" s="655"/>
      <c r="B136" s="26"/>
      <c r="D136" s="64"/>
      <c r="E136" s="83"/>
      <c r="F136" s="83"/>
      <c r="G136" s="83"/>
      <c r="H136" s="83"/>
    </row>
    <row r="137" spans="1:8" ht="14.25" customHeight="1" x14ac:dyDescent="0.3">
      <c r="A137" s="655"/>
      <c r="B137" s="26"/>
      <c r="D137" s="64"/>
      <c r="E137" s="83"/>
      <c r="F137" s="83"/>
      <c r="G137" s="83"/>
      <c r="H137" s="83"/>
    </row>
    <row r="138" spans="1:8" ht="14.25" customHeight="1" x14ac:dyDescent="0.3">
      <c r="A138" s="655"/>
      <c r="B138" s="26"/>
      <c r="D138" s="64"/>
      <c r="E138" s="83"/>
      <c r="F138" s="83"/>
      <c r="G138" s="83"/>
      <c r="H138" s="83"/>
    </row>
    <row r="139" spans="1:8" ht="14.25" customHeight="1" x14ac:dyDescent="0.3">
      <c r="A139" s="655"/>
      <c r="B139" s="26"/>
      <c r="D139" s="64"/>
      <c r="E139" s="83"/>
      <c r="F139" s="83"/>
      <c r="G139" s="83"/>
      <c r="H139" s="83"/>
    </row>
    <row r="140" spans="1:8" ht="14.25" customHeight="1" x14ac:dyDescent="0.3">
      <c r="A140" s="655"/>
      <c r="B140" s="26"/>
      <c r="D140" s="64"/>
      <c r="E140" s="83"/>
      <c r="F140" s="83"/>
      <c r="G140" s="83"/>
      <c r="H140" s="83"/>
    </row>
    <row r="141" spans="1:8" ht="14.25" customHeight="1" x14ac:dyDescent="0.3">
      <c r="A141" s="655"/>
      <c r="B141" s="26"/>
      <c r="D141" s="64"/>
      <c r="E141" s="83"/>
      <c r="F141" s="83"/>
      <c r="G141" s="83"/>
      <c r="H141" s="83"/>
    </row>
    <row r="142" spans="1:8" ht="14.25" customHeight="1" x14ac:dyDescent="0.3">
      <c r="A142" s="655"/>
      <c r="B142" s="26"/>
      <c r="D142" s="64"/>
      <c r="E142" s="83"/>
      <c r="F142" s="83"/>
      <c r="G142" s="83"/>
      <c r="H142" s="83"/>
    </row>
    <row r="143" spans="1:8" ht="14.25" customHeight="1" x14ac:dyDescent="0.3">
      <c r="A143" s="655"/>
      <c r="B143" s="26"/>
      <c r="D143" s="64"/>
      <c r="E143" s="83"/>
      <c r="F143" s="83"/>
      <c r="G143" s="83"/>
      <c r="H143" s="83"/>
    </row>
    <row r="144" spans="1:8" ht="14.25" customHeight="1" x14ac:dyDescent="0.3">
      <c r="A144" s="655"/>
      <c r="B144" s="26"/>
      <c r="D144" s="64"/>
      <c r="E144" s="83"/>
      <c r="F144" s="83"/>
      <c r="G144" s="83"/>
      <c r="H144" s="83"/>
    </row>
    <row r="145" spans="1:8" ht="14.25" customHeight="1" x14ac:dyDescent="0.3">
      <c r="A145" s="655"/>
      <c r="B145" s="26"/>
      <c r="D145" s="64"/>
      <c r="E145" s="83"/>
      <c r="F145" s="83"/>
      <c r="G145" s="83"/>
      <c r="H145" s="83"/>
    </row>
    <row r="146" spans="1:8" ht="14.25" customHeight="1" x14ac:dyDescent="0.3">
      <c r="A146" s="655"/>
      <c r="B146" s="26"/>
      <c r="D146" s="64"/>
      <c r="E146" s="83"/>
      <c r="F146" s="83"/>
      <c r="G146" s="83"/>
      <c r="H146" s="83"/>
    </row>
    <row r="147" spans="1:8" ht="14.25" customHeight="1" x14ac:dyDescent="0.3">
      <c r="A147" s="655"/>
      <c r="B147" s="26"/>
      <c r="D147" s="64"/>
      <c r="E147" s="83"/>
      <c r="F147" s="83"/>
      <c r="G147" s="83"/>
      <c r="H147" s="83"/>
    </row>
    <row r="148" spans="1:8" ht="14.25" customHeight="1" x14ac:dyDescent="0.3">
      <c r="A148" s="655"/>
      <c r="B148" s="26"/>
      <c r="D148" s="64"/>
      <c r="E148" s="83"/>
      <c r="F148" s="83"/>
      <c r="G148" s="83"/>
      <c r="H148" s="83"/>
    </row>
    <row r="149" spans="1:8" ht="14.25" customHeight="1" x14ac:dyDescent="0.3">
      <c r="A149" s="655"/>
      <c r="B149" s="26"/>
      <c r="D149" s="64"/>
      <c r="E149" s="83"/>
      <c r="F149" s="83"/>
      <c r="G149" s="83"/>
      <c r="H149" s="83"/>
    </row>
    <row r="150" spans="1:8" ht="14.25" customHeight="1" x14ac:dyDescent="0.3">
      <c r="A150" s="655"/>
      <c r="B150" s="26"/>
      <c r="D150" s="64"/>
      <c r="E150" s="83"/>
      <c r="F150" s="83"/>
      <c r="G150" s="83"/>
      <c r="H150" s="83"/>
    </row>
    <row r="151" spans="1:8" ht="14.25" customHeight="1" x14ac:dyDescent="0.3">
      <c r="A151" s="655"/>
      <c r="B151" s="26"/>
      <c r="D151" s="64"/>
      <c r="E151" s="83"/>
      <c r="F151" s="83"/>
      <c r="G151" s="83"/>
      <c r="H151" s="83"/>
    </row>
    <row r="152" spans="1:8" ht="14.25" customHeight="1" x14ac:dyDescent="0.3">
      <c r="A152" s="655"/>
      <c r="B152" s="26"/>
      <c r="D152" s="64"/>
      <c r="E152" s="83"/>
      <c r="F152" s="83"/>
      <c r="G152" s="83"/>
      <c r="H152" s="83"/>
    </row>
    <row r="153" spans="1:8" ht="14.25" customHeight="1" x14ac:dyDescent="0.3">
      <c r="A153" s="655"/>
      <c r="B153" s="26"/>
      <c r="D153" s="64"/>
      <c r="E153" s="83"/>
      <c r="F153" s="83"/>
      <c r="G153" s="83"/>
      <c r="H153" s="83"/>
    </row>
    <row r="154" spans="1:8" ht="14.25" customHeight="1" x14ac:dyDescent="0.3">
      <c r="A154" s="655"/>
      <c r="B154" s="26"/>
      <c r="D154" s="64"/>
      <c r="E154" s="83"/>
      <c r="F154" s="83"/>
      <c r="G154" s="83"/>
      <c r="H154" s="83"/>
    </row>
    <row r="155" spans="1:8" ht="14.25" customHeight="1" x14ac:dyDescent="0.3">
      <c r="A155" s="655"/>
      <c r="B155" s="26"/>
      <c r="D155" s="64"/>
      <c r="E155" s="83"/>
      <c r="F155" s="83"/>
      <c r="G155" s="83"/>
      <c r="H155" s="83"/>
    </row>
    <row r="156" spans="1:8" ht="14.25" customHeight="1" x14ac:dyDescent="0.3">
      <c r="A156" s="655"/>
      <c r="B156" s="26"/>
      <c r="D156" s="64"/>
      <c r="E156" s="83"/>
      <c r="F156" s="83"/>
      <c r="G156" s="83"/>
      <c r="H156" s="83"/>
    </row>
    <row r="157" spans="1:8" ht="14.25" customHeight="1" x14ac:dyDescent="0.3">
      <c r="A157" s="655"/>
      <c r="B157" s="26"/>
      <c r="D157" s="64"/>
      <c r="E157" s="83"/>
      <c r="F157" s="83"/>
      <c r="G157" s="83"/>
      <c r="H157" s="83"/>
    </row>
    <row r="158" spans="1:8" ht="14.25" customHeight="1" x14ac:dyDescent="0.3">
      <c r="A158" s="655"/>
      <c r="B158" s="26"/>
      <c r="D158" s="64"/>
      <c r="E158" s="83"/>
      <c r="F158" s="83"/>
      <c r="G158" s="83"/>
      <c r="H158" s="83"/>
    </row>
    <row r="159" spans="1:8" ht="14.25" customHeight="1" x14ac:dyDescent="0.3">
      <c r="A159" s="655"/>
      <c r="B159" s="26"/>
      <c r="D159" s="64"/>
      <c r="E159" s="83"/>
      <c r="F159" s="83"/>
      <c r="G159" s="83"/>
      <c r="H159" s="83"/>
    </row>
    <row r="160" spans="1:8" ht="14.25" customHeight="1" x14ac:dyDescent="0.3">
      <c r="A160" s="655"/>
      <c r="B160" s="26"/>
      <c r="D160" s="64"/>
      <c r="E160" s="83"/>
      <c r="F160" s="83"/>
      <c r="G160" s="83"/>
      <c r="H160" s="83"/>
    </row>
    <row r="161" spans="1:8" ht="14.25" customHeight="1" x14ac:dyDescent="0.3">
      <c r="A161" s="655"/>
      <c r="B161" s="26"/>
      <c r="D161" s="64"/>
      <c r="E161" s="83"/>
      <c r="F161" s="83"/>
      <c r="G161" s="83"/>
      <c r="H161" s="83"/>
    </row>
    <row r="162" spans="1:8" ht="14.25" customHeight="1" x14ac:dyDescent="0.3">
      <c r="A162" s="655"/>
      <c r="B162" s="26"/>
      <c r="D162" s="64"/>
      <c r="E162" s="83"/>
      <c r="F162" s="83"/>
      <c r="G162" s="83"/>
      <c r="H162" s="83"/>
    </row>
    <row r="163" spans="1:8" ht="14.25" customHeight="1" x14ac:dyDescent="0.3">
      <c r="A163" s="655"/>
      <c r="B163" s="26"/>
      <c r="D163" s="64"/>
      <c r="E163" s="83"/>
      <c r="F163" s="83"/>
      <c r="G163" s="83"/>
      <c r="H163" s="83"/>
    </row>
    <row r="164" spans="1:8" ht="14.25" customHeight="1" x14ac:dyDescent="0.3">
      <c r="A164" s="655"/>
      <c r="B164" s="26"/>
      <c r="D164" s="64"/>
      <c r="E164" s="83"/>
      <c r="F164" s="83"/>
      <c r="G164" s="83"/>
      <c r="H164" s="83"/>
    </row>
    <row r="165" spans="1:8" ht="14.25" customHeight="1" x14ac:dyDescent="0.3">
      <c r="A165" s="655"/>
      <c r="B165" s="26"/>
      <c r="D165" s="64"/>
      <c r="E165" s="83"/>
      <c r="F165" s="83"/>
      <c r="G165" s="83"/>
      <c r="H165" s="83"/>
    </row>
    <row r="166" spans="1:8" ht="14.25" customHeight="1" x14ac:dyDescent="0.3">
      <c r="A166" s="655"/>
      <c r="B166" s="26"/>
      <c r="D166" s="64"/>
      <c r="E166" s="83"/>
      <c r="F166" s="83"/>
      <c r="G166" s="83"/>
      <c r="H166" s="83"/>
    </row>
    <row r="167" spans="1:8" ht="14.25" customHeight="1" x14ac:dyDescent="0.3">
      <c r="A167" s="655"/>
      <c r="B167" s="26"/>
      <c r="D167" s="64"/>
      <c r="E167" s="83"/>
      <c r="F167" s="83"/>
      <c r="G167" s="83"/>
      <c r="H167" s="83"/>
    </row>
    <row r="168" spans="1:8" ht="14.25" customHeight="1" x14ac:dyDescent="0.3">
      <c r="A168" s="655"/>
      <c r="B168" s="26"/>
      <c r="D168" s="64"/>
      <c r="E168" s="83"/>
      <c r="F168" s="83"/>
      <c r="G168" s="83"/>
      <c r="H168" s="83"/>
    </row>
    <row r="169" spans="1:8" ht="14.25" customHeight="1" x14ac:dyDescent="0.3">
      <c r="A169" s="655"/>
      <c r="B169" s="26"/>
      <c r="D169" s="64"/>
      <c r="E169" s="83"/>
      <c r="F169" s="83"/>
      <c r="G169" s="83"/>
      <c r="H169" s="83"/>
    </row>
    <row r="170" spans="1:8" ht="14.25" customHeight="1" x14ac:dyDescent="0.3">
      <c r="A170" s="655"/>
      <c r="B170" s="26"/>
      <c r="D170" s="64"/>
      <c r="E170" s="83"/>
      <c r="F170" s="83"/>
      <c r="G170" s="83"/>
      <c r="H170" s="83"/>
    </row>
    <row r="171" spans="1:8" ht="14.25" customHeight="1" x14ac:dyDescent="0.3">
      <c r="A171" s="655"/>
      <c r="B171" s="26"/>
      <c r="D171" s="64"/>
      <c r="E171" s="83"/>
      <c r="F171" s="83"/>
      <c r="G171" s="83"/>
      <c r="H171" s="83"/>
    </row>
    <row r="172" spans="1:8" ht="14.25" customHeight="1" x14ac:dyDescent="0.3">
      <c r="A172" s="655"/>
      <c r="B172" s="26"/>
      <c r="D172" s="64"/>
      <c r="E172" s="83"/>
      <c r="F172" s="83"/>
      <c r="G172" s="83"/>
      <c r="H172" s="83"/>
    </row>
    <row r="173" spans="1:8" ht="14.25" customHeight="1" x14ac:dyDescent="0.3">
      <c r="A173" s="655"/>
      <c r="B173" s="26"/>
      <c r="D173" s="64"/>
      <c r="E173" s="83"/>
      <c r="F173" s="83"/>
      <c r="G173" s="83"/>
      <c r="H173" s="83"/>
    </row>
    <row r="174" spans="1:8" ht="14.25" customHeight="1" x14ac:dyDescent="0.3">
      <c r="A174" s="655"/>
      <c r="B174" s="26"/>
      <c r="D174" s="64"/>
      <c r="E174" s="83"/>
      <c r="F174" s="83"/>
      <c r="G174" s="83"/>
      <c r="H174" s="83"/>
    </row>
    <row r="175" spans="1:8" ht="14.25" customHeight="1" x14ac:dyDescent="0.3">
      <c r="A175" s="655"/>
      <c r="B175" s="26"/>
      <c r="D175" s="64"/>
      <c r="E175" s="83"/>
      <c r="F175" s="83"/>
      <c r="G175" s="83"/>
      <c r="H175" s="83"/>
    </row>
    <row r="176" spans="1:8" ht="14.25" customHeight="1" x14ac:dyDescent="0.3">
      <c r="A176" s="655"/>
      <c r="B176" s="26"/>
      <c r="D176" s="64"/>
      <c r="E176" s="83"/>
      <c r="F176" s="83"/>
      <c r="G176" s="83"/>
      <c r="H176" s="83"/>
    </row>
    <row r="177" spans="1:8" ht="14.25" customHeight="1" x14ac:dyDescent="0.3">
      <c r="A177" s="655"/>
      <c r="B177" s="26"/>
      <c r="D177" s="64"/>
      <c r="E177" s="83"/>
      <c r="F177" s="83"/>
      <c r="G177" s="83"/>
      <c r="H177" s="83"/>
    </row>
    <row r="178" spans="1:8" ht="14.25" customHeight="1" x14ac:dyDescent="0.3">
      <c r="A178" s="655"/>
      <c r="B178" s="26"/>
      <c r="D178" s="64"/>
      <c r="E178" s="83"/>
      <c r="F178" s="83"/>
      <c r="G178" s="83"/>
      <c r="H178" s="83"/>
    </row>
    <row r="179" spans="1:8" ht="14.25" customHeight="1" x14ac:dyDescent="0.3">
      <c r="A179" s="655"/>
      <c r="B179" s="26"/>
      <c r="D179" s="64"/>
      <c r="E179" s="83"/>
      <c r="F179" s="83"/>
      <c r="G179" s="83"/>
      <c r="H179" s="83"/>
    </row>
    <row r="180" spans="1:8" ht="14.25" customHeight="1" x14ac:dyDescent="0.3">
      <c r="A180" s="655"/>
      <c r="B180" s="26"/>
      <c r="D180" s="64"/>
      <c r="E180" s="83"/>
      <c r="F180" s="83"/>
      <c r="G180" s="83"/>
      <c r="H180" s="83"/>
    </row>
    <row r="181" spans="1:8" ht="14.25" customHeight="1" x14ac:dyDescent="0.3">
      <c r="A181" s="655"/>
      <c r="B181" s="26"/>
      <c r="D181" s="64"/>
      <c r="E181" s="83"/>
      <c r="F181" s="83"/>
      <c r="G181" s="83"/>
      <c r="H181" s="83"/>
    </row>
    <row r="182" spans="1:8" ht="14.25" customHeight="1" x14ac:dyDescent="0.3">
      <c r="A182" s="655"/>
      <c r="B182" s="26"/>
      <c r="D182" s="64"/>
      <c r="E182" s="83"/>
      <c r="F182" s="83"/>
      <c r="G182" s="83"/>
      <c r="H182" s="83"/>
    </row>
    <row r="183" spans="1:8" ht="14.25" customHeight="1" x14ac:dyDescent="0.3">
      <c r="A183" s="655"/>
      <c r="B183" s="26"/>
      <c r="D183" s="64"/>
      <c r="E183" s="83"/>
      <c r="F183" s="83"/>
      <c r="G183" s="83"/>
      <c r="H183" s="83"/>
    </row>
    <row r="184" spans="1:8" ht="14.25" customHeight="1" x14ac:dyDescent="0.3">
      <c r="A184" s="655"/>
      <c r="B184" s="26"/>
      <c r="D184" s="64"/>
      <c r="E184" s="83"/>
      <c r="F184" s="83"/>
      <c r="G184" s="83"/>
      <c r="H184" s="83"/>
    </row>
    <row r="185" spans="1:8" ht="14.25" customHeight="1" x14ac:dyDescent="0.3">
      <c r="A185" s="655"/>
      <c r="B185" s="26"/>
      <c r="D185" s="64"/>
      <c r="E185" s="83"/>
      <c r="F185" s="83"/>
      <c r="G185" s="83"/>
      <c r="H185" s="83"/>
    </row>
    <row r="186" spans="1:8" ht="14.25" customHeight="1" x14ac:dyDescent="0.3">
      <c r="A186" s="655"/>
      <c r="B186" s="26"/>
      <c r="D186" s="64"/>
      <c r="E186" s="83"/>
      <c r="F186" s="83"/>
      <c r="G186" s="83"/>
      <c r="H186" s="83"/>
    </row>
    <row r="187" spans="1:8" ht="14.25" customHeight="1" x14ac:dyDescent="0.3">
      <c r="A187" s="655"/>
      <c r="B187" s="26"/>
      <c r="D187" s="64"/>
      <c r="E187" s="83"/>
      <c r="F187" s="83"/>
      <c r="G187" s="83"/>
      <c r="H187" s="83"/>
    </row>
    <row r="188" spans="1:8" ht="14.25" customHeight="1" x14ac:dyDescent="0.3">
      <c r="A188" s="655"/>
      <c r="B188" s="26"/>
      <c r="D188" s="64"/>
      <c r="E188" s="83"/>
      <c r="F188" s="83"/>
      <c r="G188" s="83"/>
      <c r="H188" s="83"/>
    </row>
    <row r="189" spans="1:8" ht="14.25" customHeight="1" x14ac:dyDescent="0.3">
      <c r="A189" s="655"/>
      <c r="B189" s="26"/>
      <c r="D189" s="64"/>
      <c r="E189" s="83"/>
      <c r="F189" s="83"/>
      <c r="G189" s="83"/>
      <c r="H189" s="83"/>
    </row>
    <row r="190" spans="1:8" ht="14.25" customHeight="1" x14ac:dyDescent="0.3">
      <c r="A190" s="655"/>
      <c r="B190" s="26"/>
      <c r="D190" s="64"/>
      <c r="E190" s="83"/>
      <c r="F190" s="83"/>
      <c r="G190" s="83"/>
      <c r="H190" s="83"/>
    </row>
    <row r="191" spans="1:8" ht="14.25" customHeight="1" x14ac:dyDescent="0.3">
      <c r="A191" s="655"/>
      <c r="B191" s="26"/>
      <c r="D191" s="64"/>
      <c r="E191" s="83"/>
      <c r="F191" s="83"/>
      <c r="G191" s="83"/>
      <c r="H191" s="83"/>
    </row>
    <row r="192" spans="1:8" ht="14.25" customHeight="1" x14ac:dyDescent="0.3">
      <c r="A192" s="655"/>
      <c r="B192" s="26"/>
      <c r="D192" s="64"/>
      <c r="E192" s="83"/>
      <c r="F192" s="83"/>
      <c r="G192" s="83"/>
      <c r="H192" s="83"/>
    </row>
    <row r="193" spans="1:8" ht="14.25" customHeight="1" x14ac:dyDescent="0.3">
      <c r="A193" s="655"/>
      <c r="B193" s="26"/>
      <c r="D193" s="64"/>
      <c r="E193" s="83"/>
      <c r="F193" s="83"/>
      <c r="G193" s="83"/>
      <c r="H193" s="83"/>
    </row>
    <row r="194" spans="1:8" ht="14.25" customHeight="1" x14ac:dyDescent="0.3">
      <c r="A194" s="655"/>
      <c r="B194" s="26"/>
      <c r="D194" s="64"/>
      <c r="E194" s="83"/>
      <c r="F194" s="83"/>
      <c r="G194" s="83"/>
      <c r="H194" s="83"/>
    </row>
    <row r="195" spans="1:8" ht="14.25" customHeight="1" x14ac:dyDescent="0.3">
      <c r="A195" s="655"/>
      <c r="B195" s="26"/>
      <c r="D195" s="64"/>
      <c r="E195" s="83"/>
      <c r="F195" s="83"/>
      <c r="G195" s="83"/>
      <c r="H195" s="83"/>
    </row>
    <row r="196" spans="1:8" ht="14.25" customHeight="1" x14ac:dyDescent="0.3">
      <c r="A196" s="655"/>
      <c r="B196" s="26"/>
      <c r="D196" s="64"/>
      <c r="E196" s="83"/>
      <c r="F196" s="83"/>
      <c r="G196" s="83"/>
      <c r="H196" s="83"/>
    </row>
    <row r="197" spans="1:8" ht="14.25" customHeight="1" x14ac:dyDescent="0.3">
      <c r="A197" s="655"/>
      <c r="B197" s="26"/>
      <c r="D197" s="64"/>
      <c r="E197" s="83"/>
      <c r="F197" s="83"/>
      <c r="G197" s="83"/>
      <c r="H197" s="83"/>
    </row>
    <row r="198" spans="1:8" ht="14.25" customHeight="1" x14ac:dyDescent="0.3">
      <c r="A198" s="655"/>
      <c r="B198" s="26"/>
      <c r="D198" s="64"/>
      <c r="E198" s="83"/>
      <c r="F198" s="83"/>
      <c r="G198" s="83"/>
      <c r="H198" s="83"/>
    </row>
    <row r="199" spans="1:8" ht="14.25" customHeight="1" x14ac:dyDescent="0.3">
      <c r="A199" s="655"/>
      <c r="B199" s="26"/>
      <c r="D199" s="64"/>
      <c r="E199" s="83"/>
      <c r="F199" s="83"/>
      <c r="G199" s="83"/>
      <c r="H199" s="83"/>
    </row>
    <row r="200" spans="1:8" ht="14.25" customHeight="1" x14ac:dyDescent="0.3">
      <c r="A200" s="655"/>
      <c r="B200" s="26"/>
      <c r="D200" s="64"/>
      <c r="E200" s="83"/>
      <c r="F200" s="83"/>
      <c r="G200" s="83"/>
      <c r="H200" s="83"/>
    </row>
    <row r="201" spans="1:8" ht="14.25" customHeight="1" x14ac:dyDescent="0.3">
      <c r="A201" s="655"/>
      <c r="B201" s="26"/>
      <c r="D201" s="64"/>
      <c r="E201" s="83"/>
      <c r="F201" s="83"/>
      <c r="G201" s="83"/>
      <c r="H201" s="83"/>
    </row>
    <row r="202" spans="1:8" ht="14.25" customHeight="1" x14ac:dyDescent="0.3">
      <c r="A202" s="655"/>
      <c r="B202" s="26"/>
      <c r="D202" s="64"/>
      <c r="E202" s="83"/>
      <c r="F202" s="83"/>
      <c r="G202" s="83"/>
      <c r="H202" s="83"/>
    </row>
    <row r="203" spans="1:8" ht="14.25" customHeight="1" x14ac:dyDescent="0.3">
      <c r="A203" s="655"/>
      <c r="B203" s="26"/>
      <c r="D203" s="64"/>
      <c r="E203" s="83"/>
      <c r="F203" s="83"/>
      <c r="G203" s="83"/>
      <c r="H203" s="83"/>
    </row>
    <row r="204" spans="1:8" ht="14.25" customHeight="1" x14ac:dyDescent="0.3">
      <c r="A204" s="655"/>
      <c r="B204" s="26"/>
      <c r="D204" s="64"/>
      <c r="E204" s="83"/>
      <c r="F204" s="83"/>
      <c r="G204" s="83"/>
      <c r="H204" s="83"/>
    </row>
    <row r="205" spans="1:8" ht="14.25" customHeight="1" x14ac:dyDescent="0.3">
      <c r="A205" s="655"/>
      <c r="B205" s="26"/>
      <c r="D205" s="64"/>
      <c r="E205" s="83"/>
      <c r="F205" s="83"/>
      <c r="G205" s="83"/>
      <c r="H205" s="83"/>
    </row>
    <row r="206" spans="1:8" ht="14.25" customHeight="1" x14ac:dyDescent="0.3">
      <c r="A206" s="655"/>
      <c r="B206" s="26"/>
      <c r="D206" s="64"/>
      <c r="E206" s="83"/>
      <c r="F206" s="83"/>
      <c r="G206" s="83"/>
      <c r="H206" s="83"/>
    </row>
    <row r="207" spans="1:8" ht="14.25" customHeight="1" x14ac:dyDescent="0.3">
      <c r="A207" s="655"/>
      <c r="B207" s="26"/>
      <c r="D207" s="64"/>
      <c r="E207" s="83"/>
      <c r="F207" s="83"/>
      <c r="G207" s="83"/>
      <c r="H207" s="83"/>
    </row>
    <row r="208" spans="1:8" ht="14.25" customHeight="1" x14ac:dyDescent="0.3">
      <c r="A208" s="655"/>
      <c r="B208" s="26"/>
      <c r="D208" s="64"/>
      <c r="E208" s="83"/>
      <c r="F208" s="83"/>
      <c r="G208" s="83"/>
      <c r="H208" s="83"/>
    </row>
    <row r="209" spans="1:8" ht="14.25" customHeight="1" x14ac:dyDescent="0.3">
      <c r="A209" s="655"/>
      <c r="B209" s="26"/>
      <c r="D209" s="64"/>
      <c r="E209" s="83"/>
      <c r="F209" s="83"/>
      <c r="G209" s="83"/>
      <c r="H209" s="83"/>
    </row>
    <row r="210" spans="1:8" ht="14.25" customHeight="1" x14ac:dyDescent="0.3">
      <c r="A210" s="655"/>
      <c r="B210" s="26"/>
      <c r="D210" s="64"/>
      <c r="E210" s="83"/>
      <c r="F210" s="83"/>
      <c r="G210" s="83"/>
      <c r="H210" s="83"/>
    </row>
    <row r="211" spans="1:8" ht="14.25" customHeight="1" x14ac:dyDescent="0.3">
      <c r="A211" s="655"/>
      <c r="B211" s="26"/>
      <c r="D211" s="64"/>
      <c r="E211" s="83"/>
      <c r="F211" s="83"/>
      <c r="G211" s="83"/>
      <c r="H211" s="83"/>
    </row>
    <row r="212" spans="1:8" ht="14.25" customHeight="1" x14ac:dyDescent="0.3">
      <c r="A212" s="655"/>
      <c r="B212" s="26"/>
      <c r="D212" s="64"/>
      <c r="E212" s="83"/>
      <c r="F212" s="83"/>
      <c r="G212" s="83"/>
      <c r="H212" s="83"/>
    </row>
    <row r="213" spans="1:8" ht="14.25" customHeight="1" x14ac:dyDescent="0.3">
      <c r="A213" s="655"/>
      <c r="B213" s="26"/>
      <c r="D213" s="64"/>
      <c r="E213" s="83"/>
      <c r="F213" s="83"/>
      <c r="G213" s="83"/>
      <c r="H213" s="83"/>
    </row>
    <row r="214" spans="1:8" ht="14.25" customHeight="1" x14ac:dyDescent="0.3">
      <c r="A214" s="655"/>
      <c r="B214" s="26"/>
      <c r="D214" s="64"/>
      <c r="E214" s="83"/>
      <c r="F214" s="83"/>
      <c r="G214" s="83"/>
      <c r="H214" s="83"/>
    </row>
    <row r="215" spans="1:8" ht="14.25" customHeight="1" x14ac:dyDescent="0.3">
      <c r="A215" s="655"/>
      <c r="B215" s="26"/>
      <c r="D215" s="64"/>
      <c r="E215" s="83"/>
      <c r="F215" s="83"/>
      <c r="G215" s="83"/>
      <c r="H215" s="83"/>
    </row>
    <row r="216" spans="1:8" ht="14.25" customHeight="1" x14ac:dyDescent="0.3">
      <c r="A216" s="655"/>
      <c r="B216" s="26"/>
      <c r="D216" s="64"/>
      <c r="E216" s="83"/>
      <c r="F216" s="83"/>
      <c r="G216" s="83"/>
      <c r="H216" s="83"/>
    </row>
    <row r="217" spans="1:8" ht="14.25" customHeight="1" x14ac:dyDescent="0.3">
      <c r="A217" s="655"/>
      <c r="B217" s="26"/>
      <c r="D217" s="64"/>
      <c r="E217" s="83"/>
      <c r="F217" s="83"/>
      <c r="G217" s="83"/>
      <c r="H217" s="83"/>
    </row>
    <row r="218" spans="1:8" ht="14.25" customHeight="1" x14ac:dyDescent="0.3">
      <c r="A218" s="655"/>
      <c r="B218" s="26"/>
      <c r="D218" s="64"/>
      <c r="E218" s="83"/>
      <c r="F218" s="83"/>
      <c r="G218" s="83"/>
      <c r="H218" s="83"/>
    </row>
    <row r="219" spans="1:8" ht="14.25" customHeight="1" x14ac:dyDescent="0.3">
      <c r="A219" s="655"/>
      <c r="B219" s="26"/>
      <c r="D219" s="64"/>
      <c r="E219" s="83"/>
      <c r="F219" s="83"/>
      <c r="G219" s="83"/>
      <c r="H219" s="83"/>
    </row>
    <row r="220" spans="1:8" ht="14.25" customHeight="1" x14ac:dyDescent="0.3">
      <c r="A220" s="655"/>
      <c r="B220" s="26"/>
      <c r="D220" s="64"/>
      <c r="E220" s="83"/>
      <c r="F220" s="83"/>
      <c r="G220" s="83"/>
      <c r="H220" s="83"/>
    </row>
    <row r="221" spans="1:8" ht="14.25" customHeight="1" x14ac:dyDescent="0.3">
      <c r="A221" s="655"/>
      <c r="B221" s="26"/>
      <c r="D221" s="64"/>
      <c r="E221" s="83"/>
      <c r="F221" s="83"/>
      <c r="G221" s="83"/>
      <c r="H221" s="83"/>
    </row>
    <row r="222" spans="1:8" ht="14.25" customHeight="1" x14ac:dyDescent="0.3">
      <c r="A222" s="655"/>
      <c r="B222" s="26"/>
      <c r="D222" s="64"/>
      <c r="E222" s="83"/>
      <c r="F222" s="83"/>
      <c r="G222" s="83"/>
      <c r="H222" s="83"/>
    </row>
    <row r="223" spans="1:8" ht="14.25" customHeight="1" x14ac:dyDescent="0.3">
      <c r="A223" s="655"/>
      <c r="B223" s="26"/>
      <c r="D223" s="64"/>
      <c r="E223" s="83"/>
      <c r="F223" s="83"/>
      <c r="G223" s="83"/>
      <c r="H223" s="83"/>
    </row>
    <row r="224" spans="1:8" ht="14.25" customHeight="1" x14ac:dyDescent="0.3">
      <c r="A224" s="655"/>
      <c r="B224" s="26"/>
      <c r="D224" s="64"/>
      <c r="E224" s="83"/>
      <c r="F224" s="83"/>
      <c r="G224" s="83"/>
      <c r="H224" s="83"/>
    </row>
    <row r="225" spans="1:8" ht="14.25" customHeight="1" x14ac:dyDescent="0.3">
      <c r="A225" s="655"/>
      <c r="B225" s="26"/>
      <c r="D225" s="64"/>
      <c r="E225" s="83"/>
      <c r="F225" s="83"/>
      <c r="G225" s="83"/>
      <c r="H225" s="83"/>
    </row>
    <row r="226" spans="1:8" ht="14.25" customHeight="1" x14ac:dyDescent="0.3">
      <c r="A226" s="655"/>
      <c r="B226" s="26"/>
      <c r="D226" s="64"/>
      <c r="E226" s="83"/>
      <c r="F226" s="83"/>
      <c r="G226" s="83"/>
      <c r="H226" s="83"/>
    </row>
    <row r="227" spans="1:8" ht="14.25" customHeight="1" x14ac:dyDescent="0.3">
      <c r="A227" s="655"/>
      <c r="B227" s="26"/>
      <c r="D227" s="64"/>
      <c r="E227" s="83"/>
      <c r="F227" s="83"/>
      <c r="G227" s="83"/>
      <c r="H227" s="83"/>
    </row>
    <row r="228" spans="1:8" ht="14.25" customHeight="1" x14ac:dyDescent="0.3">
      <c r="A228" s="655"/>
      <c r="B228" s="26"/>
      <c r="D228" s="64"/>
      <c r="E228" s="83"/>
      <c r="F228" s="83"/>
      <c r="G228" s="83"/>
      <c r="H228" s="83"/>
    </row>
    <row r="229" spans="1:8" ht="14.25" customHeight="1" x14ac:dyDescent="0.3">
      <c r="A229" s="655"/>
      <c r="B229" s="26"/>
      <c r="D229" s="64"/>
      <c r="E229" s="83"/>
      <c r="F229" s="83"/>
      <c r="G229" s="83"/>
      <c r="H229" s="83"/>
    </row>
    <row r="230" spans="1:8" ht="14.25" customHeight="1" x14ac:dyDescent="0.3">
      <c r="A230" s="655"/>
      <c r="B230" s="26"/>
      <c r="D230" s="64"/>
      <c r="E230" s="83"/>
      <c r="F230" s="83"/>
      <c r="G230" s="83"/>
      <c r="H230" s="83"/>
    </row>
    <row r="231" spans="1:8" ht="14.25" customHeight="1" x14ac:dyDescent="0.3">
      <c r="A231" s="655"/>
      <c r="B231" s="26"/>
      <c r="D231" s="64"/>
      <c r="E231" s="83"/>
      <c r="F231" s="83"/>
      <c r="G231" s="83"/>
      <c r="H231" s="83"/>
    </row>
    <row r="232" spans="1:8" ht="14.25" customHeight="1" x14ac:dyDescent="0.3">
      <c r="A232" s="655"/>
      <c r="B232" s="26"/>
      <c r="D232" s="64"/>
      <c r="E232" s="83"/>
      <c r="F232" s="83"/>
      <c r="G232" s="83"/>
      <c r="H232" s="83"/>
    </row>
    <row r="233" spans="1:8" ht="14.25" customHeight="1" x14ac:dyDescent="0.3">
      <c r="A233" s="655"/>
      <c r="B233" s="26"/>
      <c r="D233" s="64"/>
      <c r="E233" s="83"/>
      <c r="F233" s="83"/>
      <c r="G233" s="83"/>
      <c r="H233" s="83"/>
    </row>
    <row r="234" spans="1:8" ht="14.25" customHeight="1" x14ac:dyDescent="0.3">
      <c r="A234" s="655"/>
      <c r="B234" s="26"/>
      <c r="D234" s="64"/>
      <c r="E234" s="83"/>
      <c r="F234" s="83"/>
      <c r="G234" s="83"/>
      <c r="H234" s="83"/>
    </row>
    <row r="235" spans="1:8" ht="14.25" customHeight="1" x14ac:dyDescent="0.3">
      <c r="A235" s="655"/>
      <c r="B235" s="26"/>
      <c r="D235" s="64"/>
      <c r="E235" s="83"/>
      <c r="F235" s="83"/>
      <c r="G235" s="83"/>
      <c r="H235" s="83"/>
    </row>
    <row r="236" spans="1:8" ht="14.25" customHeight="1" x14ac:dyDescent="0.3">
      <c r="A236" s="655"/>
      <c r="B236" s="26"/>
      <c r="D236" s="64"/>
      <c r="E236" s="83"/>
      <c r="F236" s="83"/>
      <c r="G236" s="83"/>
      <c r="H236" s="83"/>
    </row>
    <row r="237" spans="1:8" ht="14.25" customHeight="1" x14ac:dyDescent="0.3">
      <c r="A237" s="655"/>
      <c r="B237" s="26"/>
      <c r="D237" s="64"/>
      <c r="E237" s="83"/>
      <c r="F237" s="83"/>
      <c r="G237" s="83"/>
      <c r="H237" s="83"/>
    </row>
    <row r="238" spans="1:8" ht="14.25" customHeight="1" x14ac:dyDescent="0.3">
      <c r="A238" s="655"/>
      <c r="B238" s="26"/>
      <c r="D238" s="64"/>
      <c r="E238" s="83"/>
      <c r="F238" s="83"/>
      <c r="G238" s="83"/>
      <c r="H238" s="83"/>
    </row>
    <row r="239" spans="1:8" ht="14.25" customHeight="1" x14ac:dyDescent="0.3">
      <c r="A239" s="655"/>
      <c r="B239" s="26"/>
      <c r="D239" s="64"/>
      <c r="E239" s="83"/>
      <c r="F239" s="83"/>
      <c r="G239" s="83"/>
      <c r="H239" s="83"/>
    </row>
    <row r="240" spans="1:8" ht="14.25" customHeight="1" x14ac:dyDescent="0.3">
      <c r="A240" s="655"/>
      <c r="B240" s="26"/>
      <c r="D240" s="64"/>
      <c r="E240" s="83"/>
      <c r="F240" s="83"/>
      <c r="G240" s="83"/>
      <c r="H240" s="83"/>
    </row>
    <row r="241" spans="1:8" ht="14.25" customHeight="1" x14ac:dyDescent="0.3">
      <c r="A241" s="655"/>
      <c r="B241" s="26"/>
      <c r="D241" s="64"/>
      <c r="E241" s="83"/>
      <c r="F241" s="83"/>
      <c r="G241" s="83"/>
      <c r="H241" s="83"/>
    </row>
    <row r="242" spans="1:8" ht="14.25" customHeight="1" x14ac:dyDescent="0.3">
      <c r="A242" s="655"/>
      <c r="B242" s="26"/>
      <c r="D242" s="64"/>
      <c r="E242" s="83"/>
      <c r="F242" s="83"/>
      <c r="G242" s="83"/>
      <c r="H242" s="83"/>
    </row>
    <row r="243" spans="1:8" ht="14.25" customHeight="1" x14ac:dyDescent="0.3">
      <c r="A243" s="655"/>
      <c r="B243" s="26"/>
      <c r="D243" s="64"/>
      <c r="E243" s="83"/>
      <c r="F243" s="83"/>
      <c r="G243" s="83"/>
      <c r="H243" s="83"/>
    </row>
    <row r="244" spans="1:8" ht="14.25" customHeight="1" x14ac:dyDescent="0.3">
      <c r="A244" s="655"/>
      <c r="B244" s="26"/>
      <c r="D244" s="64"/>
      <c r="E244" s="83"/>
      <c r="F244" s="83"/>
      <c r="G244" s="83"/>
      <c r="H244" s="83"/>
    </row>
    <row r="245" spans="1:8" ht="14.25" customHeight="1" x14ac:dyDescent="0.3">
      <c r="A245" s="655"/>
      <c r="B245" s="26"/>
      <c r="D245" s="64"/>
      <c r="E245" s="83"/>
      <c r="F245" s="83"/>
      <c r="G245" s="83"/>
      <c r="H245" s="83"/>
    </row>
    <row r="246" spans="1:8" ht="14.25" customHeight="1" x14ac:dyDescent="0.3">
      <c r="A246" s="655"/>
      <c r="B246" s="26"/>
      <c r="D246" s="64"/>
      <c r="E246" s="83"/>
      <c r="F246" s="83"/>
      <c r="G246" s="83"/>
      <c r="H246" s="83"/>
    </row>
    <row r="247" spans="1:8" ht="14.25" customHeight="1" x14ac:dyDescent="0.3">
      <c r="A247" s="655"/>
      <c r="B247" s="26"/>
      <c r="D247" s="64"/>
      <c r="E247" s="83"/>
      <c r="F247" s="83"/>
      <c r="G247" s="83"/>
      <c r="H247" s="83"/>
    </row>
    <row r="248" spans="1:8" ht="14.25" customHeight="1" x14ac:dyDescent="0.3">
      <c r="A248" s="655"/>
      <c r="B248" s="26"/>
      <c r="D248" s="64"/>
      <c r="E248" s="83"/>
      <c r="F248" s="83"/>
      <c r="G248" s="83"/>
      <c r="H248" s="83"/>
    </row>
    <row r="249" spans="1:8" ht="14.25" customHeight="1" x14ac:dyDescent="0.3">
      <c r="A249" s="655"/>
      <c r="B249" s="26"/>
      <c r="D249" s="64"/>
      <c r="E249" s="83"/>
      <c r="F249" s="83"/>
      <c r="G249" s="83"/>
      <c r="H249" s="83"/>
    </row>
    <row r="250" spans="1:8" ht="14.25" customHeight="1" x14ac:dyDescent="0.3">
      <c r="A250" s="655"/>
      <c r="B250" s="26"/>
      <c r="D250" s="64"/>
      <c r="E250" s="83"/>
      <c r="F250" s="83"/>
      <c r="G250" s="83"/>
      <c r="H250" s="83"/>
    </row>
    <row r="251" spans="1:8" ht="14.25" customHeight="1" x14ac:dyDescent="0.3">
      <c r="A251" s="655"/>
      <c r="B251" s="26"/>
      <c r="D251" s="64"/>
      <c r="E251" s="83"/>
      <c r="F251" s="83"/>
      <c r="G251" s="83"/>
      <c r="H251" s="83"/>
    </row>
    <row r="252" spans="1:8" ht="14.25" customHeight="1" x14ac:dyDescent="0.3">
      <c r="A252" s="655"/>
      <c r="B252" s="26"/>
      <c r="D252" s="64"/>
      <c r="E252" s="83"/>
      <c r="F252" s="83"/>
      <c r="G252" s="83"/>
      <c r="H252" s="83"/>
    </row>
    <row r="253" spans="1:8" ht="14.25" customHeight="1" x14ac:dyDescent="0.3">
      <c r="A253" s="655"/>
      <c r="B253" s="26"/>
      <c r="D253" s="64"/>
      <c r="E253" s="83"/>
      <c r="F253" s="83"/>
      <c r="G253" s="83"/>
      <c r="H253" s="83"/>
    </row>
    <row r="254" spans="1:8" ht="14.25" customHeight="1" x14ac:dyDescent="0.3">
      <c r="A254" s="655"/>
      <c r="B254" s="26"/>
      <c r="D254" s="64"/>
      <c r="E254" s="83"/>
      <c r="F254" s="83"/>
      <c r="G254" s="83"/>
      <c r="H254" s="83"/>
    </row>
    <row r="255" spans="1:8" ht="14.25" customHeight="1" x14ac:dyDescent="0.3">
      <c r="A255" s="655"/>
      <c r="B255" s="26"/>
      <c r="D255" s="64"/>
      <c r="E255" s="83"/>
      <c r="F255" s="83"/>
      <c r="G255" s="83"/>
      <c r="H255" s="83"/>
    </row>
    <row r="256" spans="1:8" ht="14.25" customHeight="1" x14ac:dyDescent="0.3">
      <c r="A256" s="655"/>
      <c r="B256" s="26"/>
      <c r="D256" s="64"/>
      <c r="E256" s="83"/>
      <c r="F256" s="83"/>
      <c r="G256" s="83"/>
      <c r="H256" s="83"/>
    </row>
    <row r="257" spans="1:8" ht="14.25" customHeight="1" x14ac:dyDescent="0.3">
      <c r="A257" s="655"/>
      <c r="B257" s="26"/>
      <c r="D257" s="64"/>
      <c r="E257" s="83"/>
      <c r="F257" s="83"/>
      <c r="G257" s="83"/>
      <c r="H257" s="83"/>
    </row>
    <row r="258" spans="1:8" ht="14.25" customHeight="1" x14ac:dyDescent="0.3">
      <c r="A258" s="655"/>
      <c r="B258" s="26"/>
      <c r="D258" s="64"/>
      <c r="E258" s="83"/>
      <c r="F258" s="83"/>
      <c r="G258" s="83"/>
      <c r="H258" s="83"/>
    </row>
    <row r="259" spans="1:8" ht="14.25" customHeight="1" x14ac:dyDescent="0.3">
      <c r="A259" s="655"/>
      <c r="B259" s="26"/>
      <c r="D259" s="64"/>
      <c r="E259" s="83"/>
      <c r="F259" s="83"/>
      <c r="G259" s="83"/>
      <c r="H259" s="83"/>
    </row>
    <row r="260" spans="1:8" ht="14.25" customHeight="1" x14ac:dyDescent="0.3">
      <c r="A260" s="655"/>
      <c r="B260" s="26"/>
      <c r="D260" s="64"/>
      <c r="E260" s="83"/>
      <c r="F260" s="83"/>
      <c r="G260" s="83"/>
      <c r="H260" s="83"/>
    </row>
    <row r="261" spans="1:8" ht="14.25" customHeight="1" x14ac:dyDescent="0.3">
      <c r="A261" s="655"/>
      <c r="B261" s="26"/>
      <c r="D261" s="64"/>
      <c r="E261" s="83"/>
      <c r="F261" s="83"/>
      <c r="G261" s="83"/>
      <c r="H261" s="83"/>
    </row>
    <row r="262" spans="1:8" ht="14.25" customHeight="1" x14ac:dyDescent="0.3">
      <c r="A262" s="655"/>
      <c r="B262" s="26"/>
      <c r="D262" s="64"/>
      <c r="E262" s="83"/>
      <c r="F262" s="83"/>
      <c r="G262" s="83"/>
      <c r="H262" s="83"/>
    </row>
    <row r="263" spans="1:8" ht="14.25" customHeight="1" x14ac:dyDescent="0.3">
      <c r="A263" s="655"/>
      <c r="B263" s="26"/>
      <c r="D263" s="64"/>
      <c r="E263" s="83"/>
      <c r="F263" s="83"/>
      <c r="G263" s="83"/>
      <c r="H263" s="83"/>
    </row>
    <row r="264" spans="1:8" ht="14.25" customHeight="1" x14ac:dyDescent="0.3">
      <c r="A264" s="655"/>
      <c r="B264" s="26"/>
      <c r="D264" s="64"/>
      <c r="E264" s="83"/>
      <c r="F264" s="83"/>
      <c r="G264" s="83"/>
      <c r="H264" s="83"/>
    </row>
    <row r="265" spans="1:8" ht="14.25" customHeight="1" x14ac:dyDescent="0.3">
      <c r="A265" s="655"/>
      <c r="B265" s="26"/>
      <c r="D265" s="64"/>
      <c r="E265" s="83"/>
      <c r="F265" s="83"/>
      <c r="G265" s="83"/>
      <c r="H265" s="83"/>
    </row>
    <row r="266" spans="1:8" ht="14.25" customHeight="1" x14ac:dyDescent="0.3">
      <c r="A266" s="655"/>
      <c r="B266" s="26"/>
      <c r="D266" s="64"/>
      <c r="E266" s="83"/>
      <c r="F266" s="83"/>
      <c r="G266" s="83"/>
      <c r="H266" s="83"/>
    </row>
    <row r="267" spans="1:8" ht="14.25" customHeight="1" x14ac:dyDescent="0.3">
      <c r="A267" s="655"/>
      <c r="B267" s="26"/>
      <c r="D267" s="64"/>
      <c r="E267" s="83"/>
      <c r="F267" s="83"/>
      <c r="G267" s="83"/>
      <c r="H267" s="83"/>
    </row>
    <row r="268" spans="1:8" ht="14.25" customHeight="1" x14ac:dyDescent="0.3">
      <c r="A268" s="655"/>
      <c r="B268" s="26"/>
      <c r="D268" s="64"/>
      <c r="E268" s="83"/>
      <c r="F268" s="83"/>
      <c r="G268" s="83"/>
      <c r="H268" s="83"/>
    </row>
    <row r="269" spans="1:8" ht="14.25" customHeight="1" x14ac:dyDescent="0.3">
      <c r="A269" s="655"/>
      <c r="B269" s="26"/>
      <c r="D269" s="64"/>
      <c r="E269" s="83"/>
      <c r="F269" s="83"/>
      <c r="G269" s="83"/>
      <c r="H269" s="83"/>
    </row>
    <row r="270" spans="1:8" ht="14.25" customHeight="1" x14ac:dyDescent="0.3">
      <c r="A270" s="655"/>
      <c r="B270" s="26"/>
      <c r="D270" s="64"/>
      <c r="E270" s="83"/>
      <c r="F270" s="83"/>
      <c r="G270" s="83"/>
      <c r="H270" s="83"/>
    </row>
    <row r="271" spans="1:8" ht="14.25" customHeight="1" x14ac:dyDescent="0.3">
      <c r="A271" s="655"/>
      <c r="B271" s="26"/>
      <c r="D271" s="64"/>
      <c r="E271" s="83"/>
      <c r="F271" s="83"/>
      <c r="G271" s="83"/>
      <c r="H271" s="83"/>
    </row>
    <row r="272" spans="1:8" ht="14.25" customHeight="1" x14ac:dyDescent="0.3">
      <c r="A272" s="655"/>
      <c r="B272" s="26"/>
      <c r="D272" s="64"/>
      <c r="E272" s="83"/>
      <c r="F272" s="83"/>
      <c r="G272" s="83"/>
      <c r="H272" s="83"/>
    </row>
    <row r="273" spans="1:8" ht="14.25" customHeight="1" x14ac:dyDescent="0.3">
      <c r="A273" s="655"/>
      <c r="B273" s="26"/>
      <c r="D273" s="64"/>
      <c r="E273" s="83"/>
      <c r="F273" s="83"/>
      <c r="G273" s="83"/>
      <c r="H273" s="83"/>
    </row>
    <row r="274" spans="1:8" ht="14.25" customHeight="1" x14ac:dyDescent="0.3">
      <c r="A274" s="655"/>
      <c r="B274" s="26"/>
      <c r="D274" s="64"/>
      <c r="E274" s="83"/>
      <c r="F274" s="83"/>
      <c r="G274" s="83"/>
      <c r="H274" s="83"/>
    </row>
    <row r="275" spans="1:8" ht="14.25" customHeight="1" x14ac:dyDescent="0.3">
      <c r="A275" s="655"/>
      <c r="B275" s="26"/>
      <c r="D275" s="64"/>
      <c r="E275" s="83"/>
      <c r="F275" s="83"/>
      <c r="G275" s="83"/>
      <c r="H275" s="83"/>
    </row>
    <row r="276" spans="1:8" ht="14.25" customHeight="1" x14ac:dyDescent="0.3">
      <c r="A276" s="655"/>
      <c r="B276" s="26"/>
      <c r="D276" s="64"/>
      <c r="E276" s="83"/>
      <c r="F276" s="83"/>
      <c r="G276" s="83"/>
      <c r="H276" s="83"/>
    </row>
    <row r="277" spans="1:8" ht="14.25" customHeight="1" x14ac:dyDescent="0.3">
      <c r="A277" s="655"/>
      <c r="B277" s="26"/>
      <c r="D277" s="64"/>
      <c r="E277" s="83"/>
      <c r="F277" s="83"/>
      <c r="G277" s="83"/>
      <c r="H277" s="83"/>
    </row>
    <row r="278" spans="1:8" ht="14.25" customHeight="1" x14ac:dyDescent="0.3">
      <c r="A278" s="655"/>
      <c r="B278" s="26"/>
      <c r="D278" s="64"/>
      <c r="E278" s="83"/>
      <c r="F278" s="83"/>
      <c r="G278" s="83"/>
      <c r="H278" s="83"/>
    </row>
    <row r="279" spans="1:8" ht="14.25" customHeight="1" x14ac:dyDescent="0.3">
      <c r="A279" s="655"/>
      <c r="B279" s="26"/>
      <c r="D279" s="64"/>
      <c r="E279" s="83"/>
      <c r="F279" s="83"/>
      <c r="G279" s="83"/>
      <c r="H279" s="83"/>
    </row>
    <row r="280" spans="1:8" ht="14.25" customHeight="1" x14ac:dyDescent="0.3">
      <c r="A280" s="655"/>
      <c r="B280" s="26"/>
      <c r="D280" s="64"/>
      <c r="E280" s="83"/>
      <c r="F280" s="83"/>
      <c r="G280" s="83"/>
      <c r="H280" s="83"/>
    </row>
    <row r="281" spans="1:8" ht="14.25" customHeight="1" x14ac:dyDescent="0.3">
      <c r="A281" s="655"/>
      <c r="B281" s="26"/>
      <c r="D281" s="64"/>
      <c r="E281" s="83"/>
      <c r="F281" s="83"/>
      <c r="G281" s="83"/>
      <c r="H281" s="83"/>
    </row>
    <row r="282" spans="1:8" ht="14.25" customHeight="1" x14ac:dyDescent="0.3">
      <c r="A282" s="655"/>
      <c r="B282" s="26"/>
      <c r="D282" s="64"/>
      <c r="E282" s="83"/>
      <c r="F282" s="83"/>
      <c r="G282" s="83"/>
      <c r="H282" s="83"/>
    </row>
    <row r="283" spans="1:8" ht="14.25" customHeight="1" x14ac:dyDescent="0.3">
      <c r="A283" s="655"/>
      <c r="B283" s="26"/>
      <c r="D283" s="64"/>
      <c r="E283" s="83"/>
      <c r="F283" s="83"/>
      <c r="G283" s="83"/>
      <c r="H283" s="83"/>
    </row>
    <row r="284" spans="1:8" ht="14.25" customHeight="1" x14ac:dyDescent="0.3">
      <c r="A284" s="655"/>
      <c r="B284" s="26"/>
      <c r="D284" s="64"/>
      <c r="E284" s="83"/>
      <c r="F284" s="83"/>
      <c r="G284" s="83"/>
      <c r="H284" s="83"/>
    </row>
    <row r="285" spans="1:8" ht="14.25" customHeight="1" x14ac:dyDescent="0.3">
      <c r="A285" s="655"/>
      <c r="B285" s="26"/>
      <c r="D285" s="64"/>
      <c r="E285" s="83"/>
      <c r="F285" s="83"/>
      <c r="G285" s="83"/>
      <c r="H285" s="83"/>
    </row>
    <row r="286" spans="1:8" ht="14.25" customHeight="1" x14ac:dyDescent="0.3">
      <c r="A286" s="655"/>
      <c r="B286" s="26"/>
      <c r="D286" s="64"/>
      <c r="E286" s="83"/>
      <c r="F286" s="83"/>
      <c r="G286" s="83"/>
      <c r="H286" s="83"/>
    </row>
    <row r="287" spans="1:8" ht="14.25" customHeight="1" x14ac:dyDescent="0.3">
      <c r="A287" s="655"/>
      <c r="B287" s="26"/>
      <c r="D287" s="64"/>
      <c r="E287" s="83"/>
      <c r="F287" s="83"/>
      <c r="G287" s="83"/>
      <c r="H287" s="83"/>
    </row>
    <row r="288" spans="1:8" ht="14.25" customHeight="1" x14ac:dyDescent="0.3">
      <c r="A288" s="655"/>
      <c r="B288" s="26"/>
      <c r="D288" s="64"/>
      <c r="E288" s="83"/>
      <c r="F288" s="83"/>
      <c r="G288" s="83"/>
      <c r="H288" s="83"/>
    </row>
    <row r="289" spans="1:8" ht="14.25" customHeight="1" x14ac:dyDescent="0.3">
      <c r="A289" s="655"/>
      <c r="B289" s="26"/>
      <c r="D289" s="64"/>
      <c r="E289" s="83"/>
      <c r="F289" s="83"/>
      <c r="G289" s="83"/>
      <c r="H289" s="83"/>
    </row>
    <row r="290" spans="1:8" ht="14.25" customHeight="1" x14ac:dyDescent="0.3">
      <c r="A290" s="655"/>
      <c r="B290" s="26"/>
      <c r="D290" s="64"/>
      <c r="E290" s="83"/>
      <c r="F290" s="83"/>
      <c r="G290" s="83"/>
      <c r="H290" s="83"/>
    </row>
    <row r="291" spans="1:8" ht="14.25" customHeight="1" x14ac:dyDescent="0.3">
      <c r="A291" s="655"/>
      <c r="B291" s="26"/>
      <c r="D291" s="64"/>
      <c r="E291" s="83"/>
      <c r="F291" s="83"/>
      <c r="G291" s="83"/>
      <c r="H291" s="83"/>
    </row>
    <row r="292" spans="1:8" ht="14.25" customHeight="1" x14ac:dyDescent="0.3">
      <c r="A292" s="655"/>
      <c r="B292" s="26"/>
      <c r="D292" s="64"/>
      <c r="E292" s="83"/>
      <c r="F292" s="83"/>
      <c r="G292" s="83"/>
      <c r="H292" s="83"/>
    </row>
    <row r="293" spans="1:8" ht="14.25" customHeight="1" x14ac:dyDescent="0.3">
      <c r="A293" s="655"/>
      <c r="B293" s="26"/>
      <c r="D293" s="64"/>
      <c r="E293" s="83"/>
      <c r="F293" s="83"/>
      <c r="G293" s="83"/>
      <c r="H293" s="83"/>
    </row>
    <row r="294" spans="1:8" ht="14.25" customHeight="1" x14ac:dyDescent="0.3">
      <c r="A294" s="655"/>
      <c r="B294" s="26"/>
      <c r="D294" s="64"/>
      <c r="E294" s="83"/>
      <c r="F294" s="83"/>
      <c r="G294" s="83"/>
      <c r="H294" s="83"/>
    </row>
    <row r="295" spans="1:8" ht="14.25" customHeight="1" x14ac:dyDescent="0.3">
      <c r="A295" s="655"/>
      <c r="B295" s="26"/>
      <c r="D295" s="64"/>
      <c r="E295" s="83"/>
      <c r="F295" s="83"/>
      <c r="G295" s="83"/>
      <c r="H295" s="83"/>
    </row>
    <row r="296" spans="1:8" ht="14.25" customHeight="1" x14ac:dyDescent="0.3">
      <c r="A296" s="655"/>
      <c r="B296" s="26"/>
      <c r="D296" s="64"/>
      <c r="E296" s="83"/>
      <c r="F296" s="83"/>
      <c r="G296" s="83"/>
      <c r="H296" s="83"/>
    </row>
    <row r="297" spans="1:8" ht="14.25" customHeight="1" x14ac:dyDescent="0.3">
      <c r="A297" s="655"/>
      <c r="B297" s="26"/>
      <c r="D297" s="64"/>
      <c r="E297" s="83"/>
      <c r="F297" s="83"/>
      <c r="G297" s="83"/>
      <c r="H297" s="83"/>
    </row>
    <row r="298" spans="1:8" ht="14.25" customHeight="1" x14ac:dyDescent="0.3">
      <c r="A298" s="655"/>
      <c r="B298" s="26"/>
      <c r="D298" s="64"/>
      <c r="E298" s="83"/>
      <c r="F298" s="83"/>
      <c r="G298" s="83"/>
      <c r="H298" s="83"/>
    </row>
    <row r="299" spans="1:8" ht="14.25" customHeight="1" x14ac:dyDescent="0.3">
      <c r="A299" s="655"/>
      <c r="B299" s="26"/>
      <c r="D299" s="64"/>
      <c r="E299" s="83"/>
      <c r="F299" s="83"/>
      <c r="G299" s="83"/>
      <c r="H299" s="83"/>
    </row>
    <row r="300" spans="1:8" ht="14.25" customHeight="1" x14ac:dyDescent="0.3">
      <c r="A300" s="655"/>
      <c r="B300" s="26"/>
      <c r="D300" s="64"/>
      <c r="E300" s="83"/>
      <c r="F300" s="83"/>
      <c r="G300" s="83"/>
      <c r="H300" s="83"/>
    </row>
    <row r="301" spans="1:8" ht="14.25" customHeight="1" x14ac:dyDescent="0.3">
      <c r="A301" s="655"/>
      <c r="B301" s="26"/>
      <c r="D301" s="64"/>
      <c r="E301" s="83"/>
      <c r="F301" s="83"/>
      <c r="G301" s="83"/>
      <c r="H301" s="83"/>
    </row>
    <row r="302" spans="1:8" ht="14.25" customHeight="1" x14ac:dyDescent="0.3">
      <c r="A302" s="655"/>
      <c r="B302" s="26"/>
      <c r="D302" s="64"/>
      <c r="E302" s="83"/>
      <c r="F302" s="83"/>
      <c r="G302" s="83"/>
      <c r="H302" s="83"/>
    </row>
    <row r="303" spans="1:8" ht="14.25" customHeight="1" x14ac:dyDescent="0.3">
      <c r="A303" s="655"/>
      <c r="B303" s="26"/>
      <c r="D303" s="64"/>
      <c r="E303" s="83"/>
      <c r="F303" s="83"/>
      <c r="G303" s="83"/>
      <c r="H303" s="83"/>
    </row>
    <row r="304" spans="1:8" ht="14.25" customHeight="1" x14ac:dyDescent="0.3">
      <c r="A304" s="655"/>
      <c r="B304" s="26"/>
      <c r="D304" s="64"/>
      <c r="E304" s="83"/>
      <c r="F304" s="83"/>
      <c r="G304" s="83"/>
      <c r="H304" s="83"/>
    </row>
    <row r="305" spans="1:8" ht="14.25" customHeight="1" x14ac:dyDescent="0.3">
      <c r="A305" s="655"/>
      <c r="B305" s="26"/>
      <c r="D305" s="64"/>
      <c r="E305" s="83"/>
      <c r="F305" s="83"/>
      <c r="G305" s="83"/>
      <c r="H305" s="83"/>
    </row>
    <row r="306" spans="1:8" ht="14.25" customHeight="1" x14ac:dyDescent="0.3">
      <c r="A306" s="655"/>
      <c r="B306" s="26"/>
      <c r="D306" s="64"/>
      <c r="E306" s="83"/>
      <c r="F306" s="83"/>
      <c r="G306" s="83"/>
      <c r="H306" s="83"/>
    </row>
    <row r="307" spans="1:8" ht="15.75" customHeight="1" x14ac:dyDescent="0.3">
      <c r="A307" s="655"/>
      <c r="B307" s="26"/>
      <c r="F307" s="83"/>
    </row>
    <row r="308" spans="1:8" ht="15.75" customHeight="1" x14ac:dyDescent="0.3">
      <c r="A308" s="655"/>
      <c r="B308" s="26"/>
      <c r="F308" s="83"/>
    </row>
    <row r="309" spans="1:8" ht="15.75" customHeight="1" x14ac:dyDescent="0.3">
      <c r="A309" s="655"/>
      <c r="B309" s="26"/>
      <c r="F309" s="83"/>
    </row>
    <row r="310" spans="1:8" ht="15.75" customHeight="1" x14ac:dyDescent="0.3">
      <c r="A310" s="655"/>
      <c r="B310" s="26"/>
      <c r="F310" s="83"/>
    </row>
    <row r="311" spans="1:8" ht="15.75" customHeight="1" x14ac:dyDescent="0.3">
      <c r="A311" s="655"/>
      <c r="B311" s="26"/>
      <c r="F311" s="83"/>
    </row>
    <row r="312" spans="1:8" ht="15.75" customHeight="1" x14ac:dyDescent="0.3">
      <c r="A312" s="655"/>
      <c r="B312" s="26"/>
      <c r="F312" s="83"/>
    </row>
    <row r="313" spans="1:8" ht="15.75" customHeight="1" x14ac:dyDescent="0.3">
      <c r="A313" s="655"/>
      <c r="B313" s="26"/>
      <c r="F313" s="83"/>
    </row>
    <row r="314" spans="1:8" ht="15.75" customHeight="1" x14ac:dyDescent="0.3">
      <c r="A314" s="655"/>
      <c r="B314" s="26"/>
      <c r="F314" s="83"/>
    </row>
    <row r="315" spans="1:8" ht="15.75" customHeight="1" x14ac:dyDescent="0.3">
      <c r="A315" s="655"/>
      <c r="B315" s="26"/>
      <c r="F315" s="83"/>
    </row>
    <row r="316" spans="1:8" ht="15.75" customHeight="1" x14ac:dyDescent="0.3">
      <c r="A316" s="655"/>
      <c r="B316" s="26"/>
      <c r="F316" s="83"/>
    </row>
    <row r="317" spans="1:8" ht="15.75" customHeight="1" x14ac:dyDescent="0.3">
      <c r="A317" s="655"/>
      <c r="B317" s="26"/>
      <c r="F317" s="83"/>
    </row>
    <row r="318" spans="1:8" ht="15.75" customHeight="1" x14ac:dyDescent="0.3">
      <c r="A318" s="655"/>
      <c r="B318" s="26"/>
      <c r="F318" s="83"/>
    </row>
    <row r="319" spans="1:8" ht="15.75" customHeight="1" x14ac:dyDescent="0.3">
      <c r="A319" s="655"/>
      <c r="B319" s="26"/>
      <c r="F319" s="83"/>
    </row>
    <row r="320" spans="1:8" ht="15.75" customHeight="1" x14ac:dyDescent="0.3">
      <c r="A320" s="655"/>
      <c r="B320" s="26"/>
      <c r="F320" s="83"/>
    </row>
    <row r="321" spans="1:6" ht="15.75" customHeight="1" x14ac:dyDescent="0.3">
      <c r="A321" s="655"/>
      <c r="B321" s="26"/>
      <c r="F321" s="83"/>
    </row>
    <row r="322" spans="1:6" ht="15.75" customHeight="1" x14ac:dyDescent="0.3">
      <c r="A322" s="655"/>
      <c r="B322" s="26"/>
      <c r="F322" s="83"/>
    </row>
    <row r="323" spans="1:6" ht="15.75" customHeight="1" x14ac:dyDescent="0.3">
      <c r="A323" s="655"/>
      <c r="B323" s="26"/>
      <c r="F323" s="83"/>
    </row>
    <row r="324" spans="1:6" ht="15.75" customHeight="1" x14ac:dyDescent="0.3">
      <c r="A324" s="655"/>
      <c r="B324" s="26"/>
      <c r="F324" s="83"/>
    </row>
    <row r="325" spans="1:6" ht="15.75" customHeight="1" x14ac:dyDescent="0.3">
      <c r="A325" s="655"/>
      <c r="B325" s="26"/>
      <c r="F325" s="83"/>
    </row>
    <row r="326" spans="1:6" ht="15.75" customHeight="1" x14ac:dyDescent="0.3">
      <c r="A326" s="655"/>
      <c r="B326" s="26"/>
      <c r="F326" s="83"/>
    </row>
    <row r="327" spans="1:6" ht="15.75" customHeight="1" x14ac:dyDescent="0.3">
      <c r="A327" s="655"/>
      <c r="B327" s="26"/>
      <c r="F327" s="83"/>
    </row>
    <row r="328" spans="1:6" ht="15.75" customHeight="1" x14ac:dyDescent="0.3">
      <c r="A328" s="655"/>
      <c r="B328" s="26"/>
      <c r="F328" s="83"/>
    </row>
    <row r="329" spans="1:6" ht="15.75" customHeight="1" x14ac:dyDescent="0.3">
      <c r="A329" s="655"/>
      <c r="B329" s="26"/>
      <c r="F329" s="83"/>
    </row>
    <row r="330" spans="1:6" ht="15.75" customHeight="1" x14ac:dyDescent="0.3">
      <c r="A330" s="655"/>
      <c r="B330" s="26"/>
      <c r="F330" s="83"/>
    </row>
    <row r="331" spans="1:6" ht="15.75" customHeight="1" x14ac:dyDescent="0.3">
      <c r="A331" s="655"/>
      <c r="B331" s="26"/>
      <c r="F331" s="83"/>
    </row>
    <row r="332" spans="1:6" ht="15.75" customHeight="1" x14ac:dyDescent="0.3">
      <c r="A332" s="655"/>
      <c r="B332" s="26"/>
      <c r="F332" s="83"/>
    </row>
    <row r="333" spans="1:6" ht="15.75" customHeight="1" x14ac:dyDescent="0.3">
      <c r="A333" s="655"/>
      <c r="B333" s="26"/>
      <c r="F333" s="83"/>
    </row>
    <row r="334" spans="1:6" ht="15.75" customHeight="1" x14ac:dyDescent="0.3">
      <c r="A334" s="655"/>
      <c r="B334" s="26"/>
      <c r="F334" s="83"/>
    </row>
    <row r="335" spans="1:6" ht="15.75" customHeight="1" x14ac:dyDescent="0.3">
      <c r="A335" s="655"/>
      <c r="B335" s="26"/>
      <c r="F335" s="83"/>
    </row>
    <row r="336" spans="1:6" ht="15.75" customHeight="1" x14ac:dyDescent="0.3">
      <c r="A336" s="655"/>
      <c r="B336" s="26"/>
      <c r="F336" s="83"/>
    </row>
    <row r="337" spans="1:6" ht="15.75" customHeight="1" x14ac:dyDescent="0.3">
      <c r="A337" s="655"/>
      <c r="B337" s="26"/>
      <c r="F337" s="83"/>
    </row>
    <row r="338" spans="1:6" ht="15.75" customHeight="1" x14ac:dyDescent="0.3">
      <c r="A338" s="655"/>
      <c r="B338" s="26"/>
      <c r="F338" s="83"/>
    </row>
    <row r="339" spans="1:6" ht="15.75" customHeight="1" x14ac:dyDescent="0.3">
      <c r="A339" s="655"/>
      <c r="B339" s="26"/>
      <c r="F339" s="83"/>
    </row>
    <row r="340" spans="1:6" ht="15.75" customHeight="1" x14ac:dyDescent="0.3">
      <c r="A340" s="655"/>
      <c r="B340" s="26"/>
      <c r="F340" s="83"/>
    </row>
    <row r="341" spans="1:6" ht="15.75" customHeight="1" x14ac:dyDescent="0.3">
      <c r="A341" s="655"/>
      <c r="B341" s="26"/>
      <c r="F341" s="83"/>
    </row>
    <row r="342" spans="1:6" ht="15.75" customHeight="1" x14ac:dyDescent="0.3">
      <c r="A342" s="655"/>
      <c r="B342" s="26"/>
      <c r="F342" s="83"/>
    </row>
    <row r="343" spans="1:6" ht="15.75" customHeight="1" x14ac:dyDescent="0.3">
      <c r="A343" s="655"/>
      <c r="B343" s="26"/>
      <c r="F343" s="83"/>
    </row>
    <row r="344" spans="1:6" ht="15.75" customHeight="1" x14ac:dyDescent="0.3">
      <c r="A344" s="655"/>
      <c r="B344" s="26"/>
      <c r="F344" s="83"/>
    </row>
    <row r="345" spans="1:6" ht="15.75" customHeight="1" x14ac:dyDescent="0.3">
      <c r="A345" s="655"/>
      <c r="B345" s="26"/>
      <c r="F345" s="83"/>
    </row>
    <row r="346" spans="1:6" ht="15.75" customHeight="1" x14ac:dyDescent="0.3">
      <c r="A346" s="655"/>
      <c r="B346" s="26"/>
      <c r="F346" s="83"/>
    </row>
    <row r="347" spans="1:6" ht="15.75" customHeight="1" x14ac:dyDescent="0.3">
      <c r="A347" s="655"/>
      <c r="B347" s="26"/>
      <c r="F347" s="83"/>
    </row>
    <row r="348" spans="1:6" ht="15.75" customHeight="1" x14ac:dyDescent="0.3">
      <c r="A348" s="655"/>
      <c r="B348" s="26"/>
      <c r="F348" s="83"/>
    </row>
    <row r="349" spans="1:6" ht="15.75" customHeight="1" x14ac:dyDescent="0.3">
      <c r="A349" s="655"/>
      <c r="B349" s="26"/>
      <c r="F349" s="83"/>
    </row>
    <row r="350" spans="1:6" ht="15.75" customHeight="1" x14ac:dyDescent="0.3">
      <c r="A350" s="655"/>
      <c r="B350" s="26"/>
      <c r="F350" s="83"/>
    </row>
    <row r="351" spans="1:6" ht="15.75" customHeight="1" x14ac:dyDescent="0.3">
      <c r="A351" s="655"/>
      <c r="B351" s="26"/>
      <c r="F351" s="83"/>
    </row>
    <row r="352" spans="1:6" ht="15.75" customHeight="1" x14ac:dyDescent="0.3">
      <c r="A352" s="655"/>
      <c r="B352" s="26"/>
      <c r="F352" s="83"/>
    </row>
    <row r="353" spans="1:6" ht="15.75" customHeight="1" x14ac:dyDescent="0.3">
      <c r="A353" s="655"/>
      <c r="B353" s="26"/>
      <c r="F353" s="83"/>
    </row>
    <row r="354" spans="1:6" ht="15.75" customHeight="1" x14ac:dyDescent="0.3">
      <c r="A354" s="655"/>
      <c r="B354" s="26"/>
      <c r="F354" s="83"/>
    </row>
    <row r="355" spans="1:6" ht="15.75" customHeight="1" x14ac:dyDescent="0.3">
      <c r="A355" s="655"/>
      <c r="B355" s="26"/>
      <c r="F355" s="83"/>
    </row>
    <row r="356" spans="1:6" ht="15.75" customHeight="1" x14ac:dyDescent="0.3">
      <c r="A356" s="655"/>
      <c r="B356" s="26"/>
      <c r="F356" s="83"/>
    </row>
    <row r="357" spans="1:6" ht="15.75" customHeight="1" x14ac:dyDescent="0.3">
      <c r="A357" s="655"/>
      <c r="B357" s="26"/>
      <c r="F357" s="83"/>
    </row>
    <row r="358" spans="1:6" ht="15.75" customHeight="1" x14ac:dyDescent="0.3">
      <c r="A358" s="655"/>
      <c r="B358" s="26"/>
      <c r="F358" s="83"/>
    </row>
    <row r="359" spans="1:6" ht="15.75" customHeight="1" x14ac:dyDescent="0.3">
      <c r="A359" s="655"/>
      <c r="B359" s="26"/>
      <c r="F359" s="83"/>
    </row>
    <row r="360" spans="1:6" ht="15.75" customHeight="1" x14ac:dyDescent="0.3">
      <c r="A360" s="655"/>
      <c r="B360" s="26"/>
      <c r="F360" s="83"/>
    </row>
    <row r="361" spans="1:6" ht="15.75" customHeight="1" x14ac:dyDescent="0.3">
      <c r="A361" s="655"/>
      <c r="B361" s="26"/>
      <c r="F361" s="83"/>
    </row>
    <row r="362" spans="1:6" ht="15.75" customHeight="1" x14ac:dyDescent="0.3">
      <c r="A362" s="655"/>
      <c r="B362" s="26"/>
      <c r="F362" s="83"/>
    </row>
    <row r="363" spans="1:6" ht="15.75" customHeight="1" x14ac:dyDescent="0.3">
      <c r="A363" s="655"/>
      <c r="B363" s="26"/>
      <c r="F363" s="83"/>
    </row>
    <row r="364" spans="1:6" ht="15.75" customHeight="1" x14ac:dyDescent="0.3">
      <c r="A364" s="655"/>
      <c r="B364" s="26"/>
      <c r="F364" s="83"/>
    </row>
    <row r="365" spans="1:6" ht="15.75" customHeight="1" x14ac:dyDescent="0.3">
      <c r="A365" s="655"/>
      <c r="B365" s="26"/>
      <c r="F365" s="83"/>
    </row>
    <row r="366" spans="1:6" ht="15.75" customHeight="1" x14ac:dyDescent="0.3">
      <c r="A366" s="655"/>
      <c r="B366" s="26"/>
      <c r="F366" s="83"/>
    </row>
    <row r="367" spans="1:6" ht="15.75" customHeight="1" x14ac:dyDescent="0.3">
      <c r="A367" s="655"/>
      <c r="B367" s="26"/>
      <c r="F367" s="83"/>
    </row>
    <row r="368" spans="1:6" ht="15.75" customHeight="1" x14ac:dyDescent="0.3">
      <c r="A368" s="655"/>
      <c r="B368" s="26"/>
      <c r="F368" s="83"/>
    </row>
    <row r="369" spans="1:6" ht="15.75" customHeight="1" x14ac:dyDescent="0.3">
      <c r="A369" s="655"/>
      <c r="B369" s="26"/>
      <c r="F369" s="83"/>
    </row>
    <row r="370" spans="1:6" ht="15.75" customHeight="1" x14ac:dyDescent="0.3">
      <c r="A370" s="655"/>
      <c r="B370" s="26"/>
      <c r="F370" s="83"/>
    </row>
    <row r="371" spans="1:6" ht="15.75" customHeight="1" x14ac:dyDescent="0.3">
      <c r="A371" s="655"/>
      <c r="B371" s="26"/>
      <c r="F371" s="83"/>
    </row>
    <row r="372" spans="1:6" ht="15.75" customHeight="1" x14ac:dyDescent="0.3">
      <c r="A372" s="655"/>
      <c r="B372" s="26"/>
      <c r="F372" s="83"/>
    </row>
    <row r="373" spans="1:6" ht="15.75" customHeight="1" x14ac:dyDescent="0.3">
      <c r="A373" s="655"/>
      <c r="B373" s="26"/>
      <c r="F373" s="83"/>
    </row>
    <row r="374" spans="1:6" ht="15.75" customHeight="1" x14ac:dyDescent="0.3">
      <c r="A374" s="655"/>
      <c r="B374" s="26"/>
      <c r="F374" s="83"/>
    </row>
    <row r="375" spans="1:6" ht="15.75" customHeight="1" x14ac:dyDescent="0.3">
      <c r="A375" s="655"/>
      <c r="B375" s="26"/>
      <c r="F375" s="83"/>
    </row>
    <row r="376" spans="1:6" ht="15.75" customHeight="1" x14ac:dyDescent="0.3">
      <c r="A376" s="655"/>
      <c r="B376" s="26"/>
      <c r="F376" s="83"/>
    </row>
    <row r="377" spans="1:6" ht="15.75" customHeight="1" x14ac:dyDescent="0.3">
      <c r="A377" s="655"/>
      <c r="B377" s="26"/>
      <c r="F377" s="83"/>
    </row>
    <row r="378" spans="1:6" ht="15.75" customHeight="1" x14ac:dyDescent="0.3">
      <c r="A378" s="655"/>
      <c r="B378" s="26"/>
      <c r="F378" s="83"/>
    </row>
    <row r="379" spans="1:6" ht="15.75" customHeight="1" x14ac:dyDescent="0.3">
      <c r="A379" s="655"/>
      <c r="B379" s="26"/>
      <c r="F379" s="83"/>
    </row>
    <row r="380" spans="1:6" ht="15.75" customHeight="1" x14ac:dyDescent="0.3">
      <c r="A380" s="655"/>
      <c r="B380" s="26"/>
      <c r="F380" s="83"/>
    </row>
    <row r="381" spans="1:6" ht="15.75" customHeight="1" x14ac:dyDescent="0.3">
      <c r="A381" s="655"/>
      <c r="B381" s="26"/>
      <c r="F381" s="83"/>
    </row>
    <row r="382" spans="1:6" ht="15.75" customHeight="1" x14ac:dyDescent="0.3">
      <c r="A382" s="655"/>
      <c r="B382" s="26"/>
      <c r="F382" s="83"/>
    </row>
    <row r="383" spans="1:6" ht="15.75" customHeight="1" x14ac:dyDescent="0.3">
      <c r="A383" s="655"/>
      <c r="B383" s="26"/>
      <c r="F383" s="83"/>
    </row>
    <row r="384" spans="1:6" ht="15.75" customHeight="1" x14ac:dyDescent="0.3">
      <c r="A384" s="655"/>
      <c r="B384" s="26"/>
      <c r="F384" s="83"/>
    </row>
    <row r="385" spans="1:6" ht="15.75" customHeight="1" x14ac:dyDescent="0.3">
      <c r="A385" s="655"/>
      <c r="B385" s="26"/>
      <c r="F385" s="83"/>
    </row>
    <row r="386" spans="1:6" ht="15.75" customHeight="1" x14ac:dyDescent="0.3">
      <c r="A386" s="655"/>
      <c r="B386" s="26"/>
      <c r="F386" s="83"/>
    </row>
    <row r="387" spans="1:6" ht="15.75" customHeight="1" x14ac:dyDescent="0.3">
      <c r="A387" s="655"/>
      <c r="B387" s="26"/>
      <c r="F387" s="83"/>
    </row>
    <row r="388" spans="1:6" ht="15.75" customHeight="1" x14ac:dyDescent="0.3">
      <c r="A388" s="655"/>
      <c r="B388" s="26"/>
      <c r="F388" s="83"/>
    </row>
    <row r="389" spans="1:6" ht="15.75" customHeight="1" x14ac:dyDescent="0.3">
      <c r="A389" s="655"/>
      <c r="B389" s="26"/>
      <c r="F389" s="83"/>
    </row>
    <row r="390" spans="1:6" ht="15.75" customHeight="1" x14ac:dyDescent="0.3">
      <c r="A390" s="655"/>
      <c r="B390" s="26"/>
      <c r="F390" s="83"/>
    </row>
    <row r="391" spans="1:6" ht="15.75" customHeight="1" x14ac:dyDescent="0.3">
      <c r="A391" s="655"/>
      <c r="B391" s="26"/>
      <c r="F391" s="83"/>
    </row>
    <row r="392" spans="1:6" ht="15.75" customHeight="1" x14ac:dyDescent="0.3">
      <c r="A392" s="655"/>
      <c r="B392" s="26"/>
      <c r="F392" s="83"/>
    </row>
    <row r="393" spans="1:6" ht="15.75" customHeight="1" x14ac:dyDescent="0.3">
      <c r="A393" s="655"/>
      <c r="B393" s="26"/>
      <c r="F393" s="83"/>
    </row>
    <row r="394" spans="1:6" ht="15.75" customHeight="1" x14ac:dyDescent="0.3">
      <c r="A394" s="655"/>
      <c r="B394" s="26"/>
      <c r="F394" s="83"/>
    </row>
    <row r="395" spans="1:6" ht="15.75" customHeight="1" x14ac:dyDescent="0.3">
      <c r="A395" s="655"/>
      <c r="B395" s="26"/>
      <c r="F395" s="83"/>
    </row>
    <row r="396" spans="1:6" ht="15.75" customHeight="1" x14ac:dyDescent="0.3">
      <c r="A396" s="655"/>
      <c r="B396" s="26"/>
      <c r="F396" s="83"/>
    </row>
    <row r="397" spans="1:6" ht="15.75" customHeight="1" x14ac:dyDescent="0.3">
      <c r="A397" s="655"/>
      <c r="B397" s="26"/>
      <c r="F397" s="83"/>
    </row>
    <row r="398" spans="1:6" ht="15.75" customHeight="1" x14ac:dyDescent="0.3">
      <c r="A398" s="655"/>
      <c r="B398" s="26"/>
      <c r="F398" s="83"/>
    </row>
    <row r="399" spans="1:6" ht="15.75" customHeight="1" x14ac:dyDescent="0.3">
      <c r="A399" s="655"/>
      <c r="B399" s="26"/>
      <c r="F399" s="83"/>
    </row>
    <row r="400" spans="1:6" ht="15.75" customHeight="1" x14ac:dyDescent="0.3">
      <c r="A400" s="655"/>
      <c r="B400" s="26"/>
      <c r="F400" s="83"/>
    </row>
    <row r="401" spans="1:6" ht="15.75" customHeight="1" x14ac:dyDescent="0.3">
      <c r="A401" s="655"/>
      <c r="B401" s="26"/>
      <c r="F401" s="83"/>
    </row>
    <row r="402" spans="1:6" ht="15.75" customHeight="1" x14ac:dyDescent="0.3">
      <c r="A402" s="655"/>
      <c r="B402" s="26"/>
      <c r="F402" s="83"/>
    </row>
    <row r="403" spans="1:6" ht="15.75" customHeight="1" x14ac:dyDescent="0.3">
      <c r="A403" s="655"/>
      <c r="B403" s="26"/>
      <c r="F403" s="83"/>
    </row>
    <row r="404" spans="1:6" ht="15.75" customHeight="1" x14ac:dyDescent="0.3">
      <c r="A404" s="655"/>
      <c r="B404" s="26"/>
      <c r="F404" s="83"/>
    </row>
    <row r="405" spans="1:6" ht="15.75" customHeight="1" x14ac:dyDescent="0.3">
      <c r="A405" s="655"/>
      <c r="B405" s="26"/>
      <c r="F405" s="83"/>
    </row>
    <row r="406" spans="1:6" ht="15.75" customHeight="1" x14ac:dyDescent="0.3">
      <c r="A406" s="655"/>
      <c r="B406" s="26"/>
      <c r="F406" s="83"/>
    </row>
    <row r="407" spans="1:6" ht="15.75" customHeight="1" x14ac:dyDescent="0.3">
      <c r="A407" s="655"/>
      <c r="B407" s="26"/>
      <c r="F407" s="83"/>
    </row>
    <row r="408" spans="1:6" ht="15.75" customHeight="1" x14ac:dyDescent="0.3">
      <c r="A408" s="655"/>
      <c r="B408" s="26"/>
      <c r="F408" s="83"/>
    </row>
    <row r="409" spans="1:6" ht="15.75" customHeight="1" x14ac:dyDescent="0.3">
      <c r="A409" s="655"/>
      <c r="B409" s="26"/>
      <c r="F409" s="83"/>
    </row>
    <row r="410" spans="1:6" ht="15.75" customHeight="1" x14ac:dyDescent="0.3">
      <c r="A410" s="655"/>
      <c r="B410" s="26"/>
      <c r="F410" s="83"/>
    </row>
    <row r="411" spans="1:6" ht="15.75" customHeight="1" x14ac:dyDescent="0.3">
      <c r="A411" s="655"/>
      <c r="B411" s="26"/>
      <c r="F411" s="83"/>
    </row>
    <row r="412" spans="1:6" ht="15.75" customHeight="1" x14ac:dyDescent="0.3">
      <c r="A412" s="655"/>
      <c r="B412" s="26"/>
      <c r="F412" s="83"/>
    </row>
    <row r="413" spans="1:6" ht="15.75" customHeight="1" x14ac:dyDescent="0.3">
      <c r="A413" s="655"/>
      <c r="B413" s="26"/>
      <c r="F413" s="83"/>
    </row>
    <row r="414" spans="1:6" ht="15.75" customHeight="1" x14ac:dyDescent="0.3">
      <c r="A414" s="655"/>
      <c r="B414" s="26"/>
      <c r="F414" s="83"/>
    </row>
    <row r="415" spans="1:6" ht="15.75" customHeight="1" x14ac:dyDescent="0.3">
      <c r="A415" s="655"/>
      <c r="B415" s="26"/>
      <c r="F415" s="83"/>
    </row>
    <row r="416" spans="1:6" ht="15.75" customHeight="1" x14ac:dyDescent="0.3">
      <c r="A416" s="655"/>
      <c r="B416" s="26"/>
      <c r="F416" s="83"/>
    </row>
    <row r="417" spans="1:6" ht="15.75" customHeight="1" x14ac:dyDescent="0.3">
      <c r="A417" s="655"/>
      <c r="B417" s="26"/>
      <c r="F417" s="83"/>
    </row>
    <row r="418" spans="1:6" ht="15.75" customHeight="1" x14ac:dyDescent="0.3">
      <c r="A418" s="655"/>
      <c r="B418" s="26"/>
      <c r="F418" s="83"/>
    </row>
    <row r="419" spans="1:6" ht="15.75" customHeight="1" x14ac:dyDescent="0.3">
      <c r="A419" s="655"/>
      <c r="B419" s="26"/>
      <c r="F419" s="83"/>
    </row>
    <row r="420" spans="1:6" ht="15.75" customHeight="1" x14ac:dyDescent="0.3">
      <c r="A420" s="655"/>
      <c r="B420" s="26"/>
      <c r="F420" s="83"/>
    </row>
    <row r="421" spans="1:6" ht="15.75" customHeight="1" x14ac:dyDescent="0.3">
      <c r="A421" s="655"/>
      <c r="B421" s="26"/>
      <c r="F421" s="83"/>
    </row>
    <row r="422" spans="1:6" ht="15.75" customHeight="1" x14ac:dyDescent="0.3">
      <c r="A422" s="655"/>
      <c r="B422" s="26"/>
      <c r="F422" s="83"/>
    </row>
    <row r="423" spans="1:6" ht="15.75" customHeight="1" x14ac:dyDescent="0.3">
      <c r="A423" s="655"/>
      <c r="B423" s="26"/>
      <c r="F423" s="83"/>
    </row>
    <row r="424" spans="1:6" ht="15.75" customHeight="1" x14ac:dyDescent="0.3">
      <c r="A424" s="655"/>
      <c r="B424" s="26"/>
      <c r="F424" s="83"/>
    </row>
    <row r="425" spans="1:6" ht="15.75" customHeight="1" x14ac:dyDescent="0.3">
      <c r="A425" s="655"/>
      <c r="B425" s="26"/>
      <c r="F425" s="83"/>
    </row>
    <row r="426" spans="1:6" ht="15.75" customHeight="1" x14ac:dyDescent="0.3">
      <c r="A426" s="655"/>
      <c r="B426" s="26"/>
      <c r="F426" s="83"/>
    </row>
    <row r="427" spans="1:6" ht="15.75" customHeight="1" x14ac:dyDescent="0.3">
      <c r="A427" s="655"/>
      <c r="B427" s="26"/>
      <c r="F427" s="83"/>
    </row>
    <row r="428" spans="1:6" ht="15.75" customHeight="1" x14ac:dyDescent="0.3">
      <c r="A428" s="655"/>
      <c r="B428" s="26"/>
      <c r="F428" s="83"/>
    </row>
    <row r="429" spans="1:6" ht="15.75" customHeight="1" x14ac:dyDescent="0.3">
      <c r="A429" s="655"/>
      <c r="B429" s="26"/>
      <c r="F429" s="83"/>
    </row>
    <row r="430" spans="1:6" ht="15.75" customHeight="1" x14ac:dyDescent="0.3">
      <c r="A430" s="655"/>
      <c r="B430" s="26"/>
      <c r="F430" s="83"/>
    </row>
    <row r="431" spans="1:6" ht="15.75" customHeight="1" x14ac:dyDescent="0.3">
      <c r="A431" s="655"/>
      <c r="B431" s="26"/>
      <c r="F431" s="83"/>
    </row>
    <row r="432" spans="1:6" ht="15.75" customHeight="1" x14ac:dyDescent="0.3">
      <c r="A432" s="655"/>
      <c r="B432" s="26"/>
      <c r="F432" s="83"/>
    </row>
    <row r="433" spans="1:6" ht="15.75" customHeight="1" x14ac:dyDescent="0.3">
      <c r="A433" s="655"/>
      <c r="B433" s="26"/>
      <c r="F433" s="83"/>
    </row>
    <row r="434" spans="1:6" ht="15.75" customHeight="1" x14ac:dyDescent="0.3">
      <c r="A434" s="655"/>
      <c r="B434" s="26"/>
      <c r="F434" s="83"/>
    </row>
    <row r="435" spans="1:6" ht="15.75" customHeight="1" x14ac:dyDescent="0.3">
      <c r="A435" s="655"/>
      <c r="B435" s="26"/>
      <c r="F435" s="83"/>
    </row>
    <row r="436" spans="1:6" ht="15.75" customHeight="1" x14ac:dyDescent="0.3">
      <c r="A436" s="655"/>
      <c r="B436" s="26"/>
      <c r="F436" s="83"/>
    </row>
    <row r="437" spans="1:6" ht="15.75" customHeight="1" x14ac:dyDescent="0.3">
      <c r="A437" s="655"/>
      <c r="B437" s="26"/>
      <c r="F437" s="83"/>
    </row>
    <row r="438" spans="1:6" ht="15.75" customHeight="1" x14ac:dyDescent="0.3">
      <c r="A438" s="655"/>
      <c r="B438" s="26"/>
      <c r="F438" s="83"/>
    </row>
    <row r="439" spans="1:6" ht="15.75" customHeight="1" x14ac:dyDescent="0.3">
      <c r="A439" s="655"/>
      <c r="B439" s="26"/>
      <c r="F439" s="83"/>
    </row>
    <row r="440" spans="1:6" ht="15.75" customHeight="1" x14ac:dyDescent="0.3">
      <c r="A440" s="655"/>
      <c r="B440" s="26"/>
      <c r="F440" s="83"/>
    </row>
    <row r="441" spans="1:6" ht="15.75" customHeight="1" x14ac:dyDescent="0.3">
      <c r="A441" s="655"/>
      <c r="B441" s="26"/>
      <c r="F441" s="83"/>
    </row>
    <row r="442" spans="1:6" ht="15.75" customHeight="1" x14ac:dyDescent="0.3">
      <c r="A442" s="655"/>
      <c r="B442" s="26"/>
      <c r="F442" s="83"/>
    </row>
    <row r="443" spans="1:6" ht="15.75" customHeight="1" x14ac:dyDescent="0.3">
      <c r="A443" s="655"/>
      <c r="B443" s="26"/>
      <c r="F443" s="83"/>
    </row>
    <row r="444" spans="1:6" ht="15.75" customHeight="1" x14ac:dyDescent="0.3">
      <c r="A444" s="655"/>
      <c r="B444" s="26"/>
      <c r="F444" s="83"/>
    </row>
    <row r="445" spans="1:6" ht="15.75" customHeight="1" x14ac:dyDescent="0.3">
      <c r="A445" s="655"/>
      <c r="B445" s="26"/>
      <c r="F445" s="83"/>
    </row>
    <row r="446" spans="1:6" ht="15.75" customHeight="1" x14ac:dyDescent="0.3">
      <c r="A446" s="655"/>
      <c r="B446" s="26"/>
      <c r="F446" s="83"/>
    </row>
    <row r="447" spans="1:6" ht="15.75" customHeight="1" x14ac:dyDescent="0.3">
      <c r="A447" s="655"/>
      <c r="B447" s="26"/>
      <c r="F447" s="83"/>
    </row>
    <row r="448" spans="1:6" ht="15.75" customHeight="1" x14ac:dyDescent="0.3">
      <c r="A448" s="655"/>
      <c r="B448" s="26"/>
      <c r="F448" s="83"/>
    </row>
    <row r="449" spans="1:6" ht="15.75" customHeight="1" x14ac:dyDescent="0.3">
      <c r="A449" s="655"/>
      <c r="B449" s="26"/>
      <c r="F449" s="83"/>
    </row>
    <row r="450" spans="1:6" ht="15.75" customHeight="1" x14ac:dyDescent="0.3">
      <c r="A450" s="655"/>
      <c r="B450" s="26"/>
      <c r="F450" s="83"/>
    </row>
    <row r="451" spans="1:6" ht="15.75" customHeight="1" x14ac:dyDescent="0.3">
      <c r="A451" s="655"/>
      <c r="B451" s="26"/>
      <c r="F451" s="83"/>
    </row>
    <row r="452" spans="1:6" ht="15.75" customHeight="1" x14ac:dyDescent="0.3">
      <c r="A452" s="655"/>
      <c r="B452" s="26"/>
      <c r="F452" s="83"/>
    </row>
    <row r="453" spans="1:6" ht="15.75" customHeight="1" x14ac:dyDescent="0.3">
      <c r="A453" s="655"/>
      <c r="B453" s="26"/>
      <c r="F453" s="83"/>
    </row>
    <row r="454" spans="1:6" ht="15.75" customHeight="1" x14ac:dyDescent="0.3">
      <c r="A454" s="655"/>
      <c r="B454" s="26"/>
      <c r="F454" s="83"/>
    </row>
    <row r="455" spans="1:6" ht="15.75" customHeight="1" x14ac:dyDescent="0.3">
      <c r="A455" s="655"/>
      <c r="B455" s="26"/>
      <c r="F455" s="83"/>
    </row>
    <row r="456" spans="1:6" ht="15.75" customHeight="1" x14ac:dyDescent="0.3">
      <c r="A456" s="655"/>
      <c r="B456" s="26"/>
      <c r="F456" s="83"/>
    </row>
    <row r="457" spans="1:6" ht="15.75" customHeight="1" x14ac:dyDescent="0.3">
      <c r="A457" s="655"/>
      <c r="B457" s="26"/>
      <c r="F457" s="83"/>
    </row>
    <row r="458" spans="1:6" ht="15.75" customHeight="1" x14ac:dyDescent="0.3">
      <c r="A458" s="655"/>
      <c r="B458" s="26"/>
      <c r="F458" s="83"/>
    </row>
    <row r="459" spans="1:6" ht="15.75" customHeight="1" x14ac:dyDescent="0.3">
      <c r="A459" s="655"/>
      <c r="B459" s="26"/>
      <c r="F459" s="83"/>
    </row>
    <row r="460" spans="1:6" ht="15.75" customHeight="1" x14ac:dyDescent="0.3">
      <c r="A460" s="655"/>
      <c r="B460" s="26"/>
      <c r="F460" s="83"/>
    </row>
    <row r="461" spans="1:6" ht="15.75" customHeight="1" x14ac:dyDescent="0.3">
      <c r="A461" s="655"/>
      <c r="B461" s="26"/>
      <c r="F461" s="83"/>
    </row>
    <row r="462" spans="1:6" ht="15.75" customHeight="1" x14ac:dyDescent="0.3">
      <c r="A462" s="655"/>
      <c r="B462" s="26"/>
      <c r="F462" s="83"/>
    </row>
    <row r="463" spans="1:6" ht="15.75" customHeight="1" x14ac:dyDescent="0.3">
      <c r="A463" s="655"/>
      <c r="B463" s="26"/>
      <c r="F463" s="83"/>
    </row>
    <row r="464" spans="1:6" ht="15.75" customHeight="1" x14ac:dyDescent="0.3">
      <c r="A464" s="655"/>
      <c r="B464" s="26"/>
      <c r="F464" s="83"/>
    </row>
    <row r="465" spans="1:6" ht="15.75" customHeight="1" x14ac:dyDescent="0.3">
      <c r="A465" s="655"/>
      <c r="B465" s="26"/>
      <c r="F465" s="83"/>
    </row>
    <row r="466" spans="1:6" ht="15.75" customHeight="1" x14ac:dyDescent="0.3">
      <c r="A466" s="655"/>
      <c r="B466" s="26"/>
      <c r="F466" s="83"/>
    </row>
    <row r="467" spans="1:6" ht="15.75" customHeight="1" x14ac:dyDescent="0.3">
      <c r="A467" s="655"/>
      <c r="B467" s="26"/>
      <c r="F467" s="83"/>
    </row>
    <row r="468" spans="1:6" ht="15.75" customHeight="1" x14ac:dyDescent="0.3">
      <c r="A468" s="655"/>
      <c r="B468" s="26"/>
      <c r="F468" s="83"/>
    </row>
    <row r="469" spans="1:6" ht="15.75" customHeight="1" x14ac:dyDescent="0.3">
      <c r="A469" s="655"/>
      <c r="B469" s="26"/>
      <c r="F469" s="83"/>
    </row>
    <row r="470" spans="1:6" ht="15.75" customHeight="1" x14ac:dyDescent="0.3">
      <c r="A470" s="655"/>
      <c r="B470" s="26"/>
      <c r="F470" s="83"/>
    </row>
    <row r="471" spans="1:6" ht="15.75" customHeight="1" x14ac:dyDescent="0.3">
      <c r="A471" s="655"/>
      <c r="B471" s="26"/>
      <c r="F471" s="83"/>
    </row>
    <row r="472" spans="1:6" ht="15.75" customHeight="1" x14ac:dyDescent="0.3">
      <c r="A472" s="655"/>
      <c r="B472" s="26"/>
      <c r="F472" s="83"/>
    </row>
    <row r="473" spans="1:6" ht="15.75" customHeight="1" x14ac:dyDescent="0.3">
      <c r="A473" s="655"/>
      <c r="B473" s="26"/>
      <c r="F473" s="83"/>
    </row>
    <row r="474" spans="1:6" ht="15.75" customHeight="1" x14ac:dyDescent="0.3">
      <c r="A474" s="655"/>
      <c r="B474" s="26"/>
      <c r="F474" s="83"/>
    </row>
    <row r="475" spans="1:6" ht="15.75" customHeight="1" x14ac:dyDescent="0.3">
      <c r="A475" s="655"/>
      <c r="B475" s="26"/>
      <c r="F475" s="83"/>
    </row>
    <row r="476" spans="1:6" ht="15.75" customHeight="1" x14ac:dyDescent="0.3">
      <c r="A476" s="655"/>
      <c r="B476" s="26"/>
      <c r="F476" s="83"/>
    </row>
    <row r="477" spans="1:6" ht="15.75" customHeight="1" x14ac:dyDescent="0.3">
      <c r="A477" s="655"/>
      <c r="B477" s="26"/>
      <c r="F477" s="83"/>
    </row>
    <row r="478" spans="1:6" ht="15.75" customHeight="1" x14ac:dyDescent="0.3">
      <c r="A478" s="655"/>
      <c r="B478" s="26"/>
      <c r="F478" s="83"/>
    </row>
    <row r="479" spans="1:6" ht="15.75" customHeight="1" x14ac:dyDescent="0.3">
      <c r="A479" s="655"/>
      <c r="B479" s="26"/>
      <c r="F479" s="83"/>
    </row>
    <row r="480" spans="1:6" ht="15.75" customHeight="1" x14ac:dyDescent="0.3">
      <c r="A480" s="655"/>
      <c r="B480" s="26"/>
      <c r="F480" s="83"/>
    </row>
    <row r="481" spans="1:6" ht="15.75" customHeight="1" x14ac:dyDescent="0.3">
      <c r="A481" s="655"/>
      <c r="B481" s="26"/>
      <c r="F481" s="83"/>
    </row>
    <row r="482" spans="1:6" ht="15.75" customHeight="1" x14ac:dyDescent="0.3">
      <c r="A482" s="655"/>
      <c r="B482" s="26"/>
      <c r="F482" s="83"/>
    </row>
    <row r="483" spans="1:6" ht="15.75" customHeight="1" x14ac:dyDescent="0.3">
      <c r="A483" s="655"/>
      <c r="B483" s="26"/>
      <c r="F483" s="83"/>
    </row>
    <row r="484" spans="1:6" ht="15.75" customHeight="1" x14ac:dyDescent="0.3">
      <c r="A484" s="655"/>
      <c r="B484" s="26"/>
      <c r="F484" s="83"/>
    </row>
    <row r="485" spans="1:6" ht="15.75" customHeight="1" x14ac:dyDescent="0.3">
      <c r="A485" s="655"/>
      <c r="B485" s="26"/>
      <c r="F485" s="83"/>
    </row>
    <row r="486" spans="1:6" ht="15.75" customHeight="1" x14ac:dyDescent="0.3">
      <c r="A486" s="655"/>
      <c r="B486" s="26"/>
      <c r="F486" s="83"/>
    </row>
    <row r="487" spans="1:6" ht="15.75" customHeight="1" x14ac:dyDescent="0.3">
      <c r="A487" s="655"/>
      <c r="B487" s="26"/>
      <c r="F487" s="83"/>
    </row>
    <row r="488" spans="1:6" ht="15.75" customHeight="1" x14ac:dyDescent="0.3">
      <c r="A488" s="655"/>
      <c r="B488" s="26"/>
      <c r="F488" s="83"/>
    </row>
    <row r="489" spans="1:6" ht="15.75" customHeight="1" x14ac:dyDescent="0.3">
      <c r="A489" s="655"/>
      <c r="B489" s="26"/>
      <c r="F489" s="83"/>
    </row>
    <row r="490" spans="1:6" ht="15.75" customHeight="1" x14ac:dyDescent="0.3">
      <c r="A490" s="655"/>
      <c r="B490" s="26"/>
      <c r="F490" s="83"/>
    </row>
    <row r="491" spans="1:6" ht="15.75" customHeight="1" x14ac:dyDescent="0.3">
      <c r="A491" s="655"/>
      <c r="B491" s="26"/>
      <c r="F491" s="83"/>
    </row>
    <row r="492" spans="1:6" ht="15.75" customHeight="1" x14ac:dyDescent="0.3">
      <c r="A492" s="655"/>
      <c r="B492" s="26"/>
      <c r="F492" s="83"/>
    </row>
    <row r="493" spans="1:6" ht="15.75" customHeight="1" x14ac:dyDescent="0.3">
      <c r="A493" s="655"/>
      <c r="B493" s="26"/>
      <c r="F493" s="83"/>
    </row>
    <row r="494" spans="1:6" ht="15.75" customHeight="1" x14ac:dyDescent="0.3">
      <c r="A494" s="655"/>
      <c r="B494" s="26"/>
      <c r="F494" s="83"/>
    </row>
    <row r="495" spans="1:6" ht="15.75" customHeight="1" x14ac:dyDescent="0.3">
      <c r="A495" s="655"/>
      <c r="B495" s="26"/>
      <c r="F495" s="83"/>
    </row>
    <row r="496" spans="1:6" ht="15.75" customHeight="1" x14ac:dyDescent="0.3">
      <c r="A496" s="655"/>
      <c r="B496" s="26"/>
      <c r="F496" s="83"/>
    </row>
    <row r="497" spans="1:6" ht="15.75" customHeight="1" x14ac:dyDescent="0.3">
      <c r="A497" s="655"/>
      <c r="B497" s="26"/>
      <c r="F497" s="83"/>
    </row>
    <row r="498" spans="1:6" ht="15.75" customHeight="1" x14ac:dyDescent="0.3">
      <c r="A498" s="655"/>
      <c r="B498" s="26"/>
      <c r="F498" s="83"/>
    </row>
    <row r="499" spans="1:6" ht="15.75" customHeight="1" x14ac:dyDescent="0.3">
      <c r="A499" s="655"/>
      <c r="B499" s="26"/>
      <c r="F499" s="83"/>
    </row>
    <row r="500" spans="1:6" ht="15.75" customHeight="1" x14ac:dyDescent="0.3">
      <c r="A500" s="655"/>
      <c r="B500" s="26"/>
      <c r="F500" s="83"/>
    </row>
    <row r="501" spans="1:6" ht="15.75" customHeight="1" x14ac:dyDescent="0.3">
      <c r="A501" s="655"/>
      <c r="B501" s="26"/>
      <c r="F501" s="83"/>
    </row>
    <row r="502" spans="1:6" ht="15.75" customHeight="1" x14ac:dyDescent="0.3">
      <c r="A502" s="655"/>
      <c r="B502" s="26"/>
      <c r="F502" s="83"/>
    </row>
    <row r="503" spans="1:6" ht="15.75" customHeight="1" x14ac:dyDescent="0.3">
      <c r="A503" s="655"/>
      <c r="B503" s="26"/>
      <c r="F503" s="83"/>
    </row>
    <row r="504" spans="1:6" ht="15.75" customHeight="1" x14ac:dyDescent="0.3">
      <c r="A504" s="655"/>
      <c r="B504" s="26"/>
      <c r="F504" s="83"/>
    </row>
    <row r="505" spans="1:6" ht="15.75" customHeight="1" x14ac:dyDescent="0.3">
      <c r="A505" s="655"/>
      <c r="B505" s="26"/>
      <c r="F505" s="83"/>
    </row>
    <row r="506" spans="1:6" ht="15.75" customHeight="1" x14ac:dyDescent="0.3">
      <c r="A506" s="655"/>
      <c r="B506" s="26"/>
      <c r="F506" s="83"/>
    </row>
    <row r="507" spans="1:6" ht="15.75" customHeight="1" x14ac:dyDescent="0.3">
      <c r="A507" s="655"/>
      <c r="B507" s="26"/>
      <c r="F507" s="83"/>
    </row>
    <row r="508" spans="1:6" ht="15.75" customHeight="1" x14ac:dyDescent="0.3">
      <c r="A508" s="655"/>
      <c r="B508" s="26"/>
      <c r="F508" s="83"/>
    </row>
    <row r="509" spans="1:6" ht="15.75" customHeight="1" x14ac:dyDescent="0.3">
      <c r="A509" s="655"/>
      <c r="B509" s="26"/>
      <c r="F509" s="83"/>
    </row>
    <row r="510" spans="1:6" ht="15.75" customHeight="1" x14ac:dyDescent="0.3">
      <c r="A510" s="655"/>
      <c r="B510" s="26"/>
      <c r="F510" s="83"/>
    </row>
    <row r="511" spans="1:6" ht="15.75" customHeight="1" x14ac:dyDescent="0.3">
      <c r="A511" s="655"/>
      <c r="B511" s="26"/>
      <c r="F511" s="83"/>
    </row>
    <row r="512" spans="1:6" ht="15.75" customHeight="1" x14ac:dyDescent="0.3">
      <c r="A512" s="655"/>
      <c r="B512" s="26"/>
      <c r="F512" s="83"/>
    </row>
    <row r="513" spans="1:6" ht="15.75" customHeight="1" x14ac:dyDescent="0.3">
      <c r="A513" s="655"/>
      <c r="B513" s="26"/>
      <c r="F513" s="83"/>
    </row>
    <row r="514" spans="1:6" ht="15.75" customHeight="1" x14ac:dyDescent="0.3">
      <c r="A514" s="655"/>
      <c r="B514" s="26"/>
      <c r="F514" s="83"/>
    </row>
    <row r="515" spans="1:6" ht="15.75" customHeight="1" x14ac:dyDescent="0.3">
      <c r="A515" s="655"/>
      <c r="B515" s="26"/>
      <c r="F515" s="83"/>
    </row>
    <row r="516" spans="1:6" ht="15.75" customHeight="1" x14ac:dyDescent="0.3">
      <c r="A516" s="655"/>
      <c r="B516" s="26"/>
      <c r="F516" s="83"/>
    </row>
    <row r="517" spans="1:6" ht="15.75" customHeight="1" x14ac:dyDescent="0.3">
      <c r="A517" s="655"/>
      <c r="B517" s="26"/>
      <c r="F517" s="83"/>
    </row>
    <row r="518" spans="1:6" ht="15.75" customHeight="1" x14ac:dyDescent="0.3">
      <c r="A518" s="655"/>
      <c r="B518" s="26"/>
      <c r="F518" s="83"/>
    </row>
    <row r="519" spans="1:6" ht="15.75" customHeight="1" x14ac:dyDescent="0.3">
      <c r="A519" s="655"/>
      <c r="B519" s="26"/>
      <c r="F519" s="83"/>
    </row>
    <row r="520" spans="1:6" ht="15.75" customHeight="1" x14ac:dyDescent="0.3">
      <c r="A520" s="655"/>
      <c r="B520" s="26"/>
      <c r="F520" s="83"/>
    </row>
    <row r="521" spans="1:6" ht="15.75" customHeight="1" x14ac:dyDescent="0.3">
      <c r="A521" s="655"/>
      <c r="B521" s="26"/>
      <c r="F521" s="83"/>
    </row>
    <row r="522" spans="1:6" ht="15.75" customHeight="1" x14ac:dyDescent="0.3">
      <c r="A522" s="655"/>
      <c r="B522" s="26"/>
      <c r="F522" s="83"/>
    </row>
    <row r="523" spans="1:6" ht="15.75" customHeight="1" x14ac:dyDescent="0.3">
      <c r="A523" s="655"/>
      <c r="B523" s="26"/>
      <c r="F523" s="83"/>
    </row>
    <row r="524" spans="1:6" ht="15.75" customHeight="1" x14ac:dyDescent="0.3">
      <c r="A524" s="655"/>
      <c r="B524" s="26"/>
      <c r="F524" s="83"/>
    </row>
    <row r="525" spans="1:6" ht="15.75" customHeight="1" x14ac:dyDescent="0.3">
      <c r="A525" s="655"/>
      <c r="B525" s="26"/>
      <c r="F525" s="83"/>
    </row>
    <row r="526" spans="1:6" ht="15.75" customHeight="1" x14ac:dyDescent="0.3">
      <c r="A526" s="655"/>
      <c r="B526" s="26"/>
      <c r="F526" s="83"/>
    </row>
    <row r="527" spans="1:6" ht="15.75" customHeight="1" x14ac:dyDescent="0.3">
      <c r="A527" s="655"/>
      <c r="B527" s="26"/>
      <c r="F527" s="83"/>
    </row>
    <row r="528" spans="1:6" ht="15.75" customHeight="1" x14ac:dyDescent="0.3">
      <c r="A528" s="655"/>
      <c r="B528" s="26"/>
      <c r="F528" s="83"/>
    </row>
    <row r="529" spans="1:6" ht="15.75" customHeight="1" x14ac:dyDescent="0.3">
      <c r="A529" s="655"/>
      <c r="B529" s="26"/>
      <c r="F529" s="83"/>
    </row>
    <row r="530" spans="1:6" ht="15.75" customHeight="1" x14ac:dyDescent="0.3">
      <c r="A530" s="655"/>
      <c r="B530" s="26"/>
      <c r="F530" s="83"/>
    </row>
    <row r="531" spans="1:6" ht="15.75" customHeight="1" x14ac:dyDescent="0.3">
      <c r="A531" s="655"/>
      <c r="B531" s="26"/>
      <c r="F531" s="83"/>
    </row>
    <row r="532" spans="1:6" ht="15.75" customHeight="1" x14ac:dyDescent="0.3">
      <c r="A532" s="655"/>
      <c r="B532" s="26"/>
      <c r="F532" s="83"/>
    </row>
    <row r="533" spans="1:6" ht="15.75" customHeight="1" x14ac:dyDescent="0.3">
      <c r="A533" s="655"/>
      <c r="B533" s="26"/>
      <c r="F533" s="83"/>
    </row>
    <row r="534" spans="1:6" ht="15.75" customHeight="1" x14ac:dyDescent="0.3">
      <c r="A534" s="655"/>
      <c r="B534" s="26"/>
      <c r="F534" s="83"/>
    </row>
    <row r="535" spans="1:6" ht="15.75" customHeight="1" x14ac:dyDescent="0.3">
      <c r="A535" s="655"/>
      <c r="B535" s="26"/>
      <c r="F535" s="83"/>
    </row>
    <row r="536" spans="1:6" ht="15.75" customHeight="1" x14ac:dyDescent="0.3">
      <c r="A536" s="655"/>
      <c r="B536" s="26"/>
      <c r="F536" s="83"/>
    </row>
    <row r="537" spans="1:6" ht="15.75" customHeight="1" x14ac:dyDescent="0.3">
      <c r="A537" s="655"/>
      <c r="B537" s="26"/>
      <c r="F537" s="83"/>
    </row>
    <row r="538" spans="1:6" ht="15.75" customHeight="1" x14ac:dyDescent="0.3">
      <c r="A538" s="655"/>
      <c r="B538" s="26"/>
      <c r="F538" s="83"/>
    </row>
    <row r="539" spans="1:6" ht="15.75" customHeight="1" x14ac:dyDescent="0.3">
      <c r="A539" s="655"/>
      <c r="B539" s="26"/>
      <c r="F539" s="83"/>
    </row>
    <row r="540" spans="1:6" ht="15.75" customHeight="1" x14ac:dyDescent="0.3">
      <c r="A540" s="655"/>
      <c r="B540" s="26"/>
      <c r="F540" s="83"/>
    </row>
    <row r="541" spans="1:6" ht="15.75" customHeight="1" x14ac:dyDescent="0.3">
      <c r="A541" s="655"/>
      <c r="B541" s="26"/>
      <c r="F541" s="83"/>
    </row>
    <row r="542" spans="1:6" ht="15.75" customHeight="1" x14ac:dyDescent="0.3">
      <c r="A542" s="655"/>
      <c r="B542" s="26"/>
      <c r="F542" s="83"/>
    </row>
    <row r="543" spans="1:6" ht="15.75" customHeight="1" x14ac:dyDescent="0.3">
      <c r="A543" s="655"/>
      <c r="B543" s="26"/>
      <c r="F543" s="83"/>
    </row>
    <row r="544" spans="1:6" ht="15.75" customHeight="1" x14ac:dyDescent="0.3">
      <c r="A544" s="655"/>
      <c r="B544" s="26"/>
      <c r="F544" s="83"/>
    </row>
    <row r="545" spans="1:6" ht="15.75" customHeight="1" x14ac:dyDescent="0.3">
      <c r="A545" s="655"/>
      <c r="B545" s="26"/>
      <c r="F545" s="83"/>
    </row>
    <row r="546" spans="1:6" ht="15.75" customHeight="1" x14ac:dyDescent="0.3">
      <c r="A546" s="655"/>
      <c r="B546" s="26"/>
      <c r="F546" s="83"/>
    </row>
    <row r="547" spans="1:6" ht="15.75" customHeight="1" x14ac:dyDescent="0.3">
      <c r="A547" s="655"/>
      <c r="B547" s="26"/>
      <c r="F547" s="83"/>
    </row>
    <row r="548" spans="1:6" ht="15.75" customHeight="1" x14ac:dyDescent="0.3">
      <c r="A548" s="655"/>
      <c r="B548" s="26"/>
      <c r="F548" s="83"/>
    </row>
    <row r="549" spans="1:6" ht="15.75" customHeight="1" x14ac:dyDescent="0.3">
      <c r="A549" s="655"/>
      <c r="B549" s="26"/>
      <c r="F549" s="83"/>
    </row>
    <row r="550" spans="1:6" ht="15.75" customHeight="1" x14ac:dyDescent="0.3">
      <c r="A550" s="655"/>
      <c r="B550" s="26"/>
      <c r="F550" s="83"/>
    </row>
    <row r="551" spans="1:6" ht="15.75" customHeight="1" x14ac:dyDescent="0.3">
      <c r="A551" s="655"/>
      <c r="B551" s="26"/>
      <c r="F551" s="83"/>
    </row>
    <row r="552" spans="1:6" ht="15.75" customHeight="1" x14ac:dyDescent="0.3">
      <c r="A552" s="655"/>
      <c r="B552" s="26"/>
      <c r="F552" s="83"/>
    </row>
    <row r="553" spans="1:6" ht="15.75" customHeight="1" x14ac:dyDescent="0.3">
      <c r="A553" s="655"/>
      <c r="B553" s="26"/>
      <c r="F553" s="83"/>
    </row>
    <row r="554" spans="1:6" ht="15.75" customHeight="1" x14ac:dyDescent="0.3">
      <c r="A554" s="655"/>
      <c r="B554" s="26"/>
      <c r="F554" s="83"/>
    </row>
    <row r="555" spans="1:6" ht="15.75" customHeight="1" x14ac:dyDescent="0.3">
      <c r="A555" s="655"/>
      <c r="B555" s="26"/>
      <c r="F555" s="83"/>
    </row>
    <row r="556" spans="1:6" ht="15.75" customHeight="1" x14ac:dyDescent="0.3">
      <c r="A556" s="655"/>
      <c r="B556" s="26"/>
      <c r="F556" s="83"/>
    </row>
    <row r="557" spans="1:6" ht="15.75" customHeight="1" x14ac:dyDescent="0.3">
      <c r="A557" s="655"/>
      <c r="B557" s="26"/>
      <c r="F557" s="83"/>
    </row>
    <row r="558" spans="1:6" ht="15.75" customHeight="1" x14ac:dyDescent="0.3">
      <c r="A558" s="655"/>
      <c r="B558" s="26"/>
      <c r="F558" s="83"/>
    </row>
    <row r="559" spans="1:6" ht="15.75" customHeight="1" x14ac:dyDescent="0.3">
      <c r="A559" s="655"/>
      <c r="B559" s="26"/>
      <c r="F559" s="83"/>
    </row>
    <row r="560" spans="1:6" ht="15.75" customHeight="1" x14ac:dyDescent="0.3">
      <c r="A560" s="655"/>
      <c r="B560" s="26"/>
      <c r="F560" s="83"/>
    </row>
    <row r="561" spans="1:6" ht="15.75" customHeight="1" x14ac:dyDescent="0.3">
      <c r="A561" s="655"/>
      <c r="B561" s="26"/>
      <c r="F561" s="83"/>
    </row>
    <row r="562" spans="1:6" ht="15.75" customHeight="1" x14ac:dyDescent="0.3">
      <c r="A562" s="655"/>
      <c r="B562" s="26"/>
      <c r="F562" s="83"/>
    </row>
    <row r="563" spans="1:6" ht="15.75" customHeight="1" x14ac:dyDescent="0.3">
      <c r="A563" s="655"/>
      <c r="B563" s="26"/>
      <c r="F563" s="83"/>
    </row>
    <row r="564" spans="1:6" ht="15.75" customHeight="1" x14ac:dyDescent="0.3">
      <c r="A564" s="655"/>
      <c r="B564" s="26"/>
      <c r="F564" s="83"/>
    </row>
    <row r="565" spans="1:6" ht="15.75" customHeight="1" x14ac:dyDescent="0.3">
      <c r="A565" s="655"/>
      <c r="B565" s="26"/>
      <c r="F565" s="83"/>
    </row>
    <row r="566" spans="1:6" ht="15.75" customHeight="1" x14ac:dyDescent="0.3">
      <c r="A566" s="655"/>
      <c r="B566" s="26"/>
      <c r="F566" s="83"/>
    </row>
    <row r="567" spans="1:6" ht="15.75" customHeight="1" x14ac:dyDescent="0.3">
      <c r="A567" s="655"/>
      <c r="B567" s="26"/>
      <c r="F567" s="83"/>
    </row>
    <row r="568" spans="1:6" ht="15.75" customHeight="1" x14ac:dyDescent="0.3">
      <c r="A568" s="655"/>
      <c r="B568" s="26"/>
      <c r="F568" s="83"/>
    </row>
    <row r="569" spans="1:6" ht="15.75" customHeight="1" x14ac:dyDescent="0.3">
      <c r="A569" s="655"/>
      <c r="B569" s="26"/>
      <c r="F569" s="83"/>
    </row>
    <row r="570" spans="1:6" ht="15.75" customHeight="1" x14ac:dyDescent="0.3">
      <c r="A570" s="655"/>
      <c r="B570" s="26"/>
      <c r="F570" s="83"/>
    </row>
    <row r="571" spans="1:6" ht="15.75" customHeight="1" x14ac:dyDescent="0.3">
      <c r="A571" s="655"/>
      <c r="B571" s="26"/>
      <c r="F571" s="83"/>
    </row>
    <row r="572" spans="1:6" ht="15.75" customHeight="1" x14ac:dyDescent="0.3">
      <c r="A572" s="655"/>
      <c r="B572" s="26"/>
      <c r="F572" s="83"/>
    </row>
    <row r="573" spans="1:6" ht="15.75" customHeight="1" x14ac:dyDescent="0.3">
      <c r="A573" s="655"/>
      <c r="B573" s="26"/>
      <c r="F573" s="83"/>
    </row>
    <row r="574" spans="1:6" ht="15.75" customHeight="1" x14ac:dyDescent="0.3">
      <c r="A574" s="655"/>
      <c r="B574" s="26"/>
      <c r="F574" s="83"/>
    </row>
    <row r="575" spans="1:6" ht="15.75" customHeight="1" x14ac:dyDescent="0.3">
      <c r="A575" s="655"/>
      <c r="B575" s="26"/>
      <c r="F575" s="83"/>
    </row>
    <row r="576" spans="1:6" ht="15.75" customHeight="1" x14ac:dyDescent="0.3">
      <c r="A576" s="655"/>
      <c r="B576" s="26"/>
      <c r="F576" s="83"/>
    </row>
    <row r="577" spans="1:6" ht="15.75" customHeight="1" x14ac:dyDescent="0.3">
      <c r="A577" s="655"/>
      <c r="B577" s="26"/>
      <c r="F577" s="83"/>
    </row>
    <row r="578" spans="1:6" ht="15.75" customHeight="1" x14ac:dyDescent="0.3">
      <c r="A578" s="655"/>
      <c r="B578" s="26"/>
      <c r="F578" s="83"/>
    </row>
    <row r="579" spans="1:6" ht="15.75" customHeight="1" x14ac:dyDescent="0.3">
      <c r="A579" s="655"/>
      <c r="B579" s="26"/>
      <c r="F579" s="83"/>
    </row>
    <row r="580" spans="1:6" ht="15.75" customHeight="1" x14ac:dyDescent="0.3">
      <c r="A580" s="655"/>
      <c r="B580" s="26"/>
      <c r="F580" s="83"/>
    </row>
    <row r="581" spans="1:6" ht="15.75" customHeight="1" x14ac:dyDescent="0.3">
      <c r="A581" s="655"/>
      <c r="B581" s="26"/>
      <c r="F581" s="83"/>
    </row>
    <row r="582" spans="1:6" ht="15.75" customHeight="1" x14ac:dyDescent="0.3">
      <c r="A582" s="655"/>
      <c r="B582" s="26"/>
      <c r="F582" s="83"/>
    </row>
    <row r="583" spans="1:6" ht="15.75" customHeight="1" x14ac:dyDescent="0.3">
      <c r="A583" s="655"/>
      <c r="B583" s="26"/>
      <c r="F583" s="83"/>
    </row>
    <row r="584" spans="1:6" ht="15.75" customHeight="1" x14ac:dyDescent="0.3">
      <c r="A584" s="655"/>
      <c r="B584" s="26"/>
      <c r="F584" s="83"/>
    </row>
    <row r="585" spans="1:6" ht="15.75" customHeight="1" x14ac:dyDescent="0.3">
      <c r="A585" s="655"/>
      <c r="B585" s="26"/>
      <c r="F585" s="83"/>
    </row>
    <row r="586" spans="1:6" ht="15.75" customHeight="1" x14ac:dyDescent="0.3">
      <c r="A586" s="655"/>
      <c r="B586" s="26"/>
      <c r="F586" s="83"/>
    </row>
    <row r="587" spans="1:6" ht="15.75" customHeight="1" x14ac:dyDescent="0.3">
      <c r="A587" s="655"/>
      <c r="B587" s="26"/>
      <c r="F587" s="83"/>
    </row>
    <row r="588" spans="1:6" ht="15.75" customHeight="1" x14ac:dyDescent="0.3">
      <c r="A588" s="655"/>
      <c r="B588" s="26"/>
      <c r="F588" s="83"/>
    </row>
    <row r="589" spans="1:6" ht="15.75" customHeight="1" x14ac:dyDescent="0.3">
      <c r="A589" s="655"/>
      <c r="B589" s="26"/>
      <c r="F589" s="83"/>
    </row>
    <row r="590" spans="1:6" ht="15.75" customHeight="1" x14ac:dyDescent="0.3">
      <c r="A590" s="655"/>
      <c r="B590" s="26"/>
      <c r="F590" s="83"/>
    </row>
    <row r="591" spans="1:6" ht="15.75" customHeight="1" x14ac:dyDescent="0.3">
      <c r="A591" s="655"/>
      <c r="B591" s="26"/>
      <c r="F591" s="83"/>
    </row>
    <row r="592" spans="1:6" ht="15.75" customHeight="1" x14ac:dyDescent="0.3">
      <c r="A592" s="655"/>
      <c r="B592" s="26"/>
      <c r="F592" s="83"/>
    </row>
    <row r="593" spans="1:6" ht="15.75" customHeight="1" x14ac:dyDescent="0.3">
      <c r="A593" s="655"/>
      <c r="B593" s="26"/>
      <c r="F593" s="83"/>
    </row>
    <row r="594" spans="1:6" ht="15.75" customHeight="1" x14ac:dyDescent="0.3">
      <c r="A594" s="655"/>
      <c r="B594" s="26"/>
      <c r="F594" s="83"/>
    </row>
    <row r="595" spans="1:6" ht="15.75" customHeight="1" x14ac:dyDescent="0.3">
      <c r="A595" s="655"/>
      <c r="B595" s="26"/>
      <c r="F595" s="83"/>
    </row>
    <row r="596" spans="1:6" ht="15.75" customHeight="1" x14ac:dyDescent="0.3">
      <c r="A596" s="655"/>
      <c r="B596" s="26"/>
      <c r="F596" s="83"/>
    </row>
    <row r="597" spans="1:6" ht="15.75" customHeight="1" x14ac:dyDescent="0.3">
      <c r="A597" s="655"/>
      <c r="B597" s="26"/>
      <c r="F597" s="83"/>
    </row>
    <row r="598" spans="1:6" ht="15.75" customHeight="1" x14ac:dyDescent="0.3">
      <c r="A598" s="655"/>
      <c r="B598" s="26"/>
      <c r="F598" s="83"/>
    </row>
    <row r="599" spans="1:6" ht="15.75" customHeight="1" x14ac:dyDescent="0.3">
      <c r="A599" s="655"/>
      <c r="B599" s="26"/>
      <c r="F599" s="83"/>
    </row>
    <row r="600" spans="1:6" ht="15.75" customHeight="1" x14ac:dyDescent="0.3">
      <c r="A600" s="655"/>
      <c r="B600" s="26"/>
      <c r="F600" s="83"/>
    </row>
    <row r="601" spans="1:6" ht="15.75" customHeight="1" x14ac:dyDescent="0.3">
      <c r="A601" s="655"/>
      <c r="B601" s="26"/>
      <c r="F601" s="83"/>
    </row>
    <row r="602" spans="1:6" ht="15.75" customHeight="1" x14ac:dyDescent="0.3">
      <c r="A602" s="655"/>
      <c r="B602" s="26"/>
      <c r="F602" s="83"/>
    </row>
    <row r="603" spans="1:6" ht="15.75" customHeight="1" x14ac:dyDescent="0.3">
      <c r="A603" s="655"/>
      <c r="B603" s="26"/>
      <c r="F603" s="83"/>
    </row>
    <row r="604" spans="1:6" ht="15.75" customHeight="1" x14ac:dyDescent="0.3">
      <c r="A604" s="655"/>
      <c r="B604" s="26"/>
      <c r="F604" s="83"/>
    </row>
    <row r="605" spans="1:6" ht="15.75" customHeight="1" x14ac:dyDescent="0.3">
      <c r="A605" s="655"/>
      <c r="B605" s="26"/>
      <c r="F605" s="83"/>
    </row>
    <row r="606" spans="1:6" ht="15.75" customHeight="1" x14ac:dyDescent="0.3">
      <c r="A606" s="655"/>
      <c r="B606" s="26"/>
      <c r="F606" s="83"/>
    </row>
    <row r="607" spans="1:6" ht="15.75" customHeight="1" x14ac:dyDescent="0.3">
      <c r="A607" s="655"/>
      <c r="B607" s="26"/>
      <c r="F607" s="83"/>
    </row>
    <row r="608" spans="1:6" ht="15.75" customHeight="1" x14ac:dyDescent="0.3">
      <c r="A608" s="655"/>
      <c r="B608" s="26"/>
      <c r="F608" s="83"/>
    </row>
    <row r="609" spans="1:6" ht="15.75" customHeight="1" x14ac:dyDescent="0.3">
      <c r="A609" s="655"/>
      <c r="B609" s="26"/>
      <c r="F609" s="83"/>
    </row>
    <row r="610" spans="1:6" ht="15.75" customHeight="1" x14ac:dyDescent="0.3">
      <c r="A610" s="655"/>
      <c r="B610" s="26"/>
      <c r="F610" s="83"/>
    </row>
    <row r="611" spans="1:6" ht="15.75" customHeight="1" x14ac:dyDescent="0.3">
      <c r="A611" s="655"/>
      <c r="B611" s="26"/>
      <c r="F611" s="83"/>
    </row>
    <row r="612" spans="1:6" ht="15.75" customHeight="1" x14ac:dyDescent="0.3">
      <c r="A612" s="655"/>
      <c r="B612" s="26"/>
      <c r="F612" s="83"/>
    </row>
    <row r="613" spans="1:6" ht="15.75" customHeight="1" x14ac:dyDescent="0.3">
      <c r="A613" s="655"/>
      <c r="B613" s="26"/>
      <c r="F613" s="83"/>
    </row>
    <row r="614" spans="1:6" ht="15.75" customHeight="1" x14ac:dyDescent="0.3">
      <c r="A614" s="655"/>
      <c r="B614" s="26"/>
      <c r="F614" s="83"/>
    </row>
    <row r="615" spans="1:6" ht="15.75" customHeight="1" x14ac:dyDescent="0.3">
      <c r="A615" s="655"/>
      <c r="B615" s="26"/>
      <c r="F615" s="83"/>
    </row>
    <row r="616" spans="1:6" ht="15.75" customHeight="1" x14ac:dyDescent="0.3">
      <c r="A616" s="655"/>
      <c r="B616" s="26"/>
      <c r="F616" s="83"/>
    </row>
    <row r="617" spans="1:6" ht="15.75" customHeight="1" x14ac:dyDescent="0.3">
      <c r="A617" s="655"/>
      <c r="B617" s="26"/>
      <c r="F617" s="83"/>
    </row>
    <row r="618" spans="1:6" ht="15.75" customHeight="1" x14ac:dyDescent="0.3">
      <c r="A618" s="655"/>
      <c r="B618" s="26"/>
      <c r="F618" s="83"/>
    </row>
    <row r="619" spans="1:6" ht="15.75" customHeight="1" x14ac:dyDescent="0.3">
      <c r="A619" s="655"/>
      <c r="B619" s="26"/>
      <c r="F619" s="83"/>
    </row>
    <row r="620" spans="1:6" ht="15.75" customHeight="1" x14ac:dyDescent="0.3">
      <c r="A620" s="655"/>
      <c r="B620" s="26"/>
      <c r="F620" s="83"/>
    </row>
    <row r="621" spans="1:6" ht="15.75" customHeight="1" x14ac:dyDescent="0.3">
      <c r="A621" s="655"/>
      <c r="B621" s="26"/>
      <c r="F621" s="83"/>
    </row>
    <row r="622" spans="1:6" ht="15.75" customHeight="1" x14ac:dyDescent="0.3">
      <c r="A622" s="655"/>
      <c r="B622" s="26"/>
      <c r="F622" s="83"/>
    </row>
    <row r="623" spans="1:6" ht="15.75" customHeight="1" x14ac:dyDescent="0.3">
      <c r="A623" s="655"/>
      <c r="B623" s="26"/>
      <c r="F623" s="83"/>
    </row>
    <row r="624" spans="1:6" ht="15.75" customHeight="1" x14ac:dyDescent="0.3">
      <c r="A624" s="655"/>
      <c r="B624" s="26"/>
      <c r="F624" s="83"/>
    </row>
    <row r="625" spans="1:6" ht="15.75" customHeight="1" x14ac:dyDescent="0.3">
      <c r="A625" s="655"/>
      <c r="B625" s="26"/>
      <c r="F625" s="83"/>
    </row>
    <row r="626" spans="1:6" ht="15.75" customHeight="1" x14ac:dyDescent="0.3">
      <c r="A626" s="655"/>
      <c r="B626" s="26"/>
      <c r="F626" s="83"/>
    </row>
    <row r="627" spans="1:6" ht="15.75" customHeight="1" x14ac:dyDescent="0.3">
      <c r="A627" s="655"/>
      <c r="B627" s="26"/>
      <c r="F627" s="83"/>
    </row>
    <row r="628" spans="1:6" ht="15.75" customHeight="1" x14ac:dyDescent="0.3">
      <c r="A628" s="655"/>
      <c r="B628" s="26"/>
      <c r="F628" s="83"/>
    </row>
    <row r="629" spans="1:6" ht="15.75" customHeight="1" x14ac:dyDescent="0.3">
      <c r="A629" s="655"/>
      <c r="B629" s="26"/>
      <c r="F629" s="83"/>
    </row>
    <row r="630" spans="1:6" ht="15.75" customHeight="1" x14ac:dyDescent="0.3">
      <c r="A630" s="655"/>
      <c r="B630" s="26"/>
      <c r="F630" s="83"/>
    </row>
    <row r="631" spans="1:6" ht="15.75" customHeight="1" x14ac:dyDescent="0.3">
      <c r="A631" s="655"/>
      <c r="B631" s="26"/>
      <c r="F631" s="83"/>
    </row>
    <row r="632" spans="1:6" ht="15.75" customHeight="1" x14ac:dyDescent="0.3">
      <c r="A632" s="655"/>
      <c r="B632" s="26"/>
      <c r="F632" s="83"/>
    </row>
    <row r="633" spans="1:6" ht="15.75" customHeight="1" x14ac:dyDescent="0.3">
      <c r="A633" s="655"/>
      <c r="B633" s="26"/>
      <c r="F633" s="83"/>
    </row>
    <row r="634" spans="1:6" ht="15.75" customHeight="1" x14ac:dyDescent="0.3">
      <c r="A634" s="655"/>
      <c r="B634" s="26"/>
      <c r="F634" s="83"/>
    </row>
    <row r="635" spans="1:6" ht="15.75" customHeight="1" x14ac:dyDescent="0.3">
      <c r="A635" s="655"/>
      <c r="B635" s="26"/>
      <c r="F635" s="83"/>
    </row>
    <row r="636" spans="1:6" ht="15.75" customHeight="1" x14ac:dyDescent="0.3">
      <c r="A636" s="655"/>
      <c r="B636" s="26"/>
      <c r="F636" s="83"/>
    </row>
    <row r="637" spans="1:6" ht="15.75" customHeight="1" x14ac:dyDescent="0.3">
      <c r="A637" s="655"/>
      <c r="B637" s="26"/>
      <c r="F637" s="83"/>
    </row>
    <row r="638" spans="1:6" ht="15.75" customHeight="1" x14ac:dyDescent="0.3">
      <c r="A638" s="655"/>
      <c r="B638" s="26"/>
      <c r="F638" s="83"/>
    </row>
    <row r="639" spans="1:6" ht="15.75" customHeight="1" x14ac:dyDescent="0.3">
      <c r="A639" s="655"/>
      <c r="B639" s="26"/>
      <c r="F639" s="83"/>
    </row>
    <row r="640" spans="1:6" ht="15.75" customHeight="1" x14ac:dyDescent="0.3">
      <c r="A640" s="655"/>
      <c r="B640" s="26"/>
      <c r="F640" s="83"/>
    </row>
    <row r="641" spans="1:6" ht="15.75" customHeight="1" x14ac:dyDescent="0.3">
      <c r="A641" s="655"/>
      <c r="B641" s="26"/>
      <c r="F641" s="83"/>
    </row>
    <row r="642" spans="1:6" ht="15.75" customHeight="1" x14ac:dyDescent="0.3">
      <c r="A642" s="655"/>
      <c r="B642" s="26"/>
      <c r="F642" s="83"/>
    </row>
    <row r="643" spans="1:6" ht="15.75" customHeight="1" x14ac:dyDescent="0.3">
      <c r="A643" s="655"/>
      <c r="B643" s="26"/>
      <c r="F643" s="83"/>
    </row>
    <row r="644" spans="1:6" ht="15.75" customHeight="1" x14ac:dyDescent="0.3">
      <c r="A644" s="655"/>
      <c r="B644" s="26"/>
      <c r="F644" s="83"/>
    </row>
    <row r="645" spans="1:6" ht="15.75" customHeight="1" x14ac:dyDescent="0.3">
      <c r="A645" s="655"/>
      <c r="B645" s="26"/>
      <c r="F645" s="83"/>
    </row>
    <row r="646" spans="1:6" ht="15.75" customHeight="1" x14ac:dyDescent="0.3">
      <c r="A646" s="655"/>
      <c r="B646" s="26"/>
      <c r="F646" s="83"/>
    </row>
    <row r="647" spans="1:6" ht="15.75" customHeight="1" x14ac:dyDescent="0.3">
      <c r="A647" s="655"/>
      <c r="B647" s="26"/>
      <c r="F647" s="83"/>
    </row>
    <row r="648" spans="1:6" ht="15.75" customHeight="1" x14ac:dyDescent="0.3">
      <c r="A648" s="655"/>
      <c r="B648" s="26"/>
      <c r="F648" s="83"/>
    </row>
    <row r="649" spans="1:6" ht="15.75" customHeight="1" x14ac:dyDescent="0.3">
      <c r="A649" s="655"/>
      <c r="B649" s="26"/>
      <c r="F649" s="83"/>
    </row>
    <row r="650" spans="1:6" ht="15.75" customHeight="1" x14ac:dyDescent="0.3">
      <c r="A650" s="655"/>
      <c r="B650" s="26"/>
      <c r="F650" s="83"/>
    </row>
    <row r="651" spans="1:6" ht="15.75" customHeight="1" x14ac:dyDescent="0.3">
      <c r="A651" s="655"/>
      <c r="B651" s="26"/>
      <c r="F651" s="83"/>
    </row>
    <row r="652" spans="1:6" ht="15.75" customHeight="1" x14ac:dyDescent="0.3">
      <c r="A652" s="655"/>
      <c r="B652" s="26"/>
      <c r="F652" s="83"/>
    </row>
    <row r="653" spans="1:6" ht="15.75" customHeight="1" x14ac:dyDescent="0.3">
      <c r="A653" s="655"/>
      <c r="B653" s="26"/>
      <c r="F653" s="83"/>
    </row>
    <row r="654" spans="1:6" ht="15.75" customHeight="1" x14ac:dyDescent="0.3">
      <c r="A654" s="655"/>
      <c r="B654" s="26"/>
      <c r="F654" s="83"/>
    </row>
    <row r="655" spans="1:6" ht="15.75" customHeight="1" x14ac:dyDescent="0.3">
      <c r="A655" s="655"/>
      <c r="B655" s="26"/>
      <c r="F655" s="83"/>
    </row>
    <row r="656" spans="1:6" ht="15.75" customHeight="1" x14ac:dyDescent="0.3">
      <c r="A656" s="655"/>
      <c r="B656" s="26"/>
      <c r="F656" s="83"/>
    </row>
    <row r="657" spans="1:6" ht="15.75" customHeight="1" x14ac:dyDescent="0.3">
      <c r="A657" s="655"/>
      <c r="B657" s="26"/>
      <c r="F657" s="83"/>
    </row>
    <row r="658" spans="1:6" ht="15.75" customHeight="1" x14ac:dyDescent="0.3">
      <c r="A658" s="655"/>
      <c r="B658" s="26"/>
      <c r="F658" s="83"/>
    </row>
    <row r="659" spans="1:6" ht="15.75" customHeight="1" x14ac:dyDescent="0.3">
      <c r="A659" s="655"/>
      <c r="B659" s="26"/>
      <c r="F659" s="83"/>
    </row>
    <row r="660" spans="1:6" ht="15.75" customHeight="1" x14ac:dyDescent="0.3">
      <c r="A660" s="655"/>
      <c r="B660" s="26"/>
      <c r="F660" s="83"/>
    </row>
    <row r="661" spans="1:6" ht="15.75" customHeight="1" x14ac:dyDescent="0.3">
      <c r="A661" s="655"/>
      <c r="B661" s="26"/>
      <c r="F661" s="83"/>
    </row>
    <row r="662" spans="1:6" ht="15.75" customHeight="1" x14ac:dyDescent="0.3">
      <c r="A662" s="655"/>
      <c r="B662" s="26"/>
      <c r="F662" s="83"/>
    </row>
    <row r="663" spans="1:6" ht="15.75" customHeight="1" x14ac:dyDescent="0.3">
      <c r="A663" s="655"/>
      <c r="B663" s="26"/>
      <c r="F663" s="83"/>
    </row>
    <row r="664" spans="1:6" ht="15.75" customHeight="1" x14ac:dyDescent="0.3">
      <c r="A664" s="655"/>
      <c r="B664" s="26"/>
      <c r="F664" s="83"/>
    </row>
    <row r="665" spans="1:6" ht="15.75" customHeight="1" x14ac:dyDescent="0.3">
      <c r="A665" s="655"/>
      <c r="B665" s="26"/>
      <c r="F665" s="83"/>
    </row>
    <row r="666" spans="1:6" ht="15.75" customHeight="1" x14ac:dyDescent="0.3">
      <c r="A666" s="655"/>
      <c r="B666" s="26"/>
      <c r="F666" s="83"/>
    </row>
    <row r="667" spans="1:6" ht="15.75" customHeight="1" x14ac:dyDescent="0.3">
      <c r="A667" s="655"/>
      <c r="B667" s="26"/>
      <c r="F667" s="83"/>
    </row>
    <row r="668" spans="1:6" ht="15.75" customHeight="1" x14ac:dyDescent="0.3">
      <c r="A668" s="655"/>
      <c r="B668" s="26"/>
      <c r="F668" s="83"/>
    </row>
    <row r="669" spans="1:6" ht="15.75" customHeight="1" x14ac:dyDescent="0.3">
      <c r="A669" s="655"/>
      <c r="B669" s="26"/>
      <c r="F669" s="83"/>
    </row>
    <row r="670" spans="1:6" ht="15.75" customHeight="1" x14ac:dyDescent="0.3">
      <c r="A670" s="655"/>
      <c r="B670" s="26"/>
      <c r="F670" s="83"/>
    </row>
    <row r="671" spans="1:6" ht="15.75" customHeight="1" x14ac:dyDescent="0.3">
      <c r="A671" s="655"/>
      <c r="B671" s="26"/>
      <c r="F671" s="83"/>
    </row>
    <row r="672" spans="1:6" ht="15.75" customHeight="1" x14ac:dyDescent="0.3">
      <c r="A672" s="655"/>
      <c r="B672" s="26"/>
      <c r="F672" s="83"/>
    </row>
    <row r="673" spans="1:6" ht="15.75" customHeight="1" x14ac:dyDescent="0.3">
      <c r="A673" s="655"/>
      <c r="B673" s="26"/>
      <c r="F673" s="83"/>
    </row>
    <row r="674" spans="1:6" ht="15.75" customHeight="1" x14ac:dyDescent="0.3">
      <c r="A674" s="655"/>
      <c r="B674" s="26"/>
      <c r="F674" s="83"/>
    </row>
    <row r="675" spans="1:6" ht="15.75" customHeight="1" x14ac:dyDescent="0.3">
      <c r="A675" s="655"/>
      <c r="B675" s="26"/>
      <c r="F675" s="83"/>
    </row>
    <row r="676" spans="1:6" ht="15.75" customHeight="1" x14ac:dyDescent="0.3">
      <c r="A676" s="655"/>
      <c r="B676" s="26"/>
      <c r="F676" s="83"/>
    </row>
    <row r="677" spans="1:6" ht="15.75" customHeight="1" x14ac:dyDescent="0.3">
      <c r="A677" s="655"/>
      <c r="B677" s="26"/>
      <c r="F677" s="83"/>
    </row>
    <row r="678" spans="1:6" ht="15.75" customHeight="1" x14ac:dyDescent="0.3">
      <c r="A678" s="655"/>
      <c r="B678" s="26"/>
      <c r="F678" s="83"/>
    </row>
    <row r="679" spans="1:6" ht="15.75" customHeight="1" x14ac:dyDescent="0.3">
      <c r="A679" s="655"/>
      <c r="B679" s="26"/>
      <c r="F679" s="83"/>
    </row>
    <row r="680" spans="1:6" ht="15.75" customHeight="1" x14ac:dyDescent="0.3">
      <c r="A680" s="655"/>
      <c r="B680" s="26"/>
      <c r="F680" s="83"/>
    </row>
    <row r="681" spans="1:6" ht="15.75" customHeight="1" x14ac:dyDescent="0.3">
      <c r="A681" s="655"/>
      <c r="B681" s="26"/>
      <c r="F681" s="83"/>
    </row>
    <row r="682" spans="1:6" ht="15.75" customHeight="1" x14ac:dyDescent="0.3">
      <c r="A682" s="655"/>
      <c r="B682" s="26"/>
      <c r="F682" s="83"/>
    </row>
    <row r="683" spans="1:6" ht="15.75" customHeight="1" x14ac:dyDescent="0.3">
      <c r="A683" s="655"/>
      <c r="B683" s="26"/>
      <c r="F683" s="83"/>
    </row>
    <row r="684" spans="1:6" ht="15.75" customHeight="1" x14ac:dyDescent="0.3">
      <c r="A684" s="655"/>
      <c r="B684" s="26"/>
      <c r="F684" s="83"/>
    </row>
    <row r="685" spans="1:6" ht="15.75" customHeight="1" x14ac:dyDescent="0.3">
      <c r="A685" s="655"/>
      <c r="B685" s="26"/>
      <c r="F685" s="83"/>
    </row>
    <row r="686" spans="1:6" ht="15.75" customHeight="1" x14ac:dyDescent="0.3">
      <c r="A686" s="655"/>
      <c r="B686" s="26"/>
      <c r="F686" s="83"/>
    </row>
    <row r="687" spans="1:6" ht="15.75" customHeight="1" x14ac:dyDescent="0.3">
      <c r="A687" s="655"/>
      <c r="B687" s="26"/>
      <c r="F687" s="83"/>
    </row>
    <row r="688" spans="1:6" ht="15.75" customHeight="1" x14ac:dyDescent="0.3">
      <c r="A688" s="655"/>
      <c r="B688" s="26"/>
      <c r="F688" s="83"/>
    </row>
    <row r="689" spans="1:6" ht="15.75" customHeight="1" x14ac:dyDescent="0.3">
      <c r="A689" s="655"/>
      <c r="B689" s="26"/>
      <c r="F689" s="83"/>
    </row>
    <row r="690" spans="1:6" ht="15.75" customHeight="1" x14ac:dyDescent="0.3">
      <c r="A690" s="655"/>
      <c r="B690" s="26"/>
      <c r="F690" s="83"/>
    </row>
    <row r="691" spans="1:6" ht="15.75" customHeight="1" x14ac:dyDescent="0.3">
      <c r="A691" s="655"/>
      <c r="B691" s="26"/>
      <c r="F691" s="83"/>
    </row>
    <row r="692" spans="1:6" ht="15.75" customHeight="1" x14ac:dyDescent="0.3">
      <c r="A692" s="655"/>
      <c r="B692" s="26"/>
      <c r="F692" s="83"/>
    </row>
    <row r="693" spans="1:6" ht="15.75" customHeight="1" x14ac:dyDescent="0.3">
      <c r="A693" s="655"/>
      <c r="B693" s="26"/>
      <c r="F693" s="83"/>
    </row>
    <row r="694" spans="1:6" ht="15.75" customHeight="1" x14ac:dyDescent="0.3">
      <c r="A694" s="655"/>
      <c r="B694" s="26"/>
      <c r="F694" s="83"/>
    </row>
    <row r="695" spans="1:6" ht="15.75" customHeight="1" x14ac:dyDescent="0.3">
      <c r="A695" s="655"/>
      <c r="B695" s="26"/>
      <c r="F695" s="83"/>
    </row>
    <row r="696" spans="1:6" ht="15.75" customHeight="1" x14ac:dyDescent="0.3">
      <c r="A696" s="655"/>
      <c r="B696" s="26"/>
      <c r="F696" s="83"/>
    </row>
    <row r="697" spans="1:6" ht="15.75" customHeight="1" x14ac:dyDescent="0.3">
      <c r="A697" s="655"/>
      <c r="B697" s="26"/>
      <c r="F697" s="83"/>
    </row>
    <row r="698" spans="1:6" ht="15.75" customHeight="1" x14ac:dyDescent="0.3">
      <c r="A698" s="655"/>
      <c r="B698" s="26"/>
      <c r="F698" s="83"/>
    </row>
    <row r="699" spans="1:6" ht="15.75" customHeight="1" x14ac:dyDescent="0.3">
      <c r="A699" s="655"/>
      <c r="B699" s="26"/>
      <c r="F699" s="83"/>
    </row>
    <row r="700" spans="1:6" ht="15.75" customHeight="1" x14ac:dyDescent="0.3">
      <c r="A700" s="655"/>
      <c r="B700" s="26"/>
      <c r="F700" s="83"/>
    </row>
    <row r="701" spans="1:6" ht="15.75" customHeight="1" x14ac:dyDescent="0.3">
      <c r="A701" s="655"/>
      <c r="B701" s="26"/>
      <c r="F701" s="83"/>
    </row>
    <row r="702" spans="1:6" ht="15.75" customHeight="1" x14ac:dyDescent="0.3">
      <c r="A702" s="655"/>
      <c r="B702" s="26"/>
      <c r="F702" s="83"/>
    </row>
    <row r="703" spans="1:6" ht="15.75" customHeight="1" x14ac:dyDescent="0.3">
      <c r="A703" s="655"/>
      <c r="B703" s="26"/>
      <c r="F703" s="83"/>
    </row>
    <row r="704" spans="1:6" ht="15.75" customHeight="1" x14ac:dyDescent="0.3">
      <c r="A704" s="655"/>
      <c r="B704" s="26"/>
      <c r="F704" s="83"/>
    </row>
    <row r="705" spans="1:6" ht="15.75" customHeight="1" x14ac:dyDescent="0.3">
      <c r="A705" s="655"/>
      <c r="B705" s="26"/>
      <c r="F705" s="83"/>
    </row>
    <row r="706" spans="1:6" ht="15.75" customHeight="1" x14ac:dyDescent="0.3">
      <c r="A706" s="655"/>
      <c r="B706" s="26"/>
      <c r="F706" s="83"/>
    </row>
    <row r="707" spans="1:6" ht="15.75" customHeight="1" x14ac:dyDescent="0.3">
      <c r="A707" s="655"/>
      <c r="B707" s="26"/>
      <c r="F707" s="83"/>
    </row>
    <row r="708" spans="1:6" ht="15.75" customHeight="1" x14ac:dyDescent="0.3">
      <c r="A708" s="655"/>
      <c r="B708" s="26"/>
      <c r="F708" s="83"/>
    </row>
    <row r="709" spans="1:6" ht="15.75" customHeight="1" x14ac:dyDescent="0.3">
      <c r="A709" s="655"/>
      <c r="B709" s="26"/>
      <c r="F709" s="83"/>
    </row>
    <row r="710" spans="1:6" ht="15.75" customHeight="1" x14ac:dyDescent="0.3">
      <c r="A710" s="655"/>
      <c r="B710" s="26"/>
      <c r="F710" s="83"/>
    </row>
    <row r="711" spans="1:6" ht="15.75" customHeight="1" x14ac:dyDescent="0.3">
      <c r="A711" s="655"/>
      <c r="B711" s="26"/>
      <c r="F711" s="83"/>
    </row>
    <row r="712" spans="1:6" ht="15.75" customHeight="1" x14ac:dyDescent="0.3">
      <c r="A712" s="655"/>
      <c r="B712" s="26"/>
      <c r="F712" s="83"/>
    </row>
    <row r="713" spans="1:6" ht="15.75" customHeight="1" x14ac:dyDescent="0.3">
      <c r="A713" s="655"/>
      <c r="B713" s="26"/>
      <c r="F713" s="83"/>
    </row>
    <row r="714" spans="1:6" ht="15.75" customHeight="1" x14ac:dyDescent="0.3">
      <c r="A714" s="655"/>
      <c r="B714" s="26"/>
      <c r="F714" s="83"/>
    </row>
    <row r="715" spans="1:6" ht="15.75" customHeight="1" x14ac:dyDescent="0.3">
      <c r="A715" s="655"/>
      <c r="B715" s="26"/>
      <c r="F715" s="83"/>
    </row>
    <row r="716" spans="1:6" ht="15.75" customHeight="1" x14ac:dyDescent="0.3">
      <c r="A716" s="655"/>
      <c r="B716" s="26"/>
      <c r="F716" s="83"/>
    </row>
    <row r="717" spans="1:6" ht="15.75" customHeight="1" x14ac:dyDescent="0.3">
      <c r="A717" s="655"/>
      <c r="B717" s="26"/>
      <c r="F717" s="83"/>
    </row>
    <row r="718" spans="1:6" ht="15.75" customHeight="1" x14ac:dyDescent="0.3">
      <c r="A718" s="655"/>
      <c r="B718" s="26"/>
      <c r="F718" s="83"/>
    </row>
    <row r="719" spans="1:6" ht="15.75" customHeight="1" x14ac:dyDescent="0.3">
      <c r="A719" s="655"/>
      <c r="B719" s="26"/>
      <c r="F719" s="83"/>
    </row>
    <row r="720" spans="1:6" ht="15.75" customHeight="1" x14ac:dyDescent="0.3">
      <c r="A720" s="655"/>
      <c r="B720" s="26"/>
      <c r="F720" s="83"/>
    </row>
    <row r="721" spans="1:6" ht="15.75" customHeight="1" x14ac:dyDescent="0.3">
      <c r="A721" s="655"/>
      <c r="B721" s="26"/>
      <c r="F721" s="83"/>
    </row>
    <row r="722" spans="1:6" ht="15.75" customHeight="1" x14ac:dyDescent="0.3">
      <c r="A722" s="655"/>
      <c r="B722" s="26"/>
      <c r="F722" s="83"/>
    </row>
    <row r="723" spans="1:6" ht="15.75" customHeight="1" x14ac:dyDescent="0.3">
      <c r="A723" s="655"/>
      <c r="B723" s="26"/>
      <c r="F723" s="83"/>
    </row>
    <row r="724" spans="1:6" ht="15.75" customHeight="1" x14ac:dyDescent="0.3">
      <c r="A724" s="655"/>
      <c r="B724" s="26"/>
      <c r="F724" s="83"/>
    </row>
    <row r="725" spans="1:6" ht="15.75" customHeight="1" x14ac:dyDescent="0.3">
      <c r="A725" s="655"/>
      <c r="B725" s="26"/>
      <c r="F725" s="83"/>
    </row>
    <row r="726" spans="1:6" ht="15.75" customHeight="1" x14ac:dyDescent="0.3">
      <c r="A726" s="655"/>
      <c r="B726" s="26"/>
      <c r="F726" s="83"/>
    </row>
    <row r="727" spans="1:6" ht="15.75" customHeight="1" x14ac:dyDescent="0.3">
      <c r="A727" s="655"/>
      <c r="B727" s="26"/>
      <c r="F727" s="83"/>
    </row>
    <row r="728" spans="1:6" ht="15.75" customHeight="1" x14ac:dyDescent="0.3">
      <c r="A728" s="655"/>
      <c r="B728" s="26"/>
      <c r="F728" s="83"/>
    </row>
    <row r="729" spans="1:6" ht="15.75" customHeight="1" x14ac:dyDescent="0.3">
      <c r="A729" s="655"/>
      <c r="B729" s="26"/>
      <c r="F729" s="83"/>
    </row>
    <row r="730" spans="1:6" ht="15.75" customHeight="1" x14ac:dyDescent="0.3">
      <c r="A730" s="655"/>
      <c r="B730" s="26"/>
      <c r="F730" s="83"/>
    </row>
    <row r="731" spans="1:6" ht="15.75" customHeight="1" x14ac:dyDescent="0.3">
      <c r="A731" s="655"/>
      <c r="B731" s="26"/>
      <c r="F731" s="83"/>
    </row>
    <row r="732" spans="1:6" ht="15.75" customHeight="1" x14ac:dyDescent="0.3">
      <c r="A732" s="655"/>
      <c r="B732" s="26"/>
      <c r="F732" s="83"/>
    </row>
    <row r="733" spans="1:6" ht="15.75" customHeight="1" x14ac:dyDescent="0.3">
      <c r="A733" s="655"/>
      <c r="B733" s="26"/>
      <c r="F733" s="83"/>
    </row>
    <row r="734" spans="1:6" ht="15.75" customHeight="1" x14ac:dyDescent="0.3">
      <c r="A734" s="655"/>
      <c r="B734" s="26"/>
      <c r="F734" s="83"/>
    </row>
    <row r="735" spans="1:6" ht="15.75" customHeight="1" x14ac:dyDescent="0.3">
      <c r="A735" s="655"/>
      <c r="B735" s="26"/>
      <c r="F735" s="83"/>
    </row>
    <row r="736" spans="1:6" ht="15.75" customHeight="1" x14ac:dyDescent="0.3">
      <c r="A736" s="655"/>
      <c r="B736" s="26"/>
      <c r="F736" s="83"/>
    </row>
    <row r="737" spans="1:6" ht="15.75" customHeight="1" x14ac:dyDescent="0.3">
      <c r="A737" s="655"/>
      <c r="B737" s="26"/>
      <c r="F737" s="83"/>
    </row>
    <row r="738" spans="1:6" ht="15.75" customHeight="1" x14ac:dyDescent="0.3">
      <c r="A738" s="655"/>
      <c r="B738" s="26"/>
      <c r="F738" s="83"/>
    </row>
    <row r="739" spans="1:6" ht="15.75" customHeight="1" x14ac:dyDescent="0.3">
      <c r="A739" s="655"/>
      <c r="B739" s="26"/>
      <c r="F739" s="83"/>
    </row>
    <row r="740" spans="1:6" ht="15.75" customHeight="1" x14ac:dyDescent="0.3">
      <c r="A740" s="655"/>
      <c r="B740" s="26"/>
      <c r="F740" s="83"/>
    </row>
    <row r="741" spans="1:6" ht="15.75" customHeight="1" x14ac:dyDescent="0.3">
      <c r="A741" s="655"/>
      <c r="B741" s="26"/>
      <c r="F741" s="83"/>
    </row>
    <row r="742" spans="1:6" ht="15.75" customHeight="1" x14ac:dyDescent="0.3">
      <c r="A742" s="655"/>
      <c r="B742" s="26"/>
      <c r="F742" s="83"/>
    </row>
    <row r="743" spans="1:6" ht="15.75" customHeight="1" x14ac:dyDescent="0.3">
      <c r="A743" s="655"/>
      <c r="B743" s="26"/>
      <c r="F743" s="83"/>
    </row>
    <row r="744" spans="1:6" ht="15.75" customHeight="1" x14ac:dyDescent="0.3">
      <c r="A744" s="655"/>
      <c r="B744" s="26"/>
      <c r="F744" s="83"/>
    </row>
    <row r="745" spans="1:6" ht="15.75" customHeight="1" x14ac:dyDescent="0.3">
      <c r="A745" s="655"/>
      <c r="B745" s="26"/>
      <c r="F745" s="83"/>
    </row>
    <row r="746" spans="1:6" ht="15.75" customHeight="1" x14ac:dyDescent="0.3">
      <c r="A746" s="655"/>
      <c r="B746" s="26"/>
      <c r="F746" s="83"/>
    </row>
    <row r="747" spans="1:6" ht="15.75" customHeight="1" x14ac:dyDescent="0.3">
      <c r="A747" s="655"/>
      <c r="B747" s="26"/>
      <c r="F747" s="83"/>
    </row>
    <row r="748" spans="1:6" ht="15.75" customHeight="1" x14ac:dyDescent="0.3">
      <c r="A748" s="655"/>
      <c r="B748" s="26"/>
      <c r="F748" s="83"/>
    </row>
    <row r="749" spans="1:6" ht="15.75" customHeight="1" x14ac:dyDescent="0.3">
      <c r="A749" s="655"/>
      <c r="B749" s="26"/>
      <c r="F749" s="83"/>
    </row>
    <row r="750" spans="1:6" ht="15.75" customHeight="1" x14ac:dyDescent="0.3">
      <c r="A750" s="655"/>
      <c r="B750" s="26"/>
      <c r="F750" s="83"/>
    </row>
    <row r="751" spans="1:6" ht="15.75" customHeight="1" x14ac:dyDescent="0.3">
      <c r="A751" s="655"/>
      <c r="B751" s="26"/>
      <c r="F751" s="83"/>
    </row>
    <row r="752" spans="1:6" ht="15.75" customHeight="1" x14ac:dyDescent="0.3">
      <c r="A752" s="655"/>
      <c r="B752" s="26"/>
      <c r="F752" s="83"/>
    </row>
    <row r="753" spans="1:6" ht="15.75" customHeight="1" x14ac:dyDescent="0.3">
      <c r="A753" s="655"/>
      <c r="B753" s="26"/>
      <c r="F753" s="83"/>
    </row>
    <row r="754" spans="1:6" ht="15.75" customHeight="1" x14ac:dyDescent="0.3">
      <c r="A754" s="655"/>
      <c r="B754" s="26"/>
      <c r="F754" s="83"/>
    </row>
    <row r="755" spans="1:6" ht="15.75" customHeight="1" x14ac:dyDescent="0.3">
      <c r="A755" s="655"/>
      <c r="B755" s="26"/>
      <c r="F755" s="83"/>
    </row>
    <row r="756" spans="1:6" ht="15.75" customHeight="1" x14ac:dyDescent="0.3">
      <c r="A756" s="655"/>
      <c r="B756" s="26"/>
      <c r="F756" s="83"/>
    </row>
    <row r="757" spans="1:6" ht="15.75" customHeight="1" x14ac:dyDescent="0.3">
      <c r="A757" s="655"/>
      <c r="B757" s="26"/>
      <c r="F757" s="83"/>
    </row>
    <row r="758" spans="1:6" ht="15.75" customHeight="1" x14ac:dyDescent="0.3">
      <c r="A758" s="655"/>
      <c r="B758" s="26"/>
      <c r="F758" s="83"/>
    </row>
    <row r="759" spans="1:6" ht="15.75" customHeight="1" x14ac:dyDescent="0.3">
      <c r="A759" s="655"/>
      <c r="B759" s="26"/>
      <c r="F759" s="83"/>
    </row>
    <row r="760" spans="1:6" ht="15.75" customHeight="1" x14ac:dyDescent="0.3">
      <c r="A760" s="655"/>
      <c r="B760" s="26"/>
      <c r="F760" s="83"/>
    </row>
    <row r="761" spans="1:6" ht="15.75" customHeight="1" x14ac:dyDescent="0.3">
      <c r="A761" s="655"/>
      <c r="B761" s="26"/>
      <c r="F761" s="83"/>
    </row>
    <row r="762" spans="1:6" ht="15.75" customHeight="1" x14ac:dyDescent="0.3">
      <c r="A762" s="655"/>
      <c r="B762" s="26"/>
      <c r="F762" s="83"/>
    </row>
    <row r="763" spans="1:6" ht="15.75" customHeight="1" x14ac:dyDescent="0.3">
      <c r="A763" s="655"/>
      <c r="B763" s="26"/>
      <c r="F763" s="83"/>
    </row>
    <row r="764" spans="1:6" ht="15.75" customHeight="1" x14ac:dyDescent="0.3">
      <c r="A764" s="655"/>
      <c r="B764" s="26"/>
      <c r="F764" s="83"/>
    </row>
    <row r="765" spans="1:6" ht="15.75" customHeight="1" x14ac:dyDescent="0.3">
      <c r="A765" s="655"/>
      <c r="B765" s="26"/>
      <c r="F765" s="83"/>
    </row>
    <row r="766" spans="1:6" ht="15.75" customHeight="1" x14ac:dyDescent="0.3">
      <c r="A766" s="655"/>
      <c r="B766" s="26"/>
      <c r="F766" s="83"/>
    </row>
    <row r="767" spans="1:6" ht="15.75" customHeight="1" x14ac:dyDescent="0.3">
      <c r="A767" s="655"/>
      <c r="B767" s="26"/>
      <c r="F767" s="83"/>
    </row>
    <row r="768" spans="1:6" ht="15.75" customHeight="1" x14ac:dyDescent="0.3">
      <c r="A768" s="655"/>
      <c r="B768" s="26"/>
      <c r="F768" s="83"/>
    </row>
    <row r="769" spans="1:6" ht="15.75" customHeight="1" x14ac:dyDescent="0.3">
      <c r="A769" s="655"/>
      <c r="B769" s="26"/>
      <c r="F769" s="83"/>
    </row>
    <row r="770" spans="1:6" ht="15.75" customHeight="1" x14ac:dyDescent="0.3">
      <c r="A770" s="655"/>
      <c r="B770" s="26"/>
      <c r="F770" s="83"/>
    </row>
    <row r="771" spans="1:6" ht="15.75" customHeight="1" x14ac:dyDescent="0.3">
      <c r="A771" s="655"/>
      <c r="B771" s="26"/>
      <c r="F771" s="83"/>
    </row>
    <row r="772" spans="1:6" ht="15.75" customHeight="1" x14ac:dyDescent="0.3">
      <c r="A772" s="655"/>
      <c r="B772" s="26"/>
      <c r="F772" s="83"/>
    </row>
    <row r="773" spans="1:6" ht="15.75" customHeight="1" x14ac:dyDescent="0.3">
      <c r="A773" s="655"/>
      <c r="B773" s="26"/>
      <c r="F773" s="83"/>
    </row>
    <row r="774" spans="1:6" ht="15.75" customHeight="1" x14ac:dyDescent="0.3">
      <c r="A774" s="655"/>
      <c r="B774" s="26"/>
      <c r="F774" s="83"/>
    </row>
    <row r="775" spans="1:6" ht="15.75" customHeight="1" x14ac:dyDescent="0.3">
      <c r="A775" s="655"/>
      <c r="B775" s="26"/>
      <c r="F775" s="83"/>
    </row>
    <row r="776" spans="1:6" ht="15.75" customHeight="1" x14ac:dyDescent="0.3">
      <c r="A776" s="655"/>
      <c r="B776" s="26"/>
      <c r="F776" s="83"/>
    </row>
    <row r="777" spans="1:6" ht="15.75" customHeight="1" x14ac:dyDescent="0.3">
      <c r="A777" s="655"/>
      <c r="B777" s="26"/>
      <c r="F777" s="83"/>
    </row>
    <row r="778" spans="1:6" ht="15.75" customHeight="1" x14ac:dyDescent="0.3">
      <c r="A778" s="655"/>
      <c r="B778" s="26"/>
      <c r="F778" s="83"/>
    </row>
    <row r="779" spans="1:6" ht="15.75" customHeight="1" x14ac:dyDescent="0.3">
      <c r="A779" s="655"/>
      <c r="B779" s="26"/>
      <c r="F779" s="83"/>
    </row>
    <row r="780" spans="1:6" ht="15.75" customHeight="1" x14ac:dyDescent="0.3">
      <c r="A780" s="655"/>
      <c r="B780" s="26"/>
      <c r="F780" s="83"/>
    </row>
    <row r="781" spans="1:6" ht="15.75" customHeight="1" x14ac:dyDescent="0.3">
      <c r="A781" s="655"/>
      <c r="B781" s="26"/>
      <c r="F781" s="83"/>
    </row>
    <row r="782" spans="1:6" ht="15.75" customHeight="1" x14ac:dyDescent="0.3">
      <c r="A782" s="655"/>
      <c r="B782" s="26"/>
      <c r="F782" s="83"/>
    </row>
    <row r="783" spans="1:6" ht="15.75" customHeight="1" x14ac:dyDescent="0.3">
      <c r="A783" s="655"/>
      <c r="B783" s="26"/>
      <c r="F783" s="83"/>
    </row>
    <row r="784" spans="1:6" ht="15.75" customHeight="1" x14ac:dyDescent="0.3">
      <c r="A784" s="655"/>
      <c r="B784" s="26"/>
      <c r="F784" s="83"/>
    </row>
    <row r="785" spans="1:6" ht="15.75" customHeight="1" x14ac:dyDescent="0.3">
      <c r="A785" s="655"/>
      <c r="B785" s="26"/>
      <c r="F785" s="83"/>
    </row>
    <row r="786" spans="1:6" ht="15.75" customHeight="1" x14ac:dyDescent="0.3">
      <c r="A786" s="655"/>
      <c r="B786" s="26"/>
      <c r="F786" s="83"/>
    </row>
    <row r="787" spans="1:6" ht="15.75" customHeight="1" x14ac:dyDescent="0.3">
      <c r="A787" s="655"/>
      <c r="B787" s="26"/>
      <c r="F787" s="83"/>
    </row>
    <row r="788" spans="1:6" ht="15.75" customHeight="1" x14ac:dyDescent="0.3">
      <c r="A788" s="655"/>
      <c r="B788" s="26"/>
      <c r="F788" s="83"/>
    </row>
    <row r="789" spans="1:6" ht="15.75" customHeight="1" x14ac:dyDescent="0.3">
      <c r="A789" s="655"/>
      <c r="B789" s="26"/>
      <c r="F789" s="83"/>
    </row>
    <row r="790" spans="1:6" ht="15.75" customHeight="1" x14ac:dyDescent="0.3">
      <c r="A790" s="655"/>
      <c r="B790" s="26"/>
      <c r="F790" s="83"/>
    </row>
    <row r="791" spans="1:6" ht="15.75" customHeight="1" x14ac:dyDescent="0.3">
      <c r="A791" s="655"/>
      <c r="B791" s="26"/>
      <c r="F791" s="83"/>
    </row>
    <row r="792" spans="1:6" ht="15.75" customHeight="1" x14ac:dyDescent="0.3">
      <c r="A792" s="655"/>
      <c r="B792" s="26"/>
      <c r="F792" s="83"/>
    </row>
    <row r="793" spans="1:6" ht="15.75" customHeight="1" x14ac:dyDescent="0.3">
      <c r="A793" s="655"/>
      <c r="B793" s="26"/>
      <c r="F793" s="83"/>
    </row>
    <row r="794" spans="1:6" ht="15.75" customHeight="1" x14ac:dyDescent="0.3">
      <c r="A794" s="655"/>
      <c r="B794" s="26"/>
      <c r="F794" s="83"/>
    </row>
    <row r="795" spans="1:6" ht="15.75" customHeight="1" x14ac:dyDescent="0.3">
      <c r="A795" s="655"/>
      <c r="B795" s="26"/>
      <c r="F795" s="83"/>
    </row>
    <row r="796" spans="1:6" ht="15.75" customHeight="1" x14ac:dyDescent="0.3">
      <c r="A796" s="655"/>
      <c r="B796" s="26"/>
      <c r="F796" s="83"/>
    </row>
    <row r="797" spans="1:6" ht="15.75" customHeight="1" x14ac:dyDescent="0.3">
      <c r="A797" s="655"/>
      <c r="B797" s="26"/>
      <c r="F797" s="83"/>
    </row>
    <row r="798" spans="1:6" ht="15.75" customHeight="1" x14ac:dyDescent="0.3">
      <c r="A798" s="655"/>
      <c r="B798" s="26"/>
      <c r="F798" s="83"/>
    </row>
    <row r="799" spans="1:6" ht="15.75" customHeight="1" x14ac:dyDescent="0.3">
      <c r="A799" s="655"/>
      <c r="B799" s="26"/>
      <c r="F799" s="83"/>
    </row>
    <row r="800" spans="1:6" ht="15.75" customHeight="1" x14ac:dyDescent="0.3">
      <c r="A800" s="655"/>
      <c r="B800" s="26"/>
      <c r="F800" s="83"/>
    </row>
    <row r="801" spans="1:6" ht="15.75" customHeight="1" x14ac:dyDescent="0.3">
      <c r="A801" s="655"/>
      <c r="B801" s="26"/>
      <c r="F801" s="83"/>
    </row>
    <row r="802" spans="1:6" ht="15.75" customHeight="1" x14ac:dyDescent="0.3">
      <c r="A802" s="655"/>
      <c r="B802" s="26"/>
      <c r="F802" s="83"/>
    </row>
    <row r="803" spans="1:6" ht="15.75" customHeight="1" x14ac:dyDescent="0.3">
      <c r="A803" s="655"/>
      <c r="B803" s="26"/>
      <c r="F803" s="83"/>
    </row>
    <row r="804" spans="1:6" ht="15.75" customHeight="1" x14ac:dyDescent="0.3">
      <c r="A804" s="655"/>
      <c r="B804" s="26"/>
      <c r="F804" s="83"/>
    </row>
    <row r="805" spans="1:6" ht="15.75" customHeight="1" x14ac:dyDescent="0.3">
      <c r="A805" s="655"/>
      <c r="B805" s="26"/>
      <c r="F805" s="83"/>
    </row>
    <row r="806" spans="1:6" ht="15.75" customHeight="1" x14ac:dyDescent="0.3">
      <c r="A806" s="655"/>
      <c r="B806" s="26"/>
      <c r="F806" s="83"/>
    </row>
    <row r="807" spans="1:6" ht="15.75" customHeight="1" x14ac:dyDescent="0.3">
      <c r="A807" s="655"/>
      <c r="B807" s="26"/>
      <c r="F807" s="83"/>
    </row>
    <row r="808" spans="1:6" ht="15.75" customHeight="1" x14ac:dyDescent="0.3">
      <c r="A808" s="655"/>
      <c r="B808" s="26"/>
      <c r="F808" s="83"/>
    </row>
    <row r="809" spans="1:6" ht="15.75" customHeight="1" x14ac:dyDescent="0.3">
      <c r="A809" s="655"/>
      <c r="B809" s="26"/>
      <c r="F809" s="83"/>
    </row>
    <row r="810" spans="1:6" ht="15.75" customHeight="1" x14ac:dyDescent="0.3">
      <c r="A810" s="655"/>
      <c r="B810" s="26"/>
      <c r="F810" s="83"/>
    </row>
    <row r="811" spans="1:6" ht="15.75" customHeight="1" x14ac:dyDescent="0.3">
      <c r="A811" s="655"/>
      <c r="B811" s="26"/>
      <c r="F811" s="83"/>
    </row>
    <row r="812" spans="1:6" ht="15.75" customHeight="1" x14ac:dyDescent="0.3">
      <c r="A812" s="655"/>
      <c r="B812" s="26"/>
      <c r="F812" s="83"/>
    </row>
    <row r="813" spans="1:6" ht="15.75" customHeight="1" x14ac:dyDescent="0.3">
      <c r="A813" s="655"/>
      <c r="B813" s="26"/>
      <c r="F813" s="83"/>
    </row>
    <row r="814" spans="1:6" ht="15.75" customHeight="1" x14ac:dyDescent="0.3">
      <c r="A814" s="655"/>
      <c r="B814" s="26"/>
      <c r="F814" s="83"/>
    </row>
    <row r="815" spans="1:6" ht="15.75" customHeight="1" x14ac:dyDescent="0.3">
      <c r="A815" s="655"/>
      <c r="B815" s="26"/>
      <c r="F815" s="83"/>
    </row>
    <row r="816" spans="1:6" ht="15.75" customHeight="1" x14ac:dyDescent="0.3">
      <c r="A816" s="655"/>
      <c r="B816" s="26"/>
      <c r="F816" s="83"/>
    </row>
    <row r="817" spans="1:6" ht="15.75" customHeight="1" x14ac:dyDescent="0.3">
      <c r="A817" s="655"/>
      <c r="B817" s="26"/>
      <c r="F817" s="83"/>
    </row>
    <row r="818" spans="1:6" ht="15.75" customHeight="1" x14ac:dyDescent="0.3">
      <c r="A818" s="655"/>
      <c r="B818" s="26"/>
      <c r="F818" s="83"/>
    </row>
    <row r="819" spans="1:6" ht="15.75" customHeight="1" x14ac:dyDescent="0.3">
      <c r="A819" s="655"/>
      <c r="B819" s="26"/>
      <c r="F819" s="83"/>
    </row>
    <row r="820" spans="1:6" ht="15.75" customHeight="1" x14ac:dyDescent="0.3">
      <c r="A820" s="655"/>
      <c r="B820" s="26"/>
      <c r="F820" s="83"/>
    </row>
    <row r="821" spans="1:6" ht="15.75" customHeight="1" x14ac:dyDescent="0.3">
      <c r="A821" s="655"/>
      <c r="B821" s="26"/>
      <c r="F821" s="83"/>
    </row>
    <row r="822" spans="1:6" ht="15.75" customHeight="1" x14ac:dyDescent="0.3">
      <c r="A822" s="655"/>
      <c r="B822" s="26"/>
      <c r="F822" s="83"/>
    </row>
    <row r="823" spans="1:6" ht="15.75" customHeight="1" x14ac:dyDescent="0.3">
      <c r="A823" s="655"/>
      <c r="B823" s="26"/>
      <c r="F823" s="83"/>
    </row>
    <row r="824" spans="1:6" ht="15.75" customHeight="1" x14ac:dyDescent="0.3">
      <c r="A824" s="655"/>
      <c r="B824" s="26"/>
      <c r="F824" s="83"/>
    </row>
    <row r="825" spans="1:6" ht="15.75" customHeight="1" x14ac:dyDescent="0.3">
      <c r="A825" s="655"/>
      <c r="B825" s="26"/>
      <c r="F825" s="83"/>
    </row>
    <row r="826" spans="1:6" ht="15.75" customHeight="1" x14ac:dyDescent="0.3">
      <c r="A826" s="655"/>
      <c r="B826" s="26"/>
      <c r="F826" s="83"/>
    </row>
    <row r="827" spans="1:6" ht="15.75" customHeight="1" x14ac:dyDescent="0.3">
      <c r="A827" s="655"/>
      <c r="B827" s="26"/>
      <c r="F827" s="83"/>
    </row>
    <row r="828" spans="1:6" ht="15.75" customHeight="1" x14ac:dyDescent="0.3">
      <c r="A828" s="655"/>
      <c r="B828" s="26"/>
      <c r="F828" s="83"/>
    </row>
    <row r="829" spans="1:6" ht="15.75" customHeight="1" x14ac:dyDescent="0.3">
      <c r="A829" s="655"/>
      <c r="B829" s="26"/>
      <c r="F829" s="83"/>
    </row>
    <row r="830" spans="1:6" ht="15.75" customHeight="1" x14ac:dyDescent="0.3">
      <c r="A830" s="655"/>
      <c r="B830" s="26"/>
      <c r="F830" s="83"/>
    </row>
    <row r="831" spans="1:6" ht="15.75" customHeight="1" x14ac:dyDescent="0.3">
      <c r="A831" s="655"/>
      <c r="B831" s="26"/>
      <c r="F831" s="83"/>
    </row>
    <row r="832" spans="1:6" ht="15.75" customHeight="1" x14ac:dyDescent="0.3">
      <c r="A832" s="655"/>
      <c r="B832" s="26"/>
      <c r="F832" s="83"/>
    </row>
    <row r="833" spans="1:6" ht="15.75" customHeight="1" x14ac:dyDescent="0.3">
      <c r="A833" s="655"/>
      <c r="B833" s="26"/>
      <c r="F833" s="83"/>
    </row>
    <row r="834" spans="1:6" ht="15.75" customHeight="1" x14ac:dyDescent="0.3">
      <c r="A834" s="655"/>
      <c r="B834" s="26"/>
      <c r="F834" s="83"/>
    </row>
    <row r="835" spans="1:6" ht="15.75" customHeight="1" x14ac:dyDescent="0.3">
      <c r="A835" s="655"/>
      <c r="B835" s="26"/>
      <c r="F835" s="83"/>
    </row>
    <row r="836" spans="1:6" ht="15.75" customHeight="1" x14ac:dyDescent="0.3">
      <c r="A836" s="655"/>
      <c r="B836" s="26"/>
      <c r="F836" s="83"/>
    </row>
    <row r="837" spans="1:6" ht="15.75" customHeight="1" x14ac:dyDescent="0.3">
      <c r="A837" s="655"/>
      <c r="B837" s="26"/>
      <c r="F837" s="83"/>
    </row>
    <row r="838" spans="1:6" ht="15.75" customHeight="1" x14ac:dyDescent="0.3">
      <c r="A838" s="655"/>
      <c r="B838" s="26"/>
      <c r="F838" s="83"/>
    </row>
    <row r="839" spans="1:6" ht="15.75" customHeight="1" x14ac:dyDescent="0.3">
      <c r="A839" s="655"/>
      <c r="B839" s="26"/>
      <c r="F839" s="83"/>
    </row>
    <row r="840" spans="1:6" ht="15.75" customHeight="1" x14ac:dyDescent="0.3">
      <c r="A840" s="655"/>
      <c r="B840" s="26"/>
      <c r="F840" s="83"/>
    </row>
    <row r="841" spans="1:6" ht="15.75" customHeight="1" x14ac:dyDescent="0.3">
      <c r="A841" s="655"/>
      <c r="B841" s="26"/>
      <c r="F841" s="83"/>
    </row>
    <row r="842" spans="1:6" ht="15.75" customHeight="1" x14ac:dyDescent="0.3">
      <c r="A842" s="655"/>
      <c r="B842" s="26"/>
      <c r="F842" s="83"/>
    </row>
    <row r="843" spans="1:6" ht="15.75" customHeight="1" x14ac:dyDescent="0.3">
      <c r="A843" s="655"/>
      <c r="B843" s="26"/>
      <c r="F843" s="83"/>
    </row>
    <row r="844" spans="1:6" ht="15.75" customHeight="1" x14ac:dyDescent="0.3">
      <c r="A844" s="655"/>
      <c r="B844" s="26"/>
      <c r="F844" s="83"/>
    </row>
    <row r="845" spans="1:6" ht="15.75" customHeight="1" x14ac:dyDescent="0.3">
      <c r="A845" s="655"/>
      <c r="B845" s="26"/>
      <c r="F845" s="83"/>
    </row>
    <row r="846" spans="1:6" ht="15.75" customHeight="1" x14ac:dyDescent="0.3">
      <c r="A846" s="655"/>
      <c r="B846" s="26"/>
      <c r="F846" s="83"/>
    </row>
    <row r="847" spans="1:6" ht="15.75" customHeight="1" x14ac:dyDescent="0.3">
      <c r="A847" s="655"/>
      <c r="B847" s="26"/>
      <c r="F847" s="83"/>
    </row>
    <row r="848" spans="1:6" ht="15.75" customHeight="1" x14ac:dyDescent="0.3">
      <c r="A848" s="655"/>
      <c r="B848" s="26"/>
      <c r="F848" s="83"/>
    </row>
    <row r="849" spans="1:6" ht="15.75" customHeight="1" x14ac:dyDescent="0.3">
      <c r="A849" s="655"/>
      <c r="B849" s="26"/>
      <c r="F849" s="83"/>
    </row>
    <row r="850" spans="1:6" ht="15.75" customHeight="1" x14ac:dyDescent="0.3">
      <c r="A850" s="655"/>
      <c r="B850" s="26"/>
      <c r="F850" s="83"/>
    </row>
    <row r="851" spans="1:6" ht="15.75" customHeight="1" x14ac:dyDescent="0.3">
      <c r="A851" s="655"/>
      <c r="B851" s="26"/>
      <c r="F851" s="83"/>
    </row>
    <row r="852" spans="1:6" ht="15.75" customHeight="1" x14ac:dyDescent="0.3">
      <c r="A852" s="655"/>
      <c r="B852" s="26"/>
      <c r="F852" s="83"/>
    </row>
    <row r="853" spans="1:6" ht="15.75" customHeight="1" x14ac:dyDescent="0.3">
      <c r="A853" s="655"/>
      <c r="B853" s="26"/>
      <c r="F853" s="83"/>
    </row>
    <row r="854" spans="1:6" ht="15.75" customHeight="1" x14ac:dyDescent="0.3">
      <c r="A854" s="655"/>
      <c r="B854" s="26"/>
      <c r="F854" s="83"/>
    </row>
    <row r="855" spans="1:6" ht="15.75" customHeight="1" x14ac:dyDescent="0.3">
      <c r="A855" s="655"/>
      <c r="B855" s="26"/>
      <c r="F855" s="83"/>
    </row>
    <row r="856" spans="1:6" ht="15.75" customHeight="1" x14ac:dyDescent="0.3">
      <c r="A856" s="655"/>
      <c r="B856" s="26"/>
      <c r="F856" s="83"/>
    </row>
    <row r="857" spans="1:6" ht="15.75" customHeight="1" x14ac:dyDescent="0.3">
      <c r="A857" s="655"/>
      <c r="B857" s="26"/>
      <c r="F857" s="83"/>
    </row>
    <row r="858" spans="1:6" ht="15.75" customHeight="1" x14ac:dyDescent="0.3">
      <c r="A858" s="655"/>
      <c r="B858" s="26"/>
      <c r="F858" s="83"/>
    </row>
    <row r="859" spans="1:6" ht="15.75" customHeight="1" x14ac:dyDescent="0.3">
      <c r="A859" s="655"/>
      <c r="B859" s="26"/>
      <c r="F859" s="83"/>
    </row>
    <row r="860" spans="1:6" ht="15.75" customHeight="1" x14ac:dyDescent="0.3">
      <c r="A860" s="655"/>
      <c r="B860" s="26"/>
      <c r="F860" s="83"/>
    </row>
    <row r="861" spans="1:6" ht="15.75" customHeight="1" x14ac:dyDescent="0.3">
      <c r="A861" s="655"/>
      <c r="B861" s="26"/>
      <c r="F861" s="83"/>
    </row>
    <row r="862" spans="1:6" ht="15.75" customHeight="1" x14ac:dyDescent="0.3">
      <c r="A862" s="655"/>
      <c r="B862" s="26"/>
      <c r="F862" s="83"/>
    </row>
    <row r="863" spans="1:6" ht="15.75" customHeight="1" x14ac:dyDescent="0.3">
      <c r="A863" s="655"/>
      <c r="B863" s="26"/>
      <c r="F863" s="83"/>
    </row>
    <row r="864" spans="1:6" ht="15.75" customHeight="1" x14ac:dyDescent="0.3">
      <c r="A864" s="655"/>
      <c r="B864" s="26"/>
      <c r="F864" s="83"/>
    </row>
    <row r="865" spans="1:6" ht="15.75" customHeight="1" x14ac:dyDescent="0.3">
      <c r="A865" s="655"/>
      <c r="B865" s="26"/>
      <c r="F865" s="83"/>
    </row>
    <row r="866" spans="1:6" ht="15.75" customHeight="1" x14ac:dyDescent="0.3">
      <c r="A866" s="655"/>
      <c r="B866" s="26"/>
      <c r="F866" s="83"/>
    </row>
    <row r="867" spans="1:6" ht="15.75" customHeight="1" x14ac:dyDescent="0.3">
      <c r="A867" s="655"/>
      <c r="B867" s="26"/>
      <c r="F867" s="83"/>
    </row>
    <row r="868" spans="1:6" ht="15.75" customHeight="1" x14ac:dyDescent="0.3">
      <c r="A868" s="655"/>
      <c r="B868" s="26"/>
      <c r="F868" s="83"/>
    </row>
    <row r="869" spans="1:6" ht="15.75" customHeight="1" x14ac:dyDescent="0.3">
      <c r="A869" s="655"/>
      <c r="B869" s="26"/>
      <c r="F869" s="83"/>
    </row>
    <row r="870" spans="1:6" ht="15.75" customHeight="1" x14ac:dyDescent="0.3">
      <c r="A870" s="655"/>
      <c r="B870" s="26"/>
      <c r="F870" s="83"/>
    </row>
    <row r="871" spans="1:6" ht="15.75" customHeight="1" x14ac:dyDescent="0.3">
      <c r="A871" s="655"/>
      <c r="B871" s="26"/>
      <c r="F871" s="83"/>
    </row>
    <row r="872" spans="1:6" ht="15.75" customHeight="1" x14ac:dyDescent="0.3">
      <c r="A872" s="655"/>
      <c r="B872" s="26"/>
      <c r="F872" s="83"/>
    </row>
    <row r="873" spans="1:6" ht="15.75" customHeight="1" x14ac:dyDescent="0.3">
      <c r="A873" s="655"/>
      <c r="B873" s="26"/>
      <c r="F873" s="83"/>
    </row>
    <row r="874" spans="1:6" ht="15.75" customHeight="1" x14ac:dyDescent="0.3">
      <c r="A874" s="655"/>
      <c r="B874" s="26"/>
      <c r="F874" s="83"/>
    </row>
    <row r="875" spans="1:6" ht="15.75" customHeight="1" x14ac:dyDescent="0.3">
      <c r="A875" s="655"/>
      <c r="B875" s="26"/>
      <c r="F875" s="83"/>
    </row>
    <row r="876" spans="1:6" ht="15.75" customHeight="1" x14ac:dyDescent="0.3">
      <c r="A876" s="655"/>
      <c r="B876" s="26"/>
      <c r="F876" s="83"/>
    </row>
    <row r="877" spans="1:6" ht="15.75" customHeight="1" x14ac:dyDescent="0.3">
      <c r="A877" s="655"/>
      <c r="B877" s="26"/>
      <c r="F877" s="83"/>
    </row>
    <row r="878" spans="1:6" ht="15.75" customHeight="1" x14ac:dyDescent="0.3">
      <c r="A878" s="655"/>
      <c r="B878" s="26"/>
      <c r="F878" s="83"/>
    </row>
    <row r="879" spans="1:6" ht="15.75" customHeight="1" x14ac:dyDescent="0.3">
      <c r="A879" s="655"/>
      <c r="B879" s="26"/>
      <c r="F879" s="83"/>
    </row>
    <row r="880" spans="1:6" ht="15.75" customHeight="1" x14ac:dyDescent="0.3">
      <c r="A880" s="655"/>
      <c r="B880" s="26"/>
      <c r="F880" s="83"/>
    </row>
    <row r="881" spans="1:6" ht="15.75" customHeight="1" x14ac:dyDescent="0.3">
      <c r="A881" s="655"/>
      <c r="B881" s="26"/>
      <c r="F881" s="83"/>
    </row>
    <row r="882" spans="1:6" ht="15.75" customHeight="1" x14ac:dyDescent="0.3">
      <c r="A882" s="655"/>
      <c r="B882" s="26"/>
      <c r="F882" s="83"/>
    </row>
    <row r="883" spans="1:6" ht="15.75" customHeight="1" x14ac:dyDescent="0.3">
      <c r="A883" s="655"/>
      <c r="B883" s="26"/>
      <c r="F883" s="83"/>
    </row>
    <row r="884" spans="1:6" ht="15.75" customHeight="1" x14ac:dyDescent="0.3">
      <c r="A884" s="655"/>
      <c r="B884" s="26"/>
      <c r="F884" s="83"/>
    </row>
    <row r="885" spans="1:6" ht="15.75" customHeight="1" x14ac:dyDescent="0.3">
      <c r="A885" s="655"/>
      <c r="B885" s="26"/>
      <c r="F885" s="83"/>
    </row>
    <row r="886" spans="1:6" ht="15.75" customHeight="1" x14ac:dyDescent="0.3">
      <c r="A886" s="655"/>
      <c r="B886" s="26"/>
      <c r="F886" s="83"/>
    </row>
    <row r="887" spans="1:6" ht="15.75" customHeight="1" x14ac:dyDescent="0.3">
      <c r="A887" s="655"/>
      <c r="B887" s="26"/>
      <c r="F887" s="83"/>
    </row>
    <row r="888" spans="1:6" ht="15.75" customHeight="1" x14ac:dyDescent="0.3">
      <c r="A888" s="655"/>
      <c r="B888" s="26"/>
      <c r="F888" s="83"/>
    </row>
    <row r="889" spans="1:6" ht="15.75" customHeight="1" x14ac:dyDescent="0.3">
      <c r="A889" s="655"/>
      <c r="B889" s="26"/>
      <c r="F889" s="83"/>
    </row>
    <row r="890" spans="1:6" ht="15.75" customHeight="1" x14ac:dyDescent="0.3">
      <c r="A890" s="655"/>
      <c r="B890" s="26"/>
      <c r="F890" s="83"/>
    </row>
    <row r="891" spans="1:6" ht="15.75" customHeight="1" x14ac:dyDescent="0.3">
      <c r="A891" s="655"/>
      <c r="B891" s="26"/>
      <c r="F891" s="83"/>
    </row>
    <row r="892" spans="1:6" ht="15.75" customHeight="1" x14ac:dyDescent="0.3">
      <c r="A892" s="655"/>
      <c r="B892" s="26"/>
      <c r="F892" s="83"/>
    </row>
    <row r="893" spans="1:6" ht="15.75" customHeight="1" x14ac:dyDescent="0.3">
      <c r="A893" s="655"/>
      <c r="B893" s="26"/>
      <c r="F893" s="83"/>
    </row>
    <row r="894" spans="1:6" ht="15.75" customHeight="1" x14ac:dyDescent="0.3">
      <c r="A894" s="655"/>
      <c r="B894" s="26"/>
      <c r="F894" s="83"/>
    </row>
    <row r="895" spans="1:6" ht="15.75" customHeight="1" x14ac:dyDescent="0.3">
      <c r="A895" s="655"/>
      <c r="B895" s="26"/>
      <c r="F895" s="83"/>
    </row>
    <row r="896" spans="1:6" ht="15.75" customHeight="1" x14ac:dyDescent="0.3">
      <c r="A896" s="655"/>
      <c r="B896" s="26"/>
      <c r="F896" s="83"/>
    </row>
    <row r="897" spans="1:6" ht="15.75" customHeight="1" x14ac:dyDescent="0.3">
      <c r="A897" s="655"/>
      <c r="B897" s="26"/>
      <c r="F897" s="83"/>
    </row>
    <row r="898" spans="1:6" ht="15.75" customHeight="1" x14ac:dyDescent="0.3">
      <c r="A898" s="655"/>
      <c r="B898" s="26"/>
      <c r="F898" s="83"/>
    </row>
    <row r="899" spans="1:6" ht="15.75" customHeight="1" x14ac:dyDescent="0.3">
      <c r="A899" s="655"/>
      <c r="B899" s="26"/>
      <c r="F899" s="83"/>
    </row>
    <row r="900" spans="1:6" ht="15.75" customHeight="1" x14ac:dyDescent="0.3">
      <c r="A900" s="655"/>
      <c r="B900" s="26"/>
      <c r="F900" s="83"/>
    </row>
    <row r="901" spans="1:6" ht="15.75" customHeight="1" x14ac:dyDescent="0.3">
      <c r="A901" s="655"/>
      <c r="B901" s="26"/>
      <c r="F901" s="83"/>
    </row>
    <row r="902" spans="1:6" ht="15.75" customHeight="1" x14ac:dyDescent="0.3">
      <c r="A902" s="655"/>
      <c r="B902" s="26"/>
      <c r="F902" s="83"/>
    </row>
    <row r="903" spans="1:6" ht="15.75" customHeight="1" x14ac:dyDescent="0.3">
      <c r="A903" s="655"/>
      <c r="B903" s="26"/>
      <c r="F903" s="83"/>
    </row>
    <row r="904" spans="1:6" ht="15.75" customHeight="1" x14ac:dyDescent="0.3">
      <c r="A904" s="655"/>
      <c r="B904" s="26"/>
      <c r="F904" s="83"/>
    </row>
    <row r="905" spans="1:6" ht="15.75" customHeight="1" x14ac:dyDescent="0.3">
      <c r="A905" s="655"/>
      <c r="B905" s="26"/>
      <c r="F905" s="83"/>
    </row>
    <row r="906" spans="1:6" ht="15.75" customHeight="1" x14ac:dyDescent="0.3">
      <c r="A906" s="655"/>
      <c r="B906" s="26"/>
      <c r="F906" s="83"/>
    </row>
    <row r="907" spans="1:6" ht="15.75" customHeight="1" x14ac:dyDescent="0.3">
      <c r="A907" s="655"/>
      <c r="B907" s="26"/>
      <c r="F907" s="83"/>
    </row>
    <row r="908" spans="1:6" ht="15.75" customHeight="1" x14ac:dyDescent="0.3">
      <c r="A908" s="655"/>
      <c r="B908" s="26"/>
      <c r="F908" s="83"/>
    </row>
    <row r="909" spans="1:6" ht="15.75" customHeight="1" x14ac:dyDescent="0.3">
      <c r="A909" s="655"/>
      <c r="B909" s="26"/>
      <c r="F909" s="83"/>
    </row>
    <row r="910" spans="1:6" ht="15.75" customHeight="1" x14ac:dyDescent="0.3">
      <c r="A910" s="655"/>
      <c r="B910" s="26"/>
      <c r="F910" s="83"/>
    </row>
    <row r="911" spans="1:6" ht="15.75" customHeight="1" x14ac:dyDescent="0.3">
      <c r="A911" s="655"/>
      <c r="B911" s="26"/>
      <c r="F911" s="83"/>
    </row>
    <row r="912" spans="1:6" ht="15.75" customHeight="1" x14ac:dyDescent="0.3">
      <c r="A912" s="655"/>
      <c r="B912" s="26"/>
      <c r="F912" s="83"/>
    </row>
    <row r="913" spans="1:6" ht="15.75" customHeight="1" x14ac:dyDescent="0.3">
      <c r="A913" s="655"/>
      <c r="B913" s="26"/>
      <c r="F913" s="83"/>
    </row>
    <row r="914" spans="1:6" ht="15.75" customHeight="1" x14ac:dyDescent="0.3">
      <c r="A914" s="655"/>
      <c r="B914" s="26"/>
      <c r="F914" s="83"/>
    </row>
    <row r="915" spans="1:6" ht="15.75" customHeight="1" x14ac:dyDescent="0.3">
      <c r="A915" s="655"/>
      <c r="B915" s="26"/>
      <c r="F915" s="83"/>
    </row>
    <row r="916" spans="1:6" ht="15.75" customHeight="1" x14ac:dyDescent="0.3">
      <c r="A916" s="655"/>
      <c r="B916" s="26"/>
      <c r="F916" s="83"/>
    </row>
    <row r="917" spans="1:6" ht="15.75" customHeight="1" x14ac:dyDescent="0.3">
      <c r="A917" s="655"/>
      <c r="B917" s="26"/>
      <c r="F917" s="83"/>
    </row>
    <row r="918" spans="1:6" ht="15.75" customHeight="1" x14ac:dyDescent="0.3">
      <c r="A918" s="655"/>
      <c r="B918" s="26"/>
      <c r="F918" s="83"/>
    </row>
    <row r="919" spans="1:6" ht="15.75" customHeight="1" x14ac:dyDescent="0.3">
      <c r="A919" s="655"/>
      <c r="B919" s="26"/>
      <c r="F919" s="83"/>
    </row>
    <row r="920" spans="1:6" ht="15.75" customHeight="1" x14ac:dyDescent="0.3">
      <c r="A920" s="655"/>
      <c r="B920" s="26"/>
      <c r="F920" s="83"/>
    </row>
    <row r="921" spans="1:6" ht="15.75" customHeight="1" x14ac:dyDescent="0.3">
      <c r="A921" s="655"/>
      <c r="B921" s="26"/>
      <c r="F921" s="83"/>
    </row>
    <row r="922" spans="1:6" ht="15.75" customHeight="1" x14ac:dyDescent="0.3">
      <c r="A922" s="655"/>
      <c r="B922" s="26"/>
      <c r="F922" s="83"/>
    </row>
    <row r="923" spans="1:6" ht="15.75" customHeight="1" x14ac:dyDescent="0.3">
      <c r="A923" s="655"/>
      <c r="B923" s="26"/>
      <c r="F923" s="83"/>
    </row>
    <row r="924" spans="1:6" ht="15.75" customHeight="1" x14ac:dyDescent="0.3">
      <c r="A924" s="655"/>
      <c r="B924" s="26"/>
      <c r="F924" s="83"/>
    </row>
    <row r="925" spans="1:6" ht="15.75" customHeight="1" x14ac:dyDescent="0.3">
      <c r="A925" s="655"/>
      <c r="B925" s="26"/>
      <c r="F925" s="83"/>
    </row>
    <row r="926" spans="1:6" ht="15.75" customHeight="1" x14ac:dyDescent="0.3">
      <c r="A926" s="655"/>
      <c r="B926" s="26"/>
      <c r="F926" s="83"/>
    </row>
    <row r="927" spans="1:6" ht="15.75" customHeight="1" x14ac:dyDescent="0.3">
      <c r="A927" s="655"/>
      <c r="B927" s="26"/>
      <c r="F927" s="83"/>
    </row>
    <row r="928" spans="1:6" ht="15.75" customHeight="1" x14ac:dyDescent="0.3">
      <c r="A928" s="655"/>
      <c r="B928" s="26"/>
      <c r="F928" s="83"/>
    </row>
    <row r="929" spans="1:6" ht="15.75" customHeight="1" x14ac:dyDescent="0.3">
      <c r="A929" s="655"/>
      <c r="B929" s="26"/>
      <c r="F929" s="83"/>
    </row>
    <row r="930" spans="1:6" ht="15.75" customHeight="1" x14ac:dyDescent="0.3">
      <c r="A930" s="655"/>
      <c r="B930" s="26"/>
      <c r="F930" s="83"/>
    </row>
    <row r="931" spans="1:6" ht="15.75" customHeight="1" x14ac:dyDescent="0.3">
      <c r="A931" s="655"/>
      <c r="B931" s="26"/>
      <c r="F931" s="83"/>
    </row>
    <row r="932" spans="1:6" ht="15.75" customHeight="1" x14ac:dyDescent="0.3">
      <c r="A932" s="655"/>
      <c r="B932" s="26"/>
      <c r="F932" s="83"/>
    </row>
    <row r="933" spans="1:6" ht="15.75" customHeight="1" x14ac:dyDescent="0.3">
      <c r="A933" s="655"/>
      <c r="B933" s="26"/>
      <c r="F933" s="83"/>
    </row>
    <row r="934" spans="1:6" ht="15.75" customHeight="1" x14ac:dyDescent="0.3">
      <c r="A934" s="655"/>
      <c r="B934" s="26"/>
      <c r="F934" s="83"/>
    </row>
    <row r="935" spans="1:6" ht="15.75" customHeight="1" x14ac:dyDescent="0.3">
      <c r="A935" s="655"/>
      <c r="B935" s="26"/>
      <c r="F935" s="83"/>
    </row>
    <row r="936" spans="1:6" ht="15.75" customHeight="1" x14ac:dyDescent="0.3">
      <c r="A936" s="655"/>
      <c r="B936" s="26"/>
      <c r="F936" s="83"/>
    </row>
    <row r="937" spans="1:6" ht="15.75" customHeight="1" x14ac:dyDescent="0.3">
      <c r="A937" s="655"/>
      <c r="B937" s="26"/>
      <c r="F937" s="83"/>
    </row>
    <row r="938" spans="1:6" ht="15.75" customHeight="1" x14ac:dyDescent="0.3">
      <c r="A938" s="655"/>
      <c r="B938" s="26"/>
      <c r="F938" s="83"/>
    </row>
    <row r="939" spans="1:6" ht="15.75" customHeight="1" x14ac:dyDescent="0.3">
      <c r="A939" s="655"/>
      <c r="B939" s="26"/>
      <c r="F939" s="83"/>
    </row>
    <row r="940" spans="1:6" ht="15.75" customHeight="1" x14ac:dyDescent="0.3">
      <c r="A940" s="655"/>
      <c r="B940" s="26"/>
      <c r="F940" s="83"/>
    </row>
    <row r="941" spans="1:6" ht="15.75" customHeight="1" x14ac:dyDescent="0.3">
      <c r="A941" s="655"/>
      <c r="B941" s="26"/>
      <c r="F941" s="83"/>
    </row>
    <row r="942" spans="1:6" ht="15.75" customHeight="1" x14ac:dyDescent="0.3">
      <c r="A942" s="655"/>
      <c r="B942" s="26"/>
      <c r="F942" s="83"/>
    </row>
    <row r="943" spans="1:6" ht="15.75" customHeight="1" x14ac:dyDescent="0.3">
      <c r="A943" s="655"/>
      <c r="B943" s="26"/>
      <c r="F943" s="83"/>
    </row>
    <row r="944" spans="1:6" ht="15.75" customHeight="1" x14ac:dyDescent="0.3">
      <c r="A944" s="655"/>
      <c r="B944" s="26"/>
      <c r="F944" s="83"/>
    </row>
    <row r="945" spans="1:6" ht="15.75" customHeight="1" x14ac:dyDescent="0.3">
      <c r="A945" s="655"/>
      <c r="B945" s="26"/>
      <c r="F945" s="83"/>
    </row>
    <row r="946" spans="1:6" ht="15.75" customHeight="1" x14ac:dyDescent="0.3">
      <c r="A946" s="655"/>
      <c r="B946" s="26"/>
      <c r="F946" s="83"/>
    </row>
    <row r="947" spans="1:6" ht="15.75" customHeight="1" x14ac:dyDescent="0.3">
      <c r="A947" s="655"/>
      <c r="B947" s="26"/>
      <c r="F947" s="83"/>
    </row>
    <row r="948" spans="1:6" ht="15.75" customHeight="1" x14ac:dyDescent="0.3">
      <c r="A948" s="655"/>
      <c r="B948" s="26"/>
      <c r="F948" s="83"/>
    </row>
    <row r="949" spans="1:6" ht="15.75" customHeight="1" x14ac:dyDescent="0.3">
      <c r="A949" s="655"/>
      <c r="B949" s="26"/>
      <c r="F949" s="83"/>
    </row>
    <row r="950" spans="1:6" ht="15.75" customHeight="1" x14ac:dyDescent="0.3">
      <c r="A950" s="655"/>
      <c r="B950" s="26"/>
      <c r="F950" s="83"/>
    </row>
    <row r="951" spans="1:6" ht="15.75" customHeight="1" x14ac:dyDescent="0.3">
      <c r="A951" s="655"/>
      <c r="B951" s="26"/>
      <c r="F951" s="83"/>
    </row>
    <row r="952" spans="1:6" ht="15.75" customHeight="1" x14ac:dyDescent="0.3">
      <c r="A952" s="655"/>
      <c r="B952" s="26"/>
      <c r="F952" s="83"/>
    </row>
    <row r="953" spans="1:6" ht="15.75" customHeight="1" x14ac:dyDescent="0.3">
      <c r="A953" s="655"/>
      <c r="B953" s="26"/>
      <c r="F953" s="83"/>
    </row>
    <row r="954" spans="1:6" ht="15.75" customHeight="1" x14ac:dyDescent="0.3">
      <c r="A954" s="655"/>
      <c r="B954" s="26"/>
      <c r="F954" s="83"/>
    </row>
    <row r="955" spans="1:6" ht="15.75" customHeight="1" x14ac:dyDescent="0.3">
      <c r="A955" s="655"/>
      <c r="B955" s="26"/>
      <c r="F955" s="83"/>
    </row>
    <row r="956" spans="1:6" ht="15.75" customHeight="1" x14ac:dyDescent="0.3">
      <c r="A956" s="655"/>
      <c r="B956" s="26"/>
      <c r="F956" s="83"/>
    </row>
    <row r="957" spans="1:6" ht="15.75" customHeight="1" x14ac:dyDescent="0.3">
      <c r="A957" s="655"/>
      <c r="B957" s="26"/>
      <c r="F957" s="83"/>
    </row>
    <row r="958" spans="1:6" ht="15.75" customHeight="1" x14ac:dyDescent="0.3">
      <c r="A958" s="655"/>
      <c r="B958" s="26"/>
      <c r="F958" s="83"/>
    </row>
    <row r="959" spans="1:6" ht="15.75" customHeight="1" x14ac:dyDescent="0.3">
      <c r="A959" s="655"/>
      <c r="B959" s="26"/>
      <c r="F959" s="83"/>
    </row>
    <row r="960" spans="1:6" ht="15.75" customHeight="1" x14ac:dyDescent="0.3">
      <c r="A960" s="655"/>
      <c r="B960" s="26"/>
      <c r="F960" s="83"/>
    </row>
    <row r="961" spans="1:6" ht="15.75" customHeight="1" x14ac:dyDescent="0.3">
      <c r="A961" s="655"/>
      <c r="B961" s="26"/>
      <c r="F961" s="83"/>
    </row>
    <row r="962" spans="1:6" ht="15.75" customHeight="1" x14ac:dyDescent="0.3">
      <c r="A962" s="655"/>
      <c r="B962" s="26"/>
      <c r="F962" s="83"/>
    </row>
    <row r="963" spans="1:6" ht="15.75" customHeight="1" x14ac:dyDescent="0.3">
      <c r="A963" s="655"/>
      <c r="B963" s="26"/>
      <c r="F963" s="83"/>
    </row>
    <row r="964" spans="1:6" ht="15.75" customHeight="1" x14ac:dyDescent="0.3">
      <c r="A964" s="655"/>
      <c r="B964" s="26"/>
      <c r="F964" s="83"/>
    </row>
    <row r="965" spans="1:6" ht="15.75" customHeight="1" x14ac:dyDescent="0.3">
      <c r="A965" s="655"/>
      <c r="B965" s="26"/>
      <c r="F965" s="83"/>
    </row>
    <row r="966" spans="1:6" ht="15.75" customHeight="1" x14ac:dyDescent="0.3">
      <c r="A966" s="655"/>
      <c r="B966" s="26"/>
      <c r="F966" s="83"/>
    </row>
    <row r="967" spans="1:6" ht="15.75" customHeight="1" x14ac:dyDescent="0.3">
      <c r="A967" s="655"/>
      <c r="B967" s="26"/>
      <c r="F967" s="83"/>
    </row>
    <row r="968" spans="1:6" ht="15.75" customHeight="1" x14ac:dyDescent="0.3">
      <c r="A968" s="655"/>
      <c r="B968" s="26"/>
      <c r="F968" s="83"/>
    </row>
    <row r="969" spans="1:6" ht="15.75" customHeight="1" x14ac:dyDescent="0.3">
      <c r="A969" s="655"/>
      <c r="B969" s="26"/>
      <c r="F969" s="83"/>
    </row>
    <row r="970" spans="1:6" ht="15.75" customHeight="1" x14ac:dyDescent="0.3">
      <c r="A970" s="655"/>
      <c r="B970" s="26"/>
      <c r="F970" s="83"/>
    </row>
    <row r="971" spans="1:6" ht="15.75" customHeight="1" x14ac:dyDescent="0.3">
      <c r="A971" s="655"/>
      <c r="B971" s="26"/>
      <c r="F971" s="83"/>
    </row>
    <row r="972" spans="1:6" ht="15.75" customHeight="1" x14ac:dyDescent="0.3">
      <c r="A972" s="655"/>
      <c r="B972" s="26"/>
      <c r="F972" s="83"/>
    </row>
    <row r="973" spans="1:6" ht="15.75" customHeight="1" x14ac:dyDescent="0.3">
      <c r="A973" s="655"/>
      <c r="B973" s="26"/>
      <c r="F973" s="83"/>
    </row>
    <row r="974" spans="1:6" ht="15.75" customHeight="1" x14ac:dyDescent="0.3">
      <c r="A974" s="655"/>
      <c r="B974" s="26"/>
      <c r="F974" s="83"/>
    </row>
    <row r="975" spans="1:6" ht="15.75" customHeight="1" x14ac:dyDescent="0.3">
      <c r="A975" s="655"/>
      <c r="B975" s="26"/>
      <c r="F975" s="83"/>
    </row>
    <row r="976" spans="1:6" ht="15.75" customHeight="1" x14ac:dyDescent="0.3">
      <c r="A976" s="655"/>
      <c r="B976" s="26"/>
      <c r="F976" s="83"/>
    </row>
    <row r="977" spans="1:6" ht="15.75" customHeight="1" x14ac:dyDescent="0.3">
      <c r="A977" s="655"/>
      <c r="B977" s="26"/>
      <c r="F977" s="83"/>
    </row>
    <row r="978" spans="1:6" ht="15.75" customHeight="1" x14ac:dyDescent="0.3">
      <c r="A978" s="655"/>
      <c r="B978" s="26"/>
      <c r="F978" s="83"/>
    </row>
    <row r="979" spans="1:6" ht="15.75" customHeight="1" x14ac:dyDescent="0.3">
      <c r="A979" s="655"/>
      <c r="B979" s="26"/>
      <c r="F979" s="83"/>
    </row>
    <row r="980" spans="1:6" ht="15.75" customHeight="1" x14ac:dyDescent="0.3">
      <c r="A980" s="655"/>
      <c r="B980" s="26"/>
      <c r="F980" s="83"/>
    </row>
    <row r="981" spans="1:6" ht="15.75" customHeight="1" x14ac:dyDescent="0.3">
      <c r="A981" s="655"/>
      <c r="B981" s="26"/>
      <c r="F981" s="83"/>
    </row>
    <row r="982" spans="1:6" ht="15.75" customHeight="1" x14ac:dyDescent="0.3">
      <c r="A982" s="655"/>
      <c r="B982" s="26"/>
      <c r="F982" s="83"/>
    </row>
    <row r="983" spans="1:6" ht="15.75" customHeight="1" x14ac:dyDescent="0.3">
      <c r="A983" s="655"/>
      <c r="B983" s="26"/>
      <c r="F983" s="83"/>
    </row>
    <row r="984" spans="1:6" ht="15.75" customHeight="1" x14ac:dyDescent="0.3">
      <c r="A984" s="655"/>
      <c r="B984" s="26"/>
      <c r="F984" s="83"/>
    </row>
    <row r="985" spans="1:6" ht="15.75" customHeight="1" x14ac:dyDescent="0.3">
      <c r="A985" s="655"/>
      <c r="B985" s="26"/>
      <c r="F985" s="83"/>
    </row>
    <row r="986" spans="1:6" ht="15.75" customHeight="1" x14ac:dyDescent="0.3">
      <c r="A986" s="655"/>
      <c r="B986" s="26"/>
      <c r="F986" s="83"/>
    </row>
    <row r="987" spans="1:6" ht="15.75" customHeight="1" x14ac:dyDescent="0.3">
      <c r="A987" s="655"/>
      <c r="B987" s="26"/>
      <c r="F987" s="83"/>
    </row>
    <row r="988" spans="1:6" ht="15.75" customHeight="1" x14ac:dyDescent="0.3">
      <c r="A988" s="655"/>
      <c r="B988" s="26"/>
      <c r="F988" s="83"/>
    </row>
    <row r="989" spans="1:6" ht="15.75" customHeight="1" x14ac:dyDescent="0.3">
      <c r="A989" s="655"/>
      <c r="B989" s="26"/>
      <c r="F989" s="83"/>
    </row>
    <row r="990" spans="1:6" ht="15.75" customHeight="1" x14ac:dyDescent="0.3">
      <c r="A990" s="655"/>
      <c r="B990" s="26"/>
      <c r="F990" s="83"/>
    </row>
    <row r="991" spans="1:6" ht="15.75" customHeight="1" x14ac:dyDescent="0.3">
      <c r="A991" s="655"/>
      <c r="B991" s="26"/>
      <c r="F991" s="83"/>
    </row>
    <row r="992" spans="1:6" ht="15.75" customHeight="1" x14ac:dyDescent="0.3">
      <c r="A992" s="655"/>
      <c r="B992" s="26"/>
      <c r="F992" s="83"/>
    </row>
    <row r="993" spans="1:6" ht="15.75" customHeight="1" x14ac:dyDescent="0.3">
      <c r="A993" s="655"/>
      <c r="B993" s="26"/>
      <c r="F993" s="83"/>
    </row>
    <row r="994" spans="1:6" ht="15.75" customHeight="1" x14ac:dyDescent="0.3">
      <c r="A994" s="655"/>
      <c r="B994" s="26"/>
      <c r="F994" s="83"/>
    </row>
    <row r="995" spans="1:6" ht="15.75" customHeight="1" x14ac:dyDescent="0.3">
      <c r="A995" s="655"/>
      <c r="B995" s="26"/>
      <c r="F995" s="83"/>
    </row>
    <row r="996" spans="1:6" ht="15.75" customHeight="1" x14ac:dyDescent="0.3">
      <c r="A996" s="655"/>
      <c r="B996" s="26"/>
      <c r="F996" s="83"/>
    </row>
    <row r="997" spans="1:6" ht="15.75" customHeight="1" x14ac:dyDescent="0.3">
      <c r="A997" s="655"/>
      <c r="B997" s="26"/>
      <c r="F997" s="83"/>
    </row>
    <row r="998" spans="1:6" ht="15.75" customHeight="1" x14ac:dyDescent="0.3">
      <c r="A998" s="655"/>
      <c r="B998" s="26"/>
      <c r="F998" s="83"/>
    </row>
    <row r="999" spans="1:6" ht="15.75" customHeight="1" x14ac:dyDescent="0.3">
      <c r="A999" s="655"/>
      <c r="B999" s="26"/>
      <c r="F999" s="83"/>
    </row>
    <row r="1000" spans="1:6" ht="15.75" customHeight="1" x14ac:dyDescent="0.3">
      <c r="A1000" s="655"/>
      <c r="B1000" s="26"/>
      <c r="F1000" s="83"/>
    </row>
  </sheetData>
  <mergeCells count="62">
    <mergeCell ref="A74:A80"/>
    <mergeCell ref="C41:D41"/>
    <mergeCell ref="C44:D44"/>
    <mergeCell ref="C45:D45"/>
    <mergeCell ref="C46:D46"/>
    <mergeCell ref="C47:D47"/>
    <mergeCell ref="C48:D48"/>
    <mergeCell ref="C67:D67"/>
    <mergeCell ref="C68:D68"/>
    <mergeCell ref="C69:D69"/>
    <mergeCell ref="C70:D70"/>
    <mergeCell ref="C74:D74"/>
    <mergeCell ref="C58:D58"/>
    <mergeCell ref="C59:D59"/>
    <mergeCell ref="C64:D64"/>
    <mergeCell ref="C65:D65"/>
    <mergeCell ref="A26:A32"/>
    <mergeCell ref="A35:A41"/>
    <mergeCell ref="A44:A50"/>
    <mergeCell ref="A53:A59"/>
    <mergeCell ref="A64:A70"/>
    <mergeCell ref="A85:A92"/>
    <mergeCell ref="A5:A8"/>
    <mergeCell ref="A16:A18"/>
    <mergeCell ref="C26:D26"/>
    <mergeCell ref="C27:D27"/>
    <mergeCell ref="C28:D28"/>
    <mergeCell ref="C29:D29"/>
    <mergeCell ref="C32:D32"/>
    <mergeCell ref="C30:D30"/>
    <mergeCell ref="C31:D31"/>
    <mergeCell ref="C35:D35"/>
    <mergeCell ref="C36:D36"/>
    <mergeCell ref="C37:D37"/>
    <mergeCell ref="C38:D38"/>
    <mergeCell ref="C39:D39"/>
    <mergeCell ref="C40:D40"/>
    <mergeCell ref="C49:D49"/>
    <mergeCell ref="C50:D50"/>
    <mergeCell ref="C53:D53"/>
    <mergeCell ref="C54:D54"/>
    <mergeCell ref="C55:D55"/>
    <mergeCell ref="C56:D56"/>
    <mergeCell ref="C57:D57"/>
    <mergeCell ref="C79:D79"/>
    <mergeCell ref="C80:D80"/>
    <mergeCell ref="E83:J83"/>
    <mergeCell ref="C75:D75"/>
    <mergeCell ref="C76:D76"/>
    <mergeCell ref="C77:D77"/>
    <mergeCell ref="C78:D78"/>
    <mergeCell ref="C66:D66"/>
    <mergeCell ref="C97:D97"/>
    <mergeCell ref="C92:D92"/>
    <mergeCell ref="E95:J95"/>
    <mergeCell ref="C85:D85"/>
    <mergeCell ref="C86:D86"/>
    <mergeCell ref="C87:D87"/>
    <mergeCell ref="C88:D88"/>
    <mergeCell ref="C89:D89"/>
    <mergeCell ref="C90:D90"/>
    <mergeCell ref="C91:D91"/>
  </mergeCells>
  <pageMargins left="0.7" right="0.7" top="0.75" bottom="0.75" header="0" footer="0"/>
  <pageSetup orientation="portrait"/>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EF2CB"/>
  </sheetPr>
  <dimension ref="A1:AB1000"/>
  <sheetViews>
    <sheetView workbookViewId="0"/>
  </sheetViews>
  <sheetFormatPr defaultColWidth="12.59765625" defaultRowHeight="15" customHeight="1" x14ac:dyDescent="0.25"/>
  <cols>
    <col min="1" max="1" width="4.19921875" customWidth="1"/>
    <col min="2" max="9" width="11" customWidth="1"/>
    <col min="10" max="10" width="4.19921875" customWidth="1"/>
    <col min="11" max="18" width="11" customWidth="1"/>
    <col min="19" max="19" width="4.3984375" customWidth="1"/>
    <col min="20" max="27" width="11" customWidth="1"/>
    <col min="28" max="28" width="4.3984375" customWidth="1"/>
  </cols>
  <sheetData>
    <row r="1" spans="1:28" ht="13.5" customHeight="1" x14ac:dyDescent="0.25"/>
    <row r="2" spans="1:28" ht="13.5" customHeight="1" x14ac:dyDescent="0.4">
      <c r="B2" s="876" t="s">
        <v>504</v>
      </c>
      <c r="C2" s="676"/>
      <c r="D2" s="676"/>
      <c r="E2" s="676"/>
    </row>
    <row r="3" spans="1:28" ht="17.25" customHeight="1" x14ac:dyDescent="0.4">
      <c r="B3" s="254"/>
      <c r="C3" s="254"/>
      <c r="D3" s="254"/>
      <c r="E3" s="254"/>
    </row>
    <row r="4" spans="1:28" ht="16.5" customHeight="1" x14ac:dyDescent="0.25">
      <c r="A4" s="239"/>
      <c r="B4" s="239"/>
      <c r="C4" s="239"/>
      <c r="D4" s="239"/>
      <c r="E4" s="239"/>
      <c r="F4" s="239"/>
      <c r="G4" s="239"/>
      <c r="H4" s="239"/>
      <c r="I4" s="239"/>
      <c r="J4" s="239"/>
      <c r="K4" s="239"/>
      <c r="L4" s="239"/>
      <c r="M4" s="239"/>
      <c r="N4" s="239"/>
      <c r="O4" s="239"/>
      <c r="P4" s="239"/>
      <c r="Q4" s="239"/>
      <c r="R4" s="239"/>
      <c r="S4" s="239"/>
      <c r="T4" s="239"/>
      <c r="U4" s="239"/>
      <c r="V4" s="239"/>
      <c r="W4" s="239"/>
      <c r="X4" s="239"/>
      <c r="Y4" s="239"/>
      <c r="Z4" s="239"/>
      <c r="AA4" s="239"/>
      <c r="AB4" s="239"/>
    </row>
    <row r="5" spans="1:28" ht="13.5" customHeight="1" x14ac:dyDescent="0.25">
      <c r="A5" s="239"/>
      <c r="B5" s="877" t="s">
        <v>505</v>
      </c>
      <c r="C5" s="664"/>
      <c r="D5" s="664"/>
      <c r="E5" s="664"/>
      <c r="F5" s="664"/>
      <c r="G5" s="664"/>
      <c r="H5" s="664"/>
      <c r="I5" s="664"/>
      <c r="J5" s="239"/>
      <c r="K5" s="877" t="s">
        <v>506</v>
      </c>
      <c r="L5" s="664"/>
      <c r="M5" s="664"/>
      <c r="N5" s="664"/>
      <c r="O5" s="664"/>
      <c r="P5" s="664"/>
      <c r="Q5" s="664"/>
      <c r="R5" s="664"/>
      <c r="S5" s="239"/>
      <c r="T5" s="877" t="s">
        <v>507</v>
      </c>
      <c r="U5" s="664"/>
      <c r="V5" s="664"/>
      <c r="W5" s="664"/>
      <c r="X5" s="664"/>
      <c r="Y5" s="664"/>
      <c r="Z5" s="664"/>
      <c r="AA5" s="664"/>
      <c r="AB5" s="239"/>
    </row>
    <row r="6" spans="1:28" ht="13.5" customHeight="1" x14ac:dyDescent="0.25">
      <c r="A6" s="239"/>
      <c r="J6" s="239"/>
      <c r="S6" s="239"/>
      <c r="AB6" s="239"/>
    </row>
    <row r="7" spans="1:28" ht="13.5" customHeight="1" x14ac:dyDescent="0.25">
      <c r="A7" s="239"/>
      <c r="J7" s="239"/>
      <c r="S7" s="239"/>
      <c r="AB7" s="239"/>
    </row>
    <row r="8" spans="1:28" ht="13.5" customHeight="1" x14ac:dyDescent="0.25">
      <c r="A8" s="239"/>
      <c r="J8" s="239"/>
      <c r="S8" s="239"/>
      <c r="AB8" s="239"/>
    </row>
    <row r="9" spans="1:28" ht="13.5" customHeight="1" x14ac:dyDescent="0.25">
      <c r="A9" s="239"/>
      <c r="J9" s="239"/>
      <c r="S9" s="239"/>
      <c r="AB9" s="239"/>
    </row>
    <row r="10" spans="1:28" ht="13.5" customHeight="1" x14ac:dyDescent="0.25">
      <c r="A10" s="239"/>
      <c r="J10" s="239"/>
      <c r="S10" s="239"/>
      <c r="AB10" s="239"/>
    </row>
    <row r="11" spans="1:28" ht="13.5" customHeight="1" x14ac:dyDescent="0.25">
      <c r="A11" s="239"/>
      <c r="J11" s="239"/>
      <c r="S11" s="239"/>
      <c r="AB11" s="239"/>
    </row>
    <row r="12" spans="1:28" ht="13.5" customHeight="1" x14ac:dyDescent="0.25">
      <c r="A12" s="239"/>
      <c r="J12" s="239"/>
      <c r="S12" s="239"/>
      <c r="AB12" s="239"/>
    </row>
    <row r="13" spans="1:28" ht="13.5" customHeight="1" x14ac:dyDescent="0.25">
      <c r="A13" s="239"/>
      <c r="J13" s="239"/>
      <c r="S13" s="239"/>
      <c r="AB13" s="239"/>
    </row>
    <row r="14" spans="1:28" ht="13.5" customHeight="1" x14ac:dyDescent="0.25">
      <c r="A14" s="239"/>
      <c r="J14" s="239"/>
      <c r="S14" s="239"/>
      <c r="AB14" s="239"/>
    </row>
    <row r="15" spans="1:28" ht="13.5" customHeight="1" x14ac:dyDescent="0.25">
      <c r="A15" s="239"/>
      <c r="J15" s="239"/>
      <c r="S15" s="239"/>
      <c r="AB15" s="239"/>
    </row>
    <row r="16" spans="1:28" ht="13.5" customHeight="1" x14ac:dyDescent="0.25">
      <c r="A16" s="239"/>
      <c r="J16" s="239"/>
      <c r="S16" s="239"/>
      <c r="AB16" s="239"/>
    </row>
    <row r="17" spans="1:28" ht="13.5" customHeight="1" x14ac:dyDescent="0.25">
      <c r="A17" s="239"/>
      <c r="J17" s="239"/>
      <c r="S17" s="239"/>
      <c r="AB17" s="239"/>
    </row>
    <row r="18" spans="1:28" ht="13.5" customHeight="1" x14ac:dyDescent="0.25">
      <c r="A18" s="239"/>
      <c r="J18" s="239"/>
      <c r="S18" s="239"/>
      <c r="AB18" s="239"/>
    </row>
    <row r="19" spans="1:28" ht="13.5" customHeight="1" x14ac:dyDescent="0.25">
      <c r="A19" s="239"/>
      <c r="J19" s="239"/>
      <c r="S19" s="239"/>
      <c r="AB19" s="239"/>
    </row>
    <row r="20" spans="1:28" ht="13.5" customHeight="1" x14ac:dyDescent="0.25">
      <c r="A20" s="239"/>
      <c r="J20" s="239"/>
      <c r="S20" s="239"/>
      <c r="AB20" s="239"/>
    </row>
    <row r="21" spans="1:28" ht="13.5" customHeight="1" x14ac:dyDescent="0.25">
      <c r="A21" s="239"/>
      <c r="J21" s="239"/>
      <c r="S21" s="239"/>
      <c r="AB21" s="239"/>
    </row>
    <row r="22" spans="1:28" ht="13.5" customHeight="1" x14ac:dyDescent="0.25">
      <c r="A22" s="239"/>
      <c r="J22" s="239"/>
      <c r="S22" s="239"/>
      <c r="AB22" s="239"/>
    </row>
    <row r="23" spans="1:28" ht="13.5" customHeight="1" x14ac:dyDescent="0.25">
      <c r="A23" s="239"/>
      <c r="J23" s="239"/>
      <c r="S23" s="239"/>
      <c r="AB23" s="239"/>
    </row>
    <row r="24" spans="1:28" ht="13.5" customHeight="1" x14ac:dyDescent="0.25">
      <c r="A24" s="239"/>
      <c r="J24" s="239"/>
      <c r="S24" s="239"/>
      <c r="AB24" s="239"/>
    </row>
    <row r="25" spans="1:28" ht="13.5" customHeight="1" x14ac:dyDescent="0.25">
      <c r="A25" s="239"/>
      <c r="J25" s="239"/>
      <c r="S25" s="239"/>
      <c r="AB25" s="239"/>
    </row>
    <row r="26" spans="1:28" ht="13.5" customHeight="1" x14ac:dyDescent="0.25">
      <c r="A26" s="239"/>
      <c r="J26" s="239"/>
      <c r="S26" s="239"/>
      <c r="AB26" s="239"/>
    </row>
    <row r="27" spans="1:28" ht="13.5" customHeight="1" x14ac:dyDescent="0.25">
      <c r="A27" s="239"/>
      <c r="J27" s="239"/>
      <c r="S27" s="239"/>
      <c r="AB27" s="239"/>
    </row>
    <row r="28" spans="1:28" ht="16.5" customHeight="1" x14ac:dyDescent="0.25">
      <c r="A28" s="239"/>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row>
    <row r="29" spans="1:28" ht="13.5" customHeight="1" x14ac:dyDescent="0.25">
      <c r="A29" s="239"/>
      <c r="B29" s="877" t="s">
        <v>508</v>
      </c>
      <c r="C29" s="664"/>
      <c r="D29" s="664"/>
      <c r="E29" s="664"/>
      <c r="F29" s="664"/>
      <c r="G29" s="664"/>
      <c r="H29" s="664"/>
      <c r="I29" s="664"/>
      <c r="J29" s="239"/>
      <c r="K29" s="877" t="s">
        <v>509</v>
      </c>
      <c r="L29" s="664"/>
      <c r="M29" s="664"/>
      <c r="N29" s="664"/>
      <c r="O29" s="664"/>
      <c r="P29" s="664"/>
      <c r="Q29" s="664"/>
      <c r="R29" s="664"/>
      <c r="S29" s="239"/>
      <c r="T29" s="877" t="s">
        <v>510</v>
      </c>
      <c r="U29" s="664"/>
      <c r="V29" s="664"/>
      <c r="W29" s="664"/>
      <c r="X29" s="664"/>
      <c r="Y29" s="664"/>
      <c r="Z29" s="664"/>
      <c r="AA29" s="664"/>
      <c r="AB29" s="239"/>
    </row>
    <row r="30" spans="1:28" ht="13.5" customHeight="1" x14ac:dyDescent="0.25">
      <c r="A30" s="239"/>
      <c r="B30" s="91"/>
      <c r="J30" s="239"/>
      <c r="S30" s="239"/>
      <c r="AB30" s="239"/>
    </row>
    <row r="31" spans="1:28" ht="13.5" customHeight="1" x14ac:dyDescent="0.25">
      <c r="A31" s="239"/>
      <c r="J31" s="239"/>
      <c r="S31" s="239"/>
      <c r="AB31" s="239"/>
    </row>
    <row r="32" spans="1:28" ht="13.5" customHeight="1" x14ac:dyDescent="0.25">
      <c r="A32" s="239"/>
      <c r="J32" s="239"/>
      <c r="S32" s="239"/>
      <c r="AB32" s="239"/>
    </row>
    <row r="33" spans="1:28" ht="13.5" customHeight="1" x14ac:dyDescent="0.25">
      <c r="A33" s="239"/>
      <c r="J33" s="239"/>
      <c r="S33" s="239"/>
      <c r="AB33" s="239"/>
    </row>
    <row r="34" spans="1:28" ht="13.5" customHeight="1" x14ac:dyDescent="0.25">
      <c r="A34" s="239"/>
      <c r="J34" s="239"/>
      <c r="S34" s="239"/>
      <c r="AB34" s="239"/>
    </row>
    <row r="35" spans="1:28" ht="13.5" customHeight="1" x14ac:dyDescent="0.25">
      <c r="A35" s="239"/>
      <c r="J35" s="239"/>
      <c r="S35" s="239"/>
      <c r="AB35" s="239"/>
    </row>
    <row r="36" spans="1:28" ht="13.5" customHeight="1" x14ac:dyDescent="0.25">
      <c r="A36" s="239"/>
      <c r="J36" s="239"/>
      <c r="S36" s="239"/>
      <c r="AB36" s="239"/>
    </row>
    <row r="37" spans="1:28" ht="13.5" customHeight="1" x14ac:dyDescent="0.25">
      <c r="A37" s="239"/>
      <c r="J37" s="239"/>
      <c r="S37" s="239"/>
      <c r="AB37" s="239"/>
    </row>
    <row r="38" spans="1:28" ht="13.5" customHeight="1" x14ac:dyDescent="0.25">
      <c r="A38" s="239"/>
      <c r="J38" s="239"/>
      <c r="S38" s="239"/>
      <c r="AB38" s="239"/>
    </row>
    <row r="39" spans="1:28" ht="13.5" customHeight="1" x14ac:dyDescent="0.25">
      <c r="A39" s="239"/>
      <c r="J39" s="239"/>
      <c r="S39" s="239"/>
      <c r="AB39" s="239"/>
    </row>
    <row r="40" spans="1:28" ht="13.5" customHeight="1" x14ac:dyDescent="0.25">
      <c r="A40" s="239"/>
      <c r="J40" s="239"/>
      <c r="S40" s="239"/>
      <c r="AB40" s="239"/>
    </row>
    <row r="41" spans="1:28" ht="13.5" customHeight="1" x14ac:dyDescent="0.25">
      <c r="A41" s="239"/>
      <c r="J41" s="239"/>
      <c r="S41" s="239"/>
      <c r="AB41" s="239"/>
    </row>
    <row r="42" spans="1:28" ht="13.5" customHeight="1" x14ac:dyDescent="0.25">
      <c r="A42" s="239"/>
      <c r="J42" s="239"/>
      <c r="S42" s="239"/>
      <c r="AB42" s="239"/>
    </row>
    <row r="43" spans="1:28" ht="13.5" customHeight="1" x14ac:dyDescent="0.25">
      <c r="A43" s="239"/>
      <c r="J43" s="239"/>
      <c r="S43" s="239"/>
      <c r="AB43" s="239"/>
    </row>
    <row r="44" spans="1:28" ht="13.5" customHeight="1" x14ac:dyDescent="0.25">
      <c r="A44" s="239"/>
      <c r="J44" s="239"/>
      <c r="S44" s="239"/>
      <c r="AB44" s="239"/>
    </row>
    <row r="45" spans="1:28" ht="13.5" customHeight="1" x14ac:dyDescent="0.25">
      <c r="A45" s="239"/>
      <c r="J45" s="239"/>
      <c r="S45" s="239"/>
      <c r="AB45" s="239"/>
    </row>
    <row r="46" spans="1:28" ht="13.5" customHeight="1" x14ac:dyDescent="0.25">
      <c r="A46" s="239"/>
      <c r="J46" s="239"/>
      <c r="S46" s="239"/>
      <c r="AB46" s="239"/>
    </row>
    <row r="47" spans="1:28" ht="13.5" customHeight="1" x14ac:dyDescent="0.25">
      <c r="A47" s="239"/>
      <c r="J47" s="239"/>
      <c r="S47" s="239"/>
      <c r="AB47" s="239"/>
    </row>
    <row r="48" spans="1:28" ht="13.5" customHeight="1" x14ac:dyDescent="0.25">
      <c r="A48" s="239"/>
      <c r="J48" s="239"/>
      <c r="S48" s="239"/>
      <c r="AB48" s="239"/>
    </row>
    <row r="49" spans="1:28" ht="13.5" customHeight="1" x14ac:dyDescent="0.25">
      <c r="A49" s="239"/>
      <c r="J49" s="239"/>
      <c r="S49" s="239"/>
      <c r="AB49" s="239"/>
    </row>
    <row r="50" spans="1:28" ht="13.5" customHeight="1" x14ac:dyDescent="0.25">
      <c r="A50" s="239"/>
      <c r="J50" s="239"/>
      <c r="S50" s="239"/>
      <c r="AB50" s="239"/>
    </row>
    <row r="51" spans="1:28" ht="13.5" customHeight="1" x14ac:dyDescent="0.25">
      <c r="A51" s="239"/>
      <c r="J51" s="239"/>
      <c r="S51" s="239"/>
      <c r="AB51" s="239"/>
    </row>
    <row r="52" spans="1:28" ht="16.5" customHeight="1" x14ac:dyDescent="0.25">
      <c r="A52" s="239"/>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c r="AB52" s="239"/>
    </row>
    <row r="53" spans="1:28" ht="13.5" customHeight="1" x14ac:dyDescent="0.25">
      <c r="A53" s="239"/>
      <c r="B53" s="877" t="s">
        <v>511</v>
      </c>
      <c r="C53" s="664"/>
      <c r="D53" s="664"/>
      <c r="E53" s="664"/>
      <c r="F53" s="664"/>
      <c r="G53" s="664"/>
      <c r="H53" s="664"/>
      <c r="I53" s="664"/>
      <c r="J53" s="239"/>
      <c r="K53" s="877" t="s">
        <v>512</v>
      </c>
      <c r="L53" s="664"/>
      <c r="M53" s="664"/>
      <c r="N53" s="664"/>
      <c r="O53" s="664"/>
      <c r="P53" s="664"/>
      <c r="Q53" s="664"/>
      <c r="R53" s="664"/>
      <c r="S53" s="239"/>
      <c r="T53" s="877" t="s">
        <v>513</v>
      </c>
      <c r="U53" s="664"/>
      <c r="V53" s="664"/>
      <c r="W53" s="664"/>
      <c r="X53" s="664"/>
      <c r="Y53" s="664"/>
      <c r="Z53" s="664"/>
      <c r="AA53" s="664"/>
      <c r="AB53" s="239"/>
    </row>
    <row r="54" spans="1:28" ht="13.5" customHeight="1" x14ac:dyDescent="0.25">
      <c r="A54" s="239"/>
      <c r="J54" s="239"/>
      <c r="S54" s="239"/>
      <c r="AB54" s="239"/>
    </row>
    <row r="55" spans="1:28" ht="13.5" customHeight="1" x14ac:dyDescent="0.25">
      <c r="A55" s="239"/>
      <c r="J55" s="239"/>
      <c r="S55" s="239"/>
      <c r="AB55" s="239"/>
    </row>
    <row r="56" spans="1:28" ht="13.5" customHeight="1" x14ac:dyDescent="0.25">
      <c r="A56" s="239"/>
      <c r="J56" s="239"/>
      <c r="S56" s="239"/>
      <c r="AB56" s="239"/>
    </row>
    <row r="57" spans="1:28" ht="13.5" customHeight="1" x14ac:dyDescent="0.25">
      <c r="A57" s="239"/>
      <c r="J57" s="239"/>
      <c r="S57" s="239"/>
      <c r="AB57" s="239"/>
    </row>
    <row r="58" spans="1:28" ht="13.5" customHeight="1" x14ac:dyDescent="0.25">
      <c r="A58" s="239"/>
      <c r="J58" s="239"/>
      <c r="S58" s="239"/>
      <c r="AB58" s="239"/>
    </row>
    <row r="59" spans="1:28" ht="13.5" customHeight="1" x14ac:dyDescent="0.25">
      <c r="A59" s="239"/>
      <c r="J59" s="239"/>
      <c r="S59" s="239"/>
      <c r="AB59" s="239"/>
    </row>
    <row r="60" spans="1:28" ht="13.5" customHeight="1" x14ac:dyDescent="0.25">
      <c r="A60" s="239"/>
      <c r="J60" s="239"/>
      <c r="S60" s="239"/>
      <c r="AB60" s="239"/>
    </row>
    <row r="61" spans="1:28" ht="13.5" customHeight="1" x14ac:dyDescent="0.25">
      <c r="A61" s="239"/>
      <c r="J61" s="239"/>
      <c r="S61" s="239"/>
      <c r="AB61" s="239"/>
    </row>
    <row r="62" spans="1:28" ht="13.5" customHeight="1" x14ac:dyDescent="0.25">
      <c r="A62" s="239"/>
      <c r="J62" s="239"/>
      <c r="S62" s="239"/>
      <c r="AB62" s="239"/>
    </row>
    <row r="63" spans="1:28" ht="13.5" customHeight="1" x14ac:dyDescent="0.25">
      <c r="A63" s="239"/>
      <c r="J63" s="239"/>
      <c r="S63" s="239"/>
      <c r="AB63" s="239"/>
    </row>
    <row r="64" spans="1:28" ht="13.5" customHeight="1" x14ac:dyDescent="0.25">
      <c r="A64" s="239"/>
      <c r="J64" s="239"/>
      <c r="S64" s="239"/>
      <c r="AB64" s="239"/>
    </row>
    <row r="65" spans="1:28" ht="13.5" customHeight="1" x14ac:dyDescent="0.25">
      <c r="A65" s="239"/>
      <c r="J65" s="239"/>
      <c r="S65" s="239"/>
      <c r="AB65" s="239"/>
    </row>
    <row r="66" spans="1:28" ht="13.5" customHeight="1" x14ac:dyDescent="0.25">
      <c r="A66" s="239"/>
      <c r="J66" s="239"/>
      <c r="S66" s="239"/>
      <c r="AB66" s="239"/>
    </row>
    <row r="67" spans="1:28" ht="13.5" customHeight="1" x14ac:dyDescent="0.25">
      <c r="A67" s="239"/>
      <c r="J67" s="239"/>
      <c r="S67" s="239"/>
      <c r="AB67" s="239"/>
    </row>
    <row r="68" spans="1:28" ht="13.5" customHeight="1" x14ac:dyDescent="0.25">
      <c r="A68" s="239"/>
      <c r="J68" s="239"/>
      <c r="S68" s="239"/>
      <c r="AB68" s="239"/>
    </row>
    <row r="69" spans="1:28" ht="13.5" customHeight="1" x14ac:dyDescent="0.25">
      <c r="A69" s="239"/>
      <c r="J69" s="239"/>
      <c r="S69" s="239"/>
      <c r="AB69" s="239"/>
    </row>
    <row r="70" spans="1:28" ht="13.5" customHeight="1" x14ac:dyDescent="0.25">
      <c r="A70" s="239"/>
      <c r="J70" s="239"/>
      <c r="S70" s="239"/>
      <c r="AB70" s="239"/>
    </row>
    <row r="71" spans="1:28" ht="13.5" customHeight="1" x14ac:dyDescent="0.25">
      <c r="A71" s="239"/>
      <c r="J71" s="239"/>
      <c r="S71" s="239"/>
      <c r="AB71" s="239"/>
    </row>
    <row r="72" spans="1:28" ht="13.5" customHeight="1" x14ac:dyDescent="0.25">
      <c r="A72" s="239"/>
      <c r="J72" s="239"/>
      <c r="S72" s="239"/>
      <c r="AB72" s="239"/>
    </row>
    <row r="73" spans="1:28" ht="13.5" customHeight="1" x14ac:dyDescent="0.25">
      <c r="A73" s="239"/>
      <c r="J73" s="239"/>
      <c r="S73" s="239"/>
      <c r="AB73" s="239"/>
    </row>
    <row r="74" spans="1:28" ht="13.5" customHeight="1" x14ac:dyDescent="0.25">
      <c r="A74" s="239"/>
      <c r="J74" s="239"/>
      <c r="S74" s="239"/>
      <c r="AB74" s="239"/>
    </row>
    <row r="75" spans="1:28" ht="13.5" customHeight="1" x14ac:dyDescent="0.25">
      <c r="A75" s="239"/>
      <c r="J75" s="239"/>
      <c r="S75" s="239"/>
      <c r="AB75" s="239"/>
    </row>
    <row r="76" spans="1:28" ht="13.5" customHeight="1" x14ac:dyDescent="0.25">
      <c r="A76" s="239"/>
      <c r="J76" s="239"/>
      <c r="S76" s="239"/>
      <c r="AB76" s="239"/>
    </row>
    <row r="77" spans="1:28" ht="16.5" customHeight="1" x14ac:dyDescent="0.25">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c r="AB77" s="239"/>
    </row>
    <row r="78" spans="1:28" ht="13.5" customHeight="1" x14ac:dyDescent="0.25">
      <c r="A78" s="239"/>
      <c r="B78" s="877" t="s">
        <v>514</v>
      </c>
      <c r="C78" s="664"/>
      <c r="D78" s="664"/>
      <c r="E78" s="664"/>
      <c r="F78" s="664"/>
      <c r="G78" s="664"/>
      <c r="H78" s="664"/>
      <c r="I78" s="664"/>
      <c r="J78" s="239"/>
      <c r="K78" s="877" t="s">
        <v>515</v>
      </c>
      <c r="L78" s="664"/>
      <c r="M78" s="664"/>
      <c r="N78" s="664"/>
      <c r="O78" s="664"/>
      <c r="P78" s="664"/>
      <c r="Q78" s="664"/>
      <c r="R78" s="664"/>
      <c r="S78" s="239"/>
      <c r="T78" s="877" t="s">
        <v>516</v>
      </c>
      <c r="U78" s="664"/>
      <c r="V78" s="664"/>
      <c r="W78" s="664"/>
      <c r="X78" s="664"/>
      <c r="Y78" s="664"/>
      <c r="Z78" s="664"/>
      <c r="AA78" s="664"/>
      <c r="AB78" s="239"/>
    </row>
    <row r="79" spans="1:28" ht="13.5" customHeight="1" x14ac:dyDescent="0.25">
      <c r="A79" s="239"/>
      <c r="J79" s="239"/>
      <c r="S79" s="239"/>
      <c r="AB79" s="239"/>
    </row>
    <row r="80" spans="1:28" ht="13.5" customHeight="1" x14ac:dyDescent="0.25">
      <c r="A80" s="239"/>
      <c r="J80" s="239"/>
      <c r="S80" s="239"/>
      <c r="AB80" s="239"/>
    </row>
    <row r="81" spans="1:28" ht="13.5" customHeight="1" x14ac:dyDescent="0.25">
      <c r="A81" s="239"/>
      <c r="J81" s="239"/>
      <c r="S81" s="239"/>
      <c r="AB81" s="239"/>
    </row>
    <row r="82" spans="1:28" ht="13.5" customHeight="1" x14ac:dyDescent="0.25">
      <c r="A82" s="239"/>
      <c r="J82" s="239"/>
      <c r="S82" s="239"/>
      <c r="AB82" s="239"/>
    </row>
    <row r="83" spans="1:28" ht="13.5" customHeight="1" x14ac:dyDescent="0.25">
      <c r="A83" s="239"/>
      <c r="J83" s="239"/>
      <c r="S83" s="239"/>
      <c r="AB83" s="239"/>
    </row>
    <row r="84" spans="1:28" ht="13.5" customHeight="1" x14ac:dyDescent="0.25">
      <c r="A84" s="239"/>
      <c r="J84" s="239"/>
      <c r="S84" s="239"/>
      <c r="AB84" s="239"/>
    </row>
    <row r="85" spans="1:28" ht="13.5" customHeight="1" x14ac:dyDescent="0.25">
      <c r="A85" s="239"/>
      <c r="J85" s="239"/>
      <c r="S85" s="239"/>
      <c r="AB85" s="239"/>
    </row>
    <row r="86" spans="1:28" ht="13.5" customHeight="1" x14ac:dyDescent="0.25">
      <c r="A86" s="239"/>
      <c r="J86" s="239"/>
      <c r="S86" s="239"/>
      <c r="AB86" s="239"/>
    </row>
    <row r="87" spans="1:28" ht="13.5" customHeight="1" x14ac:dyDescent="0.25">
      <c r="A87" s="239"/>
      <c r="J87" s="239"/>
      <c r="S87" s="239"/>
      <c r="AB87" s="239"/>
    </row>
    <row r="88" spans="1:28" ht="13.5" customHeight="1" x14ac:dyDescent="0.25">
      <c r="A88" s="239"/>
      <c r="J88" s="239"/>
      <c r="S88" s="239"/>
      <c r="AB88" s="239"/>
    </row>
    <row r="89" spans="1:28" ht="13.5" customHeight="1" x14ac:dyDescent="0.25">
      <c r="A89" s="239"/>
      <c r="J89" s="239"/>
      <c r="S89" s="239"/>
      <c r="AB89" s="239"/>
    </row>
    <row r="90" spans="1:28" ht="13.5" customHeight="1" x14ac:dyDescent="0.25">
      <c r="A90" s="239"/>
      <c r="J90" s="239"/>
      <c r="S90" s="239"/>
      <c r="AB90" s="239"/>
    </row>
    <row r="91" spans="1:28" ht="13.5" customHeight="1" x14ac:dyDescent="0.25">
      <c r="A91" s="239"/>
      <c r="J91" s="239"/>
      <c r="S91" s="239"/>
      <c r="AB91" s="239"/>
    </row>
    <row r="92" spans="1:28" ht="13.5" customHeight="1" x14ac:dyDescent="0.25">
      <c r="A92" s="239"/>
      <c r="J92" s="239"/>
      <c r="S92" s="239"/>
      <c r="AB92" s="239"/>
    </row>
    <row r="93" spans="1:28" ht="13.5" customHeight="1" x14ac:dyDescent="0.25">
      <c r="A93" s="239"/>
      <c r="J93" s="239"/>
      <c r="S93" s="239"/>
      <c r="AB93" s="239"/>
    </row>
    <row r="94" spans="1:28" ht="13.5" customHeight="1" x14ac:dyDescent="0.25">
      <c r="A94" s="239"/>
      <c r="J94" s="239"/>
      <c r="S94" s="239"/>
      <c r="AB94" s="239"/>
    </row>
    <row r="95" spans="1:28" ht="13.5" customHeight="1" x14ac:dyDescent="0.25">
      <c r="A95" s="239"/>
      <c r="J95" s="239"/>
      <c r="S95" s="239"/>
      <c r="AB95" s="239"/>
    </row>
    <row r="96" spans="1:28" ht="13.5" customHeight="1" x14ac:dyDescent="0.25">
      <c r="A96" s="239"/>
      <c r="J96" s="239"/>
      <c r="S96" s="239"/>
      <c r="AB96" s="239"/>
    </row>
    <row r="97" spans="1:28" ht="13.5" customHeight="1" x14ac:dyDescent="0.25">
      <c r="A97" s="239"/>
      <c r="J97" s="239"/>
      <c r="S97" s="239"/>
      <c r="AB97" s="239"/>
    </row>
    <row r="98" spans="1:28" ht="13.5" customHeight="1" x14ac:dyDescent="0.25">
      <c r="A98" s="239"/>
      <c r="J98" s="239"/>
      <c r="S98" s="239"/>
      <c r="AB98" s="239"/>
    </row>
    <row r="99" spans="1:28" ht="13.5" customHeight="1" x14ac:dyDescent="0.25">
      <c r="A99" s="239"/>
      <c r="J99" s="239"/>
      <c r="S99" s="239"/>
      <c r="AB99" s="239"/>
    </row>
    <row r="100" spans="1:28" ht="13.5" customHeight="1" x14ac:dyDescent="0.25">
      <c r="A100" s="239"/>
      <c r="J100" s="239"/>
      <c r="S100" s="239"/>
      <c r="AB100" s="239"/>
    </row>
    <row r="101" spans="1:28" ht="13.5" customHeight="1" x14ac:dyDescent="0.25">
      <c r="A101" s="239"/>
      <c r="J101" s="239"/>
      <c r="S101" s="239"/>
      <c r="AB101" s="239"/>
    </row>
    <row r="102" spans="1:28" ht="16.5" customHeight="1" x14ac:dyDescent="0.25">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c r="AA102" s="239"/>
      <c r="AB102" s="239"/>
    </row>
    <row r="103" spans="1:28" ht="13.5" customHeight="1" x14ac:dyDescent="0.25"/>
    <row r="104" spans="1:28" ht="13.5" customHeight="1" x14ac:dyDescent="0.25"/>
    <row r="105" spans="1:28" ht="13.5" customHeight="1" x14ac:dyDescent="0.25"/>
    <row r="106" spans="1:28" ht="13.5" customHeight="1" x14ac:dyDescent="0.25"/>
    <row r="107" spans="1:28" ht="13.5" customHeight="1" x14ac:dyDescent="0.25"/>
    <row r="108" spans="1:28" ht="13.5" customHeight="1" x14ac:dyDescent="0.25"/>
    <row r="109" spans="1:28" ht="13.5" customHeight="1" x14ac:dyDescent="0.25"/>
    <row r="110" spans="1:28" ht="13.5" customHeight="1" x14ac:dyDescent="0.25"/>
    <row r="111" spans="1:28" ht="13.5" customHeight="1" x14ac:dyDescent="0.25"/>
    <row r="112" spans="1:28"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3">
    <mergeCell ref="B53:I53"/>
    <mergeCell ref="K53:R53"/>
    <mergeCell ref="T53:AA53"/>
    <mergeCell ref="B78:I78"/>
    <mergeCell ref="K78:R78"/>
    <mergeCell ref="T78:AA78"/>
    <mergeCell ref="B2:E2"/>
    <mergeCell ref="B5:I5"/>
    <mergeCell ref="K5:R5"/>
    <mergeCell ref="T5:AA5"/>
    <mergeCell ref="B29:I29"/>
    <mergeCell ref="K29:R29"/>
    <mergeCell ref="T29:AA29"/>
  </mergeCells>
  <pageMargins left="0.7" right="0.7" top="0.75" bottom="0.75" header="0" footer="0"/>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sheetPr>
  <dimension ref="A1:AB1000"/>
  <sheetViews>
    <sheetView workbookViewId="0"/>
  </sheetViews>
  <sheetFormatPr defaultColWidth="12.59765625" defaultRowHeight="15" customHeight="1" x14ac:dyDescent="0.25"/>
  <cols>
    <col min="1" max="1" width="4.19921875" customWidth="1"/>
    <col min="2" max="9" width="11" customWidth="1"/>
    <col min="10" max="10" width="4.19921875" customWidth="1"/>
    <col min="11" max="18" width="11" customWidth="1"/>
    <col min="19" max="19" width="4.3984375" customWidth="1"/>
    <col min="20" max="27" width="11" customWidth="1"/>
    <col min="28" max="28" width="4.3984375" customWidth="1"/>
  </cols>
  <sheetData>
    <row r="1" spans="1:28" ht="13.5" customHeight="1" x14ac:dyDescent="0.25"/>
    <row r="2" spans="1:28" ht="13.5" customHeight="1" x14ac:dyDescent="0.35">
      <c r="B2" s="878" t="s">
        <v>504</v>
      </c>
      <c r="C2" s="676"/>
      <c r="D2" s="676"/>
      <c r="E2" s="676"/>
    </row>
    <row r="3" spans="1:28" ht="13.5" customHeight="1" x14ac:dyDescent="0.4">
      <c r="B3" s="254"/>
      <c r="C3" s="254"/>
      <c r="D3" s="254"/>
      <c r="E3" s="254"/>
    </row>
    <row r="4" spans="1:28" ht="13.5" customHeight="1" x14ac:dyDescent="0.25">
      <c r="A4" s="255"/>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row>
    <row r="5" spans="1:28" ht="13.5" customHeight="1" x14ac:dyDescent="0.25">
      <c r="A5" s="255"/>
      <c r="B5" s="877" t="s">
        <v>517</v>
      </c>
      <c r="C5" s="664"/>
      <c r="D5" s="664"/>
      <c r="E5" s="664"/>
      <c r="F5" s="664"/>
      <c r="G5" s="664"/>
      <c r="H5" s="664"/>
      <c r="I5" s="664"/>
      <c r="J5" s="255"/>
      <c r="K5" s="877" t="s">
        <v>518</v>
      </c>
      <c r="L5" s="664"/>
      <c r="M5" s="664"/>
      <c r="N5" s="664"/>
      <c r="O5" s="664"/>
      <c r="P5" s="664"/>
      <c r="Q5" s="664"/>
      <c r="R5" s="664"/>
      <c r="S5" s="255"/>
      <c r="T5" s="877" t="s">
        <v>519</v>
      </c>
      <c r="U5" s="664"/>
      <c r="V5" s="664"/>
      <c r="W5" s="664"/>
      <c r="X5" s="664"/>
      <c r="Y5" s="664"/>
      <c r="Z5" s="664"/>
      <c r="AA5" s="664"/>
      <c r="AB5" s="255"/>
    </row>
    <row r="6" spans="1:28" ht="13.5" customHeight="1" x14ac:dyDescent="0.25">
      <c r="A6" s="255"/>
      <c r="J6" s="255"/>
      <c r="S6" s="255"/>
      <c r="AB6" s="255"/>
    </row>
    <row r="7" spans="1:28" ht="13.5" customHeight="1" x14ac:dyDescent="0.25">
      <c r="A7" s="255"/>
      <c r="J7" s="255"/>
      <c r="S7" s="255"/>
      <c r="AB7" s="255"/>
    </row>
    <row r="8" spans="1:28" ht="13.5" customHeight="1" x14ac:dyDescent="0.25">
      <c r="A8" s="255"/>
      <c r="J8" s="255"/>
      <c r="S8" s="255"/>
      <c r="AB8" s="255"/>
    </row>
    <row r="9" spans="1:28" ht="13.5" customHeight="1" x14ac:dyDescent="0.25">
      <c r="A9" s="255"/>
      <c r="J9" s="255"/>
      <c r="S9" s="255"/>
      <c r="AB9" s="255"/>
    </row>
    <row r="10" spans="1:28" ht="13.5" customHeight="1" x14ac:dyDescent="0.25">
      <c r="A10" s="255"/>
      <c r="J10" s="255"/>
      <c r="S10" s="255"/>
      <c r="AB10" s="255"/>
    </row>
    <row r="11" spans="1:28" ht="13.5" customHeight="1" x14ac:dyDescent="0.25">
      <c r="A11" s="255"/>
      <c r="J11" s="255"/>
      <c r="S11" s="255"/>
      <c r="AB11" s="255"/>
    </row>
    <row r="12" spans="1:28" ht="13.5" customHeight="1" x14ac:dyDescent="0.25">
      <c r="A12" s="255"/>
      <c r="J12" s="255"/>
      <c r="S12" s="255"/>
      <c r="AB12" s="255"/>
    </row>
    <row r="13" spans="1:28" ht="13.5" customHeight="1" x14ac:dyDescent="0.25">
      <c r="A13" s="255"/>
      <c r="J13" s="255"/>
      <c r="S13" s="255"/>
      <c r="AB13" s="255"/>
    </row>
    <row r="14" spans="1:28" ht="13.5" customHeight="1" x14ac:dyDescent="0.25">
      <c r="A14" s="255"/>
      <c r="J14" s="255"/>
      <c r="S14" s="255"/>
      <c r="AB14" s="255"/>
    </row>
    <row r="15" spans="1:28" ht="13.5" customHeight="1" x14ac:dyDescent="0.25">
      <c r="A15" s="255"/>
      <c r="J15" s="255"/>
      <c r="S15" s="255"/>
      <c r="AB15" s="255"/>
    </row>
    <row r="16" spans="1:28" ht="13.5" customHeight="1" x14ac:dyDescent="0.25">
      <c r="A16" s="255"/>
      <c r="J16" s="255"/>
      <c r="S16" s="255"/>
      <c r="AB16" s="255"/>
    </row>
    <row r="17" spans="1:28" ht="13.5" customHeight="1" x14ac:dyDescent="0.25">
      <c r="A17" s="255"/>
      <c r="J17" s="255"/>
      <c r="S17" s="255"/>
      <c r="AB17" s="255"/>
    </row>
    <row r="18" spans="1:28" ht="13.5" customHeight="1" x14ac:dyDescent="0.25">
      <c r="A18" s="255"/>
      <c r="J18" s="255"/>
      <c r="S18" s="255"/>
      <c r="AB18" s="255"/>
    </row>
    <row r="19" spans="1:28" ht="13.5" customHeight="1" x14ac:dyDescent="0.25">
      <c r="A19" s="255"/>
      <c r="J19" s="255"/>
      <c r="S19" s="255"/>
      <c r="AB19" s="255"/>
    </row>
    <row r="20" spans="1:28" ht="13.5" customHeight="1" x14ac:dyDescent="0.25">
      <c r="A20" s="255"/>
      <c r="J20" s="255"/>
      <c r="S20" s="255"/>
      <c r="AB20" s="255"/>
    </row>
    <row r="21" spans="1:28" ht="13.5" customHeight="1" x14ac:dyDescent="0.25">
      <c r="A21" s="255"/>
      <c r="J21" s="255"/>
      <c r="S21" s="255"/>
      <c r="AB21" s="255"/>
    </row>
    <row r="22" spans="1:28" ht="13.5" customHeight="1" x14ac:dyDescent="0.25">
      <c r="A22" s="255"/>
      <c r="J22" s="255"/>
      <c r="S22" s="255"/>
      <c r="AB22" s="255"/>
    </row>
    <row r="23" spans="1:28" ht="13.5" customHeight="1" x14ac:dyDescent="0.25">
      <c r="A23" s="255"/>
      <c r="J23" s="255"/>
      <c r="S23" s="255"/>
      <c r="AB23" s="255"/>
    </row>
    <row r="24" spans="1:28" ht="13.5" customHeight="1" x14ac:dyDescent="0.25">
      <c r="A24" s="255"/>
      <c r="J24" s="255"/>
      <c r="S24" s="255"/>
      <c r="AB24" s="255"/>
    </row>
    <row r="25" spans="1:28" ht="13.5" customHeight="1" x14ac:dyDescent="0.25">
      <c r="A25" s="255"/>
      <c r="J25" s="255"/>
      <c r="S25" s="255"/>
      <c r="AB25" s="255"/>
    </row>
    <row r="26" spans="1:28" ht="13.5" customHeight="1" x14ac:dyDescent="0.25">
      <c r="A26" s="255"/>
      <c r="J26" s="255"/>
      <c r="S26" s="255"/>
      <c r="AB26" s="255"/>
    </row>
    <row r="27" spans="1:28" ht="13.5" customHeight="1" x14ac:dyDescent="0.25">
      <c r="A27" s="255"/>
      <c r="J27" s="255"/>
      <c r="S27" s="255"/>
      <c r="AB27" s="255"/>
    </row>
    <row r="28" spans="1:28" ht="13.5" customHeight="1" x14ac:dyDescent="0.25">
      <c r="A28" s="255"/>
      <c r="B28" s="255"/>
      <c r="C28" s="255"/>
      <c r="D28" s="255"/>
      <c r="E28" s="255"/>
      <c r="F28" s="255"/>
      <c r="G28" s="255"/>
      <c r="H28" s="255"/>
      <c r="I28" s="255"/>
      <c r="J28" s="255"/>
      <c r="K28" s="255"/>
      <c r="L28" s="255"/>
      <c r="M28" s="255"/>
      <c r="N28" s="255"/>
      <c r="O28" s="255"/>
      <c r="P28" s="255"/>
      <c r="Q28" s="255"/>
      <c r="R28" s="255"/>
      <c r="S28" s="255"/>
      <c r="T28" s="255"/>
      <c r="U28" s="255"/>
      <c r="V28" s="255"/>
      <c r="W28" s="255"/>
      <c r="X28" s="255"/>
      <c r="Y28" s="255"/>
      <c r="Z28" s="255"/>
      <c r="AA28" s="255"/>
      <c r="AB28" s="255"/>
    </row>
    <row r="29" spans="1:28" ht="13.5" customHeight="1" x14ac:dyDescent="0.25">
      <c r="A29" s="255"/>
      <c r="B29" s="877" t="s">
        <v>520</v>
      </c>
      <c r="C29" s="664"/>
      <c r="D29" s="664"/>
      <c r="E29" s="664"/>
      <c r="F29" s="664"/>
      <c r="G29" s="664"/>
      <c r="H29" s="664"/>
      <c r="I29" s="664"/>
      <c r="J29" s="255"/>
      <c r="K29" s="877" t="s">
        <v>521</v>
      </c>
      <c r="L29" s="664"/>
      <c r="M29" s="664"/>
      <c r="N29" s="664"/>
      <c r="O29" s="664"/>
      <c r="P29" s="664"/>
      <c r="Q29" s="664"/>
      <c r="R29" s="664"/>
      <c r="S29" s="255"/>
      <c r="T29" s="877" t="s">
        <v>522</v>
      </c>
      <c r="U29" s="664"/>
      <c r="V29" s="664"/>
      <c r="W29" s="664"/>
      <c r="X29" s="664"/>
      <c r="Y29" s="664"/>
      <c r="Z29" s="664"/>
      <c r="AA29" s="664"/>
      <c r="AB29" s="255"/>
    </row>
    <row r="30" spans="1:28" ht="13.5" customHeight="1" x14ac:dyDescent="0.25">
      <c r="A30" s="255"/>
      <c r="B30" s="91"/>
      <c r="J30" s="255"/>
      <c r="S30" s="255"/>
      <c r="AB30" s="255"/>
    </row>
    <row r="31" spans="1:28" ht="13.5" customHeight="1" x14ac:dyDescent="0.25">
      <c r="A31" s="255"/>
      <c r="J31" s="255"/>
      <c r="S31" s="255"/>
      <c r="AB31" s="255"/>
    </row>
    <row r="32" spans="1:28" ht="13.5" customHeight="1" x14ac:dyDescent="0.25">
      <c r="A32" s="255"/>
      <c r="J32" s="255"/>
      <c r="S32" s="255"/>
      <c r="AB32" s="255"/>
    </row>
    <row r="33" spans="1:28" ht="13.5" customHeight="1" x14ac:dyDescent="0.25">
      <c r="A33" s="255"/>
      <c r="J33" s="255"/>
      <c r="S33" s="255"/>
      <c r="AB33" s="255"/>
    </row>
    <row r="34" spans="1:28" ht="13.5" customHeight="1" x14ac:dyDescent="0.25">
      <c r="A34" s="255"/>
      <c r="J34" s="255"/>
      <c r="S34" s="255"/>
      <c r="AB34" s="255"/>
    </row>
    <row r="35" spans="1:28" ht="13.5" customHeight="1" x14ac:dyDescent="0.25">
      <c r="A35" s="255"/>
      <c r="J35" s="255"/>
      <c r="S35" s="255"/>
      <c r="AB35" s="255"/>
    </row>
    <row r="36" spans="1:28" ht="13.5" customHeight="1" x14ac:dyDescent="0.25">
      <c r="A36" s="255"/>
      <c r="J36" s="255"/>
      <c r="S36" s="255"/>
      <c r="AB36" s="255"/>
    </row>
    <row r="37" spans="1:28" ht="13.5" customHeight="1" x14ac:dyDescent="0.25">
      <c r="A37" s="255"/>
      <c r="J37" s="255"/>
      <c r="S37" s="255"/>
      <c r="AB37" s="255"/>
    </row>
    <row r="38" spans="1:28" ht="13.5" customHeight="1" x14ac:dyDescent="0.25">
      <c r="A38" s="255"/>
      <c r="J38" s="255"/>
      <c r="S38" s="255"/>
      <c r="AB38" s="255"/>
    </row>
    <row r="39" spans="1:28" ht="13.5" customHeight="1" x14ac:dyDescent="0.25">
      <c r="A39" s="255"/>
      <c r="J39" s="255"/>
      <c r="S39" s="255"/>
      <c r="AB39" s="255"/>
    </row>
    <row r="40" spans="1:28" ht="13.5" customHeight="1" x14ac:dyDescent="0.25">
      <c r="A40" s="255"/>
      <c r="J40" s="255"/>
      <c r="S40" s="255"/>
      <c r="AB40" s="255"/>
    </row>
    <row r="41" spans="1:28" ht="13.5" customHeight="1" x14ac:dyDescent="0.25">
      <c r="A41" s="255"/>
      <c r="J41" s="255"/>
      <c r="S41" s="255"/>
      <c r="AB41" s="255"/>
    </row>
    <row r="42" spans="1:28" ht="13.5" customHeight="1" x14ac:dyDescent="0.25">
      <c r="A42" s="255"/>
      <c r="J42" s="255"/>
      <c r="S42" s="255"/>
      <c r="AB42" s="255"/>
    </row>
    <row r="43" spans="1:28" ht="13.5" customHeight="1" x14ac:dyDescent="0.25">
      <c r="A43" s="255"/>
      <c r="J43" s="255"/>
      <c r="S43" s="255"/>
      <c r="AB43" s="255"/>
    </row>
    <row r="44" spans="1:28" ht="13.5" customHeight="1" x14ac:dyDescent="0.25">
      <c r="A44" s="255"/>
      <c r="J44" s="255"/>
      <c r="S44" s="255"/>
      <c r="AB44" s="255"/>
    </row>
    <row r="45" spans="1:28" ht="13.5" customHeight="1" x14ac:dyDescent="0.25">
      <c r="A45" s="255"/>
      <c r="J45" s="255"/>
      <c r="S45" s="255"/>
      <c r="AB45" s="255"/>
    </row>
    <row r="46" spans="1:28" ht="13.5" customHeight="1" x14ac:dyDescent="0.25">
      <c r="A46" s="255"/>
      <c r="J46" s="255"/>
      <c r="S46" s="255"/>
      <c r="AB46" s="255"/>
    </row>
    <row r="47" spans="1:28" ht="13.5" customHeight="1" x14ac:dyDescent="0.25">
      <c r="A47" s="255"/>
      <c r="J47" s="255"/>
      <c r="S47" s="255"/>
      <c r="AB47" s="255"/>
    </row>
    <row r="48" spans="1:28" ht="13.5" customHeight="1" x14ac:dyDescent="0.25">
      <c r="A48" s="255"/>
      <c r="J48" s="255"/>
      <c r="S48" s="255"/>
      <c r="AB48" s="255"/>
    </row>
    <row r="49" spans="1:28" ht="13.5" customHeight="1" x14ac:dyDescent="0.25">
      <c r="A49" s="255"/>
      <c r="J49" s="255"/>
      <c r="S49" s="255"/>
      <c r="AB49" s="255"/>
    </row>
    <row r="50" spans="1:28" ht="13.5" customHeight="1" x14ac:dyDescent="0.25">
      <c r="A50" s="255"/>
      <c r="J50" s="255"/>
      <c r="S50" s="255"/>
      <c r="AB50" s="255"/>
    </row>
    <row r="51" spans="1:28" ht="13.5" customHeight="1" x14ac:dyDescent="0.25">
      <c r="A51" s="255"/>
      <c r="J51" s="255"/>
      <c r="S51" s="255"/>
      <c r="AB51" s="255"/>
    </row>
    <row r="52" spans="1:28" ht="13.5" customHeight="1" x14ac:dyDescent="0.25">
      <c r="A52" s="255"/>
      <c r="B52" s="255"/>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5"/>
      <c r="AA52" s="255"/>
      <c r="AB52" s="255"/>
    </row>
    <row r="53" spans="1:28" ht="13.5" customHeight="1" x14ac:dyDescent="0.25">
      <c r="A53" s="255"/>
      <c r="B53" s="877" t="s">
        <v>523</v>
      </c>
      <c r="C53" s="664"/>
      <c r="D53" s="664"/>
      <c r="E53" s="664"/>
      <c r="F53" s="664"/>
      <c r="G53" s="664"/>
      <c r="H53" s="664"/>
      <c r="I53" s="664"/>
      <c r="J53" s="255"/>
      <c r="K53" s="877" t="s">
        <v>524</v>
      </c>
      <c r="L53" s="664"/>
      <c r="M53" s="664"/>
      <c r="N53" s="664"/>
      <c r="O53" s="664"/>
      <c r="P53" s="664"/>
      <c r="Q53" s="664"/>
      <c r="R53" s="664"/>
      <c r="S53" s="255"/>
      <c r="T53" s="877"/>
      <c r="U53" s="664"/>
      <c r="V53" s="664"/>
      <c r="W53" s="664"/>
      <c r="X53" s="664"/>
      <c r="Y53" s="664"/>
      <c r="Z53" s="664"/>
      <c r="AA53" s="664"/>
      <c r="AB53" s="255"/>
    </row>
    <row r="54" spans="1:28" ht="13.5" customHeight="1" x14ac:dyDescent="0.25">
      <c r="A54" s="255"/>
      <c r="J54" s="255"/>
      <c r="S54" s="255"/>
      <c r="AB54" s="255"/>
    </row>
    <row r="55" spans="1:28" ht="13.5" customHeight="1" x14ac:dyDescent="0.25">
      <c r="A55" s="255"/>
      <c r="J55" s="255"/>
      <c r="S55" s="255"/>
      <c r="AB55" s="255"/>
    </row>
    <row r="56" spans="1:28" ht="13.5" customHeight="1" x14ac:dyDescent="0.25">
      <c r="A56" s="255"/>
      <c r="J56" s="255"/>
      <c r="S56" s="255"/>
      <c r="AB56" s="255"/>
    </row>
    <row r="57" spans="1:28" ht="13.5" customHeight="1" x14ac:dyDescent="0.25">
      <c r="A57" s="255"/>
      <c r="J57" s="255"/>
      <c r="S57" s="255"/>
      <c r="AB57" s="255"/>
    </row>
    <row r="58" spans="1:28" ht="13.5" customHeight="1" x14ac:dyDescent="0.25">
      <c r="A58" s="255"/>
      <c r="J58" s="255"/>
      <c r="S58" s="255"/>
      <c r="AB58" s="255"/>
    </row>
    <row r="59" spans="1:28" ht="13.5" customHeight="1" x14ac:dyDescent="0.25">
      <c r="A59" s="255"/>
      <c r="J59" s="255"/>
      <c r="S59" s="255"/>
      <c r="AB59" s="255"/>
    </row>
    <row r="60" spans="1:28" ht="13.5" customHeight="1" x14ac:dyDescent="0.25">
      <c r="A60" s="255"/>
      <c r="J60" s="255"/>
      <c r="S60" s="255"/>
      <c r="AB60" s="255"/>
    </row>
    <row r="61" spans="1:28" ht="13.5" customHeight="1" x14ac:dyDescent="0.25">
      <c r="A61" s="255"/>
      <c r="J61" s="255"/>
      <c r="S61" s="255"/>
      <c r="AB61" s="255"/>
    </row>
    <row r="62" spans="1:28" ht="13.5" customHeight="1" x14ac:dyDescent="0.25">
      <c r="A62" s="255"/>
      <c r="J62" s="255"/>
      <c r="S62" s="255"/>
      <c r="AB62" s="255"/>
    </row>
    <row r="63" spans="1:28" ht="13.5" customHeight="1" x14ac:dyDescent="0.25">
      <c r="A63" s="255"/>
      <c r="J63" s="255"/>
      <c r="S63" s="255"/>
      <c r="AB63" s="255"/>
    </row>
    <row r="64" spans="1:28" ht="13.5" customHeight="1" x14ac:dyDescent="0.25">
      <c r="A64" s="255"/>
      <c r="J64" s="255"/>
      <c r="S64" s="255"/>
      <c r="AB64" s="255"/>
    </row>
    <row r="65" spans="1:28" ht="13.5" customHeight="1" x14ac:dyDescent="0.25">
      <c r="A65" s="255"/>
      <c r="J65" s="255"/>
      <c r="S65" s="255"/>
      <c r="AB65" s="255"/>
    </row>
    <row r="66" spans="1:28" ht="13.5" customHeight="1" x14ac:dyDescent="0.25">
      <c r="A66" s="255"/>
      <c r="J66" s="255"/>
      <c r="S66" s="255"/>
      <c r="AB66" s="255"/>
    </row>
    <row r="67" spans="1:28" ht="13.5" customHeight="1" x14ac:dyDescent="0.25">
      <c r="A67" s="255"/>
      <c r="J67" s="255"/>
      <c r="S67" s="255"/>
      <c r="AB67" s="255"/>
    </row>
    <row r="68" spans="1:28" ht="13.5" customHeight="1" x14ac:dyDescent="0.25">
      <c r="A68" s="255"/>
      <c r="J68" s="255"/>
      <c r="S68" s="255"/>
      <c r="AB68" s="255"/>
    </row>
    <row r="69" spans="1:28" ht="13.5" customHeight="1" x14ac:dyDescent="0.25">
      <c r="A69" s="255"/>
      <c r="J69" s="255"/>
      <c r="S69" s="255"/>
      <c r="AB69" s="255"/>
    </row>
    <row r="70" spans="1:28" ht="13.5" customHeight="1" x14ac:dyDescent="0.25">
      <c r="A70" s="255"/>
      <c r="J70" s="255"/>
      <c r="S70" s="255"/>
      <c r="AB70" s="255"/>
    </row>
    <row r="71" spans="1:28" ht="13.5" customHeight="1" x14ac:dyDescent="0.25">
      <c r="A71" s="255"/>
      <c r="J71" s="255"/>
      <c r="S71" s="255"/>
      <c r="AB71" s="255"/>
    </row>
    <row r="72" spans="1:28" ht="13.5" customHeight="1" x14ac:dyDescent="0.25">
      <c r="A72" s="255"/>
      <c r="J72" s="255"/>
      <c r="S72" s="255"/>
      <c r="AB72" s="255"/>
    </row>
    <row r="73" spans="1:28" ht="13.5" customHeight="1" x14ac:dyDescent="0.25">
      <c r="A73" s="255"/>
      <c r="J73" s="255"/>
      <c r="S73" s="255"/>
      <c r="AB73" s="255"/>
    </row>
    <row r="74" spans="1:28" ht="13.5" customHeight="1" x14ac:dyDescent="0.25">
      <c r="A74" s="255"/>
      <c r="J74" s="255"/>
      <c r="S74" s="255"/>
      <c r="AB74" s="255"/>
    </row>
    <row r="75" spans="1:28" ht="13.5" customHeight="1" x14ac:dyDescent="0.25">
      <c r="A75" s="255"/>
      <c r="J75" s="255"/>
      <c r="S75" s="255"/>
      <c r="AB75" s="255"/>
    </row>
    <row r="76" spans="1:28" ht="13.5" customHeight="1" x14ac:dyDescent="0.25">
      <c r="A76" s="255"/>
      <c r="J76" s="255"/>
      <c r="S76" s="255"/>
      <c r="AB76" s="255"/>
    </row>
    <row r="77" spans="1:28" ht="13.5" customHeight="1" x14ac:dyDescent="0.25">
      <c r="A77" s="255"/>
      <c r="B77" s="255"/>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5"/>
      <c r="AA77" s="255"/>
      <c r="AB77" s="255"/>
    </row>
    <row r="78" spans="1:28" ht="13.5" customHeight="1" x14ac:dyDescent="0.25"/>
    <row r="79" spans="1:28" ht="13.5" customHeight="1" x14ac:dyDescent="0.25"/>
    <row r="80" spans="1:28"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0">
    <mergeCell ref="B53:I53"/>
    <mergeCell ref="K53:R53"/>
    <mergeCell ref="T53:AA53"/>
    <mergeCell ref="B2:E2"/>
    <mergeCell ref="B5:I5"/>
    <mergeCell ref="K5:R5"/>
    <mergeCell ref="T5:AA5"/>
    <mergeCell ref="B29:I29"/>
    <mergeCell ref="K29:R29"/>
    <mergeCell ref="T29:AA29"/>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92F4-9CF8-407B-B9E1-D1B260F81C21}">
  <dimension ref="A1:AJ251"/>
  <sheetViews>
    <sheetView workbookViewId="0">
      <selection sqref="A1:AK1048576"/>
    </sheetView>
  </sheetViews>
  <sheetFormatPr defaultColWidth="8.69921875" defaultRowHeight="13.8" x14ac:dyDescent="0.25"/>
  <cols>
    <col min="1" max="2" width="9"/>
    <col min="3" max="3" width="76.3984375" customWidth="1"/>
    <col min="4" max="37" width="9"/>
  </cols>
  <sheetData>
    <row r="1" spans="1:36" ht="17.399999999999999" x14ac:dyDescent="0.25">
      <c r="A1" s="641"/>
      <c r="B1" s="413"/>
      <c r="C1" s="79" t="s">
        <v>1</v>
      </c>
      <c r="D1" s="414">
        <v>2018</v>
      </c>
      <c r="E1" s="414">
        <v>2019</v>
      </c>
      <c r="F1" s="414">
        <v>2020</v>
      </c>
      <c r="G1" s="414">
        <v>2021</v>
      </c>
      <c r="H1" s="415">
        <v>2022</v>
      </c>
      <c r="I1" s="415">
        <v>2023</v>
      </c>
      <c r="J1" s="415">
        <v>2024</v>
      </c>
      <c r="K1" s="415">
        <v>2025</v>
      </c>
      <c r="L1" s="415">
        <v>2026</v>
      </c>
      <c r="M1" s="415">
        <v>2027</v>
      </c>
      <c r="N1" s="415">
        <v>2028</v>
      </c>
      <c r="O1" s="415">
        <v>2029</v>
      </c>
      <c r="P1" s="415">
        <v>2030</v>
      </c>
      <c r="Q1" s="415">
        <v>2031</v>
      </c>
      <c r="R1" s="415">
        <v>2032</v>
      </c>
      <c r="S1" s="415">
        <v>2033</v>
      </c>
      <c r="T1" s="415">
        <v>2034</v>
      </c>
      <c r="U1" s="415">
        <v>2035</v>
      </c>
      <c r="V1" s="415">
        <v>2036</v>
      </c>
      <c r="W1" s="415">
        <v>2037</v>
      </c>
      <c r="X1" s="415">
        <v>2038</v>
      </c>
      <c r="Y1" s="415">
        <v>2039</v>
      </c>
      <c r="Z1" s="415">
        <v>2040</v>
      </c>
      <c r="AA1" s="415">
        <v>2041</v>
      </c>
      <c r="AB1" s="415">
        <v>2042</v>
      </c>
      <c r="AC1" s="415">
        <v>2043</v>
      </c>
      <c r="AD1" s="415">
        <v>2044</v>
      </c>
      <c r="AE1" s="415">
        <v>2045</v>
      </c>
      <c r="AF1" s="415">
        <v>2046</v>
      </c>
      <c r="AG1" s="415">
        <v>2047</v>
      </c>
      <c r="AH1" s="415">
        <v>2048</v>
      </c>
      <c r="AI1" s="415">
        <v>2049</v>
      </c>
      <c r="AJ1" s="415">
        <v>2050</v>
      </c>
    </row>
    <row r="2" spans="1:36" ht="14.4" x14ac:dyDescent="0.25">
      <c r="A2" s="781" t="s">
        <v>525</v>
      </c>
      <c r="B2" s="641"/>
      <c r="C2" s="44"/>
      <c r="D2" s="641"/>
      <c r="E2" s="641"/>
      <c r="F2" s="641"/>
      <c r="G2" s="641"/>
      <c r="H2" s="641"/>
      <c r="I2" s="641"/>
      <c r="J2" s="641"/>
      <c r="K2" s="641"/>
      <c r="L2" s="641"/>
      <c r="M2" s="641"/>
      <c r="N2" s="641"/>
      <c r="O2" s="641"/>
      <c r="P2" s="641"/>
      <c r="Q2" s="641"/>
      <c r="R2" s="641"/>
      <c r="S2" s="641"/>
      <c r="T2" s="641"/>
      <c r="U2" s="641"/>
      <c r="V2" s="641"/>
      <c r="W2" s="641"/>
      <c r="X2" s="641"/>
      <c r="Y2" s="641"/>
      <c r="Z2" s="641"/>
      <c r="AA2" s="641"/>
      <c r="AB2" s="641"/>
      <c r="AC2" s="641"/>
      <c r="AD2" s="641"/>
      <c r="AE2" s="641"/>
      <c r="AF2" s="641"/>
      <c r="AG2" s="641"/>
      <c r="AH2" s="641"/>
      <c r="AI2" s="641"/>
      <c r="AJ2" s="641"/>
    </row>
    <row r="3" spans="1:36" ht="14.4" x14ac:dyDescent="0.25">
      <c r="A3" s="781"/>
      <c r="B3" s="9"/>
      <c r="C3" s="416"/>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row>
    <row r="4" spans="1:36" ht="18" x14ac:dyDescent="0.25">
      <c r="A4" s="781"/>
      <c r="B4" s="96"/>
      <c r="C4" s="256" t="s">
        <v>151</v>
      </c>
      <c r="D4" s="287"/>
      <c r="E4" s="287"/>
      <c r="F4" s="287"/>
      <c r="G4" s="287"/>
      <c r="H4" s="287"/>
      <c r="I4" s="287"/>
      <c r="J4" s="287"/>
      <c r="K4" s="287"/>
      <c r="L4" s="287"/>
      <c r="M4" s="287"/>
      <c r="N4" s="287"/>
      <c r="O4" s="287"/>
      <c r="P4" s="287"/>
      <c r="Q4" s="287"/>
      <c r="R4" s="287"/>
      <c r="S4" s="287"/>
      <c r="T4" s="287"/>
      <c r="U4" s="287"/>
      <c r="V4" s="287"/>
      <c r="W4" s="287"/>
      <c r="X4" s="287"/>
      <c r="Y4" s="287"/>
      <c r="Z4" s="287"/>
      <c r="AA4" s="287"/>
      <c r="AB4" s="287"/>
      <c r="AC4" s="287"/>
      <c r="AD4" s="287"/>
      <c r="AE4" s="287"/>
      <c r="AF4" s="287"/>
      <c r="AG4" s="287"/>
      <c r="AH4" s="287"/>
      <c r="AI4" s="287"/>
      <c r="AJ4" s="287"/>
    </row>
    <row r="5" spans="1:36" ht="18" x14ac:dyDescent="0.25">
      <c r="A5" s="781"/>
      <c r="B5" s="96"/>
      <c r="C5" s="256"/>
      <c r="D5" s="287"/>
      <c r="E5" s="287"/>
      <c r="F5" s="287"/>
      <c r="G5" s="287"/>
      <c r="H5" s="287"/>
      <c r="I5" s="287"/>
      <c r="J5" s="287"/>
      <c r="K5" s="287"/>
      <c r="L5" s="287"/>
      <c r="M5" s="287"/>
      <c r="N5" s="287"/>
      <c r="O5" s="287"/>
      <c r="P5" s="287"/>
      <c r="Q5" s="287"/>
      <c r="R5" s="287"/>
      <c r="S5" s="287"/>
      <c r="T5" s="287"/>
      <c r="U5" s="287"/>
      <c r="V5" s="287"/>
      <c r="W5" s="287"/>
      <c r="X5" s="287"/>
      <c r="Y5" s="287"/>
      <c r="Z5" s="287"/>
      <c r="AA5" s="287"/>
      <c r="AB5" s="287"/>
      <c r="AC5" s="287"/>
      <c r="AD5" s="287"/>
      <c r="AE5" s="287"/>
      <c r="AF5" s="287"/>
      <c r="AG5" s="287"/>
      <c r="AH5" s="287"/>
      <c r="AI5" s="287"/>
      <c r="AJ5" s="287"/>
    </row>
    <row r="6" spans="1:36" ht="14.4" x14ac:dyDescent="0.25">
      <c r="A6" s="47"/>
      <c r="B6" s="417"/>
      <c r="C6" s="418" t="s">
        <v>152</v>
      </c>
      <c r="D6" s="649"/>
      <c r="E6" s="649"/>
      <c r="F6" s="649"/>
      <c r="G6" s="649"/>
      <c r="H6" s="649"/>
      <c r="I6" s="649"/>
      <c r="J6" s="649"/>
      <c r="K6" s="649"/>
      <c r="L6" s="649"/>
      <c r="M6" s="649"/>
      <c r="N6" s="649"/>
      <c r="O6" s="649"/>
      <c r="P6" s="649"/>
      <c r="Q6" s="649"/>
      <c r="R6" s="649"/>
      <c r="S6" s="649"/>
      <c r="T6" s="649"/>
      <c r="U6" s="649"/>
      <c r="V6" s="649"/>
      <c r="W6" s="649"/>
      <c r="X6" s="649"/>
      <c r="Y6" s="649"/>
      <c r="Z6" s="649"/>
      <c r="AA6" s="649"/>
      <c r="AB6" s="649"/>
      <c r="AC6" s="649"/>
      <c r="AD6" s="649"/>
      <c r="AE6" s="649"/>
      <c r="AF6" s="649"/>
      <c r="AG6" s="649"/>
      <c r="AH6" s="649"/>
      <c r="AI6" s="649"/>
      <c r="AJ6" s="649"/>
    </row>
    <row r="7" spans="1:36" ht="14.4" x14ac:dyDescent="0.25">
      <c r="A7" s="47"/>
      <c r="B7" s="417"/>
      <c r="C7" s="419" t="s">
        <v>153</v>
      </c>
      <c r="D7" s="420">
        <v>17023408</v>
      </c>
      <c r="E7" s="420">
        <v>17267986</v>
      </c>
      <c r="F7" s="420">
        <v>17510643</v>
      </c>
      <c r="G7" s="420">
        <v>17751277</v>
      </c>
      <c r="H7" s="420">
        <v>17989912</v>
      </c>
      <c r="I7" s="420">
        <v>18226512</v>
      </c>
      <c r="J7" s="420">
        <v>18460936</v>
      </c>
      <c r="K7" s="420">
        <v>18693140</v>
      </c>
      <c r="L7" s="420">
        <v>18922864</v>
      </c>
      <c r="M7" s="420">
        <v>19150021</v>
      </c>
      <c r="N7" s="420">
        <v>19374448</v>
      </c>
      <c r="O7" s="420">
        <v>19596113</v>
      </c>
      <c r="P7" s="420">
        <v>19814767</v>
      </c>
      <c r="Q7" s="420">
        <v>20030293</v>
      </c>
      <c r="R7" s="420">
        <v>20242540</v>
      </c>
      <c r="S7" s="420">
        <v>20451333</v>
      </c>
      <c r="T7" s="420">
        <v>20656586</v>
      </c>
      <c r="U7" s="420">
        <v>20858149</v>
      </c>
      <c r="V7" s="420">
        <v>21055934</v>
      </c>
      <c r="W7" s="420">
        <v>21249772</v>
      </c>
      <c r="X7" s="420">
        <v>21439596</v>
      </c>
      <c r="Y7" s="420">
        <v>21625281</v>
      </c>
      <c r="Z7" s="420">
        <v>21806740</v>
      </c>
      <c r="AA7" s="420">
        <v>21983950</v>
      </c>
      <c r="AB7" s="420">
        <v>22156850</v>
      </c>
      <c r="AC7" s="420">
        <v>22325333</v>
      </c>
      <c r="AD7" s="420">
        <v>22489377</v>
      </c>
      <c r="AE7" s="420">
        <v>22648875</v>
      </c>
      <c r="AF7" s="420">
        <v>22803800</v>
      </c>
      <c r="AG7" s="420">
        <v>22954177</v>
      </c>
      <c r="AH7" s="420">
        <v>23099877</v>
      </c>
      <c r="AI7" s="420">
        <v>23240939</v>
      </c>
      <c r="AJ7" s="420">
        <v>23377412</v>
      </c>
    </row>
    <row r="8" spans="1:36" ht="14.4" x14ac:dyDescent="0.25">
      <c r="A8" s="47"/>
      <c r="B8" s="417"/>
      <c r="C8" s="419" t="s">
        <v>154</v>
      </c>
      <c r="D8" s="649"/>
      <c r="E8" s="421">
        <f>+(E7-D7)/D7</f>
        <v>1.4367158444419589E-2</v>
      </c>
      <c r="F8" s="421">
        <f>+(F7-E7)/E7</f>
        <v>1.4052420473354565E-2</v>
      </c>
      <c r="G8" s="421">
        <f t="shared" ref="G8:AJ8" si="0">+(G7-F7)/F7</f>
        <v>1.374215669864322E-2</v>
      </c>
      <c r="H8" s="421">
        <f t="shared" si="0"/>
        <v>1.3443258194889302E-2</v>
      </c>
      <c r="I8" s="421">
        <f t="shared" si="0"/>
        <v>1.3151815306267202E-2</v>
      </c>
      <c r="J8" s="421">
        <f t="shared" si="0"/>
        <v>1.2861703874005075E-2</v>
      </c>
      <c r="K8" s="421">
        <f t="shared" si="0"/>
        <v>1.2578127132882103E-2</v>
      </c>
      <c r="L8" s="421">
        <f t="shared" si="0"/>
        <v>1.2289214118120338E-2</v>
      </c>
      <c r="M8" s="421">
        <f t="shared" si="0"/>
        <v>1.2004366780842476E-2</v>
      </c>
      <c r="N8" s="421">
        <f t="shared" si="0"/>
        <v>1.1719412735892039E-2</v>
      </c>
      <c r="O8" s="421">
        <f t="shared" si="0"/>
        <v>1.1441100154182458E-2</v>
      </c>
      <c r="P8" s="421">
        <f t="shared" si="0"/>
        <v>1.1158029145882145E-2</v>
      </c>
      <c r="Q8" s="421">
        <f t="shared" si="0"/>
        <v>1.0877039331322946E-2</v>
      </c>
      <c r="R8" s="421">
        <f t="shared" si="0"/>
        <v>1.0596300313729809E-2</v>
      </c>
      <c r="S8" s="421">
        <f t="shared" si="0"/>
        <v>1.0314565267007006E-2</v>
      </c>
      <c r="T8" s="421">
        <f t="shared" si="0"/>
        <v>1.0036167324643337E-2</v>
      </c>
      <c r="U8" s="421">
        <f t="shared" si="0"/>
        <v>9.7578079940218582E-3</v>
      </c>
      <c r="V8" s="421">
        <f t="shared" si="0"/>
        <v>9.4823850380971013E-3</v>
      </c>
      <c r="W8" s="421">
        <f t="shared" si="0"/>
        <v>9.2058609226263726E-3</v>
      </c>
      <c r="X8" s="421">
        <f t="shared" si="0"/>
        <v>8.9329899633746653E-3</v>
      </c>
      <c r="Y8" s="421">
        <f t="shared" si="0"/>
        <v>8.6608441688919881E-3</v>
      </c>
      <c r="Z8" s="421">
        <f t="shared" si="0"/>
        <v>8.3910585947992999E-3</v>
      </c>
      <c r="AA8" s="421">
        <f t="shared" si="0"/>
        <v>8.1263866125794136E-3</v>
      </c>
      <c r="AB8" s="421">
        <f t="shared" si="0"/>
        <v>7.8648286590899275E-3</v>
      </c>
      <c r="AC8" s="421">
        <f t="shared" si="0"/>
        <v>7.6041043740423392E-3</v>
      </c>
      <c r="AD8" s="421">
        <f t="shared" si="0"/>
        <v>7.3478859195515696E-3</v>
      </c>
      <c r="AE8" s="421">
        <f t="shared" si="0"/>
        <v>7.0921484396833222E-3</v>
      </c>
      <c r="AF8" s="421">
        <f t="shared" si="0"/>
        <v>6.8402955996710651E-3</v>
      </c>
      <c r="AG8" s="421">
        <f t="shared" si="0"/>
        <v>6.5943833922416442E-3</v>
      </c>
      <c r="AH8" s="421">
        <f t="shared" si="0"/>
        <v>6.3474286183294653E-3</v>
      </c>
      <c r="AI8" s="421">
        <f t="shared" si="0"/>
        <v>6.1066126023095278E-3</v>
      </c>
      <c r="AJ8" s="421">
        <f t="shared" si="0"/>
        <v>5.8720949269734759E-3</v>
      </c>
    </row>
    <row r="9" spans="1:36" ht="14.4" x14ac:dyDescent="0.25">
      <c r="A9" s="47"/>
      <c r="B9" s="417"/>
      <c r="C9" s="419" t="s">
        <v>155</v>
      </c>
      <c r="D9" s="420">
        <v>6158899</v>
      </c>
      <c r="E9" s="420">
        <v>6218893</v>
      </c>
      <c r="F9" s="420">
        <v>6274764</v>
      </c>
      <c r="G9" s="420">
        <v>6326377</v>
      </c>
      <c r="H9" s="420">
        <v>6374386</v>
      </c>
      <c r="I9" s="420">
        <v>6417674</v>
      </c>
      <c r="J9" s="420">
        <v>6455500</v>
      </c>
      <c r="K9" s="420">
        <v>6490383</v>
      </c>
      <c r="L9" s="420">
        <v>6519927</v>
      </c>
      <c r="M9" s="420">
        <v>6545488</v>
      </c>
      <c r="N9" s="420">
        <v>6565730</v>
      </c>
      <c r="O9" s="420">
        <v>6581679</v>
      </c>
      <c r="P9" s="420">
        <v>6591592</v>
      </c>
      <c r="Q9" s="420">
        <v>6597755</v>
      </c>
      <c r="R9" s="420">
        <v>6599110</v>
      </c>
      <c r="S9" s="420">
        <v>6594944</v>
      </c>
      <c r="T9" s="420">
        <v>6585882</v>
      </c>
      <c r="U9" s="420">
        <v>6572239</v>
      </c>
      <c r="V9" s="420">
        <v>6553628</v>
      </c>
      <c r="W9" s="420">
        <v>6530686</v>
      </c>
      <c r="X9" s="420">
        <v>6502706</v>
      </c>
      <c r="Y9" s="420">
        <v>6469349</v>
      </c>
      <c r="Z9" s="420">
        <v>6432197</v>
      </c>
      <c r="AA9" s="420">
        <v>6389646</v>
      </c>
      <c r="AB9" s="420">
        <v>6344274</v>
      </c>
      <c r="AC9" s="420">
        <v>6294473</v>
      </c>
      <c r="AD9" s="420">
        <v>6242817</v>
      </c>
      <c r="AE9" s="420">
        <v>6188995</v>
      </c>
      <c r="AF9" s="420">
        <v>6133277</v>
      </c>
      <c r="AG9" s="420">
        <v>6076401</v>
      </c>
      <c r="AH9" s="420">
        <v>6018340</v>
      </c>
      <c r="AI9" s="420">
        <v>5958367</v>
      </c>
      <c r="AJ9" s="420">
        <v>5897493</v>
      </c>
    </row>
    <row r="10" spans="1:36" ht="14.4" x14ac:dyDescent="0.25">
      <c r="A10" s="47"/>
      <c r="B10" s="417"/>
      <c r="C10" s="419" t="s">
        <v>132</v>
      </c>
      <c r="D10" s="422">
        <v>0.36179001290458407</v>
      </c>
      <c r="E10" s="422">
        <v>0.360140030227034</v>
      </c>
      <c r="F10" s="422">
        <v>0.35834001070092059</v>
      </c>
      <c r="G10" s="422">
        <v>0.35638996563458503</v>
      </c>
      <c r="H10" s="422">
        <v>0.35433113847360675</v>
      </c>
      <c r="I10" s="422">
        <v>0.35210653579796286</v>
      </c>
      <c r="J10" s="422">
        <v>0.3496843280319048</v>
      </c>
      <c r="K10" s="422">
        <v>0.34720667581797388</v>
      </c>
      <c r="L10" s="422">
        <v>0.34455286472491692</v>
      </c>
      <c r="M10" s="422">
        <v>0.3418005651273176</v>
      </c>
      <c r="N10" s="422">
        <v>0.33888604206943085</v>
      </c>
      <c r="O10" s="422">
        <v>0.33586655680134114</v>
      </c>
      <c r="P10" s="422">
        <v>0.3326605859155447</v>
      </c>
      <c r="Q10" s="422">
        <v>0.32938884119168899</v>
      </c>
      <c r="R10" s="422">
        <v>0.32600207286239768</v>
      </c>
      <c r="S10" s="422">
        <v>0.32247012945317549</v>
      </c>
      <c r="T10" s="422">
        <v>0.31882722537015556</v>
      </c>
      <c r="U10" s="422">
        <v>0.31509214935611018</v>
      </c>
      <c r="V10" s="422">
        <v>0.31124850600310583</v>
      </c>
      <c r="W10" s="422">
        <v>0.30732969746687167</v>
      </c>
      <c r="X10" s="422">
        <v>0.30330356971278749</v>
      </c>
      <c r="Y10" s="422">
        <v>0.2991567600901926</v>
      </c>
      <c r="Z10" s="422">
        <v>0.29496371305385399</v>
      </c>
      <c r="AA10" s="422">
        <v>0.29065049729461723</v>
      </c>
      <c r="AB10" s="422">
        <v>0.2863346549712617</v>
      </c>
      <c r="AC10" s="422">
        <v>0.28194307336871527</v>
      </c>
      <c r="AD10" s="422">
        <v>0.27758959263300181</v>
      </c>
      <c r="AE10" s="422">
        <v>0.27325838479836195</v>
      </c>
      <c r="AF10" s="422">
        <v>0.26895855076785447</v>
      </c>
      <c r="AG10" s="422">
        <v>0.2647187481389553</v>
      </c>
      <c r="AH10" s="422">
        <v>0.26053558640160723</v>
      </c>
      <c r="AI10" s="422">
        <v>0.25637376355576685</v>
      </c>
      <c r="AJ10" s="422">
        <v>0.25227313442565841</v>
      </c>
    </row>
    <row r="11" spans="1:36" ht="14.4" x14ac:dyDescent="0.25">
      <c r="A11" s="47"/>
      <c r="B11" s="417"/>
      <c r="C11" s="419" t="s">
        <v>156</v>
      </c>
      <c r="D11" s="420">
        <v>10864509</v>
      </c>
      <c r="E11" s="420">
        <v>11049093</v>
      </c>
      <c r="F11" s="420">
        <v>11235879</v>
      </c>
      <c r="G11" s="420">
        <v>11424900</v>
      </c>
      <c r="H11" s="420">
        <v>11615526</v>
      </c>
      <c r="I11" s="420">
        <v>11808838</v>
      </c>
      <c r="J11" s="420">
        <v>12005436</v>
      </c>
      <c r="K11" s="420">
        <v>12202757</v>
      </c>
      <c r="L11" s="420">
        <v>12402937</v>
      </c>
      <c r="M11" s="420">
        <v>12604533</v>
      </c>
      <c r="N11" s="420">
        <v>12808718</v>
      </c>
      <c r="O11" s="420">
        <v>13014434</v>
      </c>
      <c r="P11" s="420">
        <v>13223175</v>
      </c>
      <c r="Q11" s="420">
        <v>13432538</v>
      </c>
      <c r="R11" s="420">
        <v>13643430</v>
      </c>
      <c r="S11" s="420">
        <v>13856389</v>
      </c>
      <c r="T11" s="420">
        <v>14070704</v>
      </c>
      <c r="U11" s="420">
        <v>14285910</v>
      </c>
      <c r="V11" s="420">
        <v>14502306</v>
      </c>
      <c r="W11" s="420">
        <v>14719086</v>
      </c>
      <c r="X11" s="420">
        <v>14936890</v>
      </c>
      <c r="Y11" s="420">
        <v>15155932</v>
      </c>
      <c r="Z11" s="420">
        <v>15374543</v>
      </c>
      <c r="AA11" s="420">
        <v>15594304</v>
      </c>
      <c r="AB11" s="420">
        <v>15812576</v>
      </c>
      <c r="AC11" s="420">
        <v>16030860</v>
      </c>
      <c r="AD11" s="420">
        <v>16246560</v>
      </c>
      <c r="AE11" s="420">
        <v>16459880</v>
      </c>
      <c r="AF11" s="420">
        <v>16670523</v>
      </c>
      <c r="AG11" s="420">
        <v>16877776</v>
      </c>
      <c r="AH11" s="420">
        <v>17081537</v>
      </c>
      <c r="AI11" s="420">
        <v>17282572</v>
      </c>
      <c r="AJ11" s="420">
        <v>17479919</v>
      </c>
    </row>
    <row r="12" spans="1:36" ht="14.4" x14ac:dyDescent="0.25">
      <c r="A12" s="47"/>
      <c r="B12" s="417"/>
      <c r="C12" s="419" t="s">
        <v>157</v>
      </c>
      <c r="D12" s="422">
        <v>0.63820998709541588</v>
      </c>
      <c r="E12" s="422">
        <v>0.639859969772966</v>
      </c>
      <c r="F12" s="422">
        <v>0.64165998929907941</v>
      </c>
      <c r="G12" s="422">
        <v>0.64361003436541497</v>
      </c>
      <c r="H12" s="422">
        <v>0.64566886152639325</v>
      </c>
      <c r="I12" s="422">
        <v>0.64789346420203708</v>
      </c>
      <c r="J12" s="422">
        <v>0.65031567196809514</v>
      </c>
      <c r="K12" s="422">
        <v>0.65279332418202607</v>
      </c>
      <c r="L12" s="422">
        <v>0.65544713527508303</v>
      </c>
      <c r="M12" s="422">
        <v>0.6581994348726824</v>
      </c>
      <c r="N12" s="422">
        <v>0.66111395793056915</v>
      </c>
      <c r="O12" s="422">
        <v>0.66413344319865886</v>
      </c>
      <c r="P12" s="422">
        <v>0.6673394140844553</v>
      </c>
      <c r="Q12" s="422">
        <v>0.67061115880831101</v>
      </c>
      <c r="R12" s="422">
        <v>0.67399792713760232</v>
      </c>
      <c r="S12" s="422">
        <v>0.67752987054682445</v>
      </c>
      <c r="T12" s="422">
        <v>0.68117277462984438</v>
      </c>
      <c r="U12" s="422">
        <v>0.68490785064388982</v>
      </c>
      <c r="V12" s="422">
        <v>0.68875149399689417</v>
      </c>
      <c r="W12" s="422">
        <v>0.69267030253312833</v>
      </c>
      <c r="X12" s="422">
        <v>0.69669643028721251</v>
      </c>
      <c r="Y12" s="422">
        <v>0.70084323990980746</v>
      </c>
      <c r="Z12" s="422">
        <v>0.70503628694614595</v>
      </c>
      <c r="AA12" s="422">
        <v>0.70934950270538277</v>
      </c>
      <c r="AB12" s="422">
        <v>0.71366534502873824</v>
      </c>
      <c r="AC12" s="422">
        <v>0.71805692663128473</v>
      </c>
      <c r="AD12" s="422">
        <v>0.72241040736699813</v>
      </c>
      <c r="AE12" s="422">
        <v>0.72674161520163805</v>
      </c>
      <c r="AF12" s="422">
        <v>0.73104144923214553</v>
      </c>
      <c r="AG12" s="422">
        <v>0.73528125186104476</v>
      </c>
      <c r="AH12" s="422">
        <v>0.73946441359839277</v>
      </c>
      <c r="AI12" s="422">
        <v>0.7436262364442332</v>
      </c>
      <c r="AJ12" s="422">
        <v>0.74772686557434165</v>
      </c>
    </row>
    <row r="13" spans="1:36" ht="14.4" x14ac:dyDescent="0.25">
      <c r="A13" s="641"/>
      <c r="B13" s="96"/>
      <c r="C13" s="419" t="s">
        <v>158</v>
      </c>
      <c r="D13" s="645">
        <v>8164671.8621851122</v>
      </c>
      <c r="E13" s="645">
        <v>8192768.8480260698</v>
      </c>
      <c r="F13" s="645">
        <v>8420741.6679999996</v>
      </c>
      <c r="G13" s="645">
        <v>8582778.65578763</v>
      </c>
      <c r="H13" s="645">
        <v>8570550.2338962201</v>
      </c>
      <c r="I13" s="645">
        <v>8898167.9697915707</v>
      </c>
      <c r="J13" s="645">
        <v>8852383.2536676507</v>
      </c>
      <c r="K13" s="645">
        <v>9072233.5144789498</v>
      </c>
      <c r="L13" s="645">
        <v>9328486.5192372706</v>
      </c>
      <c r="M13" s="645">
        <v>9424636.7415953707</v>
      </c>
      <c r="N13" s="645">
        <v>9694170.0634401999</v>
      </c>
      <c r="O13" s="645">
        <v>9687259.9095606301</v>
      </c>
      <c r="P13" s="645">
        <v>9797759.7514996193</v>
      </c>
      <c r="Q13" s="645">
        <v>10138245.978708901</v>
      </c>
      <c r="R13" s="645">
        <v>10139537.3923772</v>
      </c>
      <c r="S13" s="645">
        <v>10428882.586715201</v>
      </c>
      <c r="T13" s="645">
        <v>10452507.5830494</v>
      </c>
      <c r="U13" s="645">
        <v>10511839.0164556</v>
      </c>
      <c r="V13" s="645">
        <v>10701475.074029</v>
      </c>
      <c r="W13" s="645">
        <v>10758749.5810245</v>
      </c>
      <c r="X13" s="645">
        <v>10892422.780373899</v>
      </c>
      <c r="Y13" s="645">
        <v>11185977.629895899</v>
      </c>
      <c r="Z13" s="645">
        <v>11302978.5787648</v>
      </c>
      <c r="AA13" s="645">
        <v>11485000.173276501</v>
      </c>
      <c r="AB13" s="645">
        <v>11676283.3002498</v>
      </c>
      <c r="AC13" s="645">
        <v>11553196.2283733</v>
      </c>
      <c r="AD13" s="645">
        <v>11744123.1195221</v>
      </c>
      <c r="AE13" s="645">
        <v>11777189.543891</v>
      </c>
      <c r="AF13" s="645">
        <v>12098068.466034099</v>
      </c>
      <c r="AG13" s="645">
        <v>12164230.5557721</v>
      </c>
      <c r="AH13" s="645">
        <v>12237430.9202007</v>
      </c>
      <c r="AI13" s="645">
        <v>12351922.742751701</v>
      </c>
      <c r="AJ13" s="645">
        <v>12488206.693841301</v>
      </c>
    </row>
    <row r="14" spans="1:36" ht="14.4" x14ac:dyDescent="0.25">
      <c r="A14" s="641"/>
      <c r="B14" s="96"/>
      <c r="C14" s="423"/>
      <c r="D14" s="287"/>
      <c r="E14" s="287"/>
      <c r="F14" s="287"/>
      <c r="G14" s="287"/>
      <c r="H14" s="287"/>
      <c r="I14" s="287"/>
      <c r="J14" s="287"/>
      <c r="K14" s="287"/>
      <c r="L14" s="287"/>
      <c r="M14" s="287"/>
      <c r="N14" s="287"/>
      <c r="O14" s="287"/>
      <c r="P14" s="287"/>
      <c r="Q14" s="287"/>
      <c r="R14" s="287"/>
      <c r="S14" s="287"/>
      <c r="T14" s="287"/>
      <c r="U14" s="287"/>
      <c r="V14" s="287"/>
      <c r="W14" s="287"/>
      <c r="X14" s="287"/>
      <c r="Y14" s="287"/>
      <c r="Z14" s="287"/>
      <c r="AA14" s="287"/>
      <c r="AB14" s="287"/>
      <c r="AC14" s="287"/>
      <c r="AD14" s="287"/>
      <c r="AE14" s="287"/>
      <c r="AF14" s="287"/>
      <c r="AG14" s="287"/>
      <c r="AH14" s="287"/>
      <c r="AI14" s="287"/>
      <c r="AJ14" s="287"/>
    </row>
    <row r="15" spans="1:36" ht="14.4" x14ac:dyDescent="0.25">
      <c r="A15" s="47"/>
      <c r="B15" s="417"/>
      <c r="C15" s="418" t="s">
        <v>159</v>
      </c>
      <c r="D15" s="649"/>
      <c r="E15" s="649"/>
      <c r="F15" s="649"/>
      <c r="G15" s="649"/>
      <c r="H15" s="649"/>
      <c r="I15" s="649"/>
      <c r="J15" s="649"/>
      <c r="K15" s="649"/>
      <c r="L15" s="649"/>
      <c r="M15" s="649"/>
      <c r="N15" s="649"/>
      <c r="O15" s="649"/>
      <c r="P15" s="649"/>
      <c r="Q15" s="649"/>
      <c r="R15" s="649"/>
      <c r="S15" s="649"/>
      <c r="T15" s="649"/>
      <c r="U15" s="649"/>
      <c r="V15" s="649"/>
      <c r="W15" s="649"/>
      <c r="X15" s="649"/>
      <c r="Y15" s="649"/>
      <c r="Z15" s="649"/>
      <c r="AA15" s="649"/>
      <c r="AB15" s="649"/>
      <c r="AC15" s="649"/>
      <c r="AD15" s="649"/>
      <c r="AE15" s="649"/>
      <c r="AF15" s="649"/>
      <c r="AG15" s="649"/>
      <c r="AH15" s="649"/>
      <c r="AI15" s="649"/>
      <c r="AJ15" s="649"/>
    </row>
    <row r="16" spans="1:36" ht="14.4" x14ac:dyDescent="0.25">
      <c r="A16" s="47"/>
      <c r="B16" s="96"/>
      <c r="C16" s="419" t="s">
        <v>160</v>
      </c>
      <c r="D16" s="420">
        <v>110440516.34079282</v>
      </c>
      <c r="E16" s="420">
        <v>110453885.27888137</v>
      </c>
      <c r="F16" s="420">
        <v>101852170.67669086</v>
      </c>
      <c r="G16" s="424">
        <v>106165865.99999999</v>
      </c>
      <c r="H16" s="420">
        <v>109032344.38199997</v>
      </c>
      <c r="I16" s="420">
        <v>112412347.05784196</v>
      </c>
      <c r="J16" s="420">
        <v>115784717.46957722</v>
      </c>
      <c r="K16" s="420">
        <v>118910904.8412558</v>
      </c>
      <c r="L16" s="420">
        <v>121645855.65260467</v>
      </c>
      <c r="M16" s="420">
        <v>125520060.34830059</v>
      </c>
      <c r="N16" s="420">
        <v>129092577.74609415</v>
      </c>
      <c r="O16" s="420">
        <v>131927421.3317237</v>
      </c>
      <c r="P16" s="420">
        <v>135069988.46495035</v>
      </c>
      <c r="Q16" s="420">
        <v>139348762.94369256</v>
      </c>
      <c r="R16" s="420">
        <v>142786305.06732506</v>
      </c>
      <c r="S16" s="420">
        <v>146914875.74991554</v>
      </c>
      <c r="T16" s="420">
        <v>150391845.42598927</v>
      </c>
      <c r="U16" s="420">
        <v>153947794.95423308</v>
      </c>
      <c r="V16" s="420">
        <v>157879293.33044419</v>
      </c>
      <c r="W16" s="420">
        <v>161461771.62526488</v>
      </c>
      <c r="X16" s="420">
        <v>165244334.79990754</v>
      </c>
      <c r="Y16" s="420">
        <v>169410299.43580195</v>
      </c>
      <c r="Z16" s="420">
        <v>173258394.43175781</v>
      </c>
      <c r="AA16" s="420">
        <v>177213146.93254572</v>
      </c>
      <c r="AB16" s="420">
        <v>181161616.94748867</v>
      </c>
      <c r="AC16" s="420">
        <v>184330645.72206077</v>
      </c>
      <c r="AD16" s="420">
        <v>188370514.59844753</v>
      </c>
      <c r="AE16" s="420">
        <v>191872449.8690145</v>
      </c>
      <c r="AF16" s="420">
        <v>196258901.06991079</v>
      </c>
      <c r="AG16" s="420">
        <v>199876007.44810826</v>
      </c>
      <c r="AH16" s="420">
        <v>203457749.84588927</v>
      </c>
      <c r="AI16" s="420">
        <v>207171483.02258462</v>
      </c>
      <c r="AJ16" s="420">
        <v>210912968.46042624</v>
      </c>
    </row>
    <row r="17" spans="1:36" ht="14.4" x14ac:dyDescent="0.25">
      <c r="A17" s="47"/>
      <c r="B17" s="96"/>
      <c r="C17" s="419" t="s">
        <v>161</v>
      </c>
      <c r="D17" s="420"/>
      <c r="E17" s="420">
        <f t="shared" ref="E17:F17" si="1">+(E16-D16)/D16</f>
        <v>1.2105102847670362E-4</v>
      </c>
      <c r="F17" s="420">
        <f t="shared" si="1"/>
        <v>-7.7876070909342163E-2</v>
      </c>
      <c r="G17" s="420">
        <f>+(G16-F16)/F16</f>
        <v>4.2352512417256946E-2</v>
      </c>
      <c r="H17" s="420">
        <v>2.6999999999999899E-2</v>
      </c>
      <c r="I17" s="420">
        <v>3.0999999999999878E-2</v>
      </c>
      <c r="J17" s="420">
        <v>3.0000000000000037E-2</v>
      </c>
      <c r="K17" s="420">
        <v>2.6999999999999951E-2</v>
      </c>
      <c r="L17" s="420">
        <v>2.2999999999999916E-2</v>
      </c>
      <c r="M17" s="420">
        <v>3.1848225941702696E-2</v>
      </c>
      <c r="N17" s="420">
        <v>2.8461724666800917E-2</v>
      </c>
      <c r="O17" s="420">
        <v>2.1959772088564766E-2</v>
      </c>
      <c r="P17" s="420">
        <v>2.3820424150676402E-2</v>
      </c>
      <c r="Q17" s="420">
        <v>3.1678202740444431E-2</v>
      </c>
      <c r="R17" s="420">
        <v>2.46686231798234E-2</v>
      </c>
      <c r="S17" s="420">
        <v>2.8914332369927402E-2</v>
      </c>
      <c r="T17" s="420">
        <v>2.3666559688566621E-2</v>
      </c>
      <c r="U17" s="420">
        <v>2.3644563428100032E-2</v>
      </c>
      <c r="V17" s="420">
        <v>2.553786741394963E-2</v>
      </c>
      <c r="W17" s="420">
        <v>2.2691248606760143E-2</v>
      </c>
      <c r="X17" s="420">
        <v>2.3426989166337061E-2</v>
      </c>
      <c r="Y17" s="420">
        <v>2.5210937736164583E-2</v>
      </c>
      <c r="Z17" s="420">
        <v>2.2714646091597963E-2</v>
      </c>
      <c r="AA17" s="420">
        <v>2.2825748292072491E-2</v>
      </c>
      <c r="AB17" s="420">
        <v>2.2280909082021228E-2</v>
      </c>
      <c r="AC17" s="420">
        <v>1.7492826725490636E-2</v>
      </c>
      <c r="AD17" s="420">
        <v>2.1916425565384295E-2</v>
      </c>
      <c r="AE17" s="420">
        <v>1.8590676348854761E-2</v>
      </c>
      <c r="AF17" s="420">
        <v>2.286128729732069E-2</v>
      </c>
      <c r="AG17" s="420">
        <v>1.8430279383399691E-2</v>
      </c>
      <c r="AH17" s="420">
        <v>1.79198216109599E-2</v>
      </c>
      <c r="AI17" s="420">
        <v>1.8253092740425594E-2</v>
      </c>
      <c r="AJ17" s="420">
        <v>1.8059847732198486E-2</v>
      </c>
    </row>
    <row r="18" spans="1:36" ht="14.4" x14ac:dyDescent="0.25">
      <c r="A18" s="641"/>
      <c r="B18" s="96"/>
      <c r="C18" s="423"/>
      <c r="D18" s="287"/>
      <c r="E18" s="287"/>
      <c r="F18" s="287"/>
      <c r="G18" s="287"/>
      <c r="H18" s="287"/>
      <c r="I18" s="287"/>
      <c r="J18" s="287"/>
      <c r="K18" s="287"/>
      <c r="L18" s="287"/>
      <c r="M18" s="287"/>
      <c r="N18" s="287"/>
      <c r="O18" s="287"/>
      <c r="P18" s="287"/>
      <c r="Q18" s="287"/>
      <c r="R18" s="287"/>
      <c r="S18" s="287"/>
      <c r="T18" s="287"/>
      <c r="U18" s="287"/>
      <c r="V18" s="287"/>
      <c r="W18" s="287"/>
      <c r="X18" s="287"/>
      <c r="Y18" s="287"/>
      <c r="Z18" s="287"/>
      <c r="AA18" s="287"/>
      <c r="AB18" s="287"/>
      <c r="AC18" s="287"/>
      <c r="AD18" s="287"/>
      <c r="AE18" s="287"/>
      <c r="AF18" s="287"/>
      <c r="AG18" s="287"/>
      <c r="AH18" s="287"/>
      <c r="AI18" s="287"/>
      <c r="AJ18" s="287"/>
    </row>
    <row r="19" spans="1:36" ht="14.4" x14ac:dyDescent="0.25">
      <c r="A19" s="47"/>
      <c r="B19" s="417"/>
      <c r="C19" s="418" t="s">
        <v>162</v>
      </c>
      <c r="D19" s="649"/>
      <c r="E19" s="649"/>
      <c r="F19" s="649"/>
      <c r="G19" s="649"/>
      <c r="H19" s="649"/>
      <c r="I19" s="649"/>
      <c r="J19" s="649"/>
      <c r="K19" s="649"/>
      <c r="L19" s="649"/>
      <c r="M19" s="649"/>
      <c r="N19" s="649"/>
      <c r="O19" s="649"/>
      <c r="P19" s="649"/>
      <c r="Q19" s="649"/>
      <c r="R19" s="649"/>
      <c r="S19" s="649"/>
      <c r="T19" s="649"/>
      <c r="U19" s="649"/>
      <c r="V19" s="649"/>
      <c r="W19" s="649"/>
      <c r="X19" s="649"/>
      <c r="Y19" s="649"/>
      <c r="Z19" s="649"/>
      <c r="AA19" s="649"/>
      <c r="AB19" s="649"/>
      <c r="AC19" s="649"/>
      <c r="AD19" s="649"/>
      <c r="AE19" s="649"/>
      <c r="AF19" s="649"/>
      <c r="AG19" s="649"/>
      <c r="AH19" s="649"/>
      <c r="AI19" s="649"/>
      <c r="AJ19" s="649"/>
    </row>
    <row r="20" spans="1:36" ht="14.4" x14ac:dyDescent="0.25">
      <c r="A20" s="47"/>
      <c r="B20" s="96"/>
      <c r="C20" s="419" t="s">
        <v>160</v>
      </c>
      <c r="D20" s="420">
        <v>110440516.34079282</v>
      </c>
      <c r="E20" s="420">
        <v>110453885.27888137</v>
      </c>
      <c r="F20" s="420">
        <v>101852170.67669086</v>
      </c>
      <c r="G20" s="420">
        <v>106165865.99999999</v>
      </c>
      <c r="H20" s="420">
        <v>109032344.38199997</v>
      </c>
      <c r="I20" s="420">
        <v>112412347.05784196</v>
      </c>
      <c r="J20" s="420">
        <v>115784717.46957722</v>
      </c>
      <c r="K20" s="420">
        <v>118910904.8412558</v>
      </c>
      <c r="L20" s="420">
        <v>121645855.65260467</v>
      </c>
      <c r="M20" s="420">
        <v>126183562.99026848</v>
      </c>
      <c r="N20" s="420">
        <v>131193975.58733518</v>
      </c>
      <c r="O20" s="420">
        <v>135061157.17287022</v>
      </c>
      <c r="P20" s="420">
        <v>139634385.99509183</v>
      </c>
      <c r="Q20" s="420">
        <v>145425877.07259119</v>
      </c>
      <c r="R20" s="420">
        <v>151086930.41669226</v>
      </c>
      <c r="S20" s="420">
        <v>158424262.22969881</v>
      </c>
      <c r="T20" s="420">
        <v>164688548.38544574</v>
      </c>
      <c r="U20" s="420">
        <v>171636873.51237479</v>
      </c>
      <c r="V20" s="420">
        <v>179407921.52259108</v>
      </c>
      <c r="W20" s="420">
        <v>186754640.47394875</v>
      </c>
      <c r="X20" s="420">
        <v>194913399.66525885</v>
      </c>
      <c r="Y20" s="420">
        <v>204019828.20392865</v>
      </c>
      <c r="Z20" s="420">
        <v>212606454.56931537</v>
      </c>
      <c r="AA20" s="420">
        <v>222057325.73941287</v>
      </c>
      <c r="AB20" s="420">
        <v>231842040.63934517</v>
      </c>
      <c r="AC20" s="420">
        <v>240866643.93940598</v>
      </c>
      <c r="AD20" s="420">
        <v>251650930.86432067</v>
      </c>
      <c r="AE20" s="420">
        <v>261819950.96059179</v>
      </c>
      <c r="AF20" s="420">
        <v>274420582.87190092</v>
      </c>
      <c r="AG20" s="420">
        <v>285553660.76379412</v>
      </c>
      <c r="AH20" s="420">
        <v>297589137.54140568</v>
      </c>
      <c r="AI20" s="420">
        <v>310413703.84900421</v>
      </c>
      <c r="AJ20" s="420">
        <v>323832891.48467642</v>
      </c>
    </row>
    <row r="21" spans="1:36" ht="14.4" x14ac:dyDescent="0.25">
      <c r="A21" s="47"/>
      <c r="B21" s="96"/>
      <c r="C21" s="419" t="s">
        <v>161</v>
      </c>
      <c r="D21" s="420"/>
      <c r="E21" s="420">
        <v>1.2105102847670362E-4</v>
      </c>
      <c r="F21" s="420">
        <v>-7.7876070909342163E-2</v>
      </c>
      <c r="G21" s="420">
        <v>4.2352512417256946E-2</v>
      </c>
      <c r="H21" s="420">
        <v>2.6999999999999899E-2</v>
      </c>
      <c r="I21" s="420">
        <v>3.0999999999999878E-2</v>
      </c>
      <c r="J21" s="420">
        <v>3.0000000000000037E-2</v>
      </c>
      <c r="K21" s="420">
        <v>2.6999999999999951E-2</v>
      </c>
      <c r="L21" s="420">
        <v>2.2999999999999916E-2</v>
      </c>
      <c r="M21" s="420">
        <v>3.7302605282522404E-2</v>
      </c>
      <c r="N21" s="420">
        <v>3.9707331750119541E-2</v>
      </c>
      <c r="O21" s="420">
        <v>2.9476822912197581E-2</v>
      </c>
      <c r="P21" s="420">
        <v>3.3860429733829037E-2</v>
      </c>
      <c r="Q21" s="420">
        <v>4.1476109457042519E-2</v>
      </c>
      <c r="R21" s="420">
        <v>3.8927414144287929E-2</v>
      </c>
      <c r="S21" s="420">
        <v>4.856364341224257E-2</v>
      </c>
      <c r="T21" s="420">
        <v>3.9541204532575827E-2</v>
      </c>
      <c r="U21" s="420">
        <v>4.2190699930554985E-2</v>
      </c>
      <c r="V21" s="420">
        <v>4.5276098609754921E-2</v>
      </c>
      <c r="W21" s="420">
        <v>4.0949802489253923E-2</v>
      </c>
      <c r="X21" s="420">
        <v>4.368704933170426E-2</v>
      </c>
      <c r="Y21" s="420">
        <v>4.6720382253395656E-2</v>
      </c>
      <c r="Z21" s="420">
        <v>4.2087214958361444E-2</v>
      </c>
      <c r="AA21" s="420">
        <v>4.4452418856438185E-2</v>
      </c>
      <c r="AB21" s="420">
        <v>4.4063913979648678E-2</v>
      </c>
      <c r="AC21" s="420">
        <v>3.8925655050196656E-2</v>
      </c>
      <c r="AD21" s="420">
        <v>4.4772853345470605E-2</v>
      </c>
      <c r="AE21" s="420">
        <v>4.0409229011570041E-2</v>
      </c>
      <c r="AF21" s="420">
        <v>4.8127088348610028E-2</v>
      </c>
      <c r="AG21" s="420">
        <v>4.056939816752065E-2</v>
      </c>
      <c r="AH21" s="420">
        <v>4.2147863716470217E-2</v>
      </c>
      <c r="AI21" s="420">
        <v>4.3094873736156183E-2</v>
      </c>
      <c r="AJ21" s="420">
        <v>4.3230010367711708E-2</v>
      </c>
    </row>
    <row r="22" spans="1:36" ht="14.4" x14ac:dyDescent="0.25">
      <c r="A22" s="641"/>
      <c r="B22" s="96"/>
      <c r="C22" s="423"/>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row>
    <row r="23" spans="1:36" ht="14.4" x14ac:dyDescent="0.25">
      <c r="A23" s="47"/>
      <c r="B23" s="417"/>
      <c r="C23" s="418" t="s">
        <v>163</v>
      </c>
      <c r="D23" s="649"/>
      <c r="E23" s="649"/>
      <c r="F23" s="649"/>
      <c r="G23" s="649"/>
      <c r="H23" s="649"/>
      <c r="I23" s="649"/>
      <c r="J23" s="649"/>
      <c r="K23" s="649"/>
      <c r="L23" s="649"/>
      <c r="M23" s="649"/>
      <c r="N23" s="649"/>
      <c r="O23" s="649"/>
      <c r="P23" s="649"/>
      <c r="Q23" s="649"/>
      <c r="R23" s="649"/>
      <c r="S23" s="649"/>
      <c r="T23" s="649"/>
      <c r="U23" s="649"/>
      <c r="V23" s="649"/>
      <c r="W23" s="649"/>
      <c r="X23" s="649"/>
      <c r="Y23" s="649"/>
      <c r="Z23" s="649"/>
      <c r="AA23" s="649"/>
      <c r="AB23" s="649"/>
      <c r="AC23" s="649"/>
      <c r="AD23" s="649"/>
      <c r="AE23" s="649"/>
      <c r="AF23" s="649"/>
      <c r="AG23" s="649"/>
      <c r="AH23" s="649"/>
      <c r="AI23" s="649"/>
      <c r="AJ23" s="649"/>
    </row>
    <row r="24" spans="1:36" ht="14.4" x14ac:dyDescent="0.25">
      <c r="A24" s="47"/>
      <c r="B24" s="96"/>
      <c r="C24" s="419" t="s">
        <v>160</v>
      </c>
      <c r="D24" s="420">
        <v>110440516.34079282</v>
      </c>
      <c r="E24" s="420">
        <v>110453885.27888137</v>
      </c>
      <c r="F24" s="420">
        <v>101852170.67669086</v>
      </c>
      <c r="G24" s="420">
        <v>106165865.99999999</v>
      </c>
      <c r="H24" s="420">
        <v>109032344.38199997</v>
      </c>
      <c r="I24" s="420">
        <v>112412347.05784196</v>
      </c>
      <c r="J24" s="420">
        <v>115784717.46957722</v>
      </c>
      <c r="K24" s="420">
        <v>118910904.8412558</v>
      </c>
      <c r="L24" s="420">
        <v>121645855.65260467</v>
      </c>
      <c r="M24" s="420">
        <v>123980215.14809938</v>
      </c>
      <c r="N24" s="420">
        <v>126281672.28276457</v>
      </c>
      <c r="O24" s="420">
        <v>128262388.28510691</v>
      </c>
      <c r="P24" s="420">
        <v>130151862.32447936</v>
      </c>
      <c r="Q24" s="420">
        <v>132936414.88427544</v>
      </c>
      <c r="R24" s="420">
        <v>135473944.75165266</v>
      </c>
      <c r="S24" s="420">
        <v>138003900.19606236</v>
      </c>
      <c r="T24" s="420">
        <v>140438969.01560619</v>
      </c>
      <c r="U24" s="420">
        <v>142623245.28233594</v>
      </c>
      <c r="V24" s="420">
        <v>145021209.7391898</v>
      </c>
      <c r="W24" s="420">
        <v>147340027.16671008</v>
      </c>
      <c r="X24" s="420">
        <v>149601310.48729944</v>
      </c>
      <c r="Y24" s="420">
        <v>152090857.87181428</v>
      </c>
      <c r="Z24" s="420">
        <v>154601760.75108746</v>
      </c>
      <c r="AA24" s="420">
        <v>156945660.91060784</v>
      </c>
      <c r="AB24" s="420">
        <v>159310225.8698099</v>
      </c>
      <c r="AC24" s="420">
        <v>161050219.93043277</v>
      </c>
      <c r="AD24" s="420">
        <v>163393981.78364742</v>
      </c>
      <c r="AE24" s="420">
        <v>165484296.85837981</v>
      </c>
      <c r="AF24" s="420">
        <v>167851044.69485354</v>
      </c>
      <c r="AG24" s="420">
        <v>170101117.32687795</v>
      </c>
      <c r="AH24" s="420">
        <v>172040235.42772919</v>
      </c>
      <c r="AI24" s="420">
        <v>174042103.01801601</v>
      </c>
      <c r="AJ24" s="420">
        <v>176069557.80449656</v>
      </c>
    </row>
    <row r="25" spans="1:36" ht="14.4" x14ac:dyDescent="0.25">
      <c r="A25" s="47"/>
      <c r="B25" s="96"/>
      <c r="C25" s="419" t="s">
        <v>161</v>
      </c>
      <c r="D25" s="420"/>
      <c r="E25" s="420">
        <v>1.2105102847670362E-4</v>
      </c>
      <c r="F25" s="420">
        <v>-7.7876070909342163E-2</v>
      </c>
      <c r="G25" s="420">
        <v>4.2352512417256946E-2</v>
      </c>
      <c r="H25" s="420">
        <v>2.7000000000000003E-2</v>
      </c>
      <c r="I25" s="420">
        <v>3.1E-2</v>
      </c>
      <c r="J25" s="420">
        <v>0.03</v>
      </c>
      <c r="K25" s="420">
        <v>2.7000000000000003E-2</v>
      </c>
      <c r="L25" s="420">
        <v>2.3E-2</v>
      </c>
      <c r="M25" s="420">
        <v>1.9189798805486279E-2</v>
      </c>
      <c r="N25" s="420">
        <v>1.8563100022983555E-2</v>
      </c>
      <c r="O25" s="420">
        <v>1.5684904757257413E-2</v>
      </c>
      <c r="P25" s="420">
        <v>1.4731318078784158E-2</v>
      </c>
      <c r="Q25" s="420">
        <v>2.1394642458929698E-2</v>
      </c>
      <c r="R25" s="420">
        <v>1.9088297736825542E-2</v>
      </c>
      <c r="S25" s="420">
        <v>1.8674848872582545E-2</v>
      </c>
      <c r="T25" s="420">
        <v>1.7644927542513896E-2</v>
      </c>
      <c r="U25" s="420">
        <v>1.5553206364588196E-2</v>
      </c>
      <c r="V25" s="420">
        <v>1.6813279294738137E-2</v>
      </c>
      <c r="W25" s="420">
        <v>1.5989505477788286E-2</v>
      </c>
      <c r="X25" s="420">
        <v>1.5347379555121138E-2</v>
      </c>
      <c r="Y25" s="420">
        <v>1.6641213746093418E-2</v>
      </c>
      <c r="Z25" s="420">
        <v>1.6509229511937215E-2</v>
      </c>
      <c r="AA25" s="420">
        <v>1.5160889165383643E-2</v>
      </c>
      <c r="AB25" s="420">
        <v>1.5066137830652474E-2</v>
      </c>
      <c r="AC25" s="420">
        <v>1.0922048795818052E-2</v>
      </c>
      <c r="AD25" s="420">
        <v>1.455298759745288E-2</v>
      </c>
      <c r="AE25" s="420">
        <v>1.2793097101337761E-2</v>
      </c>
      <c r="AF25" s="420">
        <v>1.4301948169131619E-2</v>
      </c>
      <c r="AG25" s="420">
        <v>1.3405175023574816E-2</v>
      </c>
      <c r="AH25" s="420">
        <v>1.1399796375969166E-2</v>
      </c>
      <c r="AI25" s="420">
        <v>1.1636043076259282E-2</v>
      </c>
      <c r="AJ25" s="420">
        <v>1.1649220225008826E-2</v>
      </c>
    </row>
    <row r="26" spans="1:36" ht="14.4" x14ac:dyDescent="0.25">
      <c r="A26" s="641"/>
      <c r="B26" s="96"/>
      <c r="C26" s="423"/>
      <c r="D26" s="287"/>
      <c r="E26" s="287"/>
      <c r="F26" s="287"/>
      <c r="G26" s="287"/>
      <c r="H26" s="287"/>
      <c r="I26" s="287"/>
      <c r="J26" s="287"/>
      <c r="K26" s="287"/>
      <c r="L26" s="287"/>
      <c r="M26" s="287"/>
      <c r="N26" s="287"/>
      <c r="O26" s="287"/>
      <c r="P26" s="287"/>
      <c r="Q26" s="287"/>
      <c r="R26" s="287"/>
      <c r="S26" s="287"/>
      <c r="T26" s="287"/>
      <c r="U26" s="287"/>
      <c r="V26" s="287"/>
      <c r="W26" s="287"/>
      <c r="X26" s="287"/>
      <c r="Y26" s="287"/>
      <c r="Z26" s="287"/>
      <c r="AA26" s="287"/>
      <c r="AB26" s="287"/>
      <c r="AC26" s="287"/>
      <c r="AD26" s="287"/>
      <c r="AE26" s="287"/>
      <c r="AF26" s="287"/>
      <c r="AG26" s="287"/>
      <c r="AH26" s="287"/>
      <c r="AI26" s="287"/>
      <c r="AJ26" s="287"/>
    </row>
    <row r="27" spans="1:36" ht="14.4" x14ac:dyDescent="0.25">
      <c r="A27" s="47"/>
      <c r="B27" s="417"/>
      <c r="C27" s="418" t="s">
        <v>164</v>
      </c>
      <c r="D27" s="782"/>
      <c r="E27" s="782"/>
      <c r="F27" s="782"/>
      <c r="G27" s="782"/>
      <c r="H27" s="649"/>
      <c r="I27" s="649"/>
      <c r="J27" s="649"/>
      <c r="K27" s="649"/>
      <c r="L27" s="649"/>
      <c r="M27" s="649"/>
      <c r="N27" s="649"/>
      <c r="O27" s="649"/>
      <c r="P27" s="649"/>
      <c r="Q27" s="649"/>
      <c r="R27" s="649"/>
      <c r="S27" s="649"/>
      <c r="T27" s="649"/>
      <c r="U27" s="649"/>
      <c r="V27" s="649"/>
      <c r="W27" s="649"/>
      <c r="X27" s="649"/>
      <c r="Y27" s="649"/>
      <c r="Z27" s="649"/>
      <c r="AA27" s="649"/>
      <c r="AB27" s="649"/>
      <c r="AC27" s="649"/>
      <c r="AD27" s="649"/>
      <c r="AE27" s="649"/>
      <c r="AF27" s="649"/>
      <c r="AG27" s="649"/>
      <c r="AH27" s="649"/>
      <c r="AI27" s="649"/>
      <c r="AJ27" s="649"/>
    </row>
    <row r="28" spans="1:36" ht="14.4" x14ac:dyDescent="0.25">
      <c r="A28" s="47"/>
      <c r="B28" s="417"/>
      <c r="D28" s="649"/>
      <c r="E28" s="649"/>
      <c r="F28" s="649"/>
      <c r="G28" s="649"/>
      <c r="H28" s="649"/>
      <c r="I28" s="649"/>
      <c r="J28" s="649"/>
      <c r="K28" s="649"/>
      <c r="L28" s="649"/>
      <c r="M28" s="649"/>
      <c r="N28" s="649"/>
      <c r="O28" s="649"/>
      <c r="P28" s="649"/>
      <c r="Q28" s="649"/>
      <c r="R28" s="649"/>
      <c r="S28" s="649"/>
      <c r="T28" s="649"/>
      <c r="U28" s="649"/>
      <c r="V28" s="649"/>
      <c r="W28" s="649"/>
      <c r="X28" s="649"/>
      <c r="Y28" s="649"/>
      <c r="Z28" s="649"/>
      <c r="AA28" s="649"/>
      <c r="AB28" s="649"/>
      <c r="AC28" s="649"/>
      <c r="AD28" s="649"/>
      <c r="AE28" s="649"/>
      <c r="AF28" s="649"/>
      <c r="AG28" s="649"/>
      <c r="AH28" s="649"/>
      <c r="AI28" s="649"/>
      <c r="AJ28" s="649"/>
    </row>
    <row r="29" spans="1:36" ht="14.4" x14ac:dyDescent="0.25">
      <c r="A29" s="47"/>
      <c r="B29" s="96"/>
      <c r="C29" s="418" t="s">
        <v>165</v>
      </c>
      <c r="D29" s="420"/>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row>
    <row r="30" spans="1:36" ht="14.4" x14ac:dyDescent="0.25">
      <c r="A30" s="47"/>
      <c r="B30" s="96"/>
      <c r="C30" s="419" t="s">
        <v>166</v>
      </c>
      <c r="D30" s="420"/>
      <c r="E30" s="420"/>
      <c r="F30" s="420"/>
      <c r="G30" s="420">
        <v>11028075.445731562</v>
      </c>
      <c r="H30" s="420">
        <v>11407863.837986894</v>
      </c>
      <c r="I30" s="420">
        <v>11743435.490841135</v>
      </c>
      <c r="J30" s="420">
        <v>12109217.097557349</v>
      </c>
      <c r="K30" s="420">
        <v>12395282.315002289</v>
      </c>
      <c r="L30" s="420">
        <v>12636981.938204726</v>
      </c>
      <c r="M30" s="420">
        <v>12958076.974870292</v>
      </c>
      <c r="N30" s="420">
        <v>13237104.710606275</v>
      </c>
      <c r="O30" s="420">
        <v>13402557.503848925</v>
      </c>
      <c r="P30" s="420">
        <v>13597211.405999383</v>
      </c>
      <c r="Q30" s="420">
        <v>13881504.106603147</v>
      </c>
      <c r="R30" s="420">
        <v>14068747.817708187</v>
      </c>
      <c r="S30" s="420">
        <v>14310693.370956618</v>
      </c>
      <c r="T30" s="420">
        <v>14481998.597768158</v>
      </c>
      <c r="U30" s="420">
        <v>14661880.18618246</v>
      </c>
      <c r="V30" s="420">
        <v>14879623.663289385</v>
      </c>
      <c r="W30" s="420">
        <v>15076447.176957149</v>
      </c>
      <c r="X30" s="420">
        <v>15302556.914702144</v>
      </c>
      <c r="Y30" s="420">
        <v>15584161.632784216</v>
      </c>
      <c r="Z30" s="420">
        <v>15852246.439967619</v>
      </c>
      <c r="AA30" s="420">
        <v>16154988.203958189</v>
      </c>
      <c r="AB30" s="420">
        <v>16475218.101647552</v>
      </c>
      <c r="AC30" s="420">
        <v>16750070.176090224</v>
      </c>
      <c r="AD30" s="420">
        <v>17121125.353931632</v>
      </c>
      <c r="AE30" s="420">
        <v>17465868.716215648</v>
      </c>
      <c r="AF30" s="420">
        <v>17904575.66853638</v>
      </c>
      <c r="AG30" s="420">
        <v>18290577.526791025</v>
      </c>
      <c r="AH30" s="420">
        <v>18681161.156369116</v>
      </c>
      <c r="AI30" s="420">
        <v>19094516.078419615</v>
      </c>
      <c r="AJ30" s="420">
        <v>19511992.061041556</v>
      </c>
    </row>
    <row r="31" spans="1:36" ht="14.4" x14ac:dyDescent="0.25">
      <c r="A31" s="641"/>
      <c r="B31" s="96"/>
      <c r="C31" s="419" t="s">
        <v>161</v>
      </c>
      <c r="D31" s="419"/>
      <c r="E31" s="419"/>
      <c r="F31" s="420"/>
      <c r="G31" s="421"/>
      <c r="H31" s="421">
        <v>3.4438320097123581E-2</v>
      </c>
      <c r="I31" s="421">
        <v>2.9415818563404118E-2</v>
      </c>
      <c r="J31" s="421">
        <v>3.1147751184182157E-2</v>
      </c>
      <c r="K31" s="421">
        <v>2.362375826118801E-2</v>
      </c>
      <c r="L31" s="421">
        <v>1.9499323779814441E-2</v>
      </c>
      <c r="M31" s="421">
        <v>2.5409155305889646E-2</v>
      </c>
      <c r="N31" s="421">
        <v>2.1533112997947419E-2</v>
      </c>
      <c r="O31" s="421">
        <v>1.2499167821047793E-2</v>
      </c>
      <c r="P31" s="421">
        <v>1.4523638648411493E-2</v>
      </c>
      <c r="Q31" s="421">
        <v>2.0908162130826944E-2</v>
      </c>
      <c r="R31" s="421">
        <v>1.3488719209899693E-2</v>
      </c>
      <c r="S31" s="421">
        <v>1.7197376510217716E-2</v>
      </c>
      <c r="T31" s="421">
        <v>1.1970435140424522E-2</v>
      </c>
      <c r="U31" s="421">
        <v>1.2421047219409613E-2</v>
      </c>
      <c r="V31" s="421">
        <v>1.4850992801873342E-2</v>
      </c>
      <c r="W31" s="421">
        <v>1.3227721219412418E-2</v>
      </c>
      <c r="X31" s="421">
        <v>1.4997547836772892E-2</v>
      </c>
      <c r="Y31" s="421">
        <v>1.840246173575846E-2</v>
      </c>
      <c r="Z31" s="421">
        <v>1.7202388777811231E-2</v>
      </c>
      <c r="AA31" s="421">
        <v>1.9097720006880505E-2</v>
      </c>
      <c r="AB31" s="421">
        <v>1.9822354163706684E-2</v>
      </c>
      <c r="AC31" s="421">
        <v>1.6682757869844887E-2</v>
      </c>
      <c r="AD31" s="421">
        <v>2.2152455120520536E-2</v>
      </c>
      <c r="AE31" s="421">
        <v>2.0135555061796817E-2</v>
      </c>
      <c r="AF31" s="421">
        <v>2.5117957740826726E-2</v>
      </c>
      <c r="AG31" s="421">
        <v>2.1558838667869919E-2</v>
      </c>
      <c r="AH31" s="421">
        <v>2.1354362868312163E-2</v>
      </c>
      <c r="AI31" s="421">
        <v>2.2126832405681061E-2</v>
      </c>
      <c r="AJ31" s="421">
        <v>2.1863658702184544E-2</v>
      </c>
    </row>
    <row r="32" spans="1:36" ht="14.4" x14ac:dyDescent="0.25">
      <c r="A32" s="641"/>
      <c r="B32" s="96"/>
      <c r="C32" s="418" t="s">
        <v>167</v>
      </c>
      <c r="D32" s="420"/>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row>
    <row r="33" spans="1:36" ht="14.4" x14ac:dyDescent="0.25">
      <c r="A33" s="641"/>
      <c r="B33" s="96"/>
      <c r="C33" s="419" t="s">
        <v>168</v>
      </c>
      <c r="D33" s="420"/>
      <c r="E33" s="420"/>
      <c r="F33" s="420"/>
      <c r="G33" s="420">
        <v>10102374.829310875</v>
      </c>
      <c r="H33" s="420">
        <v>10441572.744471667</v>
      </c>
      <c r="I33" s="420">
        <v>10665717.048028577</v>
      </c>
      <c r="J33" s="420">
        <v>11062140.685814507</v>
      </c>
      <c r="K33" s="420">
        <v>11260682.006677117</v>
      </c>
      <c r="L33" s="420">
        <v>11593334.517363831</v>
      </c>
      <c r="M33" s="420">
        <v>11868300.946329547</v>
      </c>
      <c r="N33" s="420">
        <v>12269141.518827399</v>
      </c>
      <c r="O33" s="420">
        <v>12454378.174022589</v>
      </c>
      <c r="P33" s="420">
        <v>12809347.408398246</v>
      </c>
      <c r="Q33" s="420">
        <v>13134036.321132589</v>
      </c>
      <c r="R33" s="420">
        <v>13509101.999355322</v>
      </c>
      <c r="S33" s="420">
        <v>13824040.027359495</v>
      </c>
      <c r="T33" s="420">
        <v>14194897.570680602</v>
      </c>
      <c r="U33" s="420">
        <v>14461149.59614272</v>
      </c>
      <c r="V33" s="420">
        <v>14866846.67526816</v>
      </c>
      <c r="W33" s="420">
        <v>15140781.144716945</v>
      </c>
      <c r="X33" s="420">
        <v>15525018.655106148</v>
      </c>
      <c r="Y33" s="420">
        <v>15858302.56847213</v>
      </c>
      <c r="Z33" s="420">
        <v>16241972.166647723</v>
      </c>
      <c r="AA33" s="420">
        <v>16559467.812588839</v>
      </c>
      <c r="AB33" s="420">
        <v>16946242.039641462</v>
      </c>
      <c r="AC33" s="420">
        <v>17193951.217458818</v>
      </c>
      <c r="AD33" s="420">
        <v>17583424.5227792</v>
      </c>
      <c r="AE33" s="420">
        <v>17865440.068096355</v>
      </c>
      <c r="AF33" s="420">
        <v>18281930.183704648</v>
      </c>
      <c r="AG33" s="420">
        <v>18577258.70457096</v>
      </c>
      <c r="AH33" s="420">
        <v>18914141.412051436</v>
      </c>
      <c r="AI33" s="420">
        <v>19220722.672940645</v>
      </c>
      <c r="AJ33" s="420">
        <v>19568240.236587573</v>
      </c>
    </row>
    <row r="34" spans="1:36" ht="14.4" x14ac:dyDescent="0.25">
      <c r="A34" s="641"/>
      <c r="B34" s="96"/>
      <c r="C34" s="419" t="s">
        <v>161</v>
      </c>
      <c r="D34" s="420"/>
      <c r="E34" s="420"/>
      <c r="F34" s="420"/>
      <c r="G34" s="422"/>
      <c r="H34" s="422">
        <v>3.3576057203564484E-2</v>
      </c>
      <c r="I34" s="422">
        <v>2.14665270301913E-2</v>
      </c>
      <c r="J34" s="422">
        <v>3.7168024990800227E-2</v>
      </c>
      <c r="K34" s="422">
        <v>1.7947820996094235E-2</v>
      </c>
      <c r="L34" s="422">
        <v>2.9541062476452586E-2</v>
      </c>
      <c r="M34" s="422">
        <v>2.3717630898503511E-2</v>
      </c>
      <c r="N34" s="422">
        <v>3.3774048560996271E-2</v>
      </c>
      <c r="O34" s="422">
        <v>1.5097768243274228E-2</v>
      </c>
      <c r="P34" s="422">
        <v>2.8501562214969054E-2</v>
      </c>
      <c r="Q34" s="422">
        <v>2.534781065594845E-2</v>
      </c>
      <c r="R34" s="422">
        <v>2.8556771814255918E-2</v>
      </c>
      <c r="S34" s="422">
        <v>2.3313024656946301E-2</v>
      </c>
      <c r="T34" s="422">
        <v>2.6827001555777715E-2</v>
      </c>
      <c r="U34" s="422">
        <v>1.8756882473886915E-2</v>
      </c>
      <c r="V34" s="422">
        <v>2.805427579793884E-2</v>
      </c>
      <c r="W34" s="422">
        <v>1.8425862284871065E-2</v>
      </c>
      <c r="X34" s="422">
        <v>2.5377654344028E-2</v>
      </c>
      <c r="Y34" s="422">
        <v>2.1467537061951682E-2</v>
      </c>
      <c r="Z34" s="422">
        <v>2.4193610666652668E-2</v>
      </c>
      <c r="AA34" s="422">
        <v>1.9547850635594687E-2</v>
      </c>
      <c r="AB34" s="422">
        <v>2.3356682197153093E-2</v>
      </c>
      <c r="AC34" s="422">
        <v>1.4617351577883913E-2</v>
      </c>
      <c r="AD34" s="422">
        <v>2.2651762843488184E-2</v>
      </c>
      <c r="AE34" s="422">
        <v>1.6038715606951609E-2</v>
      </c>
      <c r="AF34" s="422">
        <v>2.3312614412003819E-2</v>
      </c>
      <c r="AG34" s="422">
        <v>1.6154121468506054E-2</v>
      </c>
      <c r="AH34" s="422">
        <v>1.8134145238424486E-2</v>
      </c>
      <c r="AI34" s="422">
        <v>1.6209102713690554E-2</v>
      </c>
      <c r="AJ34" s="422">
        <v>1.808035886892902E-2</v>
      </c>
    </row>
    <row r="35" spans="1:36" ht="14.4" x14ac:dyDescent="0.25">
      <c r="A35" s="641"/>
      <c r="B35" s="96"/>
      <c r="C35" s="419"/>
      <c r="D35" s="420"/>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row>
    <row r="36" spans="1:36" ht="14.4" x14ac:dyDescent="0.25">
      <c r="A36" s="641"/>
      <c r="B36" s="96"/>
      <c r="C36" s="418" t="s">
        <v>169</v>
      </c>
      <c r="D36" s="420"/>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row>
    <row r="37" spans="1:36" ht="14.4" x14ac:dyDescent="0.25">
      <c r="A37" s="641"/>
      <c r="B37" s="96"/>
      <c r="C37" s="419" t="s">
        <v>170</v>
      </c>
      <c r="D37" s="420"/>
      <c r="E37" s="420"/>
      <c r="F37" s="420"/>
      <c r="G37" s="420">
        <v>3294063.3185506826</v>
      </c>
      <c r="H37" s="420">
        <v>3555861.7435608581</v>
      </c>
      <c r="I37" s="420">
        <v>3617250.8644866813</v>
      </c>
      <c r="J37" s="420">
        <v>3918049.3264679457</v>
      </c>
      <c r="K37" s="420">
        <v>3974907.2970251949</v>
      </c>
      <c r="L37" s="420">
        <v>4258788.7669565016</v>
      </c>
      <c r="M37" s="420">
        <v>4353139.4224606985</v>
      </c>
      <c r="N37" s="420">
        <v>4665919.7094325433</v>
      </c>
      <c r="O37" s="420">
        <v>4736227.3823269727</v>
      </c>
      <c r="P37" s="420">
        <v>5031785.4891453963</v>
      </c>
      <c r="Q37" s="420">
        <v>5167013.6418712297</v>
      </c>
      <c r="R37" s="420">
        <v>5467260.8951922879</v>
      </c>
      <c r="S37" s="420">
        <v>5613108.4741399754</v>
      </c>
      <c r="T37" s="420">
        <v>5908044.8615841754</v>
      </c>
      <c r="U37" s="420">
        <v>6048487.5446166545</v>
      </c>
      <c r="V37" s="420">
        <v>6354658.6481789183</v>
      </c>
      <c r="W37" s="420">
        <v>6512158.2601662902</v>
      </c>
      <c r="X37" s="420">
        <v>6806903.1022416772</v>
      </c>
      <c r="Y37" s="420">
        <v>7003424.8657854218</v>
      </c>
      <c r="Z37" s="420">
        <v>7296765.3878218792</v>
      </c>
      <c r="AA37" s="420">
        <v>7498696.6770708291</v>
      </c>
      <c r="AB37" s="420">
        <v>7792955.9508191161</v>
      </c>
      <c r="AC37" s="420">
        <v>7973698.881480041</v>
      </c>
      <c r="AD37" s="420">
        <v>8269153.207795918</v>
      </c>
      <c r="AE37" s="420">
        <v>8475254.2168411836</v>
      </c>
      <c r="AF37" s="420">
        <v>8784740.5129739996</v>
      </c>
      <c r="AG37" s="420">
        <v>9006042.8843750488</v>
      </c>
      <c r="AH37" s="420">
        <v>9278775.6218601093</v>
      </c>
      <c r="AI37" s="420">
        <v>9513418.0555362608</v>
      </c>
      <c r="AJ37" s="420">
        <v>9793216.7587573119</v>
      </c>
    </row>
    <row r="38" spans="1:36" ht="14.4" x14ac:dyDescent="0.25">
      <c r="A38" s="641"/>
      <c r="B38" s="96"/>
      <c r="C38" s="419" t="s">
        <v>161</v>
      </c>
      <c r="D38" s="420"/>
      <c r="E38" s="420"/>
      <c r="F38" s="420"/>
      <c r="G38" s="422"/>
      <c r="H38" s="422">
        <v>7.9475832639841648E-2</v>
      </c>
      <c r="I38" s="422">
        <v>1.726420354699951E-2</v>
      </c>
      <c r="J38" s="422">
        <v>8.3156649414181633E-2</v>
      </c>
      <c r="K38" s="422">
        <v>1.451180570217722E-2</v>
      </c>
      <c r="L38" s="422">
        <v>7.1418387579444326E-2</v>
      </c>
      <c r="M38" s="422">
        <v>2.215434027539797E-2</v>
      </c>
      <c r="N38" s="422">
        <v>7.1851658450911612E-2</v>
      </c>
      <c r="O38" s="422">
        <v>1.5068341778855866E-2</v>
      </c>
      <c r="P38" s="422">
        <v>6.2403698758485684E-2</v>
      </c>
      <c r="Q38" s="422">
        <v>2.687478490836873E-2</v>
      </c>
      <c r="R38" s="422">
        <v>5.8108469249623235E-2</v>
      </c>
      <c r="S38" s="422">
        <v>2.6676535424885361E-2</v>
      </c>
      <c r="T38" s="422">
        <v>5.254421659638233E-2</v>
      </c>
      <c r="U38" s="422">
        <v>2.3771431382601422E-2</v>
      </c>
      <c r="V38" s="422">
        <v>5.0619448466049294E-2</v>
      </c>
      <c r="W38" s="422">
        <v>2.478490517071397E-2</v>
      </c>
      <c r="X38" s="422">
        <v>4.5260700108946769E-2</v>
      </c>
      <c r="Y38" s="422">
        <v>2.8870950649940236E-2</v>
      </c>
      <c r="Z38" s="422">
        <v>4.1885295788571267E-2</v>
      </c>
      <c r="AA38" s="422">
        <v>2.7674082763571948E-2</v>
      </c>
      <c r="AB38" s="422">
        <v>3.9241389060056198E-2</v>
      </c>
      <c r="AC38" s="422">
        <v>2.3193115911546634E-2</v>
      </c>
      <c r="AD38" s="422">
        <v>3.7053609712063292E-2</v>
      </c>
      <c r="AE38" s="422">
        <v>2.4924076730246037E-2</v>
      </c>
      <c r="AF38" s="422">
        <v>3.651646171483984E-2</v>
      </c>
      <c r="AG38" s="422">
        <v>2.5191679944810249E-2</v>
      </c>
      <c r="AH38" s="422">
        <v>3.0283304330943797E-2</v>
      </c>
      <c r="AI38" s="422">
        <v>2.5288081449383402E-2</v>
      </c>
      <c r="AJ38" s="422">
        <v>2.9410954253001033E-2</v>
      </c>
    </row>
    <row r="39" spans="1:36" ht="14.4" x14ac:dyDescent="0.25">
      <c r="A39" s="641"/>
      <c r="B39" s="96"/>
      <c r="C39" s="419"/>
      <c r="D39" s="420"/>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row>
    <row r="40" spans="1:36" ht="14.4" x14ac:dyDescent="0.25">
      <c r="A40" s="47"/>
      <c r="B40" s="417"/>
      <c r="C40" s="418" t="s">
        <v>171</v>
      </c>
      <c r="D40" s="649"/>
      <c r="E40" s="649"/>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row>
    <row r="41" spans="1:36" ht="14.4" x14ac:dyDescent="0.25">
      <c r="A41" s="47"/>
      <c r="B41" s="96"/>
      <c r="C41" s="419" t="s">
        <v>172</v>
      </c>
      <c r="D41" s="420"/>
      <c r="E41" s="420"/>
      <c r="F41" s="420"/>
      <c r="G41" s="420">
        <v>12568272.386424376</v>
      </c>
      <c r="H41" s="420">
        <v>13043257.626756303</v>
      </c>
      <c r="I41" s="420">
        <v>13325429.131351719</v>
      </c>
      <c r="J41" s="420">
        <v>13855045.892752003</v>
      </c>
      <c r="K41" s="420">
        <v>14089476.662089169</v>
      </c>
      <c r="L41" s="420">
        <v>14536381.653979262</v>
      </c>
      <c r="M41" s="420">
        <v>14855780.696810592</v>
      </c>
      <c r="N41" s="420">
        <v>15395232.866787368</v>
      </c>
      <c r="O41" s="420">
        <v>15576803.261044765</v>
      </c>
      <c r="P41" s="420">
        <v>16060951.449970307</v>
      </c>
      <c r="Q41" s="420">
        <v>16425140.925108433</v>
      </c>
      <c r="R41" s="420">
        <v>16936157.767844144</v>
      </c>
      <c r="S41" s="420">
        <v>17292844.438000303</v>
      </c>
      <c r="T41" s="420">
        <v>17796821.469167229</v>
      </c>
      <c r="U41" s="420">
        <v>18096406.737473037</v>
      </c>
      <c r="V41" s="420">
        <v>18640911.920531403</v>
      </c>
      <c r="W41" s="420">
        <v>18953075.911680669</v>
      </c>
      <c r="X41" s="420">
        <v>19467025.961429454</v>
      </c>
      <c r="Y41" s="420">
        <v>19856301.60947473</v>
      </c>
      <c r="Z41" s="420">
        <v>20365186.486339137</v>
      </c>
      <c r="AA41" s="420">
        <v>20737732.396170344</v>
      </c>
      <c r="AB41" s="420">
        <v>21246519.398233954</v>
      </c>
      <c r="AC41" s="420">
        <v>21534827.82915315</v>
      </c>
      <c r="AD41" s="420">
        <v>22043312.337401599</v>
      </c>
      <c r="AE41" s="420">
        <v>22377587.67777472</v>
      </c>
      <c r="AF41" s="420">
        <v>22916651.751743086</v>
      </c>
      <c r="AG41" s="420">
        <v>23270156.559389796</v>
      </c>
      <c r="AH41" s="420">
        <v>23706470.512411814</v>
      </c>
      <c r="AI41" s="420">
        <v>24076272.401540495</v>
      </c>
      <c r="AJ41" s="420">
        <v>24523161.791912057</v>
      </c>
    </row>
    <row r="42" spans="1:36" ht="14.4" x14ac:dyDescent="0.25">
      <c r="A42" s="47"/>
      <c r="B42" s="96"/>
      <c r="C42" s="419" t="s">
        <v>161</v>
      </c>
      <c r="D42" s="420"/>
      <c r="E42" s="420"/>
      <c r="F42" s="420"/>
      <c r="G42" s="422"/>
      <c r="H42" s="422">
        <v>3.7792405012242E-2</v>
      </c>
      <c r="I42" s="422">
        <v>2.163351462264939E-2</v>
      </c>
      <c r="J42" s="422">
        <v>3.9744818435469058E-2</v>
      </c>
      <c r="K42" s="422">
        <v>1.6920244880589245E-2</v>
      </c>
      <c r="L42" s="422">
        <v>3.1719062574736313E-2</v>
      </c>
      <c r="M42" s="422">
        <v>2.1972389720786929E-2</v>
      </c>
      <c r="N42" s="422">
        <v>3.6312609952070189E-2</v>
      </c>
      <c r="O42" s="422">
        <v>1.1793936202751706E-2</v>
      </c>
      <c r="P42" s="422">
        <v>3.1081357375574201E-2</v>
      </c>
      <c r="Q42" s="422">
        <v>2.2675460807696998E-2</v>
      </c>
      <c r="R42" s="422">
        <v>3.1111869606825791E-2</v>
      </c>
      <c r="S42" s="422">
        <v>2.106066057281198E-2</v>
      </c>
      <c r="T42" s="422">
        <v>2.9143674597538017E-2</v>
      </c>
      <c r="U42" s="422">
        <v>1.6833639019464011E-2</v>
      </c>
      <c r="V42" s="422">
        <v>3.0089132663604152E-2</v>
      </c>
      <c r="W42" s="422">
        <v>1.6746175963926038E-2</v>
      </c>
      <c r="X42" s="422">
        <v>2.71169731047213E-2</v>
      </c>
      <c r="Y42" s="422">
        <v>1.9996667637704791E-2</v>
      </c>
      <c r="Z42" s="422">
        <v>2.5628381703347275E-2</v>
      </c>
      <c r="AA42" s="422">
        <v>1.8293272692646793E-2</v>
      </c>
      <c r="AB42" s="422">
        <v>2.4534360476055127E-2</v>
      </c>
      <c r="AC42" s="422">
        <v>1.3569678191297589E-2</v>
      </c>
      <c r="AD42" s="422">
        <v>2.3612192875769294E-2</v>
      </c>
      <c r="AE42" s="422">
        <v>1.5164478697965254E-2</v>
      </c>
      <c r="AF42" s="422">
        <v>2.4089463159773956E-2</v>
      </c>
      <c r="AG42" s="422">
        <v>1.5425674373213013E-2</v>
      </c>
      <c r="AH42" s="422">
        <v>1.8749936293228762E-2</v>
      </c>
      <c r="AI42" s="422">
        <v>1.5599196385436919E-2</v>
      </c>
      <c r="AJ42" s="422">
        <v>1.8561402816781859E-2</v>
      </c>
    </row>
    <row r="43" spans="1:36" ht="14.4" x14ac:dyDescent="0.25">
      <c r="A43" s="641"/>
      <c r="B43" s="96"/>
      <c r="C43" s="419"/>
      <c r="D43" s="419"/>
      <c r="E43" s="419"/>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row>
    <row r="44" spans="1:36" ht="14.4" x14ac:dyDescent="0.25">
      <c r="A44" s="641"/>
      <c r="B44" s="96"/>
      <c r="C44" s="418" t="s">
        <v>173</v>
      </c>
      <c r="D44" s="420"/>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row>
    <row r="45" spans="1:36" ht="14.4" x14ac:dyDescent="0.25">
      <c r="A45" s="641"/>
      <c r="B45" s="96"/>
      <c r="C45" s="419" t="s">
        <v>174</v>
      </c>
      <c r="D45" s="420"/>
      <c r="E45" s="420"/>
      <c r="F45" s="420"/>
      <c r="G45" s="420">
        <v>6770880.0207718099</v>
      </c>
      <c r="H45" s="420">
        <v>7367985.3684235234</v>
      </c>
      <c r="I45" s="420">
        <v>7153337.3166907867</v>
      </c>
      <c r="J45" s="420">
        <v>7918553.7947751433</v>
      </c>
      <c r="K45" s="420">
        <v>7599295.1586791221</v>
      </c>
      <c r="L45" s="420">
        <v>8390540.0426488705</v>
      </c>
      <c r="M45" s="420">
        <v>8096840.5815767376</v>
      </c>
      <c r="N45" s="420">
        <v>8952006.0213259067</v>
      </c>
      <c r="O45" s="420">
        <v>8583815.8330434263</v>
      </c>
      <c r="P45" s="420">
        <v>9375631.340818882</v>
      </c>
      <c r="Q45" s="420">
        <v>9128107.368333254</v>
      </c>
      <c r="R45" s="420">
        <v>9874161.4461647626</v>
      </c>
      <c r="S45" s="420">
        <v>9678381.5023107752</v>
      </c>
      <c r="T45" s="420">
        <v>10358050.886387801</v>
      </c>
      <c r="U45" s="420">
        <v>10190293.736612935</v>
      </c>
      <c r="V45" s="420">
        <v>10835160.148113059</v>
      </c>
      <c r="W45" s="420">
        <v>10730473.939791329</v>
      </c>
      <c r="X45" s="420">
        <v>11308632.581532536</v>
      </c>
      <c r="Y45" s="420">
        <v>11296105.449323747</v>
      </c>
      <c r="Z45" s="420">
        <v>11830552.537134595</v>
      </c>
      <c r="AA45" s="420">
        <v>11848397.666963045</v>
      </c>
      <c r="AB45" s="420">
        <v>12347573.217981704</v>
      </c>
      <c r="AC45" s="420">
        <v>12351037.568471681</v>
      </c>
      <c r="AD45" s="420">
        <v>12819650.176903637</v>
      </c>
      <c r="AE45" s="420">
        <v>12878790.603580603</v>
      </c>
      <c r="AF45" s="420">
        <v>13340233.937649688</v>
      </c>
      <c r="AG45" s="420">
        <v>13434922.521694815</v>
      </c>
      <c r="AH45" s="420">
        <v>13816085.019892231</v>
      </c>
      <c r="AI45" s="420">
        <v>13941344.745454706</v>
      </c>
      <c r="AJ45" s="420">
        <v>14311303.953095958</v>
      </c>
    </row>
    <row r="46" spans="1:36" ht="14.4" x14ac:dyDescent="0.25">
      <c r="A46" s="641"/>
      <c r="B46" s="96"/>
      <c r="C46" s="419" t="s">
        <v>161</v>
      </c>
      <c r="D46" s="420"/>
      <c r="E46" s="420"/>
      <c r="F46" s="420"/>
      <c r="G46" s="422"/>
      <c r="H46" s="422">
        <v>8.8187258645834002E-2</v>
      </c>
      <c r="I46" s="422">
        <v>-2.9132529585718138E-2</v>
      </c>
      <c r="J46" s="422">
        <v>0.10697335302487233</v>
      </c>
      <c r="K46" s="422">
        <v>-4.0317795947370574E-2</v>
      </c>
      <c r="L46" s="422">
        <v>0.10412082534602844</v>
      </c>
      <c r="M46" s="422">
        <v>-3.5003642146901999E-2</v>
      </c>
      <c r="N46" s="422">
        <v>0.10561717637061821</v>
      </c>
      <c r="O46" s="422">
        <v>-4.1129349936244432E-2</v>
      </c>
      <c r="P46" s="422">
        <v>9.2245164991466774E-2</v>
      </c>
      <c r="Q46" s="422">
        <v>-2.6400779156916899E-2</v>
      </c>
      <c r="R46" s="422">
        <v>8.1731518673814008E-2</v>
      </c>
      <c r="S46" s="422">
        <v>-1.982750078793076E-2</v>
      </c>
      <c r="T46" s="422">
        <v>7.0225521066177257E-2</v>
      </c>
      <c r="U46" s="422">
        <v>-1.6195822130525245E-2</v>
      </c>
      <c r="V46" s="422">
        <v>6.3282416402107161E-2</v>
      </c>
      <c r="W46" s="422">
        <v>-9.6617130610626694E-3</v>
      </c>
      <c r="X46" s="422">
        <v>5.3880065781367531E-2</v>
      </c>
      <c r="Y46" s="422">
        <v>-1.1077495106920434E-3</v>
      </c>
      <c r="Z46" s="422">
        <v>4.7312508741040753E-2</v>
      </c>
      <c r="AA46" s="422">
        <v>1.5083936081967222E-3</v>
      </c>
      <c r="AB46" s="422">
        <v>4.2130215835894255E-2</v>
      </c>
      <c r="AC46" s="422">
        <v>2.80569341749894E-4</v>
      </c>
      <c r="AD46" s="422">
        <v>3.7941153189281568E-2</v>
      </c>
      <c r="AE46" s="422">
        <v>4.6132636897936469E-3</v>
      </c>
      <c r="AF46" s="422">
        <v>3.5829710123619248E-2</v>
      </c>
      <c r="AG46" s="422">
        <v>7.0979702820570985E-3</v>
      </c>
      <c r="AH46" s="422">
        <v>2.8371023173517508E-2</v>
      </c>
      <c r="AI46" s="422">
        <v>9.066224287280239E-3</v>
      </c>
      <c r="AJ46" s="422">
        <v>2.6536838045115346E-2</v>
      </c>
    </row>
    <row r="47" spans="1:36" ht="14.4" x14ac:dyDescent="0.25">
      <c r="A47" s="641"/>
      <c r="B47" s="96"/>
      <c r="C47" s="419"/>
      <c r="D47" s="420"/>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row>
    <row r="48" spans="1:36" ht="14.4" x14ac:dyDescent="0.25">
      <c r="A48" s="641"/>
      <c r="B48" s="96"/>
      <c r="C48" s="418" t="s">
        <v>175</v>
      </c>
      <c r="D48" s="420"/>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row>
    <row r="49" spans="1:36" ht="14.4" x14ac:dyDescent="0.25">
      <c r="A49" s="641"/>
      <c r="B49" s="96"/>
      <c r="C49" s="419" t="s">
        <v>176</v>
      </c>
      <c r="D49" s="420"/>
      <c r="E49" s="420"/>
      <c r="F49" s="420"/>
      <c r="G49" s="420">
        <v>11502512.935281703</v>
      </c>
      <c r="H49" s="420">
        <v>11361982.713396629</v>
      </c>
      <c r="I49" s="420">
        <v>12043245.781356076</v>
      </c>
      <c r="J49" s="420">
        <v>11911060.665453589</v>
      </c>
      <c r="K49" s="420">
        <v>12559293.741320055</v>
      </c>
      <c r="L49" s="420">
        <v>12370056.813917076</v>
      </c>
      <c r="M49" s="420">
        <v>13056236.846167313</v>
      </c>
      <c r="N49" s="420">
        <v>12982710.986493219</v>
      </c>
      <c r="O49" s="420">
        <v>13526193.918661058</v>
      </c>
      <c r="P49" s="420">
        <v>13432690.466546355</v>
      </c>
      <c r="Q49" s="420">
        <v>14086371.407761592</v>
      </c>
      <c r="R49" s="420">
        <v>14045427.282414909</v>
      </c>
      <c r="S49" s="420">
        <v>14640449.823072463</v>
      </c>
      <c r="T49" s="420">
        <v>14625271.141225157</v>
      </c>
      <c r="U49" s="420">
        <v>15119889.321809916</v>
      </c>
      <c r="V49" s="420">
        <v>15171018.718097392</v>
      </c>
      <c r="W49" s="420">
        <v>15626828.98373987</v>
      </c>
      <c r="X49" s="420">
        <v>15682984.776761305</v>
      </c>
      <c r="Y49" s="420">
        <v>16156256.113390915</v>
      </c>
      <c r="Z49" s="420">
        <v>16234709.250568816</v>
      </c>
      <c r="AA49" s="420">
        <v>16652527.222321462</v>
      </c>
      <c r="AB49" s="420">
        <v>16754066.906288778</v>
      </c>
      <c r="AC49" s="420">
        <v>17066720.155718286</v>
      </c>
      <c r="AD49" s="420">
        <v>17188337.670690536</v>
      </c>
      <c r="AE49" s="420">
        <v>17502727.929516044</v>
      </c>
      <c r="AF49" s="420">
        <v>17663790.841869395</v>
      </c>
      <c r="AG49" s="420">
        <v>17961988.135676641</v>
      </c>
      <c r="AH49" s="420">
        <v>18056494.89300305</v>
      </c>
      <c r="AI49" s="420">
        <v>18338955.682885591</v>
      </c>
      <c r="AJ49" s="420">
        <v>18451984.735945296</v>
      </c>
    </row>
    <row r="50" spans="1:36" ht="14.4" x14ac:dyDescent="0.25">
      <c r="A50" s="641"/>
      <c r="B50" s="96"/>
      <c r="C50" s="419" t="s">
        <v>161</v>
      </c>
      <c r="D50" s="420"/>
      <c r="E50" s="420"/>
      <c r="F50" s="420"/>
      <c r="G50" s="422"/>
      <c r="H50" s="422">
        <v>-1.221734960662596E-2</v>
      </c>
      <c r="I50" s="422">
        <v>5.9959875414718443E-2</v>
      </c>
      <c r="J50" s="422">
        <v>-1.0975871314286428E-2</v>
      </c>
      <c r="K50" s="422">
        <v>5.4422783501269389E-2</v>
      </c>
      <c r="L50" s="422">
        <v>-1.5067481603713876E-2</v>
      </c>
      <c r="M50" s="422">
        <v>5.5471049371272237E-2</v>
      </c>
      <c r="N50" s="422">
        <v>-5.6314741024078409E-3</v>
      </c>
      <c r="O50" s="422">
        <v>4.186205275102102E-2</v>
      </c>
      <c r="P50" s="422">
        <v>-6.9127688599601956E-3</v>
      </c>
      <c r="Q50" s="422">
        <v>4.8663441091210069E-2</v>
      </c>
      <c r="R50" s="422">
        <v>-2.9066481467415199E-3</v>
      </c>
      <c r="S50" s="422">
        <v>4.2364146614644556E-2</v>
      </c>
      <c r="T50" s="422">
        <v>-1.0367633529528091E-3</v>
      </c>
      <c r="U50" s="422">
        <v>3.381941953818194E-2</v>
      </c>
      <c r="V50" s="422">
        <v>3.3815985817914861E-3</v>
      </c>
      <c r="W50" s="422">
        <v>3.0044802798822243E-2</v>
      </c>
      <c r="X50" s="422">
        <v>3.5935501105097208E-3</v>
      </c>
      <c r="Y50" s="422">
        <v>3.0177376524071705E-2</v>
      </c>
      <c r="Z50" s="422">
        <v>4.8558983360554933E-3</v>
      </c>
      <c r="AA50" s="422">
        <v>2.5736092054620956E-2</v>
      </c>
      <c r="AB50" s="422">
        <v>6.0975539995641141E-3</v>
      </c>
      <c r="AC50" s="422">
        <v>1.8661334658521041E-2</v>
      </c>
      <c r="AD50" s="422">
        <v>7.12600393412453E-3</v>
      </c>
      <c r="AE50" s="422">
        <v>1.8290905429534564E-2</v>
      </c>
      <c r="AF50" s="422">
        <v>9.2021605433139555E-3</v>
      </c>
      <c r="AG50" s="422">
        <v>1.6881840171047165E-2</v>
      </c>
      <c r="AH50" s="422">
        <v>5.2614864575429186E-3</v>
      </c>
      <c r="AI50" s="422">
        <v>1.5643168375496574E-2</v>
      </c>
      <c r="AJ50" s="422">
        <v>6.1633309450213883E-3</v>
      </c>
    </row>
    <row r="51" spans="1:36" ht="14.4" x14ac:dyDescent="0.25">
      <c r="A51" s="641"/>
      <c r="B51" s="96"/>
      <c r="C51" s="419"/>
      <c r="D51" s="420"/>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row>
    <row r="52" spans="1:36" ht="14.4" x14ac:dyDescent="0.25">
      <c r="A52" s="641"/>
      <c r="B52" s="96"/>
      <c r="C52" s="418" t="s">
        <v>177</v>
      </c>
      <c r="D52" s="420"/>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row>
    <row r="53" spans="1:36" ht="14.4" x14ac:dyDescent="0.25">
      <c r="A53" s="641"/>
      <c r="B53" s="96"/>
      <c r="C53" s="419" t="s">
        <v>178</v>
      </c>
      <c r="D53" s="420"/>
      <c r="E53" s="420"/>
      <c r="F53" s="420"/>
      <c r="G53" s="420">
        <v>7835677.5230358457</v>
      </c>
      <c r="H53" s="420">
        <v>7699029.0462169703</v>
      </c>
      <c r="I53" s="420">
        <v>8287017.9116010442</v>
      </c>
      <c r="J53" s="420">
        <v>8193333.5618535122</v>
      </c>
      <c r="K53" s="420">
        <v>8756320.8110029716</v>
      </c>
      <c r="L53" s="420">
        <v>8644358.1216612253</v>
      </c>
      <c r="M53" s="420">
        <v>9240044.1455511749</v>
      </c>
      <c r="N53" s="420">
        <v>9207860.2076341528</v>
      </c>
      <c r="O53" s="420">
        <v>9707414.8216110207</v>
      </c>
      <c r="P53" s="420">
        <v>9663790.1405445207</v>
      </c>
      <c r="Q53" s="420">
        <v>10237035.920771627</v>
      </c>
      <c r="R53" s="420">
        <v>10241449.810219591</v>
      </c>
      <c r="S53" s="420">
        <v>10773068.555737276</v>
      </c>
      <c r="T53" s="420">
        <v>10809776.860513847</v>
      </c>
      <c r="U53" s="420">
        <v>11270024.293425892</v>
      </c>
      <c r="V53" s="420">
        <v>11368569.915049301</v>
      </c>
      <c r="W53" s="420">
        <v>11804026.944514992</v>
      </c>
      <c r="X53" s="420">
        <v>11917571.863140868</v>
      </c>
      <c r="Y53" s="420">
        <v>12371563.691539945</v>
      </c>
      <c r="Z53" s="420">
        <v>12512289.084129119</v>
      </c>
      <c r="AA53" s="420">
        <v>12929805.113642568</v>
      </c>
      <c r="AB53" s="420">
        <v>13097670.627242954</v>
      </c>
      <c r="AC53" s="420">
        <v>13439198.359265607</v>
      </c>
      <c r="AD53" s="420">
        <v>13631463.456596024</v>
      </c>
      <c r="AE53" s="420">
        <v>13980622.83754519</v>
      </c>
      <c r="AF53" s="420">
        <v>14213200.03664311</v>
      </c>
      <c r="AG53" s="420">
        <v>14556718.133710278</v>
      </c>
      <c r="AH53" s="420">
        <v>14743974.454855908</v>
      </c>
      <c r="AI53" s="420">
        <v>15082226.303711738</v>
      </c>
      <c r="AJ53" s="420">
        <v>15292450.01511641</v>
      </c>
    </row>
    <row r="54" spans="1:36" ht="14.4" x14ac:dyDescent="0.25">
      <c r="A54" s="641"/>
      <c r="B54" s="96"/>
      <c r="C54" s="419" t="s">
        <v>161</v>
      </c>
      <c r="D54" s="420"/>
      <c r="E54" s="420"/>
      <c r="F54" s="420"/>
      <c r="G54" s="422"/>
      <c r="H54" s="422">
        <v>-1.743926755754651E-2</v>
      </c>
      <c r="I54" s="422">
        <v>7.6371820635355414E-2</v>
      </c>
      <c r="J54" s="422">
        <v>-1.1304953210778365E-2</v>
      </c>
      <c r="K54" s="422">
        <v>6.87128437893232E-2</v>
      </c>
      <c r="L54" s="422">
        <v>-1.2786499233908467E-2</v>
      </c>
      <c r="M54" s="422">
        <v>6.8910382414313243E-2</v>
      </c>
      <c r="N54" s="422">
        <v>-3.4830935231535349E-3</v>
      </c>
      <c r="O54" s="422">
        <v>5.4253062352390156E-2</v>
      </c>
      <c r="P54" s="422">
        <v>-4.4939545561997699E-3</v>
      </c>
      <c r="Q54" s="422">
        <v>5.9318939245384492E-2</v>
      </c>
      <c r="R54" s="422">
        <v>4.3116869786581998E-4</v>
      </c>
      <c r="S54" s="422">
        <v>5.1908543748093172E-2</v>
      </c>
      <c r="T54" s="422">
        <v>3.4074140145541371E-3</v>
      </c>
      <c r="U54" s="422">
        <v>4.2576959621918244E-2</v>
      </c>
      <c r="V54" s="422">
        <v>8.7440469565708227E-3</v>
      </c>
      <c r="W54" s="422">
        <v>3.8303588993128149E-2</v>
      </c>
      <c r="X54" s="422">
        <v>9.6191680313503121E-3</v>
      </c>
      <c r="Y54" s="422">
        <v>3.8094322703704497E-2</v>
      </c>
      <c r="Z54" s="422">
        <v>1.1374907497376952E-2</v>
      </c>
      <c r="AA54" s="422">
        <v>3.336847691946597E-2</v>
      </c>
      <c r="AB54" s="422">
        <v>1.2982834012189982E-2</v>
      </c>
      <c r="AC54" s="422">
        <v>2.6075455838099941E-2</v>
      </c>
      <c r="AD54" s="422">
        <v>1.4306292100961588E-2</v>
      </c>
      <c r="AE54" s="422">
        <v>2.5614225652361162E-2</v>
      </c>
      <c r="AF54" s="422">
        <v>1.663568224395056E-2</v>
      </c>
      <c r="AG54" s="422">
        <v>2.4168948314351627E-2</v>
      </c>
      <c r="AH54" s="422">
        <v>1.2863910630513859E-2</v>
      </c>
      <c r="AI54" s="422">
        <v>2.2941700685355431E-2</v>
      </c>
      <c r="AJ54" s="422">
        <v>1.3938506634987687E-2</v>
      </c>
    </row>
    <row r="55" spans="1:36" ht="14.4" x14ac:dyDescent="0.25">
      <c r="A55" s="641"/>
      <c r="B55" s="96"/>
      <c r="C55" s="419"/>
      <c r="D55" s="420"/>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row>
    <row r="56" spans="1:36" ht="14.4" x14ac:dyDescent="0.25">
      <c r="A56" s="641"/>
      <c r="B56" s="96"/>
      <c r="C56" s="418" t="s">
        <v>179</v>
      </c>
      <c r="D56" s="420"/>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row>
    <row r="57" spans="1:36" ht="14.4" x14ac:dyDescent="0.25">
      <c r="A57" s="641"/>
      <c r="B57" s="96"/>
      <c r="C57" s="419" t="s">
        <v>180</v>
      </c>
      <c r="D57" s="420"/>
      <c r="E57" s="420"/>
      <c r="F57" s="420"/>
      <c r="G57" s="420">
        <v>43064009.540893123</v>
      </c>
      <c r="H57" s="420">
        <v>44154791.301187113</v>
      </c>
      <c r="I57" s="420">
        <v>45576913.513485946</v>
      </c>
      <c r="J57" s="420">
        <v>46817316.44490318</v>
      </c>
      <c r="K57" s="420">
        <v>48275646.849459879</v>
      </c>
      <c r="L57" s="420">
        <v>49215413.797873177</v>
      </c>
      <c r="M57" s="420">
        <v>51091640.734534234</v>
      </c>
      <c r="N57" s="420">
        <v>52382601.724987283</v>
      </c>
      <c r="O57" s="420">
        <v>53940030.43716494</v>
      </c>
      <c r="P57" s="420">
        <v>55098580.763527267</v>
      </c>
      <c r="Q57" s="420">
        <v>57289553.252110705</v>
      </c>
      <c r="R57" s="420">
        <v>58643998.048425861</v>
      </c>
      <c r="S57" s="420">
        <v>60782289.558338635</v>
      </c>
      <c r="T57" s="420">
        <v>62216984.038662314</v>
      </c>
      <c r="U57" s="420">
        <v>64099663.537969463</v>
      </c>
      <c r="V57" s="420">
        <v>65762503.641916573</v>
      </c>
      <c r="W57" s="420">
        <v>67617979.263697654</v>
      </c>
      <c r="X57" s="420">
        <v>69233640.944993392</v>
      </c>
      <c r="Y57" s="420">
        <v>71284183.505030841</v>
      </c>
      <c r="Z57" s="420">
        <v>72924673.079148903</v>
      </c>
      <c r="AA57" s="420">
        <v>74831531.839830458</v>
      </c>
      <c r="AB57" s="420">
        <v>76501370.705633134</v>
      </c>
      <c r="AC57" s="420">
        <v>78021141.534422949</v>
      </c>
      <c r="AD57" s="420">
        <v>79714047.872348964</v>
      </c>
      <c r="AE57" s="420">
        <v>81326157.819444746</v>
      </c>
      <c r="AF57" s="420">
        <v>83153778.136790484</v>
      </c>
      <c r="AG57" s="420">
        <v>84778342.981899679</v>
      </c>
      <c r="AH57" s="420">
        <v>86260646.775445595</v>
      </c>
      <c r="AI57" s="420">
        <v>87904027.082095563</v>
      </c>
      <c r="AJ57" s="420">
        <v>89460618.907970071</v>
      </c>
    </row>
    <row r="58" spans="1:36" ht="14.4" x14ac:dyDescent="0.25">
      <c r="A58" s="641"/>
      <c r="B58" s="96"/>
      <c r="C58" s="419" t="s">
        <v>161</v>
      </c>
      <c r="D58" s="420"/>
      <c r="E58" s="420"/>
      <c r="F58" s="420"/>
      <c r="G58" s="422"/>
      <c r="H58" s="422">
        <v>2.5329312619118655E-2</v>
      </c>
      <c r="I58" s="422">
        <v>3.2207653357442065E-2</v>
      </c>
      <c r="J58" s="422">
        <v>2.7215597454843143E-2</v>
      </c>
      <c r="K58" s="422">
        <v>3.1149380513360497E-2</v>
      </c>
      <c r="L58" s="422">
        <v>1.9466687859073437E-2</v>
      </c>
      <c r="M58" s="422">
        <v>3.8122750412435576E-2</v>
      </c>
      <c r="N58" s="422">
        <v>2.5267557899749611E-2</v>
      </c>
      <c r="O58" s="422">
        <v>2.9731793780581536E-2</v>
      </c>
      <c r="P58" s="422">
        <v>2.1478488554283054E-2</v>
      </c>
      <c r="Q58" s="422">
        <v>3.9764590271148349E-2</v>
      </c>
      <c r="R58" s="422">
        <v>2.3642090388708948E-2</v>
      </c>
      <c r="S58" s="422">
        <v>3.6462239633577823E-2</v>
      </c>
      <c r="T58" s="422">
        <v>2.3603824251251095E-2</v>
      </c>
      <c r="U58" s="422">
        <v>3.0259896528208929E-2</v>
      </c>
      <c r="V58" s="422">
        <v>2.5941479442589063E-2</v>
      </c>
      <c r="W58" s="422">
        <v>2.8214795955524015E-2</v>
      </c>
      <c r="X58" s="422">
        <v>2.3893965760126531E-2</v>
      </c>
      <c r="Y58" s="422">
        <v>2.9617719537047303E-2</v>
      </c>
      <c r="Z58" s="422">
        <v>2.3013373983617084E-2</v>
      </c>
      <c r="AA58" s="422">
        <v>2.61483347153568E-2</v>
      </c>
      <c r="AB58" s="422">
        <v>2.2314642300478381E-2</v>
      </c>
      <c r="AC58" s="422">
        <v>1.9865929391483541E-2</v>
      </c>
      <c r="AD58" s="422">
        <v>2.169804625556657E-2</v>
      </c>
      <c r="AE58" s="422">
        <v>2.0223661827804214E-2</v>
      </c>
      <c r="AF58" s="422">
        <v>2.2472724229802014E-2</v>
      </c>
      <c r="AG58" s="422">
        <v>1.9536873507259481E-2</v>
      </c>
      <c r="AH58" s="422">
        <v>1.748446291126958E-2</v>
      </c>
      <c r="AI58" s="422">
        <v>1.9051333001571722E-2</v>
      </c>
      <c r="AJ58" s="422">
        <v>1.7707855686984294E-2</v>
      </c>
    </row>
    <row r="59" spans="1:36" ht="14.4" x14ac:dyDescent="0.25">
      <c r="A59" s="641"/>
      <c r="B59" s="96"/>
      <c r="C59" s="423"/>
      <c r="D59" s="287"/>
      <c r="E59" s="287"/>
      <c r="F59" s="287"/>
      <c r="G59" s="287"/>
      <c r="H59" s="287"/>
      <c r="I59" s="287"/>
      <c r="J59" s="287"/>
      <c r="K59" s="287"/>
      <c r="L59" s="287"/>
      <c r="M59" s="287"/>
      <c r="N59" s="287"/>
      <c r="O59" s="287"/>
      <c r="P59" s="287"/>
      <c r="Q59" s="287"/>
      <c r="R59" s="287"/>
      <c r="S59" s="287"/>
      <c r="T59" s="287"/>
      <c r="U59" s="287"/>
      <c r="V59" s="287"/>
      <c r="W59" s="287"/>
      <c r="X59" s="287"/>
      <c r="Y59" s="287"/>
      <c r="Z59" s="287"/>
      <c r="AA59" s="287"/>
      <c r="AB59" s="287"/>
      <c r="AC59" s="287"/>
      <c r="AD59" s="287"/>
      <c r="AE59" s="287"/>
      <c r="AF59" s="287"/>
      <c r="AG59" s="287"/>
      <c r="AH59" s="287"/>
      <c r="AI59" s="287"/>
      <c r="AJ59" s="287"/>
    </row>
    <row r="60" spans="1:36" ht="14.4" x14ac:dyDescent="0.25">
      <c r="A60" s="47"/>
      <c r="B60" s="417"/>
      <c r="C60" s="418" t="s">
        <v>341</v>
      </c>
      <c r="D60" s="782"/>
      <c r="E60" s="782"/>
      <c r="F60" s="782"/>
      <c r="G60" s="782"/>
      <c r="H60" s="649"/>
      <c r="I60" s="649"/>
      <c r="J60" s="649"/>
      <c r="K60" s="649"/>
      <c r="L60" s="649"/>
      <c r="M60" s="649"/>
      <c r="N60" s="649"/>
      <c r="O60" s="649"/>
      <c r="P60" s="649"/>
      <c r="Q60" s="649"/>
      <c r="R60" s="649"/>
      <c r="S60" s="649"/>
      <c r="T60" s="649"/>
      <c r="U60" s="649"/>
      <c r="V60" s="649"/>
      <c r="W60" s="649"/>
      <c r="X60" s="649"/>
      <c r="Y60" s="649"/>
      <c r="Z60" s="649"/>
      <c r="AA60" s="649"/>
      <c r="AB60" s="649"/>
      <c r="AC60" s="649"/>
      <c r="AD60" s="649"/>
      <c r="AE60" s="649"/>
      <c r="AF60" s="649"/>
      <c r="AG60" s="649"/>
      <c r="AH60" s="649"/>
      <c r="AI60" s="649"/>
      <c r="AJ60" s="649"/>
    </row>
    <row r="61" spans="1:36" ht="14.4" x14ac:dyDescent="0.25">
      <c r="A61" s="47"/>
      <c r="B61" s="417"/>
      <c r="C61" s="418" t="s">
        <v>165</v>
      </c>
      <c r="D61" s="649"/>
      <c r="E61" s="649"/>
      <c r="F61" s="649"/>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row>
    <row r="62" spans="1:36" ht="14.4" x14ac:dyDescent="0.25">
      <c r="A62" s="47"/>
      <c r="B62" s="96"/>
      <c r="C62" s="419" t="s">
        <v>166</v>
      </c>
      <c r="D62" s="420"/>
      <c r="E62" s="420"/>
      <c r="F62" s="420"/>
      <c r="G62" s="420">
        <v>11028075.445731562</v>
      </c>
      <c r="H62" s="420">
        <v>11407863.837986894</v>
      </c>
      <c r="I62" s="420">
        <v>11743435.490841135</v>
      </c>
      <c r="J62" s="420">
        <v>12109217.097557349</v>
      </c>
      <c r="K62" s="420">
        <v>12395282.315002289</v>
      </c>
      <c r="L62" s="420">
        <v>12636981.938204726</v>
      </c>
      <c r="M62" s="420">
        <v>13026573.741712119</v>
      </c>
      <c r="N62" s="420">
        <v>13452581.260449911</v>
      </c>
      <c r="O62" s="420">
        <v>13720914.933933394</v>
      </c>
      <c r="P62" s="420">
        <v>14056699.696949078</v>
      </c>
      <c r="Q62" s="420">
        <v>14486887.914500244</v>
      </c>
      <c r="R62" s="420">
        <v>14886609.199543513</v>
      </c>
      <c r="S62" s="420">
        <v>15431800.406301247</v>
      </c>
      <c r="T62" s="420">
        <v>15858701.115282295</v>
      </c>
      <c r="U62" s="420">
        <v>16346575.640901681</v>
      </c>
      <c r="V62" s="420">
        <v>16908628.726135436</v>
      </c>
      <c r="W62" s="420">
        <v>17438161.639225684</v>
      </c>
      <c r="X62" s="420">
        <v>18050079.571123537</v>
      </c>
      <c r="Y62" s="420">
        <v>18767914.286272515</v>
      </c>
      <c r="Z62" s="420">
        <v>19452390.307634074</v>
      </c>
      <c r="AA62" s="420">
        <v>20243043.701990101</v>
      </c>
      <c r="AB62" s="420">
        <v>21084202.321794283</v>
      </c>
      <c r="AC62" s="420">
        <v>21887479.280834161</v>
      </c>
      <c r="AD62" s="420">
        <v>22872725.81882688</v>
      </c>
      <c r="AE62" s="420">
        <v>23833087.521869369</v>
      </c>
      <c r="AF62" s="420">
        <v>25035216.564692657</v>
      </c>
      <c r="AG62" s="420">
        <v>26130907.04053181</v>
      </c>
      <c r="AH62" s="420">
        <v>27324152.759021662</v>
      </c>
      <c r="AI62" s="420">
        <v>28610112.611205507</v>
      </c>
      <c r="AJ62" s="420">
        <v>29958446.149027139</v>
      </c>
    </row>
    <row r="63" spans="1:36" ht="14.4" x14ac:dyDescent="0.25">
      <c r="A63" s="47"/>
      <c r="B63" s="96"/>
      <c r="C63" s="419" t="s">
        <v>161</v>
      </c>
      <c r="D63" s="420"/>
      <c r="E63" s="420"/>
      <c r="F63" s="420"/>
      <c r="G63" s="420"/>
      <c r="H63" s="421">
        <v>3.4438320097123581E-2</v>
      </c>
      <c r="I63" s="421">
        <v>2.9415818563404118E-2</v>
      </c>
      <c r="J63" s="421">
        <v>3.1147751184182157E-2</v>
      </c>
      <c r="K63" s="421">
        <v>2.362375826118801E-2</v>
      </c>
      <c r="L63" s="421">
        <v>1.9499323779814441E-2</v>
      </c>
      <c r="M63" s="421">
        <v>3.0829497534499175E-2</v>
      </c>
      <c r="N63" s="421">
        <v>3.2702959902163785E-2</v>
      </c>
      <c r="O63" s="421">
        <v>1.9946630931892195E-2</v>
      </c>
      <c r="P63" s="421">
        <v>2.4472476116388534E-2</v>
      </c>
      <c r="Q63" s="421">
        <v>3.0603785157659442E-2</v>
      </c>
      <c r="R63" s="421">
        <v>2.7591936059861388E-2</v>
      </c>
      <c r="S63" s="421">
        <v>3.6622927320108023E-2</v>
      </c>
      <c r="T63" s="421">
        <v>2.7663700782880298E-2</v>
      </c>
      <c r="U63" s="421">
        <v>3.0763838858735012E-2</v>
      </c>
      <c r="V63" s="421">
        <v>3.4383536808003441E-2</v>
      </c>
      <c r="W63" s="421">
        <v>3.1317318610926494E-2</v>
      </c>
      <c r="X63" s="421">
        <v>3.5090736314852961E-2</v>
      </c>
      <c r="Y63" s="421">
        <v>3.9769060979507692E-2</v>
      </c>
      <c r="Z63" s="421">
        <v>3.6470542806251435E-2</v>
      </c>
      <c r="AA63" s="421">
        <v>4.0645564984665969E-2</v>
      </c>
      <c r="AB63" s="421">
        <v>4.1552971588036759E-2</v>
      </c>
      <c r="AC63" s="421">
        <v>3.8098522618024211E-2</v>
      </c>
      <c r="AD63" s="421">
        <v>4.5014161994225338E-2</v>
      </c>
      <c r="AE63" s="421">
        <v>4.198719954278473E-2</v>
      </c>
      <c r="AF63" s="421">
        <v>5.0439501039057928E-2</v>
      </c>
      <c r="AG63" s="421">
        <v>4.3765967552460198E-2</v>
      </c>
      <c r="AH63" s="421">
        <v>4.5664152286753808E-2</v>
      </c>
      <c r="AI63" s="421">
        <v>4.7063118974814591E-2</v>
      </c>
      <c r="AJ63" s="421">
        <v>4.7127865455990563E-2</v>
      </c>
    </row>
    <row r="64" spans="1:36" ht="14.4" x14ac:dyDescent="0.25">
      <c r="A64" s="641"/>
      <c r="B64" s="96"/>
      <c r="C64" s="419"/>
      <c r="D64" s="419"/>
      <c r="E64" s="419"/>
      <c r="F64" s="419"/>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row>
    <row r="65" spans="1:36" ht="14.4" x14ac:dyDescent="0.25">
      <c r="A65" s="641"/>
      <c r="B65" s="96"/>
      <c r="C65" s="418" t="s">
        <v>167</v>
      </c>
      <c r="D65" s="420"/>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row>
    <row r="66" spans="1:36" ht="14.4" x14ac:dyDescent="0.25">
      <c r="A66" s="641"/>
      <c r="B66" s="96"/>
      <c r="C66" s="419" t="s">
        <v>168</v>
      </c>
      <c r="D66" s="420"/>
      <c r="E66" s="420"/>
      <c r="F66" s="420"/>
      <c r="G66" s="420">
        <v>10102374.829310875</v>
      </c>
      <c r="H66" s="420">
        <v>10441572.744471667</v>
      </c>
      <c r="I66" s="420">
        <v>10665717.048028577</v>
      </c>
      <c r="J66" s="420">
        <v>11062140.685814507</v>
      </c>
      <c r="K66" s="420">
        <v>11260682.006677117</v>
      </c>
      <c r="L66" s="420">
        <v>11593334.517363831</v>
      </c>
      <c r="M66" s="420">
        <v>11931037.12580324</v>
      </c>
      <c r="N66" s="420">
        <v>12468861.347431757</v>
      </c>
      <c r="O66" s="420">
        <v>12750213.041930694</v>
      </c>
      <c r="P66" s="420">
        <v>13242211.543044921</v>
      </c>
      <c r="Q66" s="420">
        <v>13706822.444313852</v>
      </c>
      <c r="R66" s="420">
        <v>14294429.376866518</v>
      </c>
      <c r="S66" s="420">
        <v>14907022.390954256</v>
      </c>
      <c r="T66" s="420">
        <v>15544307.397610359</v>
      </c>
      <c r="U66" s="420">
        <v>16122780.484219134</v>
      </c>
      <c r="V66" s="420">
        <v>16894109.451214377</v>
      </c>
      <c r="W66" s="420">
        <v>17512573.476147231</v>
      </c>
      <c r="X66" s="420">
        <v>18312483.569240022</v>
      </c>
      <c r="Y66" s="420">
        <v>19098060.604347508</v>
      </c>
      <c r="Z66" s="420">
        <v>19930625.173400089</v>
      </c>
      <c r="AA66" s="420">
        <v>20749877.770248223</v>
      </c>
      <c r="AB66" s="420">
        <v>21686996.405963566</v>
      </c>
      <c r="AC66" s="420">
        <v>22467502.946047124</v>
      </c>
      <c r="AD66" s="420">
        <v>23490327.869903147</v>
      </c>
      <c r="AE66" s="420">
        <v>24378323.442013621</v>
      </c>
      <c r="AF66" s="420">
        <v>25562855.542783808</v>
      </c>
      <c r="AG66" s="420">
        <v>26540475.256508857</v>
      </c>
      <c r="AH66" s="420">
        <v>27664923.230557859</v>
      </c>
      <c r="AI66" s="420">
        <v>28799213.233954687</v>
      </c>
      <c r="AJ66" s="420">
        <v>30044808.829618879</v>
      </c>
    </row>
    <row r="67" spans="1:36" ht="14.4" x14ac:dyDescent="0.25">
      <c r="A67" s="641"/>
      <c r="B67" s="96"/>
      <c r="C67" s="419" t="s">
        <v>161</v>
      </c>
      <c r="D67" s="420"/>
      <c r="E67" s="420"/>
      <c r="F67" s="420"/>
      <c r="G67" s="420"/>
      <c r="H67" s="421">
        <v>3.3576057203564484E-2</v>
      </c>
      <c r="I67" s="421">
        <v>2.14665270301913E-2</v>
      </c>
      <c r="J67" s="421">
        <v>3.7168024990800227E-2</v>
      </c>
      <c r="K67" s="421">
        <v>1.7947820996094235E-2</v>
      </c>
      <c r="L67" s="421">
        <v>2.9541062476452586E-2</v>
      </c>
      <c r="M67" s="421">
        <v>2.9129031680541664E-2</v>
      </c>
      <c r="N67" s="421">
        <v>4.507774269391595E-2</v>
      </c>
      <c r="O67" s="421">
        <v>2.2564345424924331E-2</v>
      </c>
      <c r="P67" s="421">
        <v>3.858747296976351E-2</v>
      </c>
      <c r="Q67" s="421">
        <v>3.5085597277967832E-2</v>
      </c>
      <c r="R67" s="421">
        <v>4.2869668366969232E-2</v>
      </c>
      <c r="S67" s="421">
        <v>4.285536679618232E-2</v>
      </c>
      <c r="T67" s="421">
        <v>4.2750657370905561E-2</v>
      </c>
      <c r="U67" s="421">
        <v>3.7214465193714852E-2</v>
      </c>
      <c r="V67" s="421">
        <v>4.7840939579262672E-2</v>
      </c>
      <c r="W67" s="421">
        <v>3.6608264360948467E-2</v>
      </c>
      <c r="X67" s="421">
        <v>4.567633044808056E-2</v>
      </c>
      <c r="Y67" s="421">
        <v>4.2898443137829818E-2</v>
      </c>
      <c r="Z67" s="421">
        <v>4.3594194525859588E-2</v>
      </c>
      <c r="AA67" s="421">
        <v>4.1105213194292015E-2</v>
      </c>
      <c r="AB67" s="421">
        <v>4.5162609924334636E-2</v>
      </c>
      <c r="AC67" s="421">
        <v>3.5989609878338477E-2</v>
      </c>
      <c r="AD67" s="421">
        <v>4.5524637353434816E-2</v>
      </c>
      <c r="AE67" s="421">
        <v>3.7802604417804385E-2</v>
      </c>
      <c r="AF67" s="421">
        <v>4.8589563740415516E-2</v>
      </c>
      <c r="AG67" s="421">
        <v>3.824376005602486E-2</v>
      </c>
      <c r="AH67" s="421">
        <v>4.2367288572695748E-2</v>
      </c>
      <c r="AI67" s="421">
        <v>4.1001017568121224E-2</v>
      </c>
      <c r="AJ67" s="421">
        <v>4.325102861475455E-2</v>
      </c>
    </row>
    <row r="68" spans="1:36" ht="14.4" x14ac:dyDescent="0.25">
      <c r="A68" s="641"/>
      <c r="B68" s="96"/>
      <c r="C68" s="419"/>
      <c r="D68" s="420"/>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row>
    <row r="69" spans="1:36" ht="14.4" x14ac:dyDescent="0.25">
      <c r="A69" s="641"/>
      <c r="B69" s="96"/>
      <c r="C69" s="418" t="s">
        <v>169</v>
      </c>
      <c r="D69" s="420"/>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row>
    <row r="70" spans="1:36" ht="14.4" x14ac:dyDescent="0.25">
      <c r="A70" s="641"/>
      <c r="B70" s="96"/>
      <c r="C70" s="419" t="s">
        <v>170</v>
      </c>
      <c r="D70" s="420"/>
      <c r="E70" s="420"/>
      <c r="F70" s="420"/>
      <c r="G70" s="420">
        <v>3294063.3185506826</v>
      </c>
      <c r="H70" s="420">
        <v>3555861.7435608581</v>
      </c>
      <c r="I70" s="420">
        <v>3617250.8644866813</v>
      </c>
      <c r="J70" s="420">
        <v>3918049.3264679457</v>
      </c>
      <c r="K70" s="420">
        <v>3974907.2970251949</v>
      </c>
      <c r="L70" s="420">
        <v>4258788.7669565016</v>
      </c>
      <c r="M70" s="420">
        <v>4376150.2424016912</v>
      </c>
      <c r="N70" s="420">
        <v>4741872.5936029283</v>
      </c>
      <c r="O70" s="420">
        <v>4848729.2818562444</v>
      </c>
      <c r="P70" s="420">
        <v>5201823.7746289009</v>
      </c>
      <c r="Q70" s="420">
        <v>5392351.3552739369</v>
      </c>
      <c r="R70" s="420">
        <v>5785090.2861611154</v>
      </c>
      <c r="S70" s="420">
        <v>6052842.2618320677</v>
      </c>
      <c r="T70" s="420">
        <v>6469681.4464532612</v>
      </c>
      <c r="U70" s="420">
        <v>6743477.5012215748</v>
      </c>
      <c r="V70" s="420">
        <v>7221188.2635497898</v>
      </c>
      <c r="W70" s="420">
        <v>7532283.1054363884</v>
      </c>
      <c r="X70" s="420">
        <v>8029059.6737036509</v>
      </c>
      <c r="Y70" s="420">
        <v>8434183.4157380853</v>
      </c>
      <c r="Z70" s="420">
        <v>8953906.2393882424</v>
      </c>
      <c r="AA70" s="420">
        <v>9396258.4574788231</v>
      </c>
      <c r="AB70" s="420">
        <v>9973055.2238012478</v>
      </c>
      <c r="AC70" s="420">
        <v>10419309.723796159</v>
      </c>
      <c r="AD70" s="420">
        <v>11047058.541181456</v>
      </c>
      <c r="AE70" s="420">
        <v>11564925.787661256</v>
      </c>
      <c r="AF70" s="420">
        <v>12283333.896229193</v>
      </c>
      <c r="AG70" s="420">
        <v>12866519.335977236</v>
      </c>
      <c r="AH70" s="420">
        <v>13571676.855962042</v>
      </c>
      <c r="AI70" s="420">
        <v>14254352.441745436</v>
      </c>
      <c r="AJ70" s="420">
        <v>15036371.27235074</v>
      </c>
    </row>
    <row r="71" spans="1:36" ht="14.4" x14ac:dyDescent="0.25">
      <c r="A71" s="641"/>
      <c r="B71" s="96"/>
      <c r="C71" s="419" t="s">
        <v>161</v>
      </c>
      <c r="D71" s="420"/>
      <c r="E71" s="420"/>
      <c r="F71" s="420"/>
      <c r="G71" s="420"/>
      <c r="H71" s="421">
        <v>7.9475832639841648E-2</v>
      </c>
      <c r="I71" s="421">
        <v>1.726420354699951E-2</v>
      </c>
      <c r="J71" s="421">
        <v>8.3156649414181633E-2</v>
      </c>
      <c r="K71" s="421">
        <v>1.451180570217722E-2</v>
      </c>
      <c r="L71" s="421">
        <v>7.1418387579444326E-2</v>
      </c>
      <c r="M71" s="421">
        <v>2.7557477458329226E-2</v>
      </c>
      <c r="N71" s="421">
        <v>8.3571708223738619E-2</v>
      </c>
      <c r="O71" s="421">
        <v>2.2534702513406245E-2</v>
      </c>
      <c r="P71" s="421">
        <v>7.2822067854751607E-2</v>
      </c>
      <c r="Q71" s="421">
        <v>3.6627073291929851E-2</v>
      </c>
      <c r="R71" s="421">
        <v>7.2832592873063443E-2</v>
      </c>
      <c r="S71" s="421">
        <v>4.6283110967422408E-2</v>
      </c>
      <c r="T71" s="421">
        <v>6.8866685532132974E-2</v>
      </c>
      <c r="U71" s="421">
        <v>4.2319866446965664E-2</v>
      </c>
      <c r="V71" s="421">
        <v>7.0840417609709244E-2</v>
      </c>
      <c r="W71" s="421">
        <v>4.3080838018987017E-2</v>
      </c>
      <c r="X71" s="421">
        <v>6.5952986805383945E-2</v>
      </c>
      <c r="Y71" s="421">
        <v>5.0457184091092767E-2</v>
      </c>
      <c r="Z71" s="421">
        <v>6.1621000876073022E-2</v>
      </c>
      <c r="AA71" s="421">
        <v>4.9403266715556268E-2</v>
      </c>
      <c r="AB71" s="421">
        <v>6.138579190138508E-2</v>
      </c>
      <c r="AC71" s="421">
        <v>4.4746017141256797E-2</v>
      </c>
      <c r="AD71" s="421">
        <v>6.0248599381935254E-2</v>
      </c>
      <c r="AE71" s="421">
        <v>4.6878292945518811E-2</v>
      </c>
      <c r="AF71" s="421">
        <v>6.2119560623070634E-2</v>
      </c>
      <c r="AG71" s="421">
        <v>4.7477781250176126E-2</v>
      </c>
      <c r="AH71" s="421">
        <v>5.4805616155493689E-2</v>
      </c>
      <c r="AI71" s="421">
        <v>5.0301491335869412E-2</v>
      </c>
      <c r="AJ71" s="421">
        <v>5.4861757754429863E-2</v>
      </c>
    </row>
    <row r="72" spans="1:36" ht="14.4" x14ac:dyDescent="0.25">
      <c r="A72" s="641"/>
      <c r="B72" s="96"/>
      <c r="C72" s="419"/>
      <c r="D72" s="420"/>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row>
    <row r="73" spans="1:36" ht="14.4" x14ac:dyDescent="0.25">
      <c r="A73" s="47"/>
      <c r="B73" s="417"/>
      <c r="C73" s="418" t="s">
        <v>171</v>
      </c>
      <c r="D73" s="649"/>
      <c r="E73" s="649"/>
      <c r="F73" s="649"/>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row>
    <row r="74" spans="1:36" ht="14.4" x14ac:dyDescent="0.25">
      <c r="A74" s="47"/>
      <c r="B74" s="96"/>
      <c r="C74" s="419" t="s">
        <v>172</v>
      </c>
      <c r="D74" s="420"/>
      <c r="E74" s="420"/>
      <c r="F74" s="420"/>
      <c r="G74" s="420">
        <v>12568272.386424376</v>
      </c>
      <c r="H74" s="420">
        <v>13043257.626756303</v>
      </c>
      <c r="I74" s="420">
        <v>13325429.131351719</v>
      </c>
      <c r="J74" s="420">
        <v>13855045.892752003</v>
      </c>
      <c r="K74" s="420">
        <v>14089476.662089169</v>
      </c>
      <c r="L74" s="420">
        <v>14536381.653979262</v>
      </c>
      <c r="M74" s="420">
        <v>14934308.779998872</v>
      </c>
      <c r="N74" s="420">
        <v>15645839.909241045</v>
      </c>
      <c r="O74" s="420">
        <v>15946806.602100641</v>
      </c>
      <c r="P74" s="420">
        <v>16603696.496172702</v>
      </c>
      <c r="Q74" s="420">
        <v>17141454.826118529</v>
      </c>
      <c r="R74" s="420">
        <v>17920710.876227785</v>
      </c>
      <c r="S74" s="420">
        <v>18647574.712628946</v>
      </c>
      <c r="T74" s="420">
        <v>19488641.05849712</v>
      </c>
      <c r="U74" s="420">
        <v>20175739.932822865</v>
      </c>
      <c r="V74" s="420">
        <v>21182811.199620042</v>
      </c>
      <c r="W74" s="420">
        <v>21922061.439882796</v>
      </c>
      <c r="X74" s="420">
        <v>22962265.036853734</v>
      </c>
      <c r="Y74" s="420">
        <v>23912827.35832471</v>
      </c>
      <c r="Z74" s="420">
        <v>24990247.137542799</v>
      </c>
      <c r="AA74" s="420">
        <v>25985461.44855722</v>
      </c>
      <c r="AB74" s="420">
        <v>27190287.306818362</v>
      </c>
      <c r="AC74" s="420">
        <v>28139768.548536353</v>
      </c>
      <c r="AD74" s="420">
        <v>29448452.061965086</v>
      </c>
      <c r="AE74" s="420">
        <v>30535383.857406382</v>
      </c>
      <c r="AF74" s="420">
        <v>32043392.156493977</v>
      </c>
      <c r="AG74" s="420">
        <v>33245002.623966828</v>
      </c>
      <c r="AH74" s="420">
        <v>34674462.483159795</v>
      </c>
      <c r="AI74" s="420">
        <v>36074486.613705501</v>
      </c>
      <c r="AJ74" s="420">
        <v>37652527.719799608</v>
      </c>
    </row>
    <row r="75" spans="1:36" ht="14.4" x14ac:dyDescent="0.25">
      <c r="A75" s="47"/>
      <c r="B75" s="96"/>
      <c r="C75" s="419" t="s">
        <v>161</v>
      </c>
      <c r="D75" s="420"/>
      <c r="E75" s="420"/>
      <c r="F75" s="420"/>
      <c r="G75" s="420"/>
      <c r="H75" s="421">
        <v>3.7792405012242E-2</v>
      </c>
      <c r="I75" s="421">
        <v>2.163351462264939E-2</v>
      </c>
      <c r="J75" s="421">
        <v>3.9744818435469058E-2</v>
      </c>
      <c r="K75" s="421">
        <v>1.6920244880589245E-2</v>
      </c>
      <c r="L75" s="421">
        <v>3.1719062574736313E-2</v>
      </c>
      <c r="M75" s="421">
        <v>2.7374565107863656E-2</v>
      </c>
      <c r="N75" s="421">
        <v>4.764406171881938E-2</v>
      </c>
      <c r="O75" s="421">
        <v>1.9236211964679055E-2</v>
      </c>
      <c r="P75" s="421">
        <v>4.1192566666327451E-2</v>
      </c>
      <c r="Q75" s="421">
        <v>3.2387867970833178E-2</v>
      </c>
      <c r="R75" s="421">
        <v>4.5460321659623625E-2</v>
      </c>
      <c r="S75" s="421">
        <v>4.0559989021716855E-2</v>
      </c>
      <c r="T75" s="421">
        <v>4.5103256526896625E-2</v>
      </c>
      <c r="U75" s="421">
        <v>3.5256376894794682E-2</v>
      </c>
      <c r="V75" s="421">
        <v>4.9914960747428426E-2</v>
      </c>
      <c r="W75" s="421">
        <v>3.4898589865919885E-2</v>
      </c>
      <c r="X75" s="421">
        <v>4.745008127194171E-2</v>
      </c>
      <c r="Y75" s="421">
        <v>4.1396714128390751E-2</v>
      </c>
      <c r="Z75" s="421">
        <v>4.5056143427682528E-2</v>
      </c>
      <c r="AA75" s="421">
        <v>3.9824108402646115E-2</v>
      </c>
      <c r="AB75" s="421">
        <v>4.6365382452272633E-2</v>
      </c>
      <c r="AC75" s="421">
        <v>3.4919867929453403E-2</v>
      </c>
      <c r="AD75" s="421">
        <v>4.650654859408223E-2</v>
      </c>
      <c r="AE75" s="421">
        <v>3.6909641062090014E-2</v>
      </c>
      <c r="AF75" s="421">
        <v>4.9385601508389963E-2</v>
      </c>
      <c r="AG75" s="421">
        <v>3.7499477633466796E-2</v>
      </c>
      <c r="AH75" s="421">
        <v>4.2997736392490105E-2</v>
      </c>
      <c r="AI75" s="421">
        <v>4.0376231678447776E-2</v>
      </c>
      <c r="AJ75" s="421">
        <v>4.3743965728248894E-2</v>
      </c>
    </row>
    <row r="76" spans="1:36" ht="14.4" x14ac:dyDescent="0.25">
      <c r="A76" s="641"/>
      <c r="B76" s="96"/>
      <c r="C76" s="419"/>
      <c r="D76" s="419"/>
      <c r="E76" s="419"/>
      <c r="F76" s="419"/>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row>
    <row r="77" spans="1:36" ht="14.4" x14ac:dyDescent="0.25">
      <c r="A77" s="641"/>
      <c r="B77" s="96"/>
      <c r="C77" s="418" t="s">
        <v>173</v>
      </c>
      <c r="D77" s="420"/>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row>
    <row r="78" spans="1:36" ht="14.4" x14ac:dyDescent="0.25">
      <c r="A78" s="641"/>
      <c r="B78" s="96"/>
      <c r="C78" s="419" t="s">
        <v>174</v>
      </c>
      <c r="D78" s="420"/>
      <c r="E78" s="420"/>
      <c r="F78" s="420"/>
      <c r="G78" s="420">
        <v>6770880.0207718099</v>
      </c>
      <c r="H78" s="420">
        <v>7367985.3684235234</v>
      </c>
      <c r="I78" s="420">
        <v>7153337.3166907867</v>
      </c>
      <c r="J78" s="420">
        <v>7918553.7947751433</v>
      </c>
      <c r="K78" s="420">
        <v>7599295.1586791221</v>
      </c>
      <c r="L78" s="420">
        <v>8390540.0426488705</v>
      </c>
      <c r="M78" s="420">
        <v>8139640.7133051781</v>
      </c>
      <c r="N78" s="420">
        <v>9097728.7767037638</v>
      </c>
      <c r="O78" s="420">
        <v>8787711.3617991358</v>
      </c>
      <c r="P78" s="420">
        <v>9692460.4826726653</v>
      </c>
      <c r="Q78" s="420">
        <v>9526191.636082489</v>
      </c>
      <c r="R78" s="420">
        <v>10448178.084280958</v>
      </c>
      <c r="S78" s="420">
        <v>10436590.857492048</v>
      </c>
      <c r="T78" s="420">
        <v>11342718.481510153</v>
      </c>
      <c r="U78" s="420">
        <v>11361190.055661051</v>
      </c>
      <c r="V78" s="420">
        <v>12312656.843913838</v>
      </c>
      <c r="W78" s="420">
        <v>12411394.861885892</v>
      </c>
      <c r="X78" s="420">
        <v>13339059.549005808</v>
      </c>
      <c r="Y78" s="420">
        <v>13603833.419926353</v>
      </c>
      <c r="Z78" s="420">
        <v>14517344.679116834</v>
      </c>
      <c r="AA78" s="420">
        <v>14846660.903913541</v>
      </c>
      <c r="AB78" s="420">
        <v>15801838.270357123</v>
      </c>
      <c r="AC78" s="420">
        <v>16139220.67398938</v>
      </c>
      <c r="AD78" s="420">
        <v>17126230.754584037</v>
      </c>
      <c r="AE78" s="420">
        <v>17573780.532656536</v>
      </c>
      <c r="AF78" s="420">
        <v>18653089.122889202</v>
      </c>
      <c r="AG78" s="420">
        <v>19193856.016680248</v>
      </c>
      <c r="AH78" s="420">
        <v>20208209.460601848</v>
      </c>
      <c r="AI78" s="420">
        <v>20888900.325150833</v>
      </c>
      <c r="AJ78" s="420">
        <v>21973380.650212191</v>
      </c>
    </row>
    <row r="79" spans="1:36" ht="14.4" x14ac:dyDescent="0.25">
      <c r="A79" s="641"/>
      <c r="B79" s="96"/>
      <c r="C79" s="419" t="s">
        <v>161</v>
      </c>
      <c r="D79" s="420"/>
      <c r="E79" s="420"/>
      <c r="F79" s="420"/>
      <c r="G79" s="420"/>
      <c r="H79" s="422">
        <v>8.8187258645834002E-2</v>
      </c>
      <c r="I79" s="422">
        <v>-2.9132529585718138E-2</v>
      </c>
      <c r="J79" s="422">
        <v>0.10697335302487233</v>
      </c>
      <c r="K79" s="422">
        <v>-4.0317795947370574E-2</v>
      </c>
      <c r="L79" s="422">
        <v>0.10412082534602844</v>
      </c>
      <c r="M79" s="422">
        <v>-2.9902643699735467E-2</v>
      </c>
      <c r="N79" s="422">
        <v>0.11770643166503414</v>
      </c>
      <c r="O79" s="422">
        <v>-3.4076352737452312E-2</v>
      </c>
      <c r="P79" s="422">
        <v>0.10295617182040641</v>
      </c>
      <c r="Q79" s="422">
        <v>-1.7154451842998707E-2</v>
      </c>
      <c r="R79" s="422">
        <v>9.6784369181305188E-2</v>
      </c>
      <c r="S79" s="422">
        <v>-1.1090188830474492E-3</v>
      </c>
      <c r="T79" s="422">
        <v>8.6822185174350183E-2</v>
      </c>
      <c r="U79" s="422">
        <v>1.6284962181692341E-3</v>
      </c>
      <c r="V79" s="422">
        <v>8.3747106033024335E-2</v>
      </c>
      <c r="W79" s="422">
        <v>8.0192292552082531E-3</v>
      </c>
      <c r="X79" s="422">
        <v>7.4742983962961182E-2</v>
      </c>
      <c r="Y79" s="422">
        <v>1.9849515623481771E-2</v>
      </c>
      <c r="Z79" s="422">
        <v>6.7151017730958565E-2</v>
      </c>
      <c r="AA79" s="422">
        <v>2.2684329130135447E-2</v>
      </c>
      <c r="AB79" s="422">
        <v>6.4336174485658232E-2</v>
      </c>
      <c r="AC79" s="422">
        <v>2.1350832596809779E-2</v>
      </c>
      <c r="AD79" s="422">
        <v>6.1155993869354691E-2</v>
      </c>
      <c r="AE79" s="422">
        <v>2.6132415502617631E-2</v>
      </c>
      <c r="AF79" s="422">
        <v>6.1415845510704871E-2</v>
      </c>
      <c r="AG79" s="422">
        <v>2.8990741974607898E-2</v>
      </c>
      <c r="AH79" s="422">
        <v>5.2847819794005164E-2</v>
      </c>
      <c r="AI79" s="422">
        <v>3.3683878122703917E-2</v>
      </c>
      <c r="AJ79" s="422">
        <v>5.1916582882805623E-2</v>
      </c>
    </row>
    <row r="80" spans="1:36" ht="14.4" x14ac:dyDescent="0.25">
      <c r="A80" s="641"/>
      <c r="B80" s="96"/>
      <c r="C80" s="419"/>
      <c r="D80" s="420"/>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row>
    <row r="81" spans="1:36" ht="14.4" x14ac:dyDescent="0.25">
      <c r="A81" s="641"/>
      <c r="B81" s="96"/>
      <c r="C81" s="418" t="s">
        <v>175</v>
      </c>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row>
    <row r="82" spans="1:36" ht="14.4" x14ac:dyDescent="0.25">
      <c r="A82" s="641"/>
      <c r="B82" s="96"/>
      <c r="C82" s="419" t="s">
        <v>176</v>
      </c>
      <c r="D82" s="420"/>
      <c r="E82" s="420"/>
      <c r="F82" s="420"/>
      <c r="G82" s="420">
        <v>11502512.935281703</v>
      </c>
      <c r="H82" s="420">
        <v>11361982.713396629</v>
      </c>
      <c r="I82" s="420">
        <v>12043245.781356076</v>
      </c>
      <c r="J82" s="420">
        <v>11911060.665453589</v>
      </c>
      <c r="K82" s="420">
        <v>12559293.741320055</v>
      </c>
      <c r="L82" s="420">
        <v>12370056.813917076</v>
      </c>
      <c r="M82" s="420">
        <v>13125252.488906428</v>
      </c>
      <c r="N82" s="420">
        <v>13194046.458421996</v>
      </c>
      <c r="O82" s="420">
        <v>13847488.144299148</v>
      </c>
      <c r="P82" s="420">
        <v>13886619.128904752</v>
      </c>
      <c r="Q82" s="420">
        <v>14700689.647110527</v>
      </c>
      <c r="R82" s="420">
        <v>14861932.966823058</v>
      </c>
      <c r="S82" s="420">
        <v>15787390.147471251</v>
      </c>
      <c r="T82" s="420">
        <v>16015593.579355661</v>
      </c>
      <c r="U82" s="420">
        <v>16857211.445088234</v>
      </c>
      <c r="V82" s="420">
        <v>17239758.794064268</v>
      </c>
      <c r="W82" s="420">
        <v>18074760.354912173</v>
      </c>
      <c r="X82" s="420">
        <v>18498811.977055188</v>
      </c>
      <c r="Y82" s="420">
        <v>19456884.307803143</v>
      </c>
      <c r="Z82" s="420">
        <v>19921712.803858425</v>
      </c>
      <c r="AA82" s="420">
        <v>20866486.069450654</v>
      </c>
      <c r="AB82" s="420">
        <v>21441059.789657373</v>
      </c>
      <c r="AC82" s="420">
        <v>22301248.882723883</v>
      </c>
      <c r="AD82" s="420">
        <v>22962517.164961822</v>
      </c>
      <c r="AE82" s="420">
        <v>23883383.838121876</v>
      </c>
      <c r="AF82" s="420">
        <v>24698537.24915361</v>
      </c>
      <c r="AG82" s="420">
        <v>25661466.487266716</v>
      </c>
      <c r="AH82" s="420">
        <v>26410479.55312448</v>
      </c>
      <c r="AI82" s="420">
        <v>27478024.847786024</v>
      </c>
      <c r="AJ82" s="420">
        <v>28330925.37784579</v>
      </c>
    </row>
    <row r="83" spans="1:36" ht="14.4" x14ac:dyDescent="0.25">
      <c r="A83" s="641"/>
      <c r="B83" s="96"/>
      <c r="C83" s="419" t="s">
        <v>161</v>
      </c>
      <c r="D83" s="420"/>
      <c r="E83" s="420"/>
      <c r="F83" s="420"/>
      <c r="G83" s="420"/>
      <c r="H83" s="422">
        <v>-1.221734960662596E-2</v>
      </c>
      <c r="I83" s="422">
        <v>5.9959875414718443E-2</v>
      </c>
      <c r="J83" s="422">
        <v>-1.0975871314286428E-2</v>
      </c>
      <c r="K83" s="422">
        <v>5.4422783501269389E-2</v>
      </c>
      <c r="L83" s="422">
        <v>-1.5067481603713876E-2</v>
      </c>
      <c r="M83" s="422">
        <v>6.1050299634817388E-2</v>
      </c>
      <c r="N83" s="422">
        <v>5.2413444673702755E-3</v>
      </c>
      <c r="O83" s="422">
        <v>4.9525495300954341E-2</v>
      </c>
      <c r="P83" s="422">
        <v>2.8258543497446187E-3</v>
      </c>
      <c r="Q83" s="422">
        <v>5.8622657584904994E-2</v>
      </c>
      <c r="R83" s="422">
        <v>1.0968418732941809E-2</v>
      </c>
      <c r="S83" s="422">
        <v>6.227031051170337E-2</v>
      </c>
      <c r="T83" s="422">
        <v>1.4454791434983469E-2</v>
      </c>
      <c r="U83" s="422">
        <v>5.2549901542046557E-2</v>
      </c>
      <c r="V83" s="422">
        <v>2.2693394469314752E-2</v>
      </c>
      <c r="W83" s="422">
        <v>4.8434642898565354E-2</v>
      </c>
      <c r="X83" s="422">
        <v>2.3460981712422585E-2</v>
      </c>
      <c r="Y83" s="422">
        <v>5.1791019441480339E-2</v>
      </c>
      <c r="Z83" s="422">
        <v>2.3890181423798885E-2</v>
      </c>
      <c r="AA83" s="422">
        <v>4.7424299049690422E-2</v>
      </c>
      <c r="AB83" s="422">
        <v>2.7535720115708276E-2</v>
      </c>
      <c r="AC83" s="422">
        <v>4.0118776847096117E-2</v>
      </c>
      <c r="AD83" s="422">
        <v>2.9651625597981845E-2</v>
      </c>
      <c r="AE83" s="422">
        <v>4.0103036898985582E-2</v>
      </c>
      <c r="AF83" s="422">
        <v>3.4130566110594972E-2</v>
      </c>
      <c r="AG83" s="422">
        <v>3.8987298251685079E-2</v>
      </c>
      <c r="AH83" s="422">
        <v>2.9188240907020123E-2</v>
      </c>
      <c r="AI83" s="422">
        <v>4.0421276429842362E-2</v>
      </c>
      <c r="AJ83" s="422">
        <v>3.1039368178185721E-2</v>
      </c>
    </row>
    <row r="84" spans="1:36" ht="14.4" x14ac:dyDescent="0.25">
      <c r="A84" s="641"/>
      <c r="B84" s="96"/>
      <c r="C84" s="419"/>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row>
    <row r="85" spans="1:36" ht="14.4" x14ac:dyDescent="0.25">
      <c r="A85" s="641"/>
      <c r="B85" s="96"/>
      <c r="C85" s="418" t="s">
        <v>177</v>
      </c>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row>
    <row r="86" spans="1:36" ht="14.4" x14ac:dyDescent="0.25">
      <c r="A86" s="641"/>
      <c r="B86" s="96"/>
      <c r="C86" s="419" t="s">
        <v>178</v>
      </c>
      <c r="D86" s="420"/>
      <c r="E86" s="420"/>
      <c r="F86" s="420"/>
      <c r="G86" s="420">
        <v>7835677.5230358457</v>
      </c>
      <c r="H86" s="420">
        <v>7699029.0462169703</v>
      </c>
      <c r="I86" s="420">
        <v>8287017.9116010442</v>
      </c>
      <c r="J86" s="420">
        <v>8193333.5618535122</v>
      </c>
      <c r="K86" s="420">
        <v>8756320.8110029716</v>
      </c>
      <c r="L86" s="420">
        <v>8644358.1216612253</v>
      </c>
      <c r="M86" s="420">
        <v>9288887.2841336541</v>
      </c>
      <c r="N86" s="420">
        <v>9357747.8146569896</v>
      </c>
      <c r="O86" s="420">
        <v>9937999.740532985</v>
      </c>
      <c r="P86" s="420">
        <v>9990356.9845237285</v>
      </c>
      <c r="Q86" s="420">
        <v>10683481.474488541</v>
      </c>
      <c r="R86" s="420">
        <v>10836818.097597694</v>
      </c>
      <c r="S86" s="420">
        <v>11617036.254367359</v>
      </c>
      <c r="T86" s="420">
        <v>11837386.890798546</v>
      </c>
      <c r="U86" s="420">
        <v>12564984.998370335</v>
      </c>
      <c r="V86" s="420">
        <v>12918803.068584248</v>
      </c>
      <c r="W86" s="420">
        <v>13653119.162373643</v>
      </c>
      <c r="X86" s="420">
        <v>14057331.831754388</v>
      </c>
      <c r="Y86" s="420">
        <v>14899001.461941384</v>
      </c>
      <c r="Z86" s="420">
        <v>15353907.840643315</v>
      </c>
      <c r="AA86" s="420">
        <v>16201720.896927187</v>
      </c>
      <c r="AB86" s="420">
        <v>16761777.340076415</v>
      </c>
      <c r="AC86" s="420">
        <v>17561130.941369373</v>
      </c>
      <c r="AD86" s="420">
        <v>18210761.250018008</v>
      </c>
      <c r="AE86" s="420">
        <v>19077288.001604501</v>
      </c>
      <c r="AF86" s="420">
        <v>19873720.974016551</v>
      </c>
      <c r="AG86" s="420">
        <v>20796513.823035225</v>
      </c>
      <c r="AH86" s="420">
        <v>21565394.51201316</v>
      </c>
      <c r="AI86" s="420">
        <v>22598330.913688842</v>
      </c>
      <c r="AJ86" s="420">
        <v>23479818.915019516</v>
      </c>
    </row>
    <row r="87" spans="1:36" ht="14.4" x14ac:dyDescent="0.25">
      <c r="A87" s="641"/>
      <c r="B87" s="96"/>
      <c r="C87" s="419" t="s">
        <v>161</v>
      </c>
      <c r="D87" s="420"/>
      <c r="E87" s="420"/>
      <c r="F87" s="420"/>
      <c r="G87" s="420"/>
      <c r="H87" s="422">
        <v>-1.743926755754651E-2</v>
      </c>
      <c r="I87" s="422">
        <v>7.6371820635355414E-2</v>
      </c>
      <c r="J87" s="422">
        <v>-1.1304953210778365E-2</v>
      </c>
      <c r="K87" s="422">
        <v>6.87128437893232E-2</v>
      </c>
      <c r="L87" s="422">
        <v>-1.2786499233908467E-2</v>
      </c>
      <c r="M87" s="422">
        <v>7.4560673378090761E-2</v>
      </c>
      <c r="N87" s="422">
        <v>7.4132162892057282E-3</v>
      </c>
      <c r="O87" s="422">
        <v>6.2007647285295495E-2</v>
      </c>
      <c r="P87" s="422">
        <v>5.2683885447491023E-3</v>
      </c>
      <c r="Q87" s="422">
        <v>6.9379351612614715E-2</v>
      </c>
      <c r="R87" s="422">
        <v>1.4352683015860552E-2</v>
      </c>
      <c r="S87" s="422">
        <v>7.199697824056156E-2</v>
      </c>
      <c r="T87" s="422">
        <v>1.8967887472017469E-2</v>
      </c>
      <c r="U87" s="422">
        <v>6.1466108549460836E-2</v>
      </c>
      <c r="V87" s="422">
        <v>2.8159052339481801E-2</v>
      </c>
      <c r="W87" s="422">
        <v>5.6840876812736141E-2</v>
      </c>
      <c r="X87" s="422">
        <v>2.9605884528914571E-2</v>
      </c>
      <c r="Y87" s="422">
        <v>5.987406716015134E-2</v>
      </c>
      <c r="Z87" s="422">
        <v>3.0532675620172416E-2</v>
      </c>
      <c r="AA87" s="422">
        <v>5.5218063380556931E-2</v>
      </c>
      <c r="AB87" s="422">
        <v>3.4567713313432509E-2</v>
      </c>
      <c r="AC87" s="422">
        <v>4.7689071694190295E-2</v>
      </c>
      <c r="AD87" s="422">
        <v>3.6992509811442593E-2</v>
      </c>
      <c r="AE87" s="422">
        <v>4.7583225088167924E-2</v>
      </c>
      <c r="AF87" s="422">
        <v>4.1747703989427926E-2</v>
      </c>
      <c r="AG87" s="422">
        <v>4.6432816996130673E-2</v>
      </c>
      <c r="AH87" s="422">
        <v>3.6971614354242628E-2</v>
      </c>
      <c r="AI87" s="422">
        <v>4.7897867164001004E-2</v>
      </c>
      <c r="AJ87" s="422">
        <v>3.9006774646206999E-2</v>
      </c>
    </row>
    <row r="88" spans="1:36" ht="14.4" x14ac:dyDescent="0.25">
      <c r="A88" s="641"/>
      <c r="B88" s="96"/>
      <c r="C88" s="419"/>
      <c r="D88" s="420"/>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c r="AJ88" s="420"/>
    </row>
    <row r="89" spans="1:36" ht="14.4" x14ac:dyDescent="0.25">
      <c r="A89" s="641"/>
      <c r="B89" s="96"/>
      <c r="C89" s="418" t="s">
        <v>179</v>
      </c>
      <c r="D89" s="420"/>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c r="AJ89" s="420"/>
    </row>
    <row r="90" spans="1:36" ht="14.4" x14ac:dyDescent="0.25">
      <c r="A90" s="641"/>
      <c r="B90" s="96"/>
      <c r="C90" s="419" t="s">
        <v>180</v>
      </c>
      <c r="D90" s="420"/>
      <c r="E90" s="420"/>
      <c r="F90" s="420"/>
      <c r="G90" s="420">
        <v>43064009.540893123</v>
      </c>
      <c r="H90" s="420">
        <v>44154791.301187113</v>
      </c>
      <c r="I90" s="420">
        <v>45576913.513485946</v>
      </c>
      <c r="J90" s="420">
        <v>46817316.44490318</v>
      </c>
      <c r="K90" s="420">
        <v>48275646.849459879</v>
      </c>
      <c r="L90" s="420">
        <v>49215413.797873177</v>
      </c>
      <c r="M90" s="420">
        <v>51361712.614007294</v>
      </c>
      <c r="N90" s="420">
        <v>53235297.42682679</v>
      </c>
      <c r="O90" s="420">
        <v>55221294.06641797</v>
      </c>
      <c r="P90" s="420">
        <v>56960517.888195075</v>
      </c>
      <c r="Q90" s="420">
        <v>59787997.774703078</v>
      </c>
      <c r="R90" s="420">
        <v>62053161.529191628</v>
      </c>
      <c r="S90" s="420">
        <v>65544005.198651642</v>
      </c>
      <c r="T90" s="420">
        <v>68131518.415938362</v>
      </c>
      <c r="U90" s="420">
        <v>71464913.45408991</v>
      </c>
      <c r="V90" s="420">
        <v>74729965.175509095</v>
      </c>
      <c r="W90" s="420">
        <v>78210286.434084952</v>
      </c>
      <c r="X90" s="420">
        <v>81664308.456522509</v>
      </c>
      <c r="Y90" s="420">
        <v>85847123.349574938</v>
      </c>
      <c r="Z90" s="420">
        <v>89486320.387731582</v>
      </c>
      <c r="AA90" s="420">
        <v>93767816.490847141</v>
      </c>
      <c r="AB90" s="420">
        <v>97902823.980876788</v>
      </c>
      <c r="AC90" s="420">
        <v>101950982.94210953</v>
      </c>
      <c r="AD90" s="420">
        <v>106492857.40288021</v>
      </c>
      <c r="AE90" s="420">
        <v>110973777.97925824</v>
      </c>
      <c r="AF90" s="420">
        <v>116270437.36564192</v>
      </c>
      <c r="AG90" s="420">
        <v>121118920.1798272</v>
      </c>
      <c r="AH90" s="420">
        <v>126169838.68696482</v>
      </c>
      <c r="AI90" s="420">
        <v>131710282.86176738</v>
      </c>
      <c r="AJ90" s="420">
        <v>137356612.57080254</v>
      </c>
    </row>
    <row r="91" spans="1:36" ht="14.4" x14ac:dyDescent="0.25">
      <c r="A91" s="641"/>
      <c r="B91" s="96"/>
      <c r="C91" s="419" t="s">
        <v>161</v>
      </c>
      <c r="D91" s="420"/>
      <c r="E91" s="420"/>
      <c r="F91" s="420"/>
      <c r="G91" s="420"/>
      <c r="H91" s="422">
        <v>2.5329312619118655E-2</v>
      </c>
      <c r="I91" s="422">
        <v>3.2207653357442065E-2</v>
      </c>
      <c r="J91" s="422">
        <v>2.7215597454843143E-2</v>
      </c>
      <c r="K91" s="422">
        <v>3.1149380513360497E-2</v>
      </c>
      <c r="L91" s="422">
        <v>1.9466687859073437E-2</v>
      </c>
      <c r="M91" s="422">
        <v>4.3610297069713332E-2</v>
      </c>
      <c r="N91" s="422">
        <v>3.647823870087491E-2</v>
      </c>
      <c r="O91" s="422">
        <v>3.730601190537125E-2</v>
      </c>
      <c r="P91" s="422">
        <v>3.1495528150521722E-2</v>
      </c>
      <c r="Q91" s="422">
        <v>4.9639293871202514E-2</v>
      </c>
      <c r="R91" s="422">
        <v>3.7886596621353401E-2</v>
      </c>
      <c r="S91" s="422">
        <v>5.6255694044175623E-2</v>
      </c>
      <c r="T91" s="422">
        <v>3.9477496217151388E-2</v>
      </c>
      <c r="U91" s="422">
        <v>4.8925887983317699E-2</v>
      </c>
      <c r="V91" s="422">
        <v>4.5687478842560997E-2</v>
      </c>
      <c r="W91" s="422">
        <v>4.6571964143192805E-2</v>
      </c>
      <c r="X91" s="422">
        <v>4.4163270330796985E-2</v>
      </c>
      <c r="Y91" s="422">
        <v>5.1219620567525277E-2</v>
      </c>
      <c r="Z91" s="422">
        <v>4.2391601444088024E-2</v>
      </c>
      <c r="AA91" s="422">
        <v>4.7845258186552324E-2</v>
      </c>
      <c r="AB91" s="422">
        <v>4.4098365993552532E-2</v>
      </c>
      <c r="AC91" s="422">
        <v>4.1348745589028742E-2</v>
      </c>
      <c r="AD91" s="422">
        <v>4.4549589711652689E-2</v>
      </c>
      <c r="AE91" s="422">
        <v>4.2077193585161904E-2</v>
      </c>
      <c r="AF91" s="422">
        <v>4.7728927345103672E-2</v>
      </c>
      <c r="AG91" s="422">
        <v>4.170004795748717E-2</v>
      </c>
      <c r="AH91" s="422">
        <v>4.1702142816650335E-2</v>
      </c>
      <c r="AI91" s="422">
        <v>4.3912588241859778E-2</v>
      </c>
      <c r="AJ91" s="422">
        <v>4.2869315791851242E-2</v>
      </c>
    </row>
    <row r="92" spans="1:36" ht="14.4" x14ac:dyDescent="0.25">
      <c r="A92" s="641"/>
      <c r="B92" s="96"/>
      <c r="C92" s="423"/>
      <c r="D92" s="287"/>
      <c r="E92" s="287"/>
      <c r="F92" s="287"/>
      <c r="G92" s="287"/>
      <c r="H92" s="287"/>
      <c r="I92" s="287"/>
      <c r="J92" s="287"/>
      <c r="K92" s="287"/>
      <c r="L92" s="287"/>
      <c r="M92" s="287"/>
      <c r="N92" s="287"/>
      <c r="O92" s="287"/>
      <c r="P92" s="287"/>
      <c r="Q92" s="287"/>
      <c r="R92" s="287"/>
      <c r="S92" s="287"/>
      <c r="T92" s="287"/>
      <c r="U92" s="287"/>
      <c r="V92" s="287"/>
      <c r="W92" s="287"/>
      <c r="X92" s="287"/>
      <c r="Y92" s="287"/>
      <c r="Z92" s="287"/>
      <c r="AA92" s="287"/>
      <c r="AB92" s="287"/>
      <c r="AC92" s="287"/>
      <c r="AD92" s="287"/>
      <c r="AE92" s="287"/>
      <c r="AF92" s="287"/>
      <c r="AG92" s="287"/>
      <c r="AH92" s="287"/>
      <c r="AI92" s="287"/>
      <c r="AJ92" s="287"/>
    </row>
    <row r="93" spans="1:36" ht="14.4" x14ac:dyDescent="0.25">
      <c r="A93" s="47"/>
      <c r="B93" s="417"/>
      <c r="C93" s="418" t="s">
        <v>342</v>
      </c>
      <c r="D93" s="782"/>
      <c r="E93" s="782"/>
      <c r="F93" s="782"/>
      <c r="G93" s="782"/>
      <c r="H93" s="649"/>
      <c r="I93" s="649"/>
      <c r="J93" s="649"/>
      <c r="K93" s="649"/>
      <c r="L93" s="649"/>
      <c r="M93" s="649"/>
      <c r="N93" s="649"/>
      <c r="O93" s="649"/>
      <c r="P93" s="649"/>
      <c r="Q93" s="649"/>
      <c r="R93" s="649"/>
      <c r="S93" s="649"/>
      <c r="T93" s="649"/>
      <c r="U93" s="649"/>
      <c r="V93" s="649"/>
      <c r="W93" s="649"/>
      <c r="X93" s="649"/>
      <c r="Y93" s="649"/>
      <c r="Z93" s="649"/>
      <c r="AA93" s="649"/>
      <c r="AB93" s="649"/>
      <c r="AC93" s="649"/>
      <c r="AD93" s="649"/>
      <c r="AE93" s="649"/>
      <c r="AF93" s="649"/>
      <c r="AG93" s="649"/>
      <c r="AH93" s="649"/>
      <c r="AI93" s="649"/>
      <c r="AJ93" s="649"/>
    </row>
    <row r="94" spans="1:36" ht="14.4" x14ac:dyDescent="0.25">
      <c r="A94" s="47"/>
      <c r="B94" s="417"/>
      <c r="C94" s="418" t="s">
        <v>165</v>
      </c>
      <c r="D94" s="649"/>
      <c r="E94" s="649"/>
      <c r="F94" s="649"/>
      <c r="G94" s="649"/>
      <c r="H94" s="649"/>
      <c r="I94" s="649"/>
      <c r="J94" s="649"/>
      <c r="K94" s="649"/>
      <c r="L94" s="649"/>
      <c r="M94" s="649"/>
      <c r="N94" s="649"/>
      <c r="O94" s="649"/>
      <c r="P94" s="649"/>
      <c r="Q94" s="649"/>
      <c r="R94" s="649"/>
      <c r="S94" s="649"/>
      <c r="T94" s="649"/>
      <c r="U94" s="649"/>
      <c r="V94" s="649"/>
      <c r="W94" s="649"/>
      <c r="X94" s="649"/>
      <c r="Y94" s="649"/>
      <c r="Z94" s="649"/>
      <c r="AA94" s="649"/>
      <c r="AB94" s="649"/>
      <c r="AC94" s="649"/>
      <c r="AD94" s="649"/>
      <c r="AE94" s="649"/>
      <c r="AF94" s="649"/>
      <c r="AG94" s="649"/>
      <c r="AH94" s="649"/>
      <c r="AI94" s="649"/>
      <c r="AJ94" s="649"/>
    </row>
    <row r="95" spans="1:36" ht="14.4" x14ac:dyDescent="0.25">
      <c r="A95" s="47"/>
      <c r="B95" s="96"/>
      <c r="C95" s="419" t="s">
        <v>166</v>
      </c>
      <c r="D95" s="420"/>
      <c r="E95" s="420"/>
      <c r="F95" s="420"/>
      <c r="G95" s="420">
        <v>11028075.445731562</v>
      </c>
      <c r="H95" s="420">
        <v>11407863.837986894</v>
      </c>
      <c r="I95" s="420">
        <v>11743435.490841135</v>
      </c>
      <c r="J95" s="420">
        <v>12109217.097557349</v>
      </c>
      <c r="K95" s="420">
        <v>12395282.315002289</v>
      </c>
      <c r="L95" s="420">
        <v>12636981.938204726</v>
      </c>
      <c r="M95" s="420">
        <v>12799110.889463514</v>
      </c>
      <c r="N95" s="420">
        <v>12948875.514169497</v>
      </c>
      <c r="O95" s="420">
        <v>13030225.386197077</v>
      </c>
      <c r="P95" s="420">
        <v>13102114.000473883</v>
      </c>
      <c r="Q95" s="420">
        <v>13242725.304126548</v>
      </c>
      <c r="R95" s="420">
        <v>13348260.280861393</v>
      </c>
      <c r="S95" s="420">
        <v>13442692.508985659</v>
      </c>
      <c r="T95" s="420">
        <v>13523585.315381378</v>
      </c>
      <c r="U95" s="420">
        <v>13583338.005690759</v>
      </c>
      <c r="V95" s="420">
        <v>13667789.984324669</v>
      </c>
      <c r="W95" s="420">
        <v>13757833.28939236</v>
      </c>
      <c r="X95" s="420">
        <v>13853924.680794608</v>
      </c>
      <c r="Y95" s="420">
        <v>13990935.142885786</v>
      </c>
      <c r="Z95" s="420">
        <v>14145261.010394825</v>
      </c>
      <c r="AA95" s="420">
        <v>14307376.989577333</v>
      </c>
      <c r="AB95" s="420">
        <v>14488006.682942318</v>
      </c>
      <c r="AC95" s="420">
        <v>14634584.906608738</v>
      </c>
      <c r="AD95" s="420">
        <v>14850991.144549884</v>
      </c>
      <c r="AE95" s="420">
        <v>15063793.710336518</v>
      </c>
      <c r="AF95" s="420">
        <v>15312944.862110212</v>
      </c>
      <c r="AG95" s="420">
        <v>15565888.640580226</v>
      </c>
      <c r="AH95" s="420">
        <v>15796455.853067754</v>
      </c>
      <c r="AI95" s="420">
        <v>16041057.80348731</v>
      </c>
      <c r="AJ95" s="420">
        <v>16288556.550836436</v>
      </c>
    </row>
    <row r="96" spans="1:36" ht="14.4" x14ac:dyDescent="0.25">
      <c r="A96" s="47"/>
      <c r="B96" s="96"/>
      <c r="C96" s="419" t="s">
        <v>161</v>
      </c>
      <c r="D96" s="420"/>
      <c r="E96" s="420"/>
      <c r="F96" s="420"/>
      <c r="G96" s="420"/>
      <c r="H96" s="421">
        <v>3.4438320097123581E-2</v>
      </c>
      <c r="I96" s="421">
        <v>2.9415818563404118E-2</v>
      </c>
      <c r="J96" s="421">
        <v>3.1147751184182157E-2</v>
      </c>
      <c r="K96" s="421">
        <v>2.362375826118801E-2</v>
      </c>
      <c r="L96" s="421">
        <v>1.9499323779814441E-2</v>
      </c>
      <c r="M96" s="421">
        <v>1.2829720897885586E-2</v>
      </c>
      <c r="N96" s="421">
        <v>1.1701174089309015E-2</v>
      </c>
      <c r="O96" s="421">
        <v>6.2823889177528501E-3</v>
      </c>
      <c r="P96" s="421">
        <v>5.5170660634126503E-3</v>
      </c>
      <c r="Q96" s="421">
        <v>1.0731955442272824E-2</v>
      </c>
      <c r="R96" s="421">
        <v>7.969279307028997E-3</v>
      </c>
      <c r="S96" s="421">
        <v>7.0744970608388955E-3</v>
      </c>
      <c r="T96" s="421">
        <v>6.0176044599433249E-3</v>
      </c>
      <c r="U96" s="421">
        <v>4.4184059859791727E-3</v>
      </c>
      <c r="V96" s="421">
        <v>6.2173214417935519E-3</v>
      </c>
      <c r="W96" s="421">
        <v>6.5879930238143154E-3</v>
      </c>
      <c r="X96" s="421">
        <v>6.9844858111732756E-3</v>
      </c>
      <c r="Y96" s="421">
        <v>9.8896497020163759E-3</v>
      </c>
      <c r="Z96" s="421">
        <v>1.1030418333939021E-2</v>
      </c>
      <c r="AA96" s="421">
        <v>1.1460798006015927E-2</v>
      </c>
      <c r="AB96" s="421">
        <v>1.2624934220756941E-2</v>
      </c>
      <c r="AC96" s="421">
        <v>1.0117211212981864E-2</v>
      </c>
      <c r="AD96" s="421">
        <v>1.4787316437203518E-2</v>
      </c>
      <c r="AE96" s="421">
        <v>1.4329182726954177E-2</v>
      </c>
      <c r="AF96" s="421">
        <v>1.6539734715215307E-2</v>
      </c>
      <c r="AG96" s="421">
        <v>1.6518297476267159E-2</v>
      </c>
      <c r="AH96" s="421">
        <v>1.4812338557173026E-2</v>
      </c>
      <c r="AI96" s="421">
        <v>1.5484609503216722E-2</v>
      </c>
      <c r="AJ96" s="421">
        <v>1.542907895359122E-2</v>
      </c>
    </row>
    <row r="97" spans="1:36" ht="14.4" x14ac:dyDescent="0.25">
      <c r="A97" s="641"/>
      <c r="B97" s="96"/>
      <c r="C97" s="419"/>
      <c r="D97" s="419"/>
      <c r="E97" s="419"/>
      <c r="F97" s="419"/>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c r="AJ97" s="420"/>
    </row>
    <row r="98" spans="1:36" ht="14.4" x14ac:dyDescent="0.25">
      <c r="A98" s="641"/>
      <c r="B98" s="96"/>
      <c r="C98" s="418" t="s">
        <v>167</v>
      </c>
      <c r="D98" s="420"/>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row>
    <row r="99" spans="1:36" ht="14.4" x14ac:dyDescent="0.25">
      <c r="A99" s="641"/>
      <c r="B99" s="96"/>
      <c r="C99" s="419" t="s">
        <v>168</v>
      </c>
      <c r="D99" s="420"/>
      <c r="E99" s="420"/>
      <c r="F99" s="420"/>
      <c r="G99" s="420">
        <v>10102374.829310875</v>
      </c>
      <c r="H99" s="420">
        <v>10441572.744471667</v>
      </c>
      <c r="I99" s="420">
        <v>10665717.048028577</v>
      </c>
      <c r="J99" s="420">
        <v>11062140.685814507</v>
      </c>
      <c r="K99" s="420">
        <v>11260682.006677117</v>
      </c>
      <c r="L99" s="420">
        <v>11593334.517363831</v>
      </c>
      <c r="M99" s="420">
        <v>11722703.930234769</v>
      </c>
      <c r="N99" s="420">
        <v>12001989.080416361</v>
      </c>
      <c r="O99" s="420">
        <v>12108387.119834678</v>
      </c>
      <c r="P99" s="420">
        <v>12342937.460136754</v>
      </c>
      <c r="Q99" s="420">
        <v>12529653.400631458</v>
      </c>
      <c r="R99" s="420">
        <v>12817274.997361824</v>
      </c>
      <c r="S99" s="420">
        <v>12985556.639543954</v>
      </c>
      <c r="T99" s="420">
        <v>13255484.527514258</v>
      </c>
      <c r="U99" s="420">
        <v>13397373.35327455</v>
      </c>
      <c r="V99" s="420">
        <v>13656053.586089196</v>
      </c>
      <c r="W99" s="420">
        <v>13816540.489629639</v>
      </c>
      <c r="X99" s="420">
        <v>14055326.852542423</v>
      </c>
      <c r="Y99" s="420">
        <v>14237049.636664581</v>
      </c>
      <c r="Z99" s="420">
        <v>14493020.688950965</v>
      </c>
      <c r="AA99" s="420">
        <v>14665597.136334078</v>
      </c>
      <c r="AB99" s="420">
        <v>14902216.553754233</v>
      </c>
      <c r="AC99" s="420">
        <v>15022405.060199216</v>
      </c>
      <c r="AD99" s="420">
        <v>15251992.873160642</v>
      </c>
      <c r="AE99" s="420">
        <v>15408412.149595885</v>
      </c>
      <c r="AF99" s="420">
        <v>15635678.502449671</v>
      </c>
      <c r="AG99" s="420">
        <v>15809863.839402491</v>
      </c>
      <c r="AH99" s="420">
        <v>15993459.791565841</v>
      </c>
      <c r="AI99" s="420">
        <v>16147082.343181258</v>
      </c>
      <c r="AJ99" s="420">
        <v>16335512.370898087</v>
      </c>
    </row>
    <row r="100" spans="1:36" ht="14.4" x14ac:dyDescent="0.25">
      <c r="A100" s="641"/>
      <c r="B100" s="96"/>
      <c r="C100" s="419" t="s">
        <v>161</v>
      </c>
      <c r="D100" s="420"/>
      <c r="E100" s="420"/>
      <c r="F100" s="420"/>
      <c r="G100" s="420"/>
      <c r="H100" s="422">
        <v>3.3576057203564484E-2</v>
      </c>
      <c r="I100" s="422">
        <v>2.14665270301913E-2</v>
      </c>
      <c r="J100" s="422">
        <v>3.7168024990800227E-2</v>
      </c>
      <c r="K100" s="422">
        <v>1.7947820996094235E-2</v>
      </c>
      <c r="L100" s="422">
        <v>2.9541062476452586E-2</v>
      </c>
      <c r="M100" s="422">
        <v>1.1158947641610434E-2</v>
      </c>
      <c r="N100" s="422">
        <v>2.3824294449787259E-2</v>
      </c>
      <c r="O100" s="422">
        <v>8.8650338460919791E-3</v>
      </c>
      <c r="P100" s="422">
        <v>1.9370898698626893E-2</v>
      </c>
      <c r="Q100" s="422">
        <v>1.5127350446174454E-2</v>
      </c>
      <c r="R100" s="422">
        <v>2.2955271589226167E-2</v>
      </c>
      <c r="S100" s="422">
        <v>1.3129283893555201E-2</v>
      </c>
      <c r="T100" s="422">
        <v>2.0786778377163494E-2</v>
      </c>
      <c r="U100" s="422">
        <v>1.070415988685852E-2</v>
      </c>
      <c r="V100" s="422">
        <v>1.930827976451216E-2</v>
      </c>
      <c r="W100" s="422">
        <v>1.175207043006366E-2</v>
      </c>
      <c r="X100" s="422">
        <v>1.7282644891607322E-2</v>
      </c>
      <c r="Y100" s="422">
        <v>1.292910410612661E-2</v>
      </c>
      <c r="Z100" s="422">
        <v>1.79792203313799E-2</v>
      </c>
      <c r="AA100" s="422">
        <v>1.1907555442508972E-2</v>
      </c>
      <c r="AB100" s="422">
        <v>1.6134318652046484E-2</v>
      </c>
      <c r="AC100" s="422">
        <v>8.0651429276609697E-3</v>
      </c>
      <c r="AD100" s="422">
        <v>1.5283026389010244E-2</v>
      </c>
      <c r="AE100" s="422">
        <v>1.0255661521485389E-2</v>
      </c>
      <c r="AF100" s="422">
        <v>1.4749498562689128E-2</v>
      </c>
      <c r="AG100" s="422">
        <v>1.1140248050350387E-2</v>
      </c>
      <c r="AH100" s="422">
        <v>1.1612747208219382E-2</v>
      </c>
      <c r="AI100" s="422">
        <v>9.6053357820944998E-3</v>
      </c>
      <c r="AJ100" s="422">
        <v>1.1669602205032447E-2</v>
      </c>
    </row>
    <row r="101" spans="1:36" ht="14.4" x14ac:dyDescent="0.25">
      <c r="A101" s="641"/>
      <c r="B101" s="96"/>
      <c r="C101" s="419"/>
      <c r="D101" s="420"/>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row>
    <row r="102" spans="1:36" ht="14.4" x14ac:dyDescent="0.25">
      <c r="A102" s="641"/>
      <c r="B102" s="96"/>
      <c r="C102" s="418" t="s">
        <v>169</v>
      </c>
      <c r="D102" s="420"/>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row>
    <row r="103" spans="1:36" ht="14.4" x14ac:dyDescent="0.25">
      <c r="A103" s="641"/>
      <c r="B103" s="96"/>
      <c r="C103" s="419" t="s">
        <v>170</v>
      </c>
      <c r="D103" s="420"/>
      <c r="E103" s="420"/>
      <c r="F103" s="420"/>
      <c r="G103" s="420">
        <v>3294063.3185506826</v>
      </c>
      <c r="H103" s="420">
        <v>3555861.7435608581</v>
      </c>
      <c r="I103" s="420">
        <v>3617250.8644866813</v>
      </c>
      <c r="J103" s="420">
        <v>3918049.3264679457</v>
      </c>
      <c r="K103" s="420">
        <v>3974907.2970251949</v>
      </c>
      <c r="L103" s="420">
        <v>4258788.7669565016</v>
      </c>
      <c r="M103" s="420">
        <v>4299736.3183920542</v>
      </c>
      <c r="N103" s="420">
        <v>4564322.3950734073</v>
      </c>
      <c r="O103" s="420">
        <v>4604651.7803990534</v>
      </c>
      <c r="P103" s="420">
        <v>4848569.6909606624</v>
      </c>
      <c r="Q103" s="420">
        <v>4929245.5469163936</v>
      </c>
      <c r="R103" s="420">
        <v>5187271.9873864492</v>
      </c>
      <c r="S103" s="420">
        <v>5272650.9667645441</v>
      </c>
      <c r="T103" s="420">
        <v>5517052.6494214237</v>
      </c>
      <c r="U103" s="420">
        <v>5603554.9123615082</v>
      </c>
      <c r="V103" s="420">
        <v>5837119.3916460536</v>
      </c>
      <c r="W103" s="420">
        <v>5942592.8831854686</v>
      </c>
      <c r="X103" s="420">
        <v>6162520.6436789073</v>
      </c>
      <c r="Y103" s="420">
        <v>6287438.8359235618</v>
      </c>
      <c r="Z103" s="420">
        <v>6511042.5410826597</v>
      </c>
      <c r="AA103" s="420">
        <v>6641086.8850437487</v>
      </c>
      <c r="AB103" s="420">
        <v>6852983.5052108848</v>
      </c>
      <c r="AC103" s="420">
        <v>6966643.8453088803</v>
      </c>
      <c r="AD103" s="420">
        <v>7172724.8369046571</v>
      </c>
      <c r="AE103" s="420">
        <v>7309655.376409905</v>
      </c>
      <c r="AF103" s="420">
        <v>7513177.0556008434</v>
      </c>
      <c r="AG103" s="420">
        <v>7664441.4549039649</v>
      </c>
      <c r="AH103" s="420">
        <v>7845966.7605438242</v>
      </c>
      <c r="AI103" s="420">
        <v>7992100.3659301745</v>
      </c>
      <c r="AJ103" s="420">
        <v>8175350.03553617</v>
      </c>
    </row>
    <row r="104" spans="1:36" ht="14.4" x14ac:dyDescent="0.25">
      <c r="A104" s="641"/>
      <c r="B104" s="96"/>
      <c r="C104" s="419" t="s">
        <v>161</v>
      </c>
      <c r="D104" s="420"/>
      <c r="E104" s="420"/>
      <c r="F104" s="420"/>
      <c r="G104" s="420"/>
      <c r="H104" s="422">
        <v>7.9475832639841648E-2</v>
      </c>
      <c r="I104" s="422">
        <v>1.726420354699951E-2</v>
      </c>
      <c r="J104" s="422">
        <v>8.3156649414181633E-2</v>
      </c>
      <c r="K104" s="422">
        <v>1.451180570217722E-2</v>
      </c>
      <c r="L104" s="422">
        <v>7.1418387579444326E-2</v>
      </c>
      <c r="M104" s="422">
        <v>9.6148350332048212E-3</v>
      </c>
      <c r="N104" s="422">
        <v>6.1535419172006056E-2</v>
      </c>
      <c r="O104" s="422">
        <v>8.8357880611536904E-3</v>
      </c>
      <c r="P104" s="422">
        <v>5.2972064380614338E-2</v>
      </c>
      <c r="Q104" s="422">
        <v>1.6639104127169214E-2</v>
      </c>
      <c r="R104" s="422">
        <v>5.2346031053671131E-2</v>
      </c>
      <c r="S104" s="422">
        <v>1.6459321891295731E-2</v>
      </c>
      <c r="T104" s="422">
        <v>4.6352714070670167E-2</v>
      </c>
      <c r="U104" s="422">
        <v>1.5679071496473049E-2</v>
      </c>
      <c r="V104" s="422">
        <v>4.1681483083051335E-2</v>
      </c>
      <c r="W104" s="422">
        <v>1.8069442213288652E-2</v>
      </c>
      <c r="X104" s="422">
        <v>3.7008720741365776E-2</v>
      </c>
      <c r="Y104" s="422">
        <v>2.0270632662754171E-2</v>
      </c>
      <c r="Z104" s="422">
        <v>3.556355950240473E-2</v>
      </c>
      <c r="AA104" s="422">
        <v>1.9972891152307704E-2</v>
      </c>
      <c r="AB104" s="422">
        <v>3.1906918827450378E-2</v>
      </c>
      <c r="AC104" s="422">
        <v>1.6585526582921176E-2</v>
      </c>
      <c r="AD104" s="422">
        <v>2.9581100479902561E-2</v>
      </c>
      <c r="AE104" s="422">
        <v>1.9090449253081825E-2</v>
      </c>
      <c r="AF104" s="422">
        <v>2.7842855608180103E-2</v>
      </c>
      <c r="AG104" s="422">
        <v>2.0133213710218437E-2</v>
      </c>
      <c r="AH104" s="422">
        <v>2.3684087967520889E-2</v>
      </c>
      <c r="AI104" s="422">
        <v>1.862531538130317E-2</v>
      </c>
      <c r="AJ104" s="422">
        <v>2.2928849891222267E-2</v>
      </c>
    </row>
    <row r="105" spans="1:36" ht="14.4" x14ac:dyDescent="0.25">
      <c r="A105" s="641"/>
      <c r="B105" s="96"/>
      <c r="C105" s="419"/>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row>
    <row r="106" spans="1:36" ht="14.4" x14ac:dyDescent="0.25">
      <c r="A106" s="47"/>
      <c r="B106" s="417"/>
      <c r="C106" s="418" t="s">
        <v>171</v>
      </c>
      <c r="D106" s="649"/>
      <c r="E106" s="649"/>
      <c r="F106" s="649"/>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row>
    <row r="107" spans="1:36" ht="14.4" x14ac:dyDescent="0.25">
      <c r="A107" s="47"/>
      <c r="B107" s="96"/>
      <c r="C107" s="419" t="s">
        <v>172</v>
      </c>
      <c r="D107" s="420"/>
      <c r="E107" s="420"/>
      <c r="F107" s="420"/>
      <c r="G107" s="420">
        <v>12568272.386424376</v>
      </c>
      <c r="H107" s="420">
        <v>13043257.626756303</v>
      </c>
      <c r="I107" s="420">
        <v>13325429.131351719</v>
      </c>
      <c r="J107" s="420">
        <v>13855045.892752003</v>
      </c>
      <c r="K107" s="420">
        <v>14089476.662089169</v>
      </c>
      <c r="L107" s="420">
        <v>14536381.653979262</v>
      </c>
      <c r="M107" s="420">
        <v>14673534.109788971</v>
      </c>
      <c r="N107" s="420">
        <v>15060011.857725188</v>
      </c>
      <c r="O107" s="420">
        <v>15144069.124834908</v>
      </c>
      <c r="P107" s="420">
        <v>15476145.113161949</v>
      </c>
      <c r="Q107" s="420">
        <v>15669312.75475481</v>
      </c>
      <c r="R107" s="420">
        <v>16068824.672396671</v>
      </c>
      <c r="S107" s="420">
        <v>16243964.171403507</v>
      </c>
      <c r="T107" s="420">
        <v>16619034.441695433</v>
      </c>
      <c r="U107" s="420">
        <v>16765217.440203194</v>
      </c>
      <c r="V107" s="420">
        <v>17122749.540682547</v>
      </c>
      <c r="W107" s="420">
        <v>17295404.922231026</v>
      </c>
      <c r="X107" s="420">
        <v>17624159.997052781</v>
      </c>
      <c r="Y107" s="420">
        <v>17826318.447013389</v>
      </c>
      <c r="Z107" s="420">
        <v>18172243.250542164</v>
      </c>
      <c r="AA107" s="420">
        <v>18366002.596540667</v>
      </c>
      <c r="AB107" s="420">
        <v>18683802.128245849</v>
      </c>
      <c r="AC107" s="420">
        <v>18815041.549187414</v>
      </c>
      <c r="AD107" s="420">
        <v>19120532.649106704</v>
      </c>
      <c r="AE107" s="420">
        <v>19300005.627547439</v>
      </c>
      <c r="AF107" s="420">
        <v>19599538.754514903</v>
      </c>
      <c r="AG107" s="420">
        <v>19803675.697050478</v>
      </c>
      <c r="AH107" s="420">
        <v>20045767.59157671</v>
      </c>
      <c r="AI107" s="420">
        <v>20226167.329901896</v>
      </c>
      <c r="AJ107" s="420">
        <v>20471867.065302007</v>
      </c>
    </row>
    <row r="108" spans="1:36" ht="14.4" x14ac:dyDescent="0.25">
      <c r="A108" s="47"/>
      <c r="B108" s="96"/>
      <c r="C108" s="419" t="s">
        <v>161</v>
      </c>
      <c r="D108" s="420"/>
      <c r="E108" s="420"/>
      <c r="F108" s="420"/>
      <c r="G108" s="420"/>
      <c r="H108" s="422">
        <v>3.7792405012242E-2</v>
      </c>
      <c r="I108" s="422">
        <v>2.163351462264939E-2</v>
      </c>
      <c r="J108" s="422">
        <v>3.9744818435469058E-2</v>
      </c>
      <c r="K108" s="422">
        <v>1.6920244880589245E-2</v>
      </c>
      <c r="L108" s="422">
        <v>3.1719062574736313E-2</v>
      </c>
      <c r="M108" s="422">
        <v>9.4351165974074346E-3</v>
      </c>
      <c r="N108" s="422">
        <v>2.6338422975988523E-2</v>
      </c>
      <c r="O108" s="422">
        <v>5.5814874452839152E-3</v>
      </c>
      <c r="P108" s="422">
        <v>2.1927791374279096E-2</v>
      </c>
      <c r="Q108" s="422">
        <v>1.2481638042316981E-2</v>
      </c>
      <c r="R108" s="422">
        <v>2.5496454368787207E-2</v>
      </c>
      <c r="S108" s="422">
        <v>1.0899334741494422E-2</v>
      </c>
      <c r="T108" s="422">
        <v>2.3089823785268766E-2</v>
      </c>
      <c r="U108" s="422">
        <v>8.7961186325604141E-3</v>
      </c>
      <c r="V108" s="422">
        <v>2.1325825433196405E-2</v>
      </c>
      <c r="W108" s="422">
        <v>1.0083391171392257E-2</v>
      </c>
      <c r="X108" s="422">
        <v>1.9008232319509488E-2</v>
      </c>
      <c r="Y108" s="422">
        <v>1.1470529658968949E-2</v>
      </c>
      <c r="Z108" s="422">
        <v>1.9405285760881859E-2</v>
      </c>
      <c r="AA108" s="422">
        <v>1.0662379064990917E-2</v>
      </c>
      <c r="AB108" s="422">
        <v>1.7303685439151645E-2</v>
      </c>
      <c r="AC108" s="422">
        <v>7.0242352194021416E-3</v>
      </c>
      <c r="AD108" s="422">
        <v>1.6236536024683026E-2</v>
      </c>
      <c r="AE108" s="422">
        <v>9.3864005639571098E-3</v>
      </c>
      <c r="AF108" s="422">
        <v>1.5519846612890704E-2</v>
      </c>
      <c r="AG108" s="422">
        <v>1.0415395234163405E-2</v>
      </c>
      <c r="AH108" s="422">
        <v>1.2224593970819706E-2</v>
      </c>
      <c r="AI108" s="422">
        <v>8.9993928893493981E-3</v>
      </c>
      <c r="AJ108" s="422">
        <v>1.2147617064201467E-2</v>
      </c>
    </row>
    <row r="109" spans="1:36" ht="14.4" x14ac:dyDescent="0.25">
      <c r="A109" s="641"/>
      <c r="B109" s="96"/>
      <c r="C109" s="419"/>
      <c r="D109" s="419"/>
      <c r="E109" s="419"/>
      <c r="F109" s="419"/>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row>
    <row r="110" spans="1:36" ht="14.4" x14ac:dyDescent="0.25">
      <c r="A110" s="641"/>
      <c r="B110" s="96"/>
      <c r="C110" s="418" t="s">
        <v>173</v>
      </c>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row>
    <row r="111" spans="1:36" ht="14.4" x14ac:dyDescent="0.25">
      <c r="A111" s="641"/>
      <c r="B111" s="96"/>
      <c r="C111" s="419" t="s">
        <v>174</v>
      </c>
      <c r="D111" s="420"/>
      <c r="E111" s="420"/>
      <c r="F111" s="420"/>
      <c r="G111" s="420">
        <v>6770880.0207718099</v>
      </c>
      <c r="H111" s="420">
        <v>7367985.3684235234</v>
      </c>
      <c r="I111" s="420">
        <v>7153337.3166907867</v>
      </c>
      <c r="J111" s="420">
        <v>7918553.7947751433</v>
      </c>
      <c r="K111" s="420">
        <v>7599295.1586791221</v>
      </c>
      <c r="L111" s="420">
        <v>8390540.0426488705</v>
      </c>
      <c r="M111" s="420">
        <v>7997510.7926032562</v>
      </c>
      <c r="N111" s="420">
        <v>8757082.0135134924</v>
      </c>
      <c r="O111" s="420">
        <v>8345351.6200950639</v>
      </c>
      <c r="P111" s="420">
        <v>9034248.7871906497</v>
      </c>
      <c r="Q111" s="420">
        <v>8708063.4416201431</v>
      </c>
      <c r="R111" s="420">
        <v>9368486.7158365771</v>
      </c>
      <c r="S111" s="420">
        <v>9091348.9058651719</v>
      </c>
      <c r="T111" s="420">
        <v>9672558.930140676</v>
      </c>
      <c r="U111" s="420">
        <v>9440685.8086409699</v>
      </c>
      <c r="V111" s="420">
        <v>9952717.6696211658</v>
      </c>
      <c r="W111" s="420">
        <v>9791966.890279904</v>
      </c>
      <c r="X111" s="420">
        <v>10238089.287994074</v>
      </c>
      <c r="Y111" s="420">
        <v>10141262.804680739</v>
      </c>
      <c r="Z111" s="420">
        <v>10556627.047699329</v>
      </c>
      <c r="AA111" s="420">
        <v>10493321.938924987</v>
      </c>
      <c r="AB111" s="420">
        <v>10858230.962195821</v>
      </c>
      <c r="AC111" s="420">
        <v>10791137.355264748</v>
      </c>
      <c r="AD111" s="420">
        <v>11119859.665632557</v>
      </c>
      <c r="AE111" s="420">
        <v>11107574.896108203</v>
      </c>
      <c r="AF111" s="420">
        <v>11409277.187945774</v>
      </c>
      <c r="AG111" s="420">
        <v>11433565.045237519</v>
      </c>
      <c r="AH111" s="420">
        <v>11682634.46003999</v>
      </c>
      <c r="AI111" s="420">
        <v>11711944.728095587</v>
      </c>
      <c r="AJ111" s="420">
        <v>11947036.623782277</v>
      </c>
    </row>
    <row r="112" spans="1:36" ht="14.4" x14ac:dyDescent="0.25">
      <c r="A112" s="641"/>
      <c r="B112" s="96"/>
      <c r="C112" s="419" t="s">
        <v>161</v>
      </c>
      <c r="D112" s="420"/>
      <c r="E112" s="420"/>
      <c r="F112" s="420"/>
      <c r="G112" s="420"/>
      <c r="H112" s="422">
        <v>8.8187258645834002E-2</v>
      </c>
      <c r="I112" s="422">
        <v>-2.9132529585718138E-2</v>
      </c>
      <c r="J112" s="422">
        <v>0.10697335302487233</v>
      </c>
      <c r="K112" s="422">
        <v>-4.0317795947370574E-2</v>
      </c>
      <c r="L112" s="422">
        <v>0.10412082534602844</v>
      </c>
      <c r="M112" s="422">
        <v>-4.6841949153196109E-2</v>
      </c>
      <c r="N112" s="422">
        <v>9.4975954469826915E-2</v>
      </c>
      <c r="O112" s="422">
        <v>-4.7016847938967189E-2</v>
      </c>
      <c r="P112" s="422">
        <v>8.2548608909032206E-2</v>
      </c>
      <c r="Q112" s="422">
        <v>-3.6105419858814769E-2</v>
      </c>
      <c r="R112" s="422">
        <v>7.5840429808991111E-2</v>
      </c>
      <c r="S112" s="422">
        <v>-2.9581918443981871E-2</v>
      </c>
      <c r="T112" s="422">
        <v>6.3930009759117654E-2</v>
      </c>
      <c r="U112" s="422">
        <v>-2.3972262477219536E-2</v>
      </c>
      <c r="V112" s="422">
        <v>5.4236722983783452E-2</v>
      </c>
      <c r="W112" s="422">
        <v>-1.6151445733452674E-2</v>
      </c>
      <c r="X112" s="422">
        <v>4.556003943977973E-2</v>
      </c>
      <c r="Y112" s="422">
        <v>-9.4574759595895362E-3</v>
      </c>
      <c r="Z112" s="422">
        <v>4.0957842333686191E-2</v>
      </c>
      <c r="AA112" s="422">
        <v>-5.9967173689382276E-3</v>
      </c>
      <c r="AB112" s="422">
        <v>3.4775357641244564E-2</v>
      </c>
      <c r="AC112" s="422">
        <v>-6.1790550564514322E-3</v>
      </c>
      <c r="AD112" s="422">
        <v>3.0462248745952027E-2</v>
      </c>
      <c r="AE112" s="422">
        <v>-1.1047594028836751E-3</v>
      </c>
      <c r="AF112" s="422">
        <v>2.7161850778362036E-2</v>
      </c>
      <c r="AG112" s="422">
        <v>2.1287814198611842E-3</v>
      </c>
      <c r="AH112" s="422">
        <v>2.1784055438265715E-2</v>
      </c>
      <c r="AI112" s="422">
        <v>2.5088748737155122E-3</v>
      </c>
      <c r="AJ112" s="422">
        <v>2.0072831723900793E-2</v>
      </c>
    </row>
    <row r="113" spans="1:36" ht="14.4" x14ac:dyDescent="0.25">
      <c r="A113" s="641"/>
      <c r="B113" s="96"/>
      <c r="C113" s="419"/>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row>
    <row r="114" spans="1:36" ht="14.4" x14ac:dyDescent="0.25">
      <c r="A114" s="641"/>
      <c r="B114" s="96"/>
      <c r="C114" s="418" t="s">
        <v>175</v>
      </c>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row>
    <row r="115" spans="1:36" ht="14.4" x14ac:dyDescent="0.25">
      <c r="A115" s="641"/>
      <c r="B115" s="96"/>
      <c r="C115" s="419" t="s">
        <v>176</v>
      </c>
      <c r="D115" s="420"/>
      <c r="E115" s="420"/>
      <c r="F115" s="420"/>
      <c r="G115" s="420">
        <v>11502512.935281703</v>
      </c>
      <c r="H115" s="420">
        <v>11361982.713396629</v>
      </c>
      <c r="I115" s="420">
        <v>12043245.781356076</v>
      </c>
      <c r="J115" s="420">
        <v>11911060.665453589</v>
      </c>
      <c r="K115" s="420">
        <v>12559293.741320055</v>
      </c>
      <c r="L115" s="420">
        <v>12370056.813917076</v>
      </c>
      <c r="M115" s="420">
        <v>12896066.562752265</v>
      </c>
      <c r="N115" s="420">
        <v>12700021.045073509</v>
      </c>
      <c r="O115" s="420">
        <v>13150427.097734654</v>
      </c>
      <c r="P115" s="420">
        <v>12943583.545969987</v>
      </c>
      <c r="Q115" s="420">
        <v>13438165.32072738</v>
      </c>
      <c r="R115" s="420">
        <v>13326134.034871548</v>
      </c>
      <c r="S115" s="420">
        <v>13752447.911728317</v>
      </c>
      <c r="T115" s="420">
        <v>13657376.135185147</v>
      </c>
      <c r="U115" s="420">
        <v>14007655.543409081</v>
      </c>
      <c r="V115" s="420">
        <v>13935453.098776462</v>
      </c>
      <c r="W115" s="420">
        <v>14260077.687847478</v>
      </c>
      <c r="X115" s="420">
        <v>14198338.949391754</v>
      </c>
      <c r="Y115" s="420">
        <v>14504542.288549177</v>
      </c>
      <c r="Z115" s="420">
        <v>14486539.850792047</v>
      </c>
      <c r="AA115" s="420">
        <v>14748013.541760234</v>
      </c>
      <c r="AB115" s="420">
        <v>14733221.242181966</v>
      </c>
      <c r="AC115" s="420">
        <v>14911242.912445491</v>
      </c>
      <c r="AD115" s="420">
        <v>14909291.606719093</v>
      </c>
      <c r="AE115" s="420">
        <v>15095583.688522199</v>
      </c>
      <c r="AF115" s="420">
        <v>15107012.878987951</v>
      </c>
      <c r="AG115" s="420">
        <v>15286248.161045304</v>
      </c>
      <c r="AH115" s="420">
        <v>15268249.229851583</v>
      </c>
      <c r="AI115" s="420">
        <v>15406321.215819351</v>
      </c>
      <c r="AJ115" s="420">
        <v>15403665.392357271</v>
      </c>
    </row>
    <row r="116" spans="1:36" ht="14.4" x14ac:dyDescent="0.25">
      <c r="A116" s="641"/>
      <c r="B116" s="96"/>
      <c r="C116" s="419" t="s">
        <v>161</v>
      </c>
      <c r="D116" s="420"/>
      <c r="E116" s="420"/>
      <c r="F116" s="420"/>
      <c r="G116" s="420"/>
      <c r="H116" s="422">
        <v>-1.221734960662596E-2</v>
      </c>
      <c r="I116" s="422">
        <v>5.9959875414718443E-2</v>
      </c>
      <c r="J116" s="422">
        <v>-1.0975871314286428E-2</v>
      </c>
      <c r="K116" s="422">
        <v>5.4422783501269389E-2</v>
      </c>
      <c r="L116" s="422">
        <v>-1.5067481603713876E-2</v>
      </c>
      <c r="M116" s="422">
        <v>4.252282400541571E-2</v>
      </c>
      <c r="N116" s="422">
        <v>-1.5201962297945555E-2</v>
      </c>
      <c r="O116" s="422">
        <v>3.5464984747868827E-2</v>
      </c>
      <c r="P116" s="422">
        <v>-1.5729036800660165E-2</v>
      </c>
      <c r="Q116" s="422">
        <v>3.8210575378978553E-2</v>
      </c>
      <c r="R116" s="422">
        <v>-8.3367991970623827E-3</v>
      </c>
      <c r="S116" s="422">
        <v>3.1990814120674407E-2</v>
      </c>
      <c r="T116" s="422">
        <v>-6.9130802860261275E-3</v>
      </c>
      <c r="U116" s="422">
        <v>2.5647635735938958E-2</v>
      </c>
      <c r="V116" s="422">
        <v>-5.1544988673420441E-3</v>
      </c>
      <c r="W116" s="422">
        <v>2.3294871488571758E-2</v>
      </c>
      <c r="X116" s="422">
        <v>-4.3294812137200404E-3</v>
      </c>
      <c r="Y116" s="422">
        <v>2.1566138141147877E-2</v>
      </c>
      <c r="Z116" s="422">
        <v>-1.2411586245877611E-3</v>
      </c>
      <c r="AA116" s="422">
        <v>1.8049423372406732E-2</v>
      </c>
      <c r="AB116" s="422">
        <v>-1.0030028475619748E-3</v>
      </c>
      <c r="AC116" s="422">
        <v>1.2083010723672563E-2</v>
      </c>
      <c r="AD116" s="422">
        <v>-1.3086137338485368E-4</v>
      </c>
      <c r="AE116" s="422">
        <v>1.2495032407787267E-2</v>
      </c>
      <c r="AF116" s="422">
        <v>7.5712146688584989E-4</v>
      </c>
      <c r="AG116" s="422">
        <v>1.1864376067796117E-2</v>
      </c>
      <c r="AH116" s="422">
        <v>-1.1774590471184492E-3</v>
      </c>
      <c r="AI116" s="422">
        <v>9.0430791303706334E-3</v>
      </c>
      <c r="AJ116" s="422">
        <v>-1.7238531021624985E-4</v>
      </c>
    </row>
    <row r="117" spans="1:36" ht="14.4" x14ac:dyDescent="0.25">
      <c r="A117" s="641"/>
      <c r="B117" s="96"/>
      <c r="C117" s="419"/>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row>
    <row r="118" spans="1:36" ht="14.4" x14ac:dyDescent="0.25">
      <c r="A118" s="641"/>
      <c r="B118" s="96"/>
      <c r="C118" s="418" t="s">
        <v>177</v>
      </c>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row>
    <row r="119" spans="1:36" ht="14.4" x14ac:dyDescent="0.25">
      <c r="A119" s="641"/>
      <c r="B119" s="96"/>
      <c r="C119" s="419" t="s">
        <v>178</v>
      </c>
      <c r="D119" s="420"/>
      <c r="E119" s="420"/>
      <c r="F119" s="420"/>
      <c r="G119" s="420">
        <v>7835677.5230358457</v>
      </c>
      <c r="H119" s="420">
        <v>7699029.0462169703</v>
      </c>
      <c r="I119" s="420">
        <v>8287017.9116010442</v>
      </c>
      <c r="J119" s="420">
        <v>8193333.5618535122</v>
      </c>
      <c r="K119" s="420">
        <v>8756320.8110029716</v>
      </c>
      <c r="L119" s="420">
        <v>8644358.1216612253</v>
      </c>
      <c r="M119" s="420">
        <v>9126689.8531162199</v>
      </c>
      <c r="N119" s="420">
        <v>9007365.1442067213</v>
      </c>
      <c r="O119" s="420">
        <v>9437736.2683634497</v>
      </c>
      <c r="P119" s="420">
        <v>9311915.2388999481</v>
      </c>
      <c r="Q119" s="420">
        <v>9765962.9378900472</v>
      </c>
      <c r="R119" s="420">
        <v>9716965.5389031675</v>
      </c>
      <c r="S119" s="420">
        <v>10119638.805685472</v>
      </c>
      <c r="T119" s="420">
        <v>10094389.847263455</v>
      </c>
      <c r="U119" s="420">
        <v>10440990.334528778</v>
      </c>
      <c r="V119" s="420">
        <v>10442685.214167276</v>
      </c>
      <c r="W119" s="420">
        <v>10771624.968403807</v>
      </c>
      <c r="X119" s="420">
        <v>10789382.708407613</v>
      </c>
      <c r="Y119" s="420">
        <v>11106772.972649947</v>
      </c>
      <c r="Z119" s="420">
        <v>11164953.535309911</v>
      </c>
      <c r="AA119" s="420">
        <v>11451051.144520402</v>
      </c>
      <c r="AB119" s="420">
        <v>11517852.959985821</v>
      </c>
      <c r="AC119" s="420">
        <v>11741866.595053121</v>
      </c>
      <c r="AD119" s="420">
        <v>11824032.526849946</v>
      </c>
      <c r="AE119" s="420">
        <v>12057872.516313722</v>
      </c>
      <c r="AF119" s="420">
        <v>12155884.199910246</v>
      </c>
      <c r="AG119" s="420">
        <v>12388250.349654356</v>
      </c>
      <c r="AH119" s="420">
        <v>12467241.17550288</v>
      </c>
      <c r="AI119" s="420">
        <v>12670384.677438803</v>
      </c>
      <c r="AJ119" s="420">
        <v>12766094.619801037</v>
      </c>
    </row>
    <row r="120" spans="1:36" ht="14.4" x14ac:dyDescent="0.25">
      <c r="A120" s="641"/>
      <c r="B120" s="96"/>
      <c r="C120" s="419" t="s">
        <v>161</v>
      </c>
      <c r="D120" s="420"/>
      <c r="E120" s="420"/>
      <c r="F120" s="420"/>
      <c r="G120" s="420"/>
      <c r="H120" s="422">
        <v>-1.743926755754651E-2</v>
      </c>
      <c r="I120" s="422">
        <v>7.6371820635355414E-2</v>
      </c>
      <c r="J120" s="422">
        <v>-1.1304953210778365E-2</v>
      </c>
      <c r="K120" s="422">
        <v>6.87128437893232E-2</v>
      </c>
      <c r="L120" s="422">
        <v>-1.2786499233908467E-2</v>
      </c>
      <c r="M120" s="422">
        <v>5.5797287047416155E-2</v>
      </c>
      <c r="N120" s="422">
        <v>-1.3074259214446327E-2</v>
      </c>
      <c r="O120" s="422">
        <v>4.7779913134034624E-2</v>
      </c>
      <c r="P120" s="422">
        <v>-1.3331695852242715E-2</v>
      </c>
      <c r="Q120" s="422">
        <v>4.8759861676290074E-2</v>
      </c>
      <c r="R120" s="422">
        <v>-5.0171600382364042E-3</v>
      </c>
      <c r="S120" s="422">
        <v>4.1440227936401355E-2</v>
      </c>
      <c r="T120" s="422">
        <v>-2.4950454168216796E-3</v>
      </c>
      <c r="U120" s="422">
        <v>3.4335952198169185E-2</v>
      </c>
      <c r="V120" s="422">
        <v>1.6232939445347567E-4</v>
      </c>
      <c r="W120" s="422">
        <v>3.1499537474352655E-2</v>
      </c>
      <c r="X120" s="422">
        <v>1.6485664935322231E-3</v>
      </c>
      <c r="Y120" s="422">
        <v>2.9416906677618204E-2</v>
      </c>
      <c r="Z120" s="422">
        <v>5.2382958401357115E-3</v>
      </c>
      <c r="AA120" s="422">
        <v>2.5624612615331395E-2</v>
      </c>
      <c r="AB120" s="422">
        <v>5.8336841415108746E-3</v>
      </c>
      <c r="AC120" s="422">
        <v>1.9449252898569445E-2</v>
      </c>
      <c r="AD120" s="422">
        <v>6.9976890924174934E-3</v>
      </c>
      <c r="AE120" s="422">
        <v>1.977667000938756E-2</v>
      </c>
      <c r="AF120" s="422">
        <v>8.1284391972065041E-3</v>
      </c>
      <c r="AG120" s="422">
        <v>1.9115528407701175E-2</v>
      </c>
      <c r="AH120" s="422">
        <v>6.3762697410072481E-3</v>
      </c>
      <c r="AI120" s="422">
        <v>1.6294182415840644E-2</v>
      </c>
      <c r="AJ120" s="422">
        <v>7.5538308266723314E-3</v>
      </c>
    </row>
    <row r="121" spans="1:36" ht="14.4" x14ac:dyDescent="0.25">
      <c r="A121" s="641"/>
      <c r="B121" s="96"/>
      <c r="C121" s="419"/>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c r="AD121" s="420"/>
      <c r="AE121" s="420"/>
      <c r="AF121" s="420"/>
      <c r="AG121" s="420"/>
      <c r="AH121" s="420"/>
      <c r="AI121" s="420"/>
      <c r="AJ121" s="420"/>
    </row>
    <row r="122" spans="1:36" ht="14.4" x14ac:dyDescent="0.25">
      <c r="A122" s="641"/>
      <c r="B122" s="96"/>
      <c r="C122" s="418" t="s">
        <v>179</v>
      </c>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c r="AD122" s="420"/>
      <c r="AE122" s="420"/>
      <c r="AF122" s="420"/>
      <c r="AG122" s="420"/>
      <c r="AH122" s="420"/>
      <c r="AI122" s="420"/>
      <c r="AJ122" s="420"/>
    </row>
    <row r="123" spans="1:36" ht="14.4" x14ac:dyDescent="0.25">
      <c r="A123" s="641"/>
      <c r="B123" s="96"/>
      <c r="C123" s="419" t="s">
        <v>180</v>
      </c>
      <c r="D123" s="420"/>
      <c r="E123" s="420"/>
      <c r="F123" s="420"/>
      <c r="G123" s="420">
        <v>43064009.540893123</v>
      </c>
      <c r="H123" s="420">
        <v>44154791.301187113</v>
      </c>
      <c r="I123" s="420">
        <v>45576913.513485946</v>
      </c>
      <c r="J123" s="420">
        <v>46817316.44490318</v>
      </c>
      <c r="K123" s="420">
        <v>48275646.849459879</v>
      </c>
      <c r="L123" s="420">
        <v>49215413.797873177</v>
      </c>
      <c r="M123" s="420">
        <v>50464862.691748321</v>
      </c>
      <c r="N123" s="420">
        <v>51242005.232586391</v>
      </c>
      <c r="O123" s="420">
        <v>52441539.887648016</v>
      </c>
      <c r="P123" s="420">
        <v>53092348.487685516</v>
      </c>
      <c r="Q123" s="420">
        <v>54653286.177608669</v>
      </c>
      <c r="R123" s="420">
        <v>55640726.524035037</v>
      </c>
      <c r="S123" s="420">
        <v>57095600.28608574</v>
      </c>
      <c r="T123" s="420">
        <v>58099487.169004433</v>
      </c>
      <c r="U123" s="420">
        <v>59384429.88422709</v>
      </c>
      <c r="V123" s="420">
        <v>60406641.253882438</v>
      </c>
      <c r="W123" s="420">
        <v>61703986.035740405</v>
      </c>
      <c r="X123" s="420">
        <v>62679567.367437273</v>
      </c>
      <c r="Y123" s="420">
        <v>63996537.743447095</v>
      </c>
      <c r="Z123" s="420">
        <v>65072072.826315545</v>
      </c>
      <c r="AA123" s="420">
        <v>66273210.677906401</v>
      </c>
      <c r="AB123" s="420">
        <v>67273911.835292995</v>
      </c>
      <c r="AC123" s="420">
        <v>68167297.706365153</v>
      </c>
      <c r="AD123" s="420">
        <v>69144556.480723917</v>
      </c>
      <c r="AE123" s="420">
        <v>70141398.893545926</v>
      </c>
      <c r="AF123" s="420">
        <v>71117531.253333941</v>
      </c>
      <c r="AG123" s="420">
        <v>72149184.139003605</v>
      </c>
      <c r="AH123" s="420">
        <v>72940460.565580606</v>
      </c>
      <c r="AI123" s="420">
        <v>73847044.554161638</v>
      </c>
      <c r="AJ123" s="420">
        <v>74681475.145983264</v>
      </c>
    </row>
    <row r="124" spans="1:36" ht="14.4" x14ac:dyDescent="0.25">
      <c r="A124" s="641"/>
      <c r="B124" s="96"/>
      <c r="C124" s="419" t="s">
        <v>161</v>
      </c>
      <c r="D124" s="420"/>
      <c r="E124" s="420"/>
      <c r="F124" s="420"/>
      <c r="G124" s="420"/>
      <c r="H124" s="422">
        <v>2.5329312619118655E-2</v>
      </c>
      <c r="I124" s="422">
        <v>3.2207653357442065E-2</v>
      </c>
      <c r="J124" s="422">
        <v>2.7215597454843143E-2</v>
      </c>
      <c r="K124" s="422">
        <v>3.1149380513360497E-2</v>
      </c>
      <c r="L124" s="422">
        <v>1.9466687859073437E-2</v>
      </c>
      <c r="M124" s="422">
        <v>2.5387349154608527E-2</v>
      </c>
      <c r="N124" s="422">
        <v>1.5399676118907649E-2</v>
      </c>
      <c r="O124" s="422">
        <v>2.3409205974999656E-2</v>
      </c>
      <c r="P124" s="422">
        <v>1.2410173336477301E-2</v>
      </c>
      <c r="Q124" s="422">
        <v>2.9400426509390582E-2</v>
      </c>
      <c r="R124" s="422">
        <v>1.8067355423376535E-2</v>
      </c>
      <c r="S124" s="422">
        <v>2.614764135803014E-2</v>
      </c>
      <c r="T124" s="422">
        <v>1.7582561141113732E-2</v>
      </c>
      <c r="U124" s="422">
        <v>2.2116248831679231E-2</v>
      </c>
      <c r="V124" s="422">
        <v>1.7213457663030535E-2</v>
      </c>
      <c r="W124" s="422">
        <v>2.1476856764893956E-2</v>
      </c>
      <c r="X124" s="422">
        <v>1.5810669526791804E-2</v>
      </c>
      <c r="Y124" s="422">
        <v>2.1011159319105362E-2</v>
      </c>
      <c r="Z124" s="422">
        <v>1.6806144844586979E-2</v>
      </c>
      <c r="AA124" s="422">
        <v>1.8458576766054845E-2</v>
      </c>
      <c r="AB124" s="422">
        <v>1.509963297613705E-2</v>
      </c>
      <c r="AC124" s="422">
        <v>1.3279826409670344E-2</v>
      </c>
      <c r="AD124" s="422">
        <v>1.4336181823847072E-2</v>
      </c>
      <c r="AE124" s="422">
        <v>1.4416788009912354E-2</v>
      </c>
      <c r="AF124" s="422">
        <v>1.3916636610990581E-2</v>
      </c>
      <c r="AG124" s="422">
        <v>1.4506309028004967E-2</v>
      </c>
      <c r="AH124" s="422">
        <v>1.0967226255150963E-2</v>
      </c>
      <c r="AI124" s="422">
        <v>1.2429096026421768E-2</v>
      </c>
      <c r="AJ124" s="422">
        <v>1.1299444640734801E-2</v>
      </c>
    </row>
    <row r="125" spans="1:36" ht="14.4" x14ac:dyDescent="0.25">
      <c r="A125" s="641"/>
      <c r="B125" s="96"/>
      <c r="C125" s="423"/>
      <c r="D125" s="287"/>
      <c r="E125" s="287"/>
      <c r="F125" s="287"/>
      <c r="G125" s="287"/>
      <c r="H125" s="287"/>
      <c r="I125" s="287"/>
      <c r="J125" s="287"/>
      <c r="K125" s="287"/>
      <c r="L125" s="287"/>
      <c r="M125" s="287"/>
      <c r="N125" s="287"/>
      <c r="O125" s="287"/>
      <c r="P125" s="287"/>
      <c r="Q125" s="287"/>
      <c r="R125" s="287"/>
      <c r="S125" s="287"/>
      <c r="T125" s="287"/>
      <c r="U125" s="287"/>
      <c r="V125" s="287"/>
      <c r="W125" s="287"/>
      <c r="X125" s="287"/>
      <c r="Y125" s="287"/>
      <c r="Z125" s="287"/>
      <c r="AA125" s="287"/>
      <c r="AB125" s="287"/>
      <c r="AC125" s="287"/>
      <c r="AD125" s="287"/>
      <c r="AE125" s="287"/>
      <c r="AF125" s="287"/>
      <c r="AG125" s="287"/>
      <c r="AH125" s="287"/>
      <c r="AI125" s="287"/>
      <c r="AJ125" s="287"/>
    </row>
    <row r="126" spans="1:36" ht="14.4" x14ac:dyDescent="0.25">
      <c r="A126" s="47"/>
      <c r="B126" s="417"/>
      <c r="C126" s="418" t="s">
        <v>343</v>
      </c>
      <c r="D126" s="782"/>
      <c r="E126" s="782"/>
      <c r="F126" s="782"/>
      <c r="G126" s="782"/>
      <c r="H126" s="649"/>
      <c r="I126" s="649"/>
      <c r="J126" s="649"/>
      <c r="K126" s="649"/>
      <c r="L126" s="649"/>
      <c r="M126" s="649"/>
      <c r="N126" s="649"/>
      <c r="O126" s="649"/>
      <c r="P126" s="649"/>
      <c r="Q126" s="649"/>
      <c r="R126" s="649"/>
      <c r="S126" s="649"/>
      <c r="T126" s="649"/>
      <c r="U126" s="649"/>
      <c r="V126" s="649"/>
      <c r="W126" s="649"/>
      <c r="X126" s="649"/>
      <c r="Y126" s="649"/>
      <c r="Z126" s="649"/>
      <c r="AA126" s="649"/>
      <c r="AB126" s="649"/>
      <c r="AC126" s="649"/>
      <c r="AD126" s="649"/>
      <c r="AE126" s="649"/>
      <c r="AF126" s="649"/>
      <c r="AG126" s="649"/>
      <c r="AH126" s="649"/>
      <c r="AI126" s="649"/>
      <c r="AJ126" s="649"/>
    </row>
    <row r="127" spans="1:36" ht="14.4" x14ac:dyDescent="0.25">
      <c r="A127" s="47"/>
      <c r="B127" s="417"/>
      <c r="C127" s="418" t="s">
        <v>344</v>
      </c>
      <c r="D127" s="420"/>
      <c r="E127" s="420"/>
      <c r="F127" s="420"/>
      <c r="G127" s="420"/>
      <c r="H127" s="649"/>
      <c r="I127" s="649"/>
      <c r="J127" s="649"/>
      <c r="K127" s="649"/>
      <c r="L127" s="649"/>
      <c r="M127" s="649"/>
      <c r="N127" s="649"/>
      <c r="O127" s="649"/>
      <c r="P127" s="649"/>
      <c r="Q127" s="649"/>
      <c r="R127" s="649"/>
      <c r="S127" s="649"/>
      <c r="T127" s="649"/>
      <c r="U127" s="649"/>
      <c r="V127" s="649"/>
      <c r="W127" s="649"/>
      <c r="X127" s="649"/>
      <c r="Y127" s="649"/>
      <c r="Z127" s="649"/>
      <c r="AA127" s="649"/>
      <c r="AB127" s="649"/>
      <c r="AC127" s="649"/>
      <c r="AD127" s="649"/>
      <c r="AE127" s="649"/>
      <c r="AF127" s="649"/>
      <c r="AG127" s="649"/>
      <c r="AH127" s="649"/>
      <c r="AI127" s="649"/>
      <c r="AJ127" s="649"/>
    </row>
    <row r="128" spans="1:36" ht="14.4" x14ac:dyDescent="0.25">
      <c r="A128" s="47"/>
      <c r="B128" s="96"/>
      <c r="C128" s="419" t="s">
        <v>345</v>
      </c>
      <c r="D128" s="424">
        <v>5883128.515625</v>
      </c>
      <c r="E128" s="424">
        <v>6149980.078125</v>
      </c>
      <c r="F128" s="424">
        <v>7356140.625</v>
      </c>
      <c r="G128" s="424">
        <v>5691562.890625</v>
      </c>
      <c r="H128" s="420">
        <v>5663629.7211033553</v>
      </c>
      <c r="I128" s="420">
        <v>5384523.8421693873</v>
      </c>
      <c r="J128" s="420">
        <v>6346366.2488586977</v>
      </c>
      <c r="K128" s="420">
        <v>6188711.6780048301</v>
      </c>
      <c r="L128" s="420">
        <v>7283331.3158435822</v>
      </c>
      <c r="M128" s="420">
        <v>7693726.3449925976</v>
      </c>
      <c r="N128" s="420">
        <v>8145637.1992682917</v>
      </c>
      <c r="O128" s="420">
        <v>8535947.1214069054</v>
      </c>
      <c r="P128" s="420">
        <v>9044256.2658249848</v>
      </c>
      <c r="Q128" s="420">
        <v>9525917.4506086409</v>
      </c>
      <c r="R128" s="420">
        <v>10064984.779160034</v>
      </c>
      <c r="S128" s="420">
        <v>10710964.084023252</v>
      </c>
      <c r="T128" s="420">
        <v>11372752.982085992</v>
      </c>
      <c r="U128" s="420">
        <v>12094391.939353408</v>
      </c>
      <c r="V128" s="420">
        <v>12738443.318678543</v>
      </c>
      <c r="W128" s="420">
        <v>13404334.913435986</v>
      </c>
      <c r="X128" s="420">
        <v>14182389.113469761</v>
      </c>
      <c r="Y128" s="420">
        <v>14986662.52522306</v>
      </c>
      <c r="Z128" s="420">
        <v>15932328.636927959</v>
      </c>
      <c r="AA128" s="420">
        <v>16836286.823929287</v>
      </c>
      <c r="AB128" s="420">
        <v>17822612.547649845</v>
      </c>
      <c r="AC128" s="420">
        <v>18792026.792789333</v>
      </c>
      <c r="AD128" s="420">
        <v>19818728.913443506</v>
      </c>
      <c r="AE128" s="420">
        <v>20826725.016240701</v>
      </c>
      <c r="AF128" s="420">
        <v>21992030.891987178</v>
      </c>
      <c r="AG128" s="420">
        <v>23135475.394717988</v>
      </c>
      <c r="AH128" s="420">
        <v>24423078.783083092</v>
      </c>
      <c r="AI128" s="420">
        <v>25701252.886358622</v>
      </c>
      <c r="AJ128" s="420">
        <v>27037912.193828475</v>
      </c>
    </row>
    <row r="129" spans="1:36" ht="14.4" x14ac:dyDescent="0.25">
      <c r="A129" s="47"/>
      <c r="B129" s="96"/>
      <c r="C129" s="419" t="s">
        <v>346</v>
      </c>
      <c r="D129" s="425"/>
      <c r="E129" s="425">
        <v>4.5358785175484265E-2</v>
      </c>
      <c r="F129" s="425">
        <v>0.19612430146972656</v>
      </c>
      <c r="G129" s="425">
        <v>-0.22628411000163554</v>
      </c>
      <c r="H129" s="420">
        <v>-4.90782058609158E-3</v>
      </c>
      <c r="I129" s="420">
        <v>-4.92803895519488E-2</v>
      </c>
      <c r="J129" s="420">
        <v>0.178630912385707</v>
      </c>
      <c r="K129" s="420">
        <v>-2.4841706997641301E-2</v>
      </c>
      <c r="L129" s="420">
        <v>0.176873587717637</v>
      </c>
      <c r="M129" s="420">
        <v>5.6347159198466501E-2</v>
      </c>
      <c r="N129" s="420">
        <v>5.8737578386813399E-2</v>
      </c>
      <c r="O129" s="420">
        <v>4.7916438283511401E-2</v>
      </c>
      <c r="P129" s="420">
        <v>5.9549237734066202E-2</v>
      </c>
      <c r="Q129" s="420">
        <v>5.3256030194951703E-2</v>
      </c>
      <c r="R129" s="420">
        <v>5.6589544403090601E-2</v>
      </c>
      <c r="S129" s="420">
        <v>6.4180852632856902E-2</v>
      </c>
      <c r="T129" s="420">
        <v>6.1786118679072098E-2</v>
      </c>
      <c r="U129" s="420">
        <v>6.3453322023622596E-2</v>
      </c>
      <c r="V129" s="420">
        <v>5.3252067781058302E-2</v>
      </c>
      <c r="W129" s="420">
        <v>5.22741733898551E-2</v>
      </c>
      <c r="X129" s="420">
        <v>5.8044968665613102E-2</v>
      </c>
      <c r="Y129" s="420">
        <v>5.6709303722983898E-2</v>
      </c>
      <c r="Z129" s="420">
        <v>6.3100514214776707E-2</v>
      </c>
      <c r="AA129" s="420">
        <v>5.6737355072260798E-2</v>
      </c>
      <c r="AB129" s="420">
        <v>5.8583328618439803E-2</v>
      </c>
      <c r="AC129" s="420">
        <v>5.4392376120375098E-2</v>
      </c>
      <c r="AD129" s="420">
        <v>5.4634985995663098E-2</v>
      </c>
      <c r="AE129" s="420">
        <v>5.0860784624459199E-2</v>
      </c>
      <c r="AF129" s="420">
        <v>5.59524301030416E-2</v>
      </c>
      <c r="AG129" s="420">
        <v>5.1993583873485003E-2</v>
      </c>
      <c r="AH129" s="420">
        <v>5.5654935392383399E-2</v>
      </c>
      <c r="AI129" s="420">
        <v>5.2334683707480498E-2</v>
      </c>
      <c r="AJ129" s="420">
        <v>5.2007554393556699E-2</v>
      </c>
    </row>
    <row r="130" spans="1:36" ht="14.4" x14ac:dyDescent="0.25">
      <c r="A130" s="641"/>
      <c r="B130" s="96"/>
      <c r="C130" s="419"/>
      <c r="D130" s="419"/>
      <c r="E130" s="419"/>
      <c r="F130" s="419"/>
      <c r="G130" s="419"/>
      <c r="H130" s="419"/>
      <c r="I130" s="420"/>
      <c r="J130" s="420"/>
      <c r="K130" s="420"/>
      <c r="L130" s="420"/>
      <c r="M130" s="420"/>
      <c r="N130" s="420"/>
      <c r="O130" s="420"/>
      <c r="P130" s="420"/>
      <c r="Q130" s="420"/>
      <c r="R130" s="420"/>
      <c r="S130" s="420"/>
      <c r="T130" s="420"/>
      <c r="U130" s="420"/>
      <c r="V130" s="420"/>
      <c r="W130" s="420"/>
      <c r="X130" s="420"/>
      <c r="Y130" s="420"/>
      <c r="Z130" s="420"/>
      <c r="AA130" s="420"/>
      <c r="AB130" s="420"/>
      <c r="AC130" s="420"/>
      <c r="AD130" s="420"/>
      <c r="AE130" s="420"/>
      <c r="AF130" s="420"/>
      <c r="AG130" s="420"/>
      <c r="AH130" s="420"/>
      <c r="AI130" s="420"/>
      <c r="AJ130" s="420"/>
    </row>
    <row r="131" spans="1:36" ht="14.4" x14ac:dyDescent="0.25">
      <c r="A131" s="641"/>
      <c r="B131" s="96"/>
      <c r="C131" s="418" t="s">
        <v>347</v>
      </c>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c r="AD131" s="420"/>
      <c r="AE131" s="420"/>
      <c r="AF131" s="420"/>
      <c r="AG131" s="420"/>
      <c r="AH131" s="420"/>
      <c r="AI131" s="420"/>
      <c r="AJ131" s="420"/>
    </row>
    <row r="132" spans="1:36" ht="14.4" x14ac:dyDescent="0.25">
      <c r="A132" s="641"/>
      <c r="B132" s="96"/>
      <c r="C132" s="419" t="s">
        <v>345</v>
      </c>
      <c r="D132" s="424">
        <v>4414281.640625</v>
      </c>
      <c r="E132" s="424">
        <v>5379687.890625</v>
      </c>
      <c r="F132" s="424">
        <v>6091101.171875</v>
      </c>
      <c r="G132" s="424">
        <v>6105758.984375</v>
      </c>
      <c r="H132" s="420">
        <v>5763317.5296293283</v>
      </c>
      <c r="I132" s="420">
        <v>6149142.5116684418</v>
      </c>
      <c r="J132" s="420">
        <v>6777650.2200398687</v>
      </c>
      <c r="K132" s="420">
        <v>7470398.0950252125</v>
      </c>
      <c r="L132" s="420">
        <v>9082811.3496180288</v>
      </c>
      <c r="M132" s="420">
        <v>11043248.427106971</v>
      </c>
      <c r="N132" s="420">
        <v>12171985.767106289</v>
      </c>
      <c r="O132" s="420">
        <v>14799191.296978531</v>
      </c>
      <c r="P132" s="420">
        <v>17993453.758090694</v>
      </c>
      <c r="Q132" s="420">
        <v>21877166.91050877</v>
      </c>
      <c r="R132" s="420">
        <v>24113245.845822357</v>
      </c>
      <c r="S132" s="420">
        <v>29317856.994852152</v>
      </c>
      <c r="T132" s="420">
        <v>32314453.52505618</v>
      </c>
      <c r="U132" s="420">
        <v>35617334.063890427</v>
      </c>
      <c r="V132" s="420">
        <v>43304991.509632394</v>
      </c>
      <c r="W132" s="420">
        <v>47731221.821113378</v>
      </c>
      <c r="X132" s="420">
        <v>58033544.902600154</v>
      </c>
      <c r="Y132" s="420">
        <v>63965189.883374378</v>
      </c>
      <c r="Z132" s="420">
        <v>70503112.013631642</v>
      </c>
      <c r="AA132" s="420">
        <v>77709279.260635093</v>
      </c>
      <c r="AB132" s="420">
        <v>85651993.376402929</v>
      </c>
      <c r="AC132" s="420">
        <v>94406537.277816132</v>
      </c>
      <c r="AD132" s="420">
        <v>104055888.59585258</v>
      </c>
      <c r="AE132" s="420">
        <v>114691506.15713543</v>
      </c>
      <c r="AF132" s="420">
        <v>126414196.85225317</v>
      </c>
      <c r="AG132" s="420">
        <v>139335071.10723385</v>
      </c>
      <c r="AH132" s="420">
        <v>153576596.01435724</v>
      </c>
      <c r="AI132" s="420">
        <v>169273756.10412693</v>
      </c>
      <c r="AJ132" s="420">
        <v>186575332.7604731</v>
      </c>
    </row>
    <row r="133" spans="1:36" ht="14.4" x14ac:dyDescent="0.25">
      <c r="A133" s="641"/>
      <c r="B133" s="96"/>
      <c r="C133" s="419" t="s">
        <v>346</v>
      </c>
      <c r="D133" s="425"/>
      <c r="E133" s="425">
        <f t="shared" ref="E133:F133" si="2">+(E132-D132)/D132</f>
        <v>0.21870064680859649</v>
      </c>
      <c r="F133" s="425">
        <f t="shared" si="2"/>
        <v>0.1322406235666117</v>
      </c>
      <c r="G133" s="425">
        <f>+(G132-F132)/F132</f>
        <v>2.4064306414217614E-3</v>
      </c>
      <c r="H133" s="420">
        <v>-5.6084993793892E-2</v>
      </c>
      <c r="I133" s="420">
        <v>6.6944946214672202E-2</v>
      </c>
      <c r="J133" s="420">
        <v>0.102210626470079</v>
      </c>
      <c r="K133" s="420">
        <v>0.102210626470079</v>
      </c>
      <c r="L133" s="420">
        <v>0.215840338638255</v>
      </c>
      <c r="M133" s="420">
        <v>0.215840338638255</v>
      </c>
      <c r="N133" s="420">
        <v>0.102210626470079</v>
      </c>
      <c r="O133" s="420">
        <v>0.215840338638255</v>
      </c>
      <c r="P133" s="420">
        <v>0.215840338638255</v>
      </c>
      <c r="Q133" s="420">
        <v>0.215840338638255</v>
      </c>
      <c r="R133" s="420">
        <v>0.102210626470079</v>
      </c>
      <c r="S133" s="420">
        <v>0.215840338638255</v>
      </c>
      <c r="T133" s="420">
        <v>0.102210626470079</v>
      </c>
      <c r="U133" s="420">
        <v>0.102210626470079</v>
      </c>
      <c r="V133" s="420">
        <v>0.215840338638255</v>
      </c>
      <c r="W133" s="420">
        <v>0.102210626470079</v>
      </c>
      <c r="X133" s="420">
        <v>0.215840338638255</v>
      </c>
      <c r="Y133" s="420">
        <v>0.102210626470079</v>
      </c>
      <c r="Z133" s="420">
        <v>0.102210626470079</v>
      </c>
      <c r="AA133" s="420">
        <v>0.102210626470079</v>
      </c>
      <c r="AB133" s="420">
        <v>0.102210626470079</v>
      </c>
      <c r="AC133" s="420">
        <v>0.102210626470079</v>
      </c>
      <c r="AD133" s="420">
        <v>0.102210626470079</v>
      </c>
      <c r="AE133" s="420">
        <v>0.102210626470079</v>
      </c>
      <c r="AF133" s="420">
        <v>0.102210626470079</v>
      </c>
      <c r="AG133" s="420">
        <v>0.102210626470079</v>
      </c>
      <c r="AH133" s="420">
        <v>0.102210626470079</v>
      </c>
      <c r="AI133" s="420">
        <v>0.102210626470079</v>
      </c>
      <c r="AJ133" s="420">
        <v>0.102210626470079</v>
      </c>
    </row>
    <row r="134" spans="1:36" ht="14.4" x14ac:dyDescent="0.25">
      <c r="A134" s="641"/>
      <c r="B134" s="96"/>
      <c r="C134" s="419"/>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c r="AD134" s="420"/>
      <c r="AE134" s="420"/>
      <c r="AF134" s="420"/>
      <c r="AG134" s="420"/>
      <c r="AH134" s="420"/>
      <c r="AI134" s="420"/>
      <c r="AJ134" s="420"/>
    </row>
    <row r="135" spans="1:36" ht="14.4" x14ac:dyDescent="0.25">
      <c r="A135" s="641"/>
      <c r="B135" s="96"/>
      <c r="C135" s="418" t="s">
        <v>348</v>
      </c>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c r="AD135" s="420"/>
      <c r="AE135" s="420"/>
      <c r="AF135" s="420"/>
      <c r="AG135" s="420"/>
      <c r="AH135" s="420"/>
      <c r="AI135" s="420"/>
      <c r="AJ135" s="420"/>
    </row>
    <row r="136" spans="1:36" ht="14.4" x14ac:dyDescent="0.25">
      <c r="A136" s="641"/>
      <c r="B136" s="96"/>
      <c r="C136" s="419" t="s">
        <v>345</v>
      </c>
      <c r="D136" s="420">
        <v>2688449.4140625</v>
      </c>
      <c r="E136" s="420">
        <v>2707870.703125</v>
      </c>
      <c r="F136" s="420">
        <v>2429575.1953125</v>
      </c>
      <c r="G136" s="420">
        <v>2950407.03125</v>
      </c>
      <c r="H136" s="420">
        <v>3143587.5745756482</v>
      </c>
      <c r="I136" s="420">
        <v>3339162.574264463</v>
      </c>
      <c r="J136" s="420">
        <v>3508217.7025748887</v>
      </c>
      <c r="K136" s="420">
        <v>3607528.4275293658</v>
      </c>
      <c r="L136" s="420">
        <v>3706802.8403459471</v>
      </c>
      <c r="M136" s="420">
        <v>3772132.6747219171</v>
      </c>
      <c r="N136" s="420">
        <v>3823552.356855494</v>
      </c>
      <c r="O136" s="420">
        <v>3879715.9066898632</v>
      </c>
      <c r="P136" s="420">
        <v>3931722.0020376421</v>
      </c>
      <c r="Q136" s="420">
        <v>3976980.1209915713</v>
      </c>
      <c r="R136" s="420">
        <v>4042766.981027191</v>
      </c>
      <c r="S136" s="420">
        <v>4120644.7112997961</v>
      </c>
      <c r="T136" s="420">
        <v>4176092.3006631369</v>
      </c>
      <c r="U136" s="420">
        <v>4229824.4150362033</v>
      </c>
      <c r="V136" s="420">
        <v>4271109.6374026928</v>
      </c>
      <c r="W136" s="420">
        <v>4325458.9188022763</v>
      </c>
      <c r="X136" s="420">
        <v>4386638.7911329279</v>
      </c>
      <c r="Y136" s="420">
        <v>4445133.4456282314</v>
      </c>
      <c r="Z136" s="420">
        <v>4503719.6517386464</v>
      </c>
      <c r="AA136" s="420">
        <v>4563313.5541331274</v>
      </c>
      <c r="AB136" s="420">
        <v>4606172.2163882777</v>
      </c>
      <c r="AC136" s="420">
        <v>4661353.9129675822</v>
      </c>
      <c r="AD136" s="420">
        <v>4704673.6122665871</v>
      </c>
      <c r="AE136" s="420">
        <v>4752388.8597650835</v>
      </c>
      <c r="AF136" s="420">
        <v>4811775.5734867975</v>
      </c>
      <c r="AG136" s="420">
        <v>4869403.3070347793</v>
      </c>
      <c r="AH136" s="420">
        <v>4926559.1104939673</v>
      </c>
      <c r="AI136" s="420">
        <v>4967808.6843801485</v>
      </c>
      <c r="AJ136" s="420">
        <v>5022181.6620174991</v>
      </c>
    </row>
    <row r="137" spans="1:36" ht="14.4" x14ac:dyDescent="0.25">
      <c r="A137" s="641"/>
      <c r="B137" s="96"/>
      <c r="C137" s="419" t="s">
        <v>346</v>
      </c>
      <c r="D137" s="420">
        <v>-5.9852401804941897E-2</v>
      </c>
      <c r="E137" s="420">
        <v>-6.1558945507035204E-3</v>
      </c>
      <c r="F137" s="420">
        <v>8.36707379395802E-2</v>
      </c>
      <c r="G137" s="420">
        <v>8.36707379395802E-2</v>
      </c>
      <c r="H137" s="420">
        <v>6.5475895793199596E-2</v>
      </c>
      <c r="I137" s="420">
        <v>6.2213949842073603E-2</v>
      </c>
      <c r="J137" s="420">
        <v>5.0628001647288701E-2</v>
      </c>
      <c r="K137" s="420">
        <v>2.8308027999968999E-2</v>
      </c>
      <c r="L137" s="420">
        <v>2.7518677901193899E-2</v>
      </c>
      <c r="M137" s="420">
        <v>1.76243078441886E-2</v>
      </c>
      <c r="N137" s="420">
        <v>1.36314617134636E-2</v>
      </c>
      <c r="O137" s="420">
        <v>1.46888402701404E-2</v>
      </c>
      <c r="P137" s="420">
        <v>1.34046143064506E-2</v>
      </c>
      <c r="Q137" s="420">
        <v>1.15110170379478E-2</v>
      </c>
      <c r="R137" s="420">
        <v>1.6541913219122899E-2</v>
      </c>
      <c r="S137" s="420">
        <v>1.9263472428187701E-2</v>
      </c>
      <c r="T137" s="420">
        <v>1.3456047111096501E-2</v>
      </c>
      <c r="U137" s="420">
        <v>1.2866601239760401E-2</v>
      </c>
      <c r="V137" s="420">
        <v>9.7605050034058997E-3</v>
      </c>
      <c r="W137" s="420">
        <v>1.27248621584517E-2</v>
      </c>
      <c r="X137" s="420">
        <v>1.4144134409578899E-2</v>
      </c>
      <c r="Y137" s="420">
        <v>1.3334732418256799E-2</v>
      </c>
      <c r="Z137" s="420">
        <v>1.3179853164596101E-2</v>
      </c>
      <c r="AA137" s="420">
        <v>1.3232151866174701E-2</v>
      </c>
      <c r="AB137" s="420">
        <v>9.3920046796546995E-3</v>
      </c>
      <c r="AC137" s="420">
        <v>1.19799464689951E-2</v>
      </c>
      <c r="AD137" s="420">
        <v>9.2933727212800906E-3</v>
      </c>
      <c r="AE137" s="420">
        <v>1.01420951655578E-2</v>
      </c>
      <c r="AF137" s="420">
        <v>1.2496181494005399E-2</v>
      </c>
      <c r="AG137" s="420">
        <v>1.1976396793215899E-2</v>
      </c>
      <c r="AH137" s="420">
        <v>1.17377427695536E-2</v>
      </c>
      <c r="AI137" s="420">
        <v>8.3728973835543001E-3</v>
      </c>
      <c r="AJ137" s="420">
        <v>1.0945062721177401E-2</v>
      </c>
    </row>
    <row r="138" spans="1:36" ht="14.4" x14ac:dyDescent="0.25">
      <c r="A138" s="641"/>
      <c r="B138" s="96"/>
      <c r="C138" s="419"/>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c r="AD138" s="420"/>
      <c r="AE138" s="420"/>
      <c r="AF138" s="420"/>
      <c r="AG138" s="420"/>
      <c r="AH138" s="420"/>
      <c r="AI138" s="420"/>
      <c r="AJ138" s="420"/>
    </row>
    <row r="139" spans="1:36" ht="14.4" x14ac:dyDescent="0.25">
      <c r="A139" s="47"/>
      <c r="B139" s="417"/>
      <c r="C139" s="418" t="s">
        <v>526</v>
      </c>
      <c r="D139" s="649"/>
      <c r="E139" s="649"/>
      <c r="F139" s="649"/>
      <c r="G139" s="649"/>
      <c r="H139" s="649"/>
      <c r="I139" s="649"/>
      <c r="J139" s="649"/>
      <c r="K139" s="649"/>
      <c r="L139" s="649"/>
      <c r="M139" s="649"/>
      <c r="N139" s="649"/>
      <c r="O139" s="649"/>
      <c r="P139" s="649"/>
      <c r="Q139" s="649"/>
      <c r="R139" s="649"/>
      <c r="S139" s="649"/>
      <c r="T139" s="649"/>
      <c r="U139" s="649"/>
      <c r="V139" s="649"/>
      <c r="W139" s="649"/>
      <c r="X139" s="649"/>
      <c r="Y139" s="649"/>
      <c r="Z139" s="649"/>
      <c r="AA139" s="649"/>
      <c r="AB139" s="649"/>
      <c r="AC139" s="649"/>
      <c r="AD139" s="649"/>
      <c r="AE139" s="649"/>
      <c r="AF139" s="649"/>
      <c r="AG139" s="649"/>
      <c r="AH139" s="649"/>
      <c r="AI139" s="649"/>
      <c r="AJ139" s="649"/>
    </row>
    <row r="140" spans="1:36" ht="14.4" x14ac:dyDescent="0.25">
      <c r="A140" s="47"/>
      <c r="B140" s="96"/>
      <c r="C140" s="419" t="s">
        <v>345</v>
      </c>
      <c r="D140" s="420">
        <v>26748.703125</v>
      </c>
      <c r="E140" s="420">
        <v>25197.8828125</v>
      </c>
      <c r="F140" s="420">
        <v>27706.87109375</v>
      </c>
      <c r="G140" s="420">
        <v>24418.158203125</v>
      </c>
      <c r="H140" s="420">
        <v>26016.958985094672</v>
      </c>
      <c r="I140" s="420">
        <v>27635.576766436636</v>
      </c>
      <c r="J140" s="420">
        <v>29034.710792491562</v>
      </c>
      <c r="K140" s="420">
        <v>29856.626198576414</v>
      </c>
      <c r="L140" s="420">
        <v>30678.24107815139</v>
      </c>
      <c r="M140" s="420">
        <v>31218.923843030963</v>
      </c>
      <c r="N140" s="420">
        <v>31644.483408132775</v>
      </c>
      <c r="O140" s="420">
        <v>32109.304170345946</v>
      </c>
      <c r="P140" s="420">
        <v>32539.717008397936</v>
      </c>
      <c r="Q140" s="420">
        <v>32914.282245291601</v>
      </c>
      <c r="R140" s="420">
        <v>33458.747445862929</v>
      </c>
      <c r="S140" s="420">
        <v>34103.279104768008</v>
      </c>
      <c r="T140" s="420">
        <v>34562.174435044639</v>
      </c>
      <c r="U140" s="420">
        <v>35006.872151479402</v>
      </c>
      <c r="V140" s="420">
        <v>35348.556902267512</v>
      </c>
      <c r="W140" s="420">
        <v>35798.362416349053</v>
      </c>
      <c r="X140" s="420">
        <v>36304.699266008713</v>
      </c>
      <c r="Y140" s="420">
        <v>36788.812716246226</v>
      </c>
      <c r="Z140" s="420">
        <v>37273.683865946179</v>
      </c>
      <c r="AA140" s="420">
        <v>37766.894911472162</v>
      </c>
      <c r="AB140" s="420">
        <v>38121.601765216736</v>
      </c>
      <c r="AC140" s="420">
        <v>38578.296513676381</v>
      </c>
      <c r="AD140" s="420">
        <v>38936.819002130032</v>
      </c>
      <c r="AE140" s="420">
        <v>39331.719925893733</v>
      </c>
      <c r="AF140" s="420">
        <v>39823.216236559092</v>
      </c>
      <c r="AG140" s="420">
        <v>40300.154875790162</v>
      </c>
      <c r="AH140" s="420">
        <v>40773.187727295357</v>
      </c>
      <c r="AI140" s="420">
        <v>41114.577444136397</v>
      </c>
      <c r="AJ140" s="420">
        <v>41564.579073017172</v>
      </c>
    </row>
    <row r="141" spans="1:36" ht="14.4" x14ac:dyDescent="0.25">
      <c r="A141" s="47"/>
      <c r="B141" s="96"/>
      <c r="C141" s="419" t="s">
        <v>346</v>
      </c>
      <c r="D141" s="420">
        <v>-5.9852401804941897E-2</v>
      </c>
      <c r="E141" s="420">
        <v>-6.1558945507035204E-3</v>
      </c>
      <c r="F141" s="420">
        <v>8.36707379395802E-2</v>
      </c>
      <c r="G141" s="420">
        <v>8.36707379395802E-2</v>
      </c>
      <c r="H141" s="420">
        <v>6.5475895793199596E-2</v>
      </c>
      <c r="I141" s="420">
        <v>6.2213949842073603E-2</v>
      </c>
      <c r="J141" s="420">
        <v>5.0628001647288701E-2</v>
      </c>
      <c r="K141" s="420">
        <v>2.8308027999968999E-2</v>
      </c>
      <c r="L141" s="420">
        <v>2.7518677901193899E-2</v>
      </c>
      <c r="M141" s="420">
        <v>1.76243078441886E-2</v>
      </c>
      <c r="N141" s="420">
        <v>1.36314617134636E-2</v>
      </c>
      <c r="O141" s="420">
        <v>1.46888402701404E-2</v>
      </c>
      <c r="P141" s="420">
        <v>1.34046143064506E-2</v>
      </c>
      <c r="Q141" s="420">
        <v>1.15110170379478E-2</v>
      </c>
      <c r="R141" s="420">
        <v>1.6541913219122899E-2</v>
      </c>
      <c r="S141" s="420">
        <v>1.9263472428187701E-2</v>
      </c>
      <c r="T141" s="420">
        <v>1.3456047111096501E-2</v>
      </c>
      <c r="U141" s="420">
        <v>1.2866601239760401E-2</v>
      </c>
      <c r="V141" s="420">
        <v>9.7605050034058997E-3</v>
      </c>
      <c r="W141" s="420">
        <v>1.27248621584517E-2</v>
      </c>
      <c r="X141" s="420">
        <v>1.4144134409578899E-2</v>
      </c>
      <c r="Y141" s="420">
        <v>1.3334732418256799E-2</v>
      </c>
      <c r="Z141" s="420">
        <v>1.3179853164596101E-2</v>
      </c>
      <c r="AA141" s="420">
        <v>1.3232151866174701E-2</v>
      </c>
      <c r="AB141" s="420">
        <v>9.3920046796546995E-3</v>
      </c>
      <c r="AC141" s="420">
        <v>1.19799464689951E-2</v>
      </c>
      <c r="AD141" s="420">
        <v>9.2933727212800906E-3</v>
      </c>
      <c r="AE141" s="420">
        <v>1.01420951655578E-2</v>
      </c>
      <c r="AF141" s="420">
        <v>1.2496181494005399E-2</v>
      </c>
      <c r="AG141" s="420">
        <v>1.1976396793215899E-2</v>
      </c>
      <c r="AH141" s="420">
        <v>1.17377427695536E-2</v>
      </c>
      <c r="AI141" s="420">
        <v>8.3728973835543001E-3</v>
      </c>
      <c r="AJ141" s="420">
        <v>1.0945062721177401E-2</v>
      </c>
    </row>
    <row r="142" spans="1:36" ht="14.4" x14ac:dyDescent="0.25">
      <c r="A142" s="641"/>
      <c r="B142" s="96"/>
      <c r="C142" s="423"/>
      <c r="D142" s="287"/>
      <c r="E142" s="287"/>
      <c r="F142" s="287"/>
      <c r="G142" s="287"/>
      <c r="H142" s="287"/>
      <c r="I142" s="287"/>
      <c r="J142" s="287"/>
      <c r="K142" s="287"/>
      <c r="L142" s="287"/>
      <c r="M142" s="287"/>
      <c r="N142" s="287"/>
      <c r="O142" s="287"/>
      <c r="P142" s="287"/>
      <c r="Q142" s="287"/>
      <c r="R142" s="287"/>
      <c r="S142" s="287"/>
      <c r="T142" s="287"/>
      <c r="U142" s="287"/>
      <c r="V142" s="287"/>
      <c r="W142" s="287"/>
      <c r="X142" s="287"/>
      <c r="Y142" s="287"/>
      <c r="Z142" s="287"/>
      <c r="AA142" s="287"/>
      <c r="AB142" s="287"/>
      <c r="AC142" s="287"/>
      <c r="AD142" s="287"/>
      <c r="AE142" s="287"/>
      <c r="AF142" s="287"/>
      <c r="AG142" s="287"/>
      <c r="AH142" s="287"/>
      <c r="AI142" s="287"/>
      <c r="AJ142" s="287"/>
    </row>
    <row r="143" spans="1:36" ht="14.4" x14ac:dyDescent="0.25">
      <c r="A143" s="47"/>
      <c r="B143" s="417"/>
      <c r="C143" s="418" t="s">
        <v>349</v>
      </c>
      <c r="D143" s="782"/>
      <c r="E143" s="782"/>
      <c r="F143" s="782"/>
      <c r="G143" s="782"/>
      <c r="H143" s="649"/>
      <c r="I143" s="649"/>
      <c r="J143" s="649"/>
      <c r="K143" s="649"/>
      <c r="L143" s="649"/>
      <c r="M143" s="649"/>
      <c r="N143" s="649"/>
      <c r="O143" s="649"/>
      <c r="P143" s="649"/>
      <c r="Q143" s="649"/>
      <c r="R143" s="649"/>
      <c r="S143" s="649"/>
      <c r="T143" s="649"/>
      <c r="U143" s="649"/>
      <c r="V143" s="649"/>
      <c r="W143" s="649"/>
      <c r="X143" s="649"/>
      <c r="Y143" s="649"/>
      <c r="Z143" s="649"/>
      <c r="AA143" s="649"/>
      <c r="AB143" s="649"/>
      <c r="AC143" s="649"/>
      <c r="AD143" s="649"/>
      <c r="AE143" s="649"/>
      <c r="AF143" s="649"/>
      <c r="AG143" s="649"/>
      <c r="AH143" s="649"/>
      <c r="AI143" s="649"/>
      <c r="AJ143" s="649"/>
    </row>
    <row r="144" spans="1:36" ht="14.4" x14ac:dyDescent="0.25">
      <c r="A144" s="47"/>
      <c r="B144" s="417"/>
      <c r="C144" s="418" t="s">
        <v>344</v>
      </c>
      <c r="D144" s="420"/>
      <c r="E144" s="420"/>
      <c r="F144" s="420"/>
      <c r="G144" s="420"/>
      <c r="H144" s="649"/>
      <c r="I144" s="649"/>
      <c r="J144" s="649"/>
      <c r="K144" s="649"/>
      <c r="L144" s="649"/>
      <c r="M144" s="649"/>
      <c r="N144" s="649"/>
      <c r="O144" s="649"/>
      <c r="P144" s="649"/>
      <c r="Q144" s="649"/>
      <c r="R144" s="649"/>
      <c r="S144" s="649"/>
      <c r="T144" s="649"/>
      <c r="U144" s="649"/>
      <c r="V144" s="649"/>
      <c r="W144" s="649"/>
      <c r="X144" s="649"/>
      <c r="Y144" s="649"/>
      <c r="Z144" s="649"/>
      <c r="AA144" s="649"/>
      <c r="AB144" s="649"/>
      <c r="AC144" s="649"/>
      <c r="AD144" s="649"/>
      <c r="AE144" s="649"/>
      <c r="AF144" s="649"/>
      <c r="AG144" s="649"/>
      <c r="AH144" s="649"/>
      <c r="AI144" s="649"/>
      <c r="AJ144" s="649"/>
    </row>
    <row r="145" spans="1:36" ht="14.4" x14ac:dyDescent="0.25">
      <c r="A145" s="47"/>
      <c r="B145" s="96"/>
      <c r="C145" s="419" t="s">
        <v>345</v>
      </c>
      <c r="D145" s="424">
        <v>5883128.515625</v>
      </c>
      <c r="E145" s="424">
        <v>6149980.078125</v>
      </c>
      <c r="F145" s="424">
        <v>7356140.625</v>
      </c>
      <c r="G145" s="424">
        <v>5691562.890625</v>
      </c>
      <c r="H145" s="420">
        <v>5663629.7211033553</v>
      </c>
      <c r="I145" s="420">
        <v>5384523.8421693873</v>
      </c>
      <c r="J145" s="420">
        <v>6346366.2488586977</v>
      </c>
      <c r="K145" s="420">
        <v>6188711.6780048301</v>
      </c>
      <c r="L145" s="420">
        <v>7283331.3158435822</v>
      </c>
      <c r="M145" s="420">
        <v>7854441.0621564547</v>
      </c>
      <c r="N145" s="420">
        <v>8523718.9813859407</v>
      </c>
      <c r="O145" s="420">
        <v>9100472.142997006</v>
      </c>
      <c r="P145" s="420">
        <v>9905061.1031817812</v>
      </c>
      <c r="Q145" s="420">
        <v>10620896.037984652</v>
      </c>
      <c r="R145" s="420">
        <v>11387082.132535269</v>
      </c>
      <c r="S145" s="420">
        <v>12407882.941670235</v>
      </c>
      <c r="T145" s="420">
        <v>13406649.310852105</v>
      </c>
      <c r="U145" s="420">
        <v>14588475.434241725</v>
      </c>
      <c r="V145" s="420">
        <v>15662391.941114832</v>
      </c>
      <c r="W145" s="420">
        <v>16760502.362786472</v>
      </c>
      <c r="X145" s="420">
        <v>18112306.810424931</v>
      </c>
      <c r="Y145" s="420">
        <v>19536684.833762705</v>
      </c>
      <c r="Z145" s="420">
        <v>21155078.872121267</v>
      </c>
      <c r="AA145" s="420">
        <v>22815789.403676629</v>
      </c>
      <c r="AB145" s="420">
        <v>24653800.459945641</v>
      </c>
      <c r="AC145" s="420">
        <v>26573459.621658858</v>
      </c>
      <c r="AD145" s="420">
        <v>28578285.345831141</v>
      </c>
      <c r="AE145" s="420">
        <v>30568256.752909541</v>
      </c>
      <c r="AF145" s="420">
        <v>32999276.504751902</v>
      </c>
      <c r="AG145" s="420">
        <v>35286146.141558342</v>
      </c>
      <c r="AH145" s="420">
        <v>38093264.057689942</v>
      </c>
      <c r="AI145" s="420">
        <v>40938336.669039682</v>
      </c>
      <c r="AJ145" s="420">
        <v>43967172.592646115</v>
      </c>
    </row>
    <row r="146" spans="1:36" ht="14.4" x14ac:dyDescent="0.25">
      <c r="A146" s="47"/>
      <c r="B146" s="96"/>
      <c r="C146" s="419" t="s">
        <v>346</v>
      </c>
      <c r="D146" s="425"/>
      <c r="E146" s="425">
        <v>4.5358785175484265E-2</v>
      </c>
      <c r="F146" s="425">
        <v>0.19612430146972656</v>
      </c>
      <c r="G146" s="425">
        <v>-0.22628411000163554</v>
      </c>
      <c r="H146" s="420">
        <v>-4.90782058609158E-3</v>
      </c>
      <c r="I146" s="420">
        <v>-4.92803895519488E-2</v>
      </c>
      <c r="J146" s="420">
        <v>0.178630912385707</v>
      </c>
      <c r="K146" s="420">
        <v>-2.4841706997641301E-2</v>
      </c>
      <c r="L146" s="420">
        <v>0.176873587717637</v>
      </c>
      <c r="M146" s="420">
        <v>7.8413259200570268E-2</v>
      </c>
      <c r="N146" s="420">
        <v>8.5210126848381418E-2</v>
      </c>
      <c r="O146" s="420">
        <v>6.76644974887812E-2</v>
      </c>
      <c r="P146" s="420">
        <v>8.8411782107802289E-2</v>
      </c>
      <c r="Q146" s="420">
        <v>7.2269613215502904E-2</v>
      </c>
      <c r="R146" s="420">
        <v>7.2139496687513238E-2</v>
      </c>
      <c r="S146" s="420">
        <v>8.964551210343219E-2</v>
      </c>
      <c r="T146" s="420">
        <v>8.0494502879910723E-2</v>
      </c>
      <c r="U146" s="420">
        <v>8.8152236698917988E-2</v>
      </c>
      <c r="V146" s="420">
        <v>7.3614032646100447E-2</v>
      </c>
      <c r="W146" s="420">
        <v>7.0111284776945573E-2</v>
      </c>
      <c r="X146" s="420">
        <v>8.0654172433392152E-2</v>
      </c>
      <c r="Y146" s="420">
        <v>7.864144740072225E-2</v>
      </c>
      <c r="Z146" s="420">
        <v>8.2838723771686398E-2</v>
      </c>
      <c r="AA146" s="420">
        <v>7.8501741430228811E-2</v>
      </c>
      <c r="AB146" s="420">
        <v>8.0558731663819841E-2</v>
      </c>
      <c r="AC146" s="420">
        <v>7.7864634494468093E-2</v>
      </c>
      <c r="AD146" s="420">
        <v>7.5444663687608091E-2</v>
      </c>
      <c r="AE146" s="420">
        <v>6.9632288396500638E-2</v>
      </c>
      <c r="AF146" s="420">
        <v>7.9527588749756614E-2</v>
      </c>
      <c r="AG146" s="420">
        <v>6.9300599256384557E-2</v>
      </c>
      <c r="AH146" s="420">
        <v>7.9552975404857618E-2</v>
      </c>
      <c r="AI146" s="420">
        <v>7.4687026216525995E-2</v>
      </c>
      <c r="AJ146" s="420">
        <v>7.3985319630658936E-2</v>
      </c>
    </row>
    <row r="147" spans="1:36" ht="14.4" x14ac:dyDescent="0.25">
      <c r="A147" s="641"/>
      <c r="B147" s="96"/>
      <c r="C147" s="419"/>
      <c r="D147" s="419"/>
      <c r="E147" s="419"/>
      <c r="F147" s="419"/>
      <c r="G147" s="419"/>
      <c r="H147" s="419"/>
      <c r="I147" s="420"/>
      <c r="J147" s="420"/>
      <c r="K147" s="420"/>
      <c r="L147" s="420"/>
      <c r="M147" s="420"/>
      <c r="N147" s="420"/>
      <c r="O147" s="420"/>
      <c r="P147" s="420"/>
      <c r="Q147" s="420"/>
      <c r="R147" s="420"/>
      <c r="S147" s="420"/>
      <c r="T147" s="420"/>
      <c r="U147" s="420"/>
      <c r="V147" s="420"/>
      <c r="W147" s="420"/>
      <c r="X147" s="420"/>
      <c r="Y147" s="420"/>
      <c r="Z147" s="420"/>
      <c r="AA147" s="420"/>
      <c r="AB147" s="420"/>
      <c r="AC147" s="420"/>
      <c r="AD147" s="420"/>
      <c r="AE147" s="420"/>
      <c r="AF147" s="420"/>
      <c r="AG147" s="420"/>
      <c r="AH147" s="420"/>
      <c r="AI147" s="420"/>
      <c r="AJ147" s="420"/>
    </row>
    <row r="148" spans="1:36" ht="14.4" x14ac:dyDescent="0.25">
      <c r="A148" s="641"/>
      <c r="B148" s="96"/>
      <c r="C148" s="418" t="s">
        <v>347</v>
      </c>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c r="AD148" s="420"/>
      <c r="AE148" s="420"/>
      <c r="AF148" s="420"/>
      <c r="AG148" s="420"/>
      <c r="AH148" s="420"/>
      <c r="AI148" s="420"/>
      <c r="AJ148" s="420"/>
    </row>
    <row r="149" spans="1:36" ht="14.4" x14ac:dyDescent="0.25">
      <c r="A149" s="641"/>
      <c r="B149" s="96"/>
      <c r="C149" s="419" t="s">
        <v>345</v>
      </c>
      <c r="D149" s="424">
        <v>5883128.515625</v>
      </c>
      <c r="E149" s="424">
        <v>6149980.078125</v>
      </c>
      <c r="F149" s="424">
        <v>7356140.625</v>
      </c>
      <c r="G149" s="424">
        <v>5691562.890625</v>
      </c>
      <c r="H149" s="420">
        <v>5763317.5296293283</v>
      </c>
      <c r="I149" s="420">
        <v>6149142.5116684418</v>
      </c>
      <c r="J149" s="420">
        <v>6777650.2200398687</v>
      </c>
      <c r="K149" s="420">
        <v>7470398.0950252125</v>
      </c>
      <c r="L149" s="420">
        <v>9082811.3496180288</v>
      </c>
      <c r="M149" s="420">
        <v>12161897.468217505</v>
      </c>
      <c r="N149" s="420">
        <v>16284798.212136783</v>
      </c>
      <c r="O149" s="420">
        <v>19799714.572900034</v>
      </c>
      <c r="P149" s="420">
        <v>24073291.67125557</v>
      </c>
      <c r="Q149" s="420">
        <v>30399367.520070393</v>
      </c>
      <c r="R149" s="420">
        <v>38387834.876929075</v>
      </c>
      <c r="S149" s="420">
        <v>48475543.629828781</v>
      </c>
      <c r="T149" s="420">
        <v>61214140.827194728</v>
      </c>
      <c r="U149" s="420">
        <v>77300237.534744352</v>
      </c>
      <c r="V149" s="420">
        <v>97613503.059628457</v>
      </c>
      <c r="W149" s="420">
        <v>123264769.72712198</v>
      </c>
      <c r="X149" s="420">
        <v>155656778.82289332</v>
      </c>
      <c r="Y149" s="420">
        <v>196560889.59689194</v>
      </c>
      <c r="Z149" s="420">
        <v>263195314.04112601</v>
      </c>
      <c r="AA149" s="420">
        <v>332358831.12112993</v>
      </c>
      <c r="AB149" s="420">
        <v>419697413.78808624</v>
      </c>
      <c r="AC149" s="420">
        <v>529987178.45475501</v>
      </c>
      <c r="AD149" s="420">
        <v>669259328.50340986</v>
      </c>
      <c r="AE149" s="420">
        <v>845129971.05848467</v>
      </c>
      <c r="AF149" s="420">
        <v>1067216604.3295966</v>
      </c>
      <c r="AG149" s="420">
        <v>1347664051.1640041</v>
      </c>
      <c r="AH149" s="420">
        <v>1701808599.5210631</v>
      </c>
      <c r="AI149" s="420">
        <v>2149016668.436305</v>
      </c>
      <c r="AJ149" s="420">
        <v>2713743861.9811816</v>
      </c>
    </row>
    <row r="150" spans="1:36" ht="14.4" x14ac:dyDescent="0.25">
      <c r="A150" s="641"/>
      <c r="B150" s="96"/>
      <c r="C150" s="419" t="s">
        <v>346</v>
      </c>
      <c r="D150" s="425"/>
      <c r="E150" s="425">
        <v>4.5358785175484265E-2</v>
      </c>
      <c r="F150" s="425">
        <v>0.19612430146972656</v>
      </c>
      <c r="G150" s="425">
        <v>-0.22628411000163554</v>
      </c>
      <c r="H150" s="420">
        <v>-5.6084993793892E-2</v>
      </c>
      <c r="I150" s="420">
        <v>6.6944946214672202E-2</v>
      </c>
      <c r="J150" s="420">
        <v>0.102210626470079</v>
      </c>
      <c r="K150" s="420">
        <v>0.102210626470079</v>
      </c>
      <c r="L150" s="420">
        <v>0.215840338638255</v>
      </c>
      <c r="M150" s="420">
        <v>0.33900143910056701</v>
      </c>
      <c r="N150" s="420">
        <v>0.33900143910056701</v>
      </c>
      <c r="O150" s="420">
        <v>0.215840338638255</v>
      </c>
      <c r="P150" s="420">
        <v>0.215840338638255</v>
      </c>
      <c r="Q150" s="420">
        <v>0.26278399876525399</v>
      </c>
      <c r="R150" s="420">
        <v>0.26278399876525399</v>
      </c>
      <c r="S150" s="420">
        <v>0.26278399876525399</v>
      </c>
      <c r="T150" s="420">
        <v>0.26278399876525399</v>
      </c>
      <c r="U150" s="420">
        <v>0.26278399876525399</v>
      </c>
      <c r="V150" s="420">
        <v>0.26278399876525399</v>
      </c>
      <c r="W150" s="420">
        <v>0.26278399876525399</v>
      </c>
      <c r="X150" s="420">
        <v>0.26278399876525399</v>
      </c>
      <c r="Y150" s="420">
        <v>0.26278399876525399</v>
      </c>
      <c r="Z150" s="420">
        <v>0.33900143910056701</v>
      </c>
      <c r="AA150" s="420">
        <v>0.26278399876525399</v>
      </c>
      <c r="AB150" s="420">
        <v>0.26278399876525399</v>
      </c>
      <c r="AC150" s="420">
        <v>0.26278399876525399</v>
      </c>
      <c r="AD150" s="420">
        <v>0.26278399876525399</v>
      </c>
      <c r="AE150" s="420">
        <v>0.26278399876525399</v>
      </c>
      <c r="AF150" s="420">
        <v>0.26278399876525399</v>
      </c>
      <c r="AG150" s="420">
        <v>0.26278399876525399</v>
      </c>
      <c r="AH150" s="420">
        <v>0.26278399876525399</v>
      </c>
      <c r="AI150" s="420">
        <v>0.26278399876525399</v>
      </c>
      <c r="AJ150" s="420">
        <v>0.26278399876525399</v>
      </c>
    </row>
    <row r="151" spans="1:36" ht="14.4" x14ac:dyDescent="0.25">
      <c r="A151" s="641"/>
      <c r="B151" s="96"/>
      <c r="C151" s="419"/>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c r="AD151" s="420"/>
      <c r="AE151" s="420"/>
      <c r="AF151" s="420"/>
      <c r="AG151" s="420"/>
      <c r="AH151" s="420"/>
      <c r="AI151" s="420"/>
      <c r="AJ151" s="420"/>
    </row>
    <row r="152" spans="1:36" ht="14.4" x14ac:dyDescent="0.25">
      <c r="A152" s="641"/>
      <c r="B152" s="96"/>
      <c r="C152" s="418" t="s">
        <v>348</v>
      </c>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c r="AD152" s="420"/>
      <c r="AE152" s="420"/>
      <c r="AF152" s="420"/>
      <c r="AG152" s="420"/>
      <c r="AH152" s="420"/>
      <c r="AI152" s="420"/>
      <c r="AJ152" s="420"/>
    </row>
    <row r="153" spans="1:36" ht="14.4" x14ac:dyDescent="0.25">
      <c r="A153" s="641"/>
      <c r="B153" s="96"/>
      <c r="C153" s="419" t="s">
        <v>345</v>
      </c>
      <c r="D153" s="420">
        <v>2688449.4140625</v>
      </c>
      <c r="E153" s="420">
        <v>2707870.703125</v>
      </c>
      <c r="F153" s="420">
        <v>2429575.1953125</v>
      </c>
      <c r="G153" s="420">
        <v>2950407.03125</v>
      </c>
      <c r="H153" s="420">
        <v>3143587.5745756482</v>
      </c>
      <c r="I153" s="420">
        <v>3339162.574264463</v>
      </c>
      <c r="J153" s="420">
        <v>3508217.7025748887</v>
      </c>
      <c r="K153" s="420">
        <v>3607528.4275293658</v>
      </c>
      <c r="L153" s="420">
        <v>3706802.8403459471</v>
      </c>
      <c r="M153" s="420">
        <v>3815989.0295948181</v>
      </c>
      <c r="N153" s="420">
        <v>3861328.5828547645</v>
      </c>
      <c r="O153" s="420">
        <v>3937826.8166421517</v>
      </c>
      <c r="P153" s="420">
        <v>4043330.4206190421</v>
      </c>
      <c r="Q153" s="420">
        <v>4131745.4331561234</v>
      </c>
      <c r="R153" s="420">
        <v>4188947.2998034661</v>
      </c>
      <c r="S153" s="420">
        <v>4274403.221070623</v>
      </c>
      <c r="T153" s="420">
        <v>4398739.7778481459</v>
      </c>
      <c r="U153" s="420">
        <v>4531689.6783324163</v>
      </c>
      <c r="V153" s="420">
        <v>4642145.6502116732</v>
      </c>
      <c r="W153" s="420">
        <v>4758201.8637848478</v>
      </c>
      <c r="X153" s="420">
        <v>4878636.6815838953</v>
      </c>
      <c r="Y153" s="420">
        <v>5008194.3383686952</v>
      </c>
      <c r="Z153" s="420">
        <v>5156882.4938112786</v>
      </c>
      <c r="AA153" s="420">
        <v>5301983.1184650976</v>
      </c>
      <c r="AB153" s="420">
        <v>5451509.7497772612</v>
      </c>
      <c r="AC153" s="420">
        <v>5587330.6799778966</v>
      </c>
      <c r="AD153" s="420">
        <v>5730685.237178742</v>
      </c>
      <c r="AE153" s="420">
        <v>5863139.5244602729</v>
      </c>
      <c r="AF153" s="420">
        <v>6005027.0258413637</v>
      </c>
      <c r="AG153" s="420">
        <v>6166088.4517457541</v>
      </c>
      <c r="AH153" s="420">
        <v>6352875.3291867794</v>
      </c>
      <c r="AI153" s="420">
        <v>6518317.520060325</v>
      </c>
      <c r="AJ153" s="420">
        <v>6685053.3974163234</v>
      </c>
    </row>
    <row r="154" spans="1:36" ht="14.4" x14ac:dyDescent="0.25">
      <c r="A154" s="641"/>
      <c r="B154" s="96"/>
      <c r="C154" s="419" t="s">
        <v>346</v>
      </c>
      <c r="D154" s="420">
        <v>-5.9852401804941897E-2</v>
      </c>
      <c r="E154" s="420">
        <v>-6.1558945507035204E-3</v>
      </c>
      <c r="F154" s="420">
        <v>8.36707379395802E-2</v>
      </c>
      <c r="G154" s="420">
        <v>8.36707379395802E-2</v>
      </c>
      <c r="H154" s="420">
        <v>6.5475895793199596E-2</v>
      </c>
      <c r="I154" s="420">
        <v>6.2213949842073603E-2</v>
      </c>
      <c r="J154" s="420">
        <v>5.0628001647288701E-2</v>
      </c>
      <c r="K154" s="420">
        <v>2.8308027999968999E-2</v>
      </c>
      <c r="L154" s="420">
        <v>2.7518677901193899E-2</v>
      </c>
      <c r="M154" s="420">
        <v>2.9455623606536599E-2</v>
      </c>
      <c r="N154" s="420">
        <v>1.18814684498085E-2</v>
      </c>
      <c r="O154" s="420">
        <v>1.9811376355552201E-2</v>
      </c>
      <c r="P154" s="420">
        <v>2.6792342296773498E-2</v>
      </c>
      <c r="Q154" s="420">
        <v>2.1866877880226399E-2</v>
      </c>
      <c r="R154" s="420">
        <v>1.38444799111566E-2</v>
      </c>
      <c r="S154" s="420">
        <v>2.0400333341784101E-2</v>
      </c>
      <c r="T154" s="420">
        <v>2.90886353829715E-2</v>
      </c>
      <c r="U154" s="420">
        <v>3.0224543209807601E-2</v>
      </c>
      <c r="V154" s="420">
        <v>2.43741252644427E-2</v>
      </c>
      <c r="W154" s="420">
        <v>2.5000554122614101E-2</v>
      </c>
      <c r="X154" s="420">
        <v>2.5310993784372501E-2</v>
      </c>
      <c r="Y154" s="420">
        <v>2.6556119104720399E-2</v>
      </c>
      <c r="Z154" s="420">
        <v>2.9688974787471099E-2</v>
      </c>
      <c r="AA154" s="420">
        <v>2.8137275733537099E-2</v>
      </c>
      <c r="AB154" s="420">
        <v>2.82020195031197E-2</v>
      </c>
      <c r="AC154" s="420">
        <v>2.49143698598694E-2</v>
      </c>
      <c r="AD154" s="420">
        <v>2.5657074086299098E-2</v>
      </c>
      <c r="AE154" s="420">
        <v>2.31131674135952E-2</v>
      </c>
      <c r="AF154" s="420">
        <v>2.4199918966477701E-2</v>
      </c>
      <c r="AG154" s="420">
        <v>2.6821099257554899E-2</v>
      </c>
      <c r="AH154" s="420">
        <v>3.0292604282726801E-2</v>
      </c>
      <c r="AI154" s="420">
        <v>2.6042096263633598E-2</v>
      </c>
      <c r="AJ154" s="420">
        <v>2.55795881134761E-2</v>
      </c>
    </row>
    <row r="155" spans="1:36" ht="14.4" x14ac:dyDescent="0.25">
      <c r="A155" s="641"/>
      <c r="B155" s="96"/>
      <c r="C155" s="419"/>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c r="AD155" s="420"/>
      <c r="AE155" s="420"/>
      <c r="AF155" s="420"/>
      <c r="AG155" s="420"/>
      <c r="AH155" s="420"/>
      <c r="AI155" s="420"/>
      <c r="AJ155" s="420"/>
    </row>
    <row r="156" spans="1:36" ht="14.4" x14ac:dyDescent="0.25">
      <c r="A156" s="47"/>
      <c r="B156" s="417"/>
      <c r="C156" s="418" t="s">
        <v>526</v>
      </c>
      <c r="D156" s="649"/>
      <c r="E156" s="649"/>
      <c r="F156" s="649"/>
      <c r="G156" s="649"/>
      <c r="H156" s="649"/>
      <c r="I156" s="649"/>
      <c r="J156" s="649"/>
      <c r="K156" s="649"/>
      <c r="L156" s="649"/>
      <c r="M156" s="649"/>
      <c r="N156" s="649"/>
      <c r="O156" s="649"/>
      <c r="P156" s="649"/>
      <c r="Q156" s="649"/>
      <c r="R156" s="649"/>
      <c r="S156" s="649"/>
      <c r="T156" s="649"/>
      <c r="U156" s="649"/>
      <c r="V156" s="649"/>
      <c r="W156" s="649"/>
      <c r="X156" s="649"/>
      <c r="Y156" s="649"/>
      <c r="Z156" s="649"/>
      <c r="AA156" s="649"/>
      <c r="AB156" s="649"/>
      <c r="AC156" s="649"/>
      <c r="AD156" s="649"/>
      <c r="AE156" s="649"/>
      <c r="AF156" s="649"/>
      <c r="AG156" s="649"/>
      <c r="AH156" s="649"/>
      <c r="AI156" s="649"/>
      <c r="AJ156" s="649"/>
    </row>
    <row r="157" spans="1:36" ht="14.4" x14ac:dyDescent="0.25">
      <c r="A157" s="47"/>
      <c r="B157" s="96"/>
      <c r="C157" s="419" t="s">
        <v>345</v>
      </c>
      <c r="D157" s="420">
        <v>26748.703125</v>
      </c>
      <c r="E157" s="420">
        <v>25197.8828125</v>
      </c>
      <c r="F157" s="420">
        <v>27706.87109375</v>
      </c>
      <c r="G157" s="420">
        <v>24418.158203125</v>
      </c>
      <c r="H157" s="420">
        <v>26016.958985094672</v>
      </c>
      <c r="I157" s="420">
        <v>27635.576766436636</v>
      </c>
      <c r="J157" s="420">
        <v>29034.710792491562</v>
      </c>
      <c r="K157" s="420">
        <v>29856.626198576414</v>
      </c>
      <c r="L157" s="420">
        <v>30678.24107815139</v>
      </c>
      <c r="M157" s="420">
        <v>31581.887800260007</v>
      </c>
      <c r="N157" s="420">
        <v>31957.12700374419</v>
      </c>
      <c r="O157" s="420">
        <v>32590.24167405755</v>
      </c>
      <c r="P157" s="420">
        <v>33463.410584523474</v>
      </c>
      <c r="Q157" s="420">
        <v>34195.150897231128</v>
      </c>
      <c r="R157" s="420">
        <v>34668.56497688681</v>
      </c>
      <c r="S157" s="420">
        <v>35375.815258896604</v>
      </c>
      <c r="T157" s="420">
        <v>36404.849450338006</v>
      </c>
      <c r="U157" s="420">
        <v>37505.169395596291</v>
      </c>
      <c r="V157" s="420">
        <v>38419.325092508698</v>
      </c>
      <c r="W157" s="420">
        <v>39379.829508838273</v>
      </c>
      <c r="X157" s="420">
        <v>40376.572128766129</v>
      </c>
      <c r="Y157" s="420">
        <v>41448.817187257977</v>
      </c>
      <c r="Z157" s="420">
        <v>42679.390075700976</v>
      </c>
      <c r="AA157" s="420">
        <v>43880.271842400165</v>
      </c>
      <c r="AB157" s="420">
        <v>45117.784124701728</v>
      </c>
      <c r="AC157" s="420">
        <v>46241.865285642292</v>
      </c>
      <c r="AD157" s="420">
        <v>47428.296249164683</v>
      </c>
      <c r="AE157" s="420">
        <v>48524.51440051321</v>
      </c>
      <c r="AF157" s="420">
        <v>49698.803716893308</v>
      </c>
      <c r="AG157" s="420">
        <v>51031.780264365836</v>
      </c>
      <c r="AH157" s="420">
        <v>52577.665789757331</v>
      </c>
      <c r="AI157" s="420">
        <v>53946.898423571351</v>
      </c>
      <c r="AJ157" s="420">
        <v>55326.837865245841</v>
      </c>
    </row>
    <row r="158" spans="1:36" ht="14.4" x14ac:dyDescent="0.25">
      <c r="A158" s="47"/>
      <c r="B158" s="96"/>
      <c r="C158" s="419" t="s">
        <v>346</v>
      </c>
      <c r="D158" s="420">
        <v>-5.9852401804941897E-2</v>
      </c>
      <c r="E158" s="420">
        <v>-6.1558945507035204E-3</v>
      </c>
      <c r="F158" s="420">
        <v>8.36707379395802E-2</v>
      </c>
      <c r="G158" s="420">
        <v>8.36707379395802E-2</v>
      </c>
      <c r="H158" s="420">
        <v>6.5475895793199596E-2</v>
      </c>
      <c r="I158" s="420">
        <v>6.2213949842073603E-2</v>
      </c>
      <c r="J158" s="420">
        <v>5.0628001647288701E-2</v>
      </c>
      <c r="K158" s="420">
        <v>2.8308027999968999E-2</v>
      </c>
      <c r="L158" s="420">
        <v>2.7518677901193899E-2</v>
      </c>
      <c r="M158" s="420">
        <v>2.9455623606536599E-2</v>
      </c>
      <c r="N158" s="420">
        <v>1.18814684498085E-2</v>
      </c>
      <c r="O158" s="420">
        <v>1.9811376355552201E-2</v>
      </c>
      <c r="P158" s="420">
        <v>2.6792342296773498E-2</v>
      </c>
      <c r="Q158" s="420">
        <v>2.1866877880226399E-2</v>
      </c>
      <c r="R158" s="420">
        <v>1.38444799111566E-2</v>
      </c>
      <c r="S158" s="420">
        <v>2.0400333341784101E-2</v>
      </c>
      <c r="T158" s="420">
        <v>2.90886353829715E-2</v>
      </c>
      <c r="U158" s="420">
        <v>3.0224543209807601E-2</v>
      </c>
      <c r="V158" s="420">
        <v>2.43741252644427E-2</v>
      </c>
      <c r="W158" s="420">
        <v>2.5000554122614101E-2</v>
      </c>
      <c r="X158" s="420">
        <v>2.5310993784372501E-2</v>
      </c>
      <c r="Y158" s="420">
        <v>2.6556119104720399E-2</v>
      </c>
      <c r="Z158" s="420">
        <v>2.9688974787471099E-2</v>
      </c>
      <c r="AA158" s="420">
        <v>2.8137275733537099E-2</v>
      </c>
      <c r="AB158" s="420">
        <v>2.82020195031197E-2</v>
      </c>
      <c r="AC158" s="420">
        <v>2.49143698598694E-2</v>
      </c>
      <c r="AD158" s="420">
        <v>2.5657074086299098E-2</v>
      </c>
      <c r="AE158" s="420">
        <v>2.31131674135952E-2</v>
      </c>
      <c r="AF158" s="420">
        <v>2.4199918966477701E-2</v>
      </c>
      <c r="AG158" s="420">
        <v>2.6821099257554899E-2</v>
      </c>
      <c r="AH158" s="420">
        <v>3.0292604282726801E-2</v>
      </c>
      <c r="AI158" s="420">
        <v>2.6042096263633598E-2</v>
      </c>
      <c r="AJ158" s="420">
        <v>2.55795881134761E-2</v>
      </c>
    </row>
    <row r="159" spans="1:36" ht="14.4" x14ac:dyDescent="0.25">
      <c r="A159" s="641"/>
      <c r="B159" s="96"/>
      <c r="C159" s="423"/>
      <c r="D159" s="287"/>
      <c r="E159" s="287"/>
      <c r="F159" s="287"/>
      <c r="G159" s="287"/>
      <c r="H159" s="287"/>
      <c r="I159" s="287"/>
      <c r="J159" s="287"/>
      <c r="K159" s="287"/>
      <c r="L159" s="287"/>
      <c r="M159" s="287"/>
      <c r="N159" s="287"/>
      <c r="O159" s="287"/>
      <c r="P159" s="287"/>
      <c r="Q159" s="287"/>
      <c r="R159" s="287"/>
      <c r="S159" s="287"/>
      <c r="T159" s="287"/>
      <c r="U159" s="287"/>
      <c r="V159" s="287"/>
      <c r="W159" s="287"/>
      <c r="X159" s="287"/>
      <c r="Y159" s="287"/>
      <c r="Z159" s="287"/>
      <c r="AA159" s="287"/>
      <c r="AB159" s="287"/>
      <c r="AC159" s="287"/>
      <c r="AD159" s="287"/>
      <c r="AE159" s="287"/>
      <c r="AF159" s="287"/>
      <c r="AG159" s="287"/>
      <c r="AH159" s="287"/>
      <c r="AI159" s="287"/>
      <c r="AJ159" s="287"/>
    </row>
    <row r="160" spans="1:36" ht="14.4" x14ac:dyDescent="0.25">
      <c r="A160" s="47"/>
      <c r="B160" s="417"/>
      <c r="C160" s="418" t="s">
        <v>350</v>
      </c>
      <c r="D160" s="782"/>
      <c r="E160" s="782"/>
      <c r="F160" s="782"/>
      <c r="G160" s="782"/>
      <c r="H160" s="649"/>
      <c r="I160" s="649"/>
      <c r="J160" s="649"/>
      <c r="K160" s="649"/>
      <c r="L160" s="649"/>
      <c r="M160" s="649"/>
      <c r="N160" s="649"/>
      <c r="O160" s="649"/>
      <c r="P160" s="649"/>
      <c r="Q160" s="649"/>
      <c r="R160" s="649"/>
      <c r="S160" s="649"/>
      <c r="T160" s="649"/>
      <c r="U160" s="649"/>
      <c r="V160" s="649"/>
      <c r="W160" s="649"/>
      <c r="X160" s="649"/>
      <c r="Y160" s="649"/>
      <c r="Z160" s="649"/>
      <c r="AA160" s="649"/>
      <c r="AB160" s="649"/>
      <c r="AC160" s="649"/>
      <c r="AD160" s="649"/>
      <c r="AE160" s="649"/>
      <c r="AF160" s="649"/>
      <c r="AG160" s="649"/>
      <c r="AH160" s="649"/>
      <c r="AI160" s="649"/>
      <c r="AJ160" s="649"/>
    </row>
    <row r="161" spans="1:36" ht="14.4" x14ac:dyDescent="0.25">
      <c r="A161" s="47"/>
      <c r="B161" s="417"/>
      <c r="C161" s="418" t="s">
        <v>344</v>
      </c>
      <c r="D161" s="420"/>
      <c r="E161" s="420"/>
      <c r="F161" s="420"/>
      <c r="G161" s="420"/>
      <c r="H161" s="649"/>
      <c r="I161" s="649"/>
      <c r="J161" s="649"/>
      <c r="K161" s="649"/>
      <c r="L161" s="649"/>
      <c r="M161" s="649"/>
      <c r="N161" s="649"/>
      <c r="O161" s="649"/>
      <c r="P161" s="649"/>
      <c r="Q161" s="649"/>
      <c r="R161" s="649"/>
      <c r="S161" s="649"/>
      <c r="T161" s="649"/>
      <c r="U161" s="649"/>
      <c r="V161" s="649"/>
      <c r="W161" s="649"/>
      <c r="X161" s="649"/>
      <c r="Y161" s="649"/>
      <c r="Z161" s="649"/>
      <c r="AA161" s="649"/>
      <c r="AB161" s="649"/>
      <c r="AC161" s="649"/>
      <c r="AD161" s="649"/>
      <c r="AE161" s="649"/>
      <c r="AF161" s="649"/>
      <c r="AG161" s="649"/>
      <c r="AH161" s="649"/>
      <c r="AI161" s="649"/>
      <c r="AJ161" s="649"/>
    </row>
    <row r="162" spans="1:36" ht="14.4" x14ac:dyDescent="0.25">
      <c r="A162" s="47"/>
      <c r="B162" s="96"/>
      <c r="C162" s="419" t="s">
        <v>345</v>
      </c>
      <c r="D162" s="424">
        <v>5883128.515625</v>
      </c>
      <c r="E162" s="424">
        <v>6149980.078125</v>
      </c>
      <c r="F162" s="424">
        <v>7356140.625</v>
      </c>
      <c r="G162" s="424">
        <v>5691562.890625</v>
      </c>
      <c r="H162" s="420">
        <v>5663629.7211033553</v>
      </c>
      <c r="I162" s="420">
        <v>5384523.8421693873</v>
      </c>
      <c r="J162" s="420">
        <v>6346366.2488586977</v>
      </c>
      <c r="K162" s="420">
        <v>6188711.6780048301</v>
      </c>
      <c r="L162" s="420">
        <v>7283331.3158435822</v>
      </c>
      <c r="M162" s="420">
        <v>7579759.0758834984</v>
      </c>
      <c r="N162" s="420">
        <v>7869137.5331123797</v>
      </c>
      <c r="O162" s="420">
        <v>8137284.9098151047</v>
      </c>
      <c r="P162" s="420">
        <v>8435771.8635964189</v>
      </c>
      <c r="Q162" s="420">
        <v>8738283.077590704</v>
      </c>
      <c r="R162" s="420">
        <v>9119484.9407555778</v>
      </c>
      <c r="S162" s="420">
        <v>9496308.0314237047</v>
      </c>
      <c r="T162" s="420">
        <v>9932097.6860815361</v>
      </c>
      <c r="U162" s="420">
        <v>10345101.804860255</v>
      </c>
      <c r="V162" s="420">
        <v>10706551.306345284</v>
      </c>
      <c r="W162" s="420">
        <v>11099437.747988477</v>
      </c>
      <c r="X162" s="420">
        <v>11519982.180017078</v>
      </c>
      <c r="Y162" s="420">
        <v>11949774.801788531</v>
      </c>
      <c r="Z162" s="420">
        <v>12495836.028135477</v>
      </c>
      <c r="AA162" s="420">
        <v>12965074.852154462</v>
      </c>
      <c r="AB162" s="420">
        <v>13476835.094969768</v>
      </c>
      <c r="AC162" s="420">
        <v>13932498.483356019</v>
      </c>
      <c r="AD162" s="420">
        <v>14436186.888266906</v>
      </c>
      <c r="AE162" s="420">
        <v>14939413.409346845</v>
      </c>
      <c r="AF162" s="420">
        <v>15460651.039003175</v>
      </c>
      <c r="AG162" s="420">
        <v>16043032.941215258</v>
      </c>
      <c r="AH162" s="420">
        <v>16608787.612663163</v>
      </c>
      <c r="AI162" s="420">
        <v>17160778.671581395</v>
      </c>
      <c r="AJ162" s="420">
        <v>17734279.544100549</v>
      </c>
    </row>
    <row r="163" spans="1:36" ht="14.4" x14ac:dyDescent="0.25">
      <c r="A163" s="47"/>
      <c r="B163" s="96"/>
      <c r="C163" s="419" t="s">
        <v>346</v>
      </c>
      <c r="D163" s="425"/>
      <c r="E163" s="425">
        <v>4.5358785175484265E-2</v>
      </c>
      <c r="F163" s="425">
        <v>0.19612430146972656</v>
      </c>
      <c r="G163" s="425">
        <v>-0.22628411000163554</v>
      </c>
      <c r="H163" s="420">
        <v>-4.90782058609158E-3</v>
      </c>
      <c r="I163" s="420">
        <v>-4.92803895519488E-2</v>
      </c>
      <c r="J163" s="420">
        <v>0.178630912385707</v>
      </c>
      <c r="K163" s="420">
        <v>-2.4841706997641301E-2</v>
      </c>
      <c r="L163" s="420">
        <v>0.176873587717637</v>
      </c>
      <c r="M163" s="420">
        <v>4.069947489483159E-2</v>
      </c>
      <c r="N163" s="420">
        <v>3.8177790920768971E-2</v>
      </c>
      <c r="O163" s="420">
        <v>3.4075827951207303E-2</v>
      </c>
      <c r="P163" s="420">
        <v>3.6681393989447503E-2</v>
      </c>
      <c r="Q163" s="420">
        <v>3.5860525733245267E-2</v>
      </c>
      <c r="R163" s="420">
        <v>4.3624343567269429E-2</v>
      </c>
      <c r="S163" s="420">
        <v>4.1320654962001005E-2</v>
      </c>
      <c r="T163" s="420">
        <v>4.5890429545438462E-2</v>
      </c>
      <c r="U163" s="420">
        <v>4.1582768497886058E-2</v>
      </c>
      <c r="V163" s="420">
        <v>3.4939192315653574E-2</v>
      </c>
      <c r="W163" s="420">
        <v>3.669589117929585E-2</v>
      </c>
      <c r="X163" s="420">
        <v>3.7888804962649077E-2</v>
      </c>
      <c r="Y163" s="420">
        <v>3.730844501799533E-2</v>
      </c>
      <c r="Z163" s="420">
        <v>4.5696361262407732E-2</v>
      </c>
      <c r="AA163" s="420">
        <v>3.7551615030995258E-2</v>
      </c>
      <c r="AB163" s="420">
        <v>3.9472216601222743E-2</v>
      </c>
      <c r="AC163" s="420">
        <v>3.3810860278043156E-2</v>
      </c>
      <c r="AD163" s="420">
        <v>3.6152051659119097E-2</v>
      </c>
      <c r="AE163" s="420">
        <v>3.4858687060150058E-2</v>
      </c>
      <c r="AF163" s="420">
        <v>3.4890100124695442E-2</v>
      </c>
      <c r="AG163" s="420">
        <v>3.7668653198554683E-2</v>
      </c>
      <c r="AH163" s="420">
        <v>3.5264820157194669E-2</v>
      </c>
      <c r="AI163" s="420">
        <v>3.3234879739046964E-2</v>
      </c>
      <c r="AJ163" s="420">
        <v>3.3419280295764513E-2</v>
      </c>
    </row>
    <row r="164" spans="1:36" ht="14.4" x14ac:dyDescent="0.25">
      <c r="A164" s="641"/>
      <c r="B164" s="96"/>
      <c r="C164" s="419"/>
      <c r="D164" s="419"/>
      <c r="E164" s="419"/>
      <c r="F164" s="419"/>
      <c r="G164" s="419"/>
      <c r="H164" s="419"/>
      <c r="I164" s="420"/>
      <c r="J164" s="420"/>
      <c r="K164" s="420"/>
      <c r="L164" s="420"/>
      <c r="M164" s="420"/>
      <c r="N164" s="420"/>
      <c r="O164" s="420"/>
      <c r="P164" s="420"/>
      <c r="Q164" s="420"/>
      <c r="R164" s="420"/>
      <c r="S164" s="420"/>
      <c r="T164" s="420"/>
      <c r="U164" s="420"/>
      <c r="V164" s="420"/>
      <c r="W164" s="420"/>
      <c r="X164" s="420"/>
      <c r="Y164" s="420"/>
      <c r="Z164" s="420"/>
      <c r="AA164" s="420"/>
      <c r="AB164" s="420"/>
      <c r="AC164" s="420"/>
      <c r="AD164" s="420"/>
      <c r="AE164" s="420"/>
      <c r="AF164" s="420"/>
      <c r="AG164" s="420"/>
      <c r="AH164" s="420"/>
      <c r="AI164" s="420"/>
      <c r="AJ164" s="420"/>
    </row>
    <row r="165" spans="1:36" ht="14.4" x14ac:dyDescent="0.25">
      <c r="A165" s="641"/>
      <c r="B165" s="96"/>
      <c r="C165" s="418" t="s">
        <v>347</v>
      </c>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c r="AD165" s="420"/>
      <c r="AE165" s="420"/>
      <c r="AF165" s="420"/>
      <c r="AG165" s="420"/>
      <c r="AH165" s="420"/>
      <c r="AI165" s="420"/>
      <c r="AJ165" s="420"/>
    </row>
    <row r="166" spans="1:36" ht="14.4" x14ac:dyDescent="0.25">
      <c r="A166" s="641"/>
      <c r="B166" s="96"/>
      <c r="C166" s="419" t="s">
        <v>345</v>
      </c>
      <c r="D166" s="424">
        <v>5883128.515625</v>
      </c>
      <c r="E166" s="424">
        <v>6149980.078125</v>
      </c>
      <c r="F166" s="424">
        <v>7356140.625</v>
      </c>
      <c r="G166" s="424">
        <v>5691562.890625</v>
      </c>
      <c r="H166" s="420">
        <v>5763317.5296293283</v>
      </c>
      <c r="I166" s="420">
        <v>6149142.5116684418</v>
      </c>
      <c r="J166" s="420">
        <v>6777650.2200398687</v>
      </c>
      <c r="K166" s="420">
        <v>7470398.0950252125</v>
      </c>
      <c r="L166" s="420">
        <v>9082811.3496180288</v>
      </c>
      <c r="M166" s="420">
        <v>10498832.330145644</v>
      </c>
      <c r="N166" s="420">
        <v>11196312.408626091</v>
      </c>
      <c r="O166" s="420">
        <v>12914891.44496543</v>
      </c>
      <c r="P166" s="420">
        <v>14631981.207120499</v>
      </c>
      <c r="Q166" s="420">
        <v>16758570.438898835</v>
      </c>
      <c r="R166" s="420">
        <v>18079031.889040224</v>
      </c>
      <c r="S166" s="420">
        <v>20591320.323009465</v>
      </c>
      <c r="T166" s="420">
        <v>22154509.190002758</v>
      </c>
      <c r="U166" s="420">
        <v>23638452.190786988</v>
      </c>
      <c r="V166" s="420">
        <v>26986009.610165272</v>
      </c>
      <c r="W166" s="420">
        <v>28922275.460993383</v>
      </c>
      <c r="X166" s="420">
        <v>32997123.319863722</v>
      </c>
      <c r="Y166" s="420">
        <v>35215958.092818089</v>
      </c>
      <c r="Z166" s="420">
        <v>37822617.44315549</v>
      </c>
      <c r="AA166" s="420">
        <v>40381245.535297066</v>
      </c>
      <c r="AB166" s="420">
        <v>43162195.863714285</v>
      </c>
      <c r="AC166" s="420">
        <v>45904513.590844244</v>
      </c>
      <c r="AD166" s="420">
        <v>49009170.06363333</v>
      </c>
      <c r="AE166" s="420">
        <v>52442387.963097386</v>
      </c>
      <c r="AF166" s="420">
        <v>55784813.737460338</v>
      </c>
      <c r="AG166" s="420">
        <v>59915691.807802498</v>
      </c>
      <c r="AH166" s="420">
        <v>63796075.03614182</v>
      </c>
      <c r="AI166" s="420">
        <v>67936972.895407021</v>
      </c>
      <c r="AJ166" s="420">
        <v>72399007.180328563</v>
      </c>
    </row>
    <row r="167" spans="1:36" ht="14.4" x14ac:dyDescent="0.25">
      <c r="A167" s="641"/>
      <c r="B167" s="96"/>
      <c r="C167" s="419" t="s">
        <v>346</v>
      </c>
      <c r="D167" s="425"/>
      <c r="E167" s="425">
        <v>4.5358785175484265E-2</v>
      </c>
      <c r="F167" s="425">
        <v>0.19612430146972656</v>
      </c>
      <c r="G167" s="425">
        <v>-0.22628411000163554</v>
      </c>
      <c r="H167" s="420">
        <v>-5.6084993793892E-2</v>
      </c>
      <c r="I167" s="420">
        <v>6.6944946214672202E-2</v>
      </c>
      <c r="J167" s="420">
        <v>0.102210626470079</v>
      </c>
      <c r="K167" s="420">
        <v>0.102210626470079</v>
      </c>
      <c r="L167" s="420">
        <v>0.215840338638255</v>
      </c>
      <c r="M167" s="420">
        <v>0.15590117707191675</v>
      </c>
      <c r="N167" s="420">
        <v>6.6434062050667209E-2</v>
      </c>
      <c r="O167" s="420">
        <v>0.15349509495780739</v>
      </c>
      <c r="P167" s="420">
        <v>0.13295425435607808</v>
      </c>
      <c r="Q167" s="420">
        <v>0.14533843378253208</v>
      </c>
      <c r="R167" s="420">
        <v>7.8793203451078694E-2</v>
      </c>
      <c r="S167" s="420">
        <v>0.13896144712772085</v>
      </c>
      <c r="T167" s="420">
        <v>7.5914940978628401E-2</v>
      </c>
      <c r="U167" s="420">
        <v>6.6981533558588505E-2</v>
      </c>
      <c r="V167" s="420">
        <v>0.14161491591581374</v>
      </c>
      <c r="W167" s="420">
        <v>7.1750728573769837E-2</v>
      </c>
      <c r="X167" s="420">
        <v>0.14088960131667244</v>
      </c>
      <c r="Y167" s="420">
        <v>6.7243279101807912E-2</v>
      </c>
      <c r="Z167" s="420">
        <v>7.4019265455367453E-2</v>
      </c>
      <c r="AA167" s="420">
        <v>6.7648096961745133E-2</v>
      </c>
      <c r="AB167" s="420">
        <v>6.8867373741268237E-2</v>
      </c>
      <c r="AC167" s="420">
        <v>6.3535176379554512E-2</v>
      </c>
      <c r="AD167" s="420">
        <v>6.7632923865863892E-2</v>
      </c>
      <c r="AE167" s="420">
        <v>7.0052561490153348E-2</v>
      </c>
      <c r="AF167" s="420">
        <v>6.373519407077631E-2</v>
      </c>
      <c r="AG167" s="420">
        <v>7.4050226102453015E-2</v>
      </c>
      <c r="AH167" s="420">
        <v>6.4764056147207733E-2</v>
      </c>
      <c r="AI167" s="420">
        <v>6.4908348310131828E-2</v>
      </c>
      <c r="AJ167" s="420">
        <v>6.5679027115192481E-2</v>
      </c>
    </row>
    <row r="168" spans="1:36" ht="14.4" x14ac:dyDescent="0.25">
      <c r="A168" s="641"/>
      <c r="B168" s="96"/>
      <c r="C168" s="419"/>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c r="AF168" s="420"/>
      <c r="AG168" s="420"/>
      <c r="AH168" s="420"/>
      <c r="AI168" s="420"/>
      <c r="AJ168" s="420"/>
    </row>
    <row r="169" spans="1:36" ht="14.4" x14ac:dyDescent="0.25">
      <c r="A169" s="641"/>
      <c r="B169" s="96"/>
      <c r="C169" s="418" t="s">
        <v>348</v>
      </c>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c r="AF169" s="420"/>
      <c r="AG169" s="420"/>
      <c r="AH169" s="420"/>
      <c r="AI169" s="420"/>
      <c r="AJ169" s="420"/>
    </row>
    <row r="170" spans="1:36" ht="14.4" x14ac:dyDescent="0.25">
      <c r="A170" s="641"/>
      <c r="B170" s="96"/>
      <c r="C170" s="419" t="s">
        <v>345</v>
      </c>
      <c r="D170" s="420">
        <v>2688449.4140625</v>
      </c>
      <c r="E170" s="420">
        <v>2707870.703125</v>
      </c>
      <c r="F170" s="420">
        <v>2429575.1953125</v>
      </c>
      <c r="G170" s="420">
        <v>2950407.03125</v>
      </c>
      <c r="H170" s="420">
        <v>3143587.5745756482</v>
      </c>
      <c r="I170" s="420">
        <v>3339162.574264463</v>
      </c>
      <c r="J170" s="420">
        <v>3508217.7025748887</v>
      </c>
      <c r="K170" s="420">
        <v>3607528.4275293658</v>
      </c>
      <c r="L170" s="420">
        <v>3706802.8403459471</v>
      </c>
      <c r="M170" s="420">
        <v>3780481.8589631575</v>
      </c>
      <c r="N170" s="420">
        <v>3823788.4487358467</v>
      </c>
      <c r="O170" s="420">
        <v>3860856.3649893552</v>
      </c>
      <c r="P170" s="420">
        <v>3895789.7586700437</v>
      </c>
      <c r="Q170" s="420">
        <v>3930953.712090895</v>
      </c>
      <c r="R170" s="420">
        <v>3965835.9495495036</v>
      </c>
      <c r="S170" s="420">
        <v>4008071.8928151107</v>
      </c>
      <c r="T170" s="420">
        <v>4065417.6494171773</v>
      </c>
      <c r="U170" s="420">
        <v>4101267.0339178578</v>
      </c>
      <c r="V170" s="420">
        <v>4135889.5219524987</v>
      </c>
      <c r="W170" s="420">
        <v>4164227.671180204</v>
      </c>
      <c r="X170" s="420">
        <v>4198816.3424427491</v>
      </c>
      <c r="Y170" s="420">
        <v>4237887.4827946629</v>
      </c>
      <c r="Z170" s="420">
        <v>4278811.8947758758</v>
      </c>
      <c r="AA170" s="420">
        <v>4316136.3347258857</v>
      </c>
      <c r="AB170" s="420">
        <v>4354617.0470131924</v>
      </c>
      <c r="AC170" s="420">
        <v>4380040.0271646297</v>
      </c>
      <c r="AD170" s="420">
        <v>4414761.2546022916</v>
      </c>
      <c r="AE170" s="420">
        <v>4442880.8163370974</v>
      </c>
      <c r="AF170" s="420">
        <v>4470978.8291888805</v>
      </c>
      <c r="AG170" s="420">
        <v>4511456.0118303243</v>
      </c>
      <c r="AH170" s="420">
        <v>4545691.8444131603</v>
      </c>
      <c r="AI170" s="420">
        <v>4579575.4085775949</v>
      </c>
      <c r="AJ170" s="420">
        <v>4604214.8945948686</v>
      </c>
    </row>
    <row r="171" spans="1:36" ht="14.4" x14ac:dyDescent="0.25">
      <c r="A171" s="641"/>
      <c r="B171" s="96"/>
      <c r="C171" s="419" t="s">
        <v>346</v>
      </c>
      <c r="D171" s="420">
        <v>-5.9852401804941897E-2</v>
      </c>
      <c r="E171" s="420">
        <v>-6.1558945507035204E-3</v>
      </c>
      <c r="F171" s="420">
        <v>8.36707379395802E-2</v>
      </c>
      <c r="G171" s="420">
        <v>8.36707379395802E-2</v>
      </c>
      <c r="H171" s="420">
        <v>6.5475895793199596E-2</v>
      </c>
      <c r="I171" s="420">
        <v>6.2213949842073603E-2</v>
      </c>
      <c r="J171" s="420">
        <v>5.0628001647288701E-2</v>
      </c>
      <c r="K171" s="420">
        <v>2.8308027999968999E-2</v>
      </c>
      <c r="L171" s="420">
        <v>2.7518677901193899E-2</v>
      </c>
      <c r="M171" s="420">
        <v>1.9876702859743797E-2</v>
      </c>
      <c r="N171" s="420">
        <v>1.145530950506052E-2</v>
      </c>
      <c r="O171" s="420">
        <v>9.6940290370308279E-3</v>
      </c>
      <c r="P171" s="420">
        <v>9.0480946137929865E-3</v>
      </c>
      <c r="Q171" s="420">
        <v>9.0261424766554625E-3</v>
      </c>
      <c r="R171" s="420">
        <v>8.8737339621469315E-3</v>
      </c>
      <c r="S171" s="420">
        <v>1.064994714932809E-2</v>
      </c>
      <c r="T171" s="420">
        <v>1.4307566863973791E-2</v>
      </c>
      <c r="U171" s="420">
        <v>8.8181307782288706E-3</v>
      </c>
      <c r="V171" s="420">
        <v>8.4419004537645264E-3</v>
      </c>
      <c r="W171" s="420">
        <v>6.8517664887545807E-3</v>
      </c>
      <c r="X171" s="420">
        <v>8.3061431779838778E-3</v>
      </c>
      <c r="Y171" s="420">
        <v>9.3052749073524385E-3</v>
      </c>
      <c r="Z171" s="420">
        <v>9.6567953130801409E-3</v>
      </c>
      <c r="AA171" s="420">
        <v>8.7230850217043122E-3</v>
      </c>
      <c r="AB171" s="420">
        <v>8.9155460585679421E-3</v>
      </c>
      <c r="AC171" s="420">
        <v>5.8381666807819288E-3</v>
      </c>
      <c r="AD171" s="420">
        <v>7.9271484329651257E-3</v>
      </c>
      <c r="AE171" s="420">
        <v>6.369441089366254E-3</v>
      </c>
      <c r="AF171" s="420">
        <v>6.324277875846278E-3</v>
      </c>
      <c r="AG171" s="420">
        <v>9.0533156581255603E-3</v>
      </c>
      <c r="AH171" s="420">
        <v>7.5886437755484544E-3</v>
      </c>
      <c r="AI171" s="420">
        <v>7.4539949746218175E-3</v>
      </c>
      <c r="AJ171" s="420">
        <v>5.3802992240554459E-3</v>
      </c>
    </row>
    <row r="172" spans="1:36" ht="14.4" x14ac:dyDescent="0.25">
      <c r="A172" s="641"/>
      <c r="B172" s="96"/>
      <c r="C172" s="419"/>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c r="AD172" s="420"/>
      <c r="AE172" s="420"/>
      <c r="AF172" s="420"/>
      <c r="AG172" s="420"/>
      <c r="AH172" s="420"/>
      <c r="AI172" s="420"/>
      <c r="AJ172" s="420"/>
    </row>
    <row r="173" spans="1:36" ht="14.4" x14ac:dyDescent="0.25">
      <c r="A173" s="47"/>
      <c r="B173" s="417"/>
      <c r="C173" s="418" t="s">
        <v>526</v>
      </c>
      <c r="D173" s="649"/>
      <c r="E173" s="649"/>
      <c r="F173" s="649"/>
      <c r="G173" s="649"/>
      <c r="H173" s="649"/>
      <c r="I173" s="649"/>
      <c r="J173" s="649"/>
      <c r="K173" s="649"/>
      <c r="L173" s="649"/>
      <c r="M173" s="649"/>
      <c r="N173" s="649"/>
      <c r="O173" s="649"/>
      <c r="P173" s="649"/>
      <c r="Q173" s="649"/>
      <c r="R173" s="649"/>
      <c r="S173" s="649"/>
      <c r="T173" s="649"/>
      <c r="U173" s="649"/>
      <c r="V173" s="649"/>
      <c r="W173" s="649"/>
      <c r="X173" s="649"/>
      <c r="Y173" s="649"/>
      <c r="Z173" s="649"/>
      <c r="AA173" s="649"/>
      <c r="AB173" s="649"/>
      <c r="AC173" s="649"/>
      <c r="AD173" s="649"/>
      <c r="AE173" s="649"/>
      <c r="AF173" s="649"/>
      <c r="AG173" s="649"/>
      <c r="AH173" s="649"/>
      <c r="AI173" s="649"/>
      <c r="AJ173" s="649"/>
    </row>
    <row r="174" spans="1:36" ht="14.4" x14ac:dyDescent="0.25">
      <c r="A174" s="47"/>
      <c r="B174" s="96"/>
      <c r="C174" s="419" t="s">
        <v>345</v>
      </c>
      <c r="D174" s="420">
        <v>26748.703125</v>
      </c>
      <c r="E174" s="420">
        <v>25197.8828125</v>
      </c>
      <c r="F174" s="420">
        <v>27706.87109375</v>
      </c>
      <c r="G174" s="420">
        <v>24418.158203125</v>
      </c>
      <c r="H174" s="420">
        <v>26016.958985094672</v>
      </c>
      <c r="I174" s="420">
        <v>27635.576766436636</v>
      </c>
      <c r="J174" s="420">
        <v>29034.710792491562</v>
      </c>
      <c r="K174" s="420">
        <v>29856.626198576414</v>
      </c>
      <c r="L174" s="420">
        <v>30678.24107815139</v>
      </c>
      <c r="M174" s="420">
        <v>31288.023360321389</v>
      </c>
      <c r="N174" s="420">
        <v>31646.437351715431</v>
      </c>
      <c r="O174" s="420">
        <v>31953.218834321538</v>
      </c>
      <c r="P174" s="420">
        <v>32242.334581549712</v>
      </c>
      <c r="Q174" s="420">
        <v>32533.35848726278</v>
      </c>
      <c r="R174" s="420">
        <v>32822.050855373906</v>
      </c>
      <c r="S174" s="420">
        <v>33171.603962316192</v>
      </c>
      <c r="T174" s="420">
        <v>33646.208903992294</v>
      </c>
      <c r="U174" s="420">
        <v>33942.905574299308</v>
      </c>
      <c r="V174" s="420">
        <v>34229.448204269072</v>
      </c>
      <c r="W174" s="420">
        <v>34463.980390403645</v>
      </c>
      <c r="X174" s="420">
        <v>34750.243146009569</v>
      </c>
      <c r="Y174" s="420">
        <v>35073.603711580523</v>
      </c>
      <c r="Z174" s="420">
        <v>35412.302323515345</v>
      </c>
      <c r="AA174" s="420">
        <v>35721.20684749767</v>
      </c>
      <c r="AB174" s="420">
        <v>36039.680912414166</v>
      </c>
      <c r="AC174" s="420">
        <v>36250.086576703034</v>
      </c>
      <c r="AD174" s="420">
        <v>36537.446393704391</v>
      </c>
      <c r="AE174" s="420">
        <v>36770.169506064965</v>
      </c>
      <c r="AF174" s="420">
        <v>37002.714275563289</v>
      </c>
      <c r="AG174" s="420">
        <v>37337.711528107393</v>
      </c>
      <c r="AH174" s="420">
        <v>37621.054120288383</v>
      </c>
      <c r="AI174" s="420">
        <v>37901.481268640986</v>
      </c>
      <c r="AJ174" s="420">
        <v>38105.402578901208</v>
      </c>
    </row>
    <row r="175" spans="1:36" ht="14.4" x14ac:dyDescent="0.25">
      <c r="A175" s="47"/>
      <c r="B175" s="96"/>
      <c r="C175" s="419" t="s">
        <v>346</v>
      </c>
      <c r="D175" s="420">
        <v>-5.9852401804941897E-2</v>
      </c>
      <c r="E175" s="420">
        <v>-6.1558945507035204E-3</v>
      </c>
      <c r="F175" s="420">
        <v>8.36707379395802E-2</v>
      </c>
      <c r="G175" s="420">
        <v>8.36707379395802E-2</v>
      </c>
      <c r="H175" s="420">
        <v>6.5475895793199596E-2</v>
      </c>
      <c r="I175" s="420">
        <v>6.2213949842073603E-2</v>
      </c>
      <c r="J175" s="420">
        <v>5.0628001647288701E-2</v>
      </c>
      <c r="K175" s="420">
        <v>2.8308027999968999E-2</v>
      </c>
      <c r="L175" s="420">
        <v>2.7518677901193899E-2</v>
      </c>
      <c r="M175" s="420">
        <v>1.9876702859743797E-2</v>
      </c>
      <c r="N175" s="420">
        <v>1.145530950506052E-2</v>
      </c>
      <c r="O175" s="420">
        <v>9.6940290370308279E-3</v>
      </c>
      <c r="P175" s="420">
        <v>9.0480946137929865E-3</v>
      </c>
      <c r="Q175" s="420">
        <v>9.0261424766554625E-3</v>
      </c>
      <c r="R175" s="420">
        <v>8.8737339621469315E-3</v>
      </c>
      <c r="S175" s="420">
        <v>1.064994714932809E-2</v>
      </c>
      <c r="T175" s="420">
        <v>1.4307566863973791E-2</v>
      </c>
      <c r="U175" s="420">
        <v>8.8181307782288706E-3</v>
      </c>
      <c r="V175" s="420">
        <v>8.4419004537645264E-3</v>
      </c>
      <c r="W175" s="420">
        <v>6.8517664887545807E-3</v>
      </c>
      <c r="X175" s="420">
        <v>8.3061431779838778E-3</v>
      </c>
      <c r="Y175" s="420">
        <v>9.3052749073524385E-3</v>
      </c>
      <c r="Z175" s="420">
        <v>9.6567953130801409E-3</v>
      </c>
      <c r="AA175" s="420">
        <v>8.7230850217043122E-3</v>
      </c>
      <c r="AB175" s="420">
        <v>8.9155460585679421E-3</v>
      </c>
      <c r="AC175" s="420">
        <v>5.8381666807819288E-3</v>
      </c>
      <c r="AD175" s="420">
        <v>7.9271484329651257E-3</v>
      </c>
      <c r="AE175" s="420">
        <v>6.369441089366254E-3</v>
      </c>
      <c r="AF175" s="420">
        <v>6.324277875846278E-3</v>
      </c>
      <c r="AG175" s="420">
        <v>9.0533156581255603E-3</v>
      </c>
      <c r="AH175" s="420">
        <v>7.5886437755484544E-3</v>
      </c>
      <c r="AI175" s="420">
        <v>7.4539949746218175E-3</v>
      </c>
      <c r="AJ175" s="420">
        <v>5.3802992240554459E-3</v>
      </c>
    </row>
    <row r="176" spans="1:36" ht="14.4" x14ac:dyDescent="0.25">
      <c r="A176" s="641"/>
      <c r="B176" s="96"/>
      <c r="C176" s="423"/>
      <c r="D176" s="287"/>
      <c r="E176" s="287"/>
      <c r="F176" s="287"/>
      <c r="G176" s="287"/>
      <c r="H176" s="287"/>
      <c r="I176" s="287"/>
      <c r="J176" s="287"/>
      <c r="K176" s="287"/>
      <c r="L176" s="287"/>
      <c r="M176" s="287"/>
      <c r="N176" s="287"/>
      <c r="O176" s="287"/>
      <c r="P176" s="287"/>
      <c r="Q176" s="287"/>
      <c r="R176" s="287"/>
      <c r="S176" s="287"/>
      <c r="T176" s="287"/>
      <c r="U176" s="287"/>
      <c r="V176" s="287"/>
      <c r="W176" s="287"/>
      <c r="X176" s="287"/>
      <c r="Y176" s="287"/>
      <c r="Z176" s="287"/>
      <c r="AA176" s="287"/>
      <c r="AB176" s="287"/>
      <c r="AC176" s="287"/>
      <c r="AD176" s="287"/>
      <c r="AE176" s="287"/>
      <c r="AF176" s="287"/>
      <c r="AG176" s="287"/>
      <c r="AH176" s="287"/>
      <c r="AI176" s="287"/>
      <c r="AJ176" s="287"/>
    </row>
    <row r="177" spans="1:36" ht="14.4" x14ac:dyDescent="0.25">
      <c r="A177" s="47"/>
      <c r="B177" s="417"/>
      <c r="C177" s="418" t="s">
        <v>351</v>
      </c>
      <c r="D177" s="782"/>
      <c r="E177" s="782"/>
      <c r="F177" s="782"/>
      <c r="G177" s="782"/>
      <c r="H177" s="649"/>
      <c r="I177" s="649"/>
      <c r="J177" s="649"/>
      <c r="K177" s="649"/>
      <c r="L177" s="649"/>
      <c r="M177" s="649"/>
      <c r="N177" s="649"/>
      <c r="O177" s="649"/>
      <c r="P177" s="649"/>
      <c r="Q177" s="649"/>
      <c r="R177" s="649"/>
      <c r="S177" s="649"/>
      <c r="T177" s="649"/>
      <c r="U177" s="649"/>
      <c r="V177" s="649"/>
      <c r="W177" s="649"/>
      <c r="X177" s="649"/>
      <c r="Y177" s="649"/>
      <c r="Z177" s="649"/>
      <c r="AA177" s="649"/>
      <c r="AB177" s="649"/>
      <c r="AC177" s="649"/>
      <c r="AD177" s="649"/>
      <c r="AE177" s="649"/>
      <c r="AF177" s="649"/>
      <c r="AG177" s="649"/>
      <c r="AH177" s="649"/>
      <c r="AI177" s="649"/>
      <c r="AJ177" s="649"/>
    </row>
    <row r="178" spans="1:36" ht="14.4" x14ac:dyDescent="0.25">
      <c r="A178" s="47"/>
      <c r="B178" s="417"/>
      <c r="C178" s="418" t="s">
        <v>527</v>
      </c>
      <c r="D178" s="420"/>
      <c r="E178" s="420"/>
      <c r="F178" s="420"/>
      <c r="G178" s="420"/>
      <c r="H178" s="649"/>
      <c r="I178" s="649"/>
      <c r="J178" s="649"/>
      <c r="K178" s="649"/>
      <c r="L178" s="649"/>
      <c r="M178" s="649"/>
      <c r="N178" s="649"/>
      <c r="O178" s="649"/>
      <c r="P178" s="649"/>
      <c r="Q178" s="649"/>
      <c r="R178" s="649"/>
      <c r="S178" s="649"/>
      <c r="T178" s="649"/>
      <c r="U178" s="649"/>
      <c r="V178" s="649"/>
      <c r="W178" s="649"/>
      <c r="X178" s="649"/>
      <c r="Y178" s="649"/>
      <c r="Z178" s="649"/>
      <c r="AA178" s="649"/>
      <c r="AB178" s="649"/>
      <c r="AC178" s="649"/>
      <c r="AD178" s="649"/>
      <c r="AE178" s="649"/>
      <c r="AF178" s="649"/>
      <c r="AG178" s="649"/>
      <c r="AH178" s="649"/>
      <c r="AI178" s="649"/>
      <c r="AJ178" s="649"/>
    </row>
    <row r="179" spans="1:36" ht="14.4" x14ac:dyDescent="0.25">
      <c r="A179" s="47"/>
      <c r="B179" s="96"/>
      <c r="C179" s="419" t="s">
        <v>345</v>
      </c>
      <c r="D179" s="424">
        <v>559109.52465252904</v>
      </c>
      <c r="E179" s="424">
        <v>449120.8695696746</v>
      </c>
      <c r="F179" s="424">
        <v>390254.98173063231</v>
      </c>
      <c r="G179" s="424">
        <v>453346.08939600002</v>
      </c>
      <c r="H179" s="420">
        <v>678891.78032987181</v>
      </c>
      <c r="I179" s="420">
        <v>847449.50429877196</v>
      </c>
      <c r="J179" s="420">
        <v>1546528.9485755886</v>
      </c>
      <c r="K179" s="420">
        <v>1912301.209746419</v>
      </c>
      <c r="L179" s="420">
        <v>2348641.2990424875</v>
      </c>
      <c r="M179" s="420">
        <v>2256191.3199528069</v>
      </c>
      <c r="N179" s="420">
        <v>2574304.549597417</v>
      </c>
      <c r="O179" s="420">
        <v>2895990.5216238056</v>
      </c>
      <c r="P179" s="420">
        <v>3962542.7966261199</v>
      </c>
      <c r="Q179" s="420">
        <v>4535339.5788971959</v>
      </c>
      <c r="R179" s="420">
        <v>5220457.6760769123</v>
      </c>
      <c r="S179" s="420">
        <v>6116272.4375592005</v>
      </c>
      <c r="T179" s="420">
        <v>7045973.2882164903</v>
      </c>
      <c r="U179" s="420">
        <v>8214996.9269082239</v>
      </c>
      <c r="V179" s="420">
        <v>9612575.6485053506</v>
      </c>
      <c r="W179" s="420">
        <v>11173240.443022614</v>
      </c>
      <c r="X179" s="420">
        <v>15660332.667430725</v>
      </c>
      <c r="Y179" s="420">
        <v>18356673.639114488</v>
      </c>
      <c r="Z179" s="420">
        <v>21337000.175994709</v>
      </c>
      <c r="AA179" s="420">
        <v>29284977.248764511</v>
      </c>
      <c r="AB179" s="420">
        <v>40985542.31996543</v>
      </c>
      <c r="AC179" s="420">
        <v>57360969.243455574</v>
      </c>
      <c r="AD179" s="420">
        <v>80402844.461437538</v>
      </c>
      <c r="AE179" s="420">
        <v>112527121.20371795</v>
      </c>
      <c r="AF179" s="420">
        <v>152706644.52125216</v>
      </c>
      <c r="AG179" s="420">
        <v>213719293.28815666</v>
      </c>
      <c r="AH179" s="420">
        <v>298984066.49826866</v>
      </c>
      <c r="AI179" s="420">
        <v>419085829.82758909</v>
      </c>
      <c r="AJ179" s="420">
        <v>583099655.00282454</v>
      </c>
    </row>
    <row r="180" spans="1:36" ht="14.4" x14ac:dyDescent="0.25">
      <c r="A180" s="47"/>
      <c r="B180" s="96"/>
      <c r="C180" s="419" t="s">
        <v>346</v>
      </c>
      <c r="D180" s="425"/>
      <c r="E180" s="425">
        <f>+(E179-D179)/D179</f>
        <v>-0.19672112570646927</v>
      </c>
      <c r="F180" s="425">
        <f>+(F179-E179)/E179</f>
        <v>-0.13106914380408258</v>
      </c>
      <c r="G180" s="425">
        <v>0.44314578063635801</v>
      </c>
      <c r="H180" s="420">
        <v>0.497513260199001</v>
      </c>
      <c r="I180" s="420">
        <v>0.24828364233103301</v>
      </c>
      <c r="J180" s="420">
        <v>0.82492165106082005</v>
      </c>
      <c r="K180" s="420">
        <v>0.23651174554974899</v>
      </c>
      <c r="L180" s="420">
        <v>0.22817539782549701</v>
      </c>
      <c r="M180" s="420">
        <v>-3.9363175265363599E-2</v>
      </c>
      <c r="N180" s="420">
        <v>0.140995680123113</v>
      </c>
      <c r="O180" s="420">
        <v>0.12496034009522899</v>
      </c>
      <c r="P180" s="420">
        <v>0.36828583071614801</v>
      </c>
      <c r="Q180" s="420">
        <v>0.14455283177226</v>
      </c>
      <c r="R180" s="420">
        <v>0.151062138845689</v>
      </c>
      <c r="S180" s="420">
        <v>0.17159697809397401</v>
      </c>
      <c r="T180" s="420">
        <v>0.152004486416943</v>
      </c>
      <c r="U180" s="420">
        <v>0.16591371991812401</v>
      </c>
      <c r="V180" s="420">
        <v>0.17012528842455901</v>
      </c>
      <c r="W180" s="420">
        <v>0.16235656826897699</v>
      </c>
      <c r="X180" s="420">
        <v>0.40159273822932701</v>
      </c>
      <c r="Y180" s="420">
        <v>0.172176481109589</v>
      </c>
      <c r="Z180" s="420">
        <v>0.16235656826897699</v>
      </c>
      <c r="AA180" s="420">
        <v>0.37249739922258202</v>
      </c>
      <c r="AB180" s="420">
        <v>0.399541545544296</v>
      </c>
      <c r="AC180" s="420">
        <v>0.399541545544296</v>
      </c>
      <c r="AD180" s="420">
        <v>0.40169954451407502</v>
      </c>
      <c r="AE180" s="420">
        <v>0.399541545544296</v>
      </c>
      <c r="AF180" s="420">
        <v>0.35706523803087098</v>
      </c>
      <c r="AG180" s="420">
        <v>0.399541545544296</v>
      </c>
      <c r="AH180" s="420">
        <v>0.39895683678473498</v>
      </c>
      <c r="AI180" s="420">
        <v>0.40169954451407502</v>
      </c>
      <c r="AJ180" s="420">
        <v>0.39136094208365457</v>
      </c>
    </row>
    <row r="181" spans="1:36" ht="14.4" x14ac:dyDescent="0.25">
      <c r="A181" s="641"/>
      <c r="B181" s="96"/>
      <c r="C181" s="419"/>
      <c r="D181" s="419"/>
      <c r="E181" s="419"/>
      <c r="F181" s="419"/>
      <c r="G181" s="419"/>
      <c r="H181" s="419"/>
      <c r="I181" s="420"/>
      <c r="J181" s="420"/>
      <c r="K181" s="420"/>
      <c r="L181" s="420"/>
      <c r="M181" s="420"/>
      <c r="N181" s="420"/>
      <c r="O181" s="420"/>
      <c r="P181" s="420"/>
      <c r="Q181" s="420"/>
      <c r="R181" s="420"/>
      <c r="S181" s="420"/>
      <c r="T181" s="420"/>
      <c r="U181" s="420"/>
      <c r="V181" s="420"/>
      <c r="W181" s="420"/>
      <c r="X181" s="420"/>
      <c r="Y181" s="420"/>
      <c r="Z181" s="420"/>
      <c r="AA181" s="420"/>
      <c r="AB181" s="420"/>
      <c r="AC181" s="420"/>
      <c r="AD181" s="420"/>
      <c r="AE181" s="420"/>
      <c r="AF181" s="420"/>
      <c r="AG181" s="420"/>
      <c r="AH181" s="420"/>
      <c r="AI181" s="420"/>
      <c r="AJ181" s="420"/>
    </row>
    <row r="182" spans="1:36" ht="14.4" x14ac:dyDescent="0.25">
      <c r="A182" s="641"/>
      <c r="B182" s="96"/>
      <c r="C182" s="418" t="s">
        <v>528</v>
      </c>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c r="AD182" s="420"/>
      <c r="AE182" s="420"/>
      <c r="AF182" s="420"/>
      <c r="AG182" s="420"/>
      <c r="AH182" s="420"/>
      <c r="AI182" s="420"/>
      <c r="AJ182" s="420"/>
    </row>
    <row r="183" spans="1:36" ht="14.4" x14ac:dyDescent="0.25">
      <c r="A183" s="641"/>
      <c r="B183" s="96"/>
      <c r="C183" s="419" t="s">
        <v>345</v>
      </c>
      <c r="D183" s="424">
        <v>1208574.3662646939</v>
      </c>
      <c r="E183" s="424">
        <v>1129098.4277240785</v>
      </c>
      <c r="F183" s="424">
        <v>709670.62977902661</v>
      </c>
      <c r="G183" s="424">
        <v>938239.8125</v>
      </c>
      <c r="H183" s="420">
        <v>1035172.4123869333</v>
      </c>
      <c r="I183" s="420">
        <v>1040597.9915912872</v>
      </c>
      <c r="J183" s="420">
        <v>1087303.6174258194</v>
      </c>
      <c r="K183" s="420">
        <v>1309868.0663260913</v>
      </c>
      <c r="L183" s="420">
        <v>1911548.3064710055</v>
      </c>
      <c r="M183" s="420">
        <v>2780025.028430264</v>
      </c>
      <c r="N183" s="420">
        <v>3421540.789052289</v>
      </c>
      <c r="O183" s="420">
        <v>3829924.4269482186</v>
      </c>
      <c r="P183" s="420">
        <v>4377778.3596187532</v>
      </c>
      <c r="Q183" s="420">
        <v>5283812.3487071395</v>
      </c>
      <c r="R183" s="420">
        <v>5882218.3054115456</v>
      </c>
      <c r="S183" s="420">
        <v>6543625.6075156648</v>
      </c>
      <c r="T183" s="420">
        <v>7844497.2968981089</v>
      </c>
      <c r="U183" s="420">
        <v>9001004.1772042383</v>
      </c>
      <c r="V183" s="420">
        <v>10794687.15932277</v>
      </c>
      <c r="W183" s="420">
        <v>12624863.172551861</v>
      </c>
      <c r="X183" s="420">
        <v>14133636.334373927</v>
      </c>
      <c r="Y183" s="420">
        <v>16682486.7003992</v>
      </c>
      <c r="Z183" s="420">
        <v>18865139.245922375</v>
      </c>
      <c r="AA183" s="420">
        <v>21287405.291365508</v>
      </c>
      <c r="AB183" s="420">
        <v>24570455.438253287</v>
      </c>
      <c r="AC183" s="420">
        <v>27078411.948888291</v>
      </c>
      <c r="AD183" s="420">
        <v>30391485.863791995</v>
      </c>
      <c r="AE183" s="420">
        <v>33566480.523171417</v>
      </c>
      <c r="AF183" s="420">
        <v>36397959.825385951</v>
      </c>
      <c r="AG183" s="420">
        <v>38892793.103156805</v>
      </c>
      <c r="AH183" s="420">
        <v>41261713.906553008</v>
      </c>
      <c r="AI183" s="420">
        <v>44629214.591813564</v>
      </c>
      <c r="AJ183" s="420">
        <v>48198566.841473512</v>
      </c>
    </row>
    <row r="184" spans="1:36" ht="14.4" x14ac:dyDescent="0.25">
      <c r="A184" s="641"/>
      <c r="B184" s="96"/>
      <c r="C184" s="419" t="s">
        <v>346</v>
      </c>
      <c r="D184" s="425"/>
      <c r="E184" s="425">
        <f t="shared" ref="E184" si="3">+(E183-D183)/D183</f>
        <v>-6.5760072990997967E-2</v>
      </c>
      <c r="F184" s="425">
        <f>+(F183-E183)/E183</f>
        <v>-0.37147142148669154</v>
      </c>
      <c r="G184" s="425">
        <f>+(G183-F183)/F183</f>
        <v>0.32207783883087288</v>
      </c>
      <c r="H184" s="426">
        <f>+(H183-G183)/G183</f>
        <v>0.10331324528709801</v>
      </c>
      <c r="I184" s="426">
        <f>+(I183-H183)/H183</f>
        <v>5.2412324163888611E-3</v>
      </c>
      <c r="J184" s="426">
        <f>+(J183-I183)/I183</f>
        <v>4.4883447990428794E-2</v>
      </c>
      <c r="K184" s="420">
        <v>0.20469392847895701</v>
      </c>
      <c r="L184" s="420">
        <v>0.45934415504341802</v>
      </c>
      <c r="M184" s="420">
        <v>0.45433155888306698</v>
      </c>
      <c r="N184" s="420">
        <v>0.230758987441295</v>
      </c>
      <c r="O184" s="420">
        <v>0.11935664750881</v>
      </c>
      <c r="P184" s="420">
        <v>0.143045624821135</v>
      </c>
      <c r="Q184" s="420">
        <v>0.20696205121889499</v>
      </c>
      <c r="R184" s="420">
        <v>0.11325268900793301</v>
      </c>
      <c r="S184" s="420">
        <v>0.11244181493496</v>
      </c>
      <c r="T184" s="420">
        <v>0.19879983474120699</v>
      </c>
      <c r="U184" s="420">
        <v>0.14742906225022701</v>
      </c>
      <c r="V184" s="420">
        <v>0.199275874869737</v>
      </c>
      <c r="W184" s="420">
        <v>0.16954414576512</v>
      </c>
      <c r="X184" s="420">
        <v>0.119508080301602</v>
      </c>
      <c r="Y184" s="420">
        <v>0.18033932002525799</v>
      </c>
      <c r="Z184" s="420">
        <v>0.13083496391883501</v>
      </c>
      <c r="AA184" s="420">
        <v>0.128399054672586</v>
      </c>
      <c r="AB184" s="420">
        <v>0.154225003092295</v>
      </c>
      <c r="AC184" s="420">
        <v>0.102072040013162</v>
      </c>
      <c r="AD184" s="420">
        <v>0.122351115758091</v>
      </c>
      <c r="AE184" s="420">
        <v>0.10446987270083</v>
      </c>
      <c r="AF184" s="420">
        <v>8.4354369540170296E-2</v>
      </c>
      <c r="AG184" s="420">
        <v>6.8543217524813502E-2</v>
      </c>
      <c r="AH184" s="420">
        <v>6.0908991470811101E-2</v>
      </c>
      <c r="AI184" s="420">
        <v>8.1613204262117406E-2</v>
      </c>
      <c r="AJ184" s="420">
        <v>7.9977931099748462E-2</v>
      </c>
    </row>
    <row r="185" spans="1:36" ht="14.4" x14ac:dyDescent="0.25">
      <c r="A185" s="641"/>
      <c r="B185" s="96"/>
      <c r="C185" s="419"/>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c r="AD185" s="420"/>
      <c r="AE185" s="420"/>
      <c r="AF185" s="420"/>
      <c r="AG185" s="420"/>
      <c r="AH185" s="420"/>
      <c r="AI185" s="420"/>
      <c r="AJ185" s="420"/>
    </row>
    <row r="186" spans="1:36" ht="14.4" x14ac:dyDescent="0.25">
      <c r="A186" s="641"/>
      <c r="B186" s="96"/>
      <c r="C186" s="418" t="s">
        <v>352</v>
      </c>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c r="AD186" s="420"/>
      <c r="AE186" s="420"/>
      <c r="AF186" s="420"/>
      <c r="AG186" s="420"/>
      <c r="AH186" s="420"/>
      <c r="AI186" s="420"/>
      <c r="AJ186" s="420"/>
    </row>
    <row r="187" spans="1:36" ht="14.4" x14ac:dyDescent="0.25">
      <c r="A187" s="641"/>
      <c r="B187" s="96"/>
      <c r="C187" s="419" t="s">
        <v>345</v>
      </c>
      <c r="D187" s="424">
        <v>790705.76447759371</v>
      </c>
      <c r="E187" s="420">
        <v>889438.39959305874</v>
      </c>
      <c r="F187" s="420">
        <v>987993.29843976919</v>
      </c>
      <c r="G187" s="420">
        <v>941721.5625</v>
      </c>
      <c r="H187" s="420">
        <v>1093434.5588050794</v>
      </c>
      <c r="I187" s="420">
        <v>1098322.827130697</v>
      </c>
      <c r="J187" s="420">
        <v>1146286.6097463218</v>
      </c>
      <c r="K187" s="420">
        <v>1324043.0240314533</v>
      </c>
      <c r="L187" s="420">
        <v>1457120.081384365</v>
      </c>
      <c r="M187" s="420">
        <v>1678994.8906578724</v>
      </c>
      <c r="N187" s="420">
        <v>1897921.1726259184</v>
      </c>
      <c r="O187" s="420">
        <v>2111850.0156789282</v>
      </c>
      <c r="P187" s="420">
        <v>2343327.2019639662</v>
      </c>
      <c r="Q187" s="420">
        <v>2595475.535210073</v>
      </c>
      <c r="R187" s="420">
        <v>2858506.1887145052</v>
      </c>
      <c r="S187" s="420">
        <v>3130667.2986696591</v>
      </c>
      <c r="T187" s="420">
        <v>3432049.5476554101</v>
      </c>
      <c r="U187" s="420">
        <v>3781523.0765534053</v>
      </c>
      <c r="V187" s="420">
        <v>4139274.8369644051</v>
      </c>
      <c r="W187" s="420">
        <v>4544553.7961019212</v>
      </c>
      <c r="X187" s="420">
        <v>4980535.0684702517</v>
      </c>
      <c r="Y187" s="420">
        <v>5463081.5033718115</v>
      </c>
      <c r="Z187" s="420">
        <v>5994566.095933551</v>
      </c>
      <c r="AA187" s="420">
        <v>6555376.8615792273</v>
      </c>
      <c r="AB187" s="420">
        <v>7180444.0468739886</v>
      </c>
      <c r="AC187" s="420">
        <v>7849714.4633527203</v>
      </c>
      <c r="AD187" s="420">
        <v>8620565.4569594134</v>
      </c>
      <c r="AE187" s="420">
        <v>9455355.5367289037</v>
      </c>
      <c r="AF187" s="420">
        <v>10389117.754243145</v>
      </c>
      <c r="AG187" s="420">
        <v>11375507.251269683</v>
      </c>
      <c r="AH187" s="420">
        <v>12501567.10417803</v>
      </c>
      <c r="AI187" s="420">
        <v>13699000.480086923</v>
      </c>
      <c r="AJ187" s="420">
        <v>15042870.00321449</v>
      </c>
    </row>
    <row r="188" spans="1:36" ht="14.4" x14ac:dyDescent="0.25">
      <c r="A188" s="641"/>
      <c r="B188" s="96"/>
      <c r="C188" s="419" t="s">
        <v>346</v>
      </c>
      <c r="D188" s="420"/>
      <c r="E188" s="426">
        <f t="shared" ref="E188:H188" si="4">+(E187-D187)/D187</f>
        <v>0.12486646683383681</v>
      </c>
      <c r="F188" s="426">
        <f t="shared" si="4"/>
        <v>0.11080576113174548</v>
      </c>
      <c r="G188" s="426">
        <f t="shared" si="4"/>
        <v>-4.6834058503069945E-2</v>
      </c>
      <c r="H188" s="426">
        <f t="shared" si="4"/>
        <v>0.16110175485663197</v>
      </c>
      <c r="I188" s="420">
        <v>4.4705632232435498E-3</v>
      </c>
      <c r="J188" s="420">
        <v>4.3670022538753503E-2</v>
      </c>
      <c r="K188" s="420">
        <v>0.15507152641735</v>
      </c>
      <c r="L188" s="420">
        <v>0.10050810656266899</v>
      </c>
      <c r="M188" s="420">
        <v>0.15226940600716399</v>
      </c>
      <c r="N188" s="420">
        <v>0.13039127348521301</v>
      </c>
      <c r="O188" s="420">
        <v>0.11271745430661</v>
      </c>
      <c r="P188" s="420">
        <v>0.109608724372702</v>
      </c>
      <c r="Q188" s="420">
        <v>0.107602699714653</v>
      </c>
      <c r="R188" s="420">
        <v>0.101341989140785</v>
      </c>
      <c r="S188" s="420">
        <v>9.5210957048005404E-2</v>
      </c>
      <c r="T188" s="420">
        <v>9.6267734713880296E-2</v>
      </c>
      <c r="U188" s="420">
        <v>0.10182648124551</v>
      </c>
      <c r="V188" s="420">
        <v>9.4605203556516498E-2</v>
      </c>
      <c r="W188" s="420">
        <v>9.7910618429660298E-2</v>
      </c>
      <c r="X188" s="420">
        <v>9.5934890845013707E-2</v>
      </c>
      <c r="Y188" s="420">
        <v>9.6886464660467103E-2</v>
      </c>
      <c r="Z188" s="420">
        <v>9.7286594064852905E-2</v>
      </c>
      <c r="AA188" s="420">
        <v>9.3553187448563696E-2</v>
      </c>
      <c r="AB188" s="420">
        <v>9.5351830793779804E-2</v>
      </c>
      <c r="AC188" s="420">
        <v>9.3207385519576497E-2</v>
      </c>
      <c r="AD188" s="420">
        <v>9.8201150781407107E-2</v>
      </c>
      <c r="AE188" s="420">
        <v>9.6837044383853196E-2</v>
      </c>
      <c r="AF188" s="420">
        <v>9.8754849977569198E-2</v>
      </c>
      <c r="AG188" s="420">
        <v>9.4944490991419994E-2</v>
      </c>
      <c r="AH188" s="420">
        <v>9.8989858477094406E-2</v>
      </c>
      <c r="AI188" s="420">
        <v>9.5782661959932194E-2</v>
      </c>
      <c r="AJ188" s="420">
        <v>9.8099823055049606E-2</v>
      </c>
    </row>
    <row r="189" spans="1:36" ht="14.4" x14ac:dyDescent="0.25">
      <c r="A189" s="641"/>
      <c r="B189" s="96"/>
      <c r="C189" s="419"/>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c r="AD189" s="420"/>
      <c r="AE189" s="420"/>
      <c r="AF189" s="420"/>
      <c r="AG189" s="420"/>
      <c r="AH189" s="420"/>
      <c r="AI189" s="420"/>
      <c r="AJ189" s="420"/>
    </row>
    <row r="190" spans="1:36" ht="14.4" x14ac:dyDescent="0.25">
      <c r="A190" s="47"/>
      <c r="B190" s="417"/>
      <c r="C190" s="418" t="s">
        <v>353</v>
      </c>
      <c r="D190" s="649"/>
      <c r="E190" s="649"/>
      <c r="F190" s="649"/>
      <c r="G190" s="649"/>
      <c r="H190" s="649"/>
      <c r="I190" s="649"/>
      <c r="J190" s="649"/>
      <c r="K190" s="649"/>
      <c r="L190" s="649"/>
      <c r="M190" s="649"/>
      <c r="N190" s="649"/>
      <c r="O190" s="649"/>
      <c r="P190" s="649"/>
      <c r="Q190" s="649"/>
      <c r="R190" s="649"/>
      <c r="S190" s="649"/>
      <c r="T190" s="649"/>
      <c r="U190" s="649"/>
      <c r="V190" s="649"/>
      <c r="W190" s="649"/>
      <c r="X190" s="649"/>
      <c r="Y190" s="649"/>
      <c r="Z190" s="649"/>
      <c r="AA190" s="649"/>
      <c r="AB190" s="649"/>
      <c r="AC190" s="649"/>
      <c r="AD190" s="649"/>
      <c r="AE190" s="649"/>
      <c r="AF190" s="649"/>
      <c r="AG190" s="649"/>
      <c r="AH190" s="649"/>
      <c r="AI190" s="649"/>
      <c r="AJ190" s="649"/>
    </row>
    <row r="191" spans="1:36" ht="14.4" x14ac:dyDescent="0.25">
      <c r="A191" s="427"/>
      <c r="B191" s="428"/>
      <c r="C191" s="429" t="s">
        <v>345</v>
      </c>
      <c r="D191" s="424">
        <v>1498460.7213370022</v>
      </c>
      <c r="E191" s="424">
        <v>1487939.5890042796</v>
      </c>
      <c r="F191" s="424">
        <v>1630352.8697171921</v>
      </c>
      <c r="G191" s="424">
        <v>1851563.25</v>
      </c>
      <c r="H191" s="424">
        <v>2113300.6912892545</v>
      </c>
      <c r="I191" s="424">
        <v>2263283.0127890003</v>
      </c>
      <c r="J191" s="424">
        <v>2478648.5020966362</v>
      </c>
      <c r="K191" s="424">
        <v>2868643.589542788</v>
      </c>
      <c r="L191" s="424">
        <v>2639155.2119954093</v>
      </c>
      <c r="M191" s="424">
        <v>2553054.0754996403</v>
      </c>
      <c r="N191" s="424">
        <v>2684920.5588059812</v>
      </c>
      <c r="O191" s="424">
        <v>2795622.3822670537</v>
      </c>
      <c r="P191" s="424">
        <v>2926119.6119687008</v>
      </c>
      <c r="Q191" s="424">
        <v>3055474.2989292657</v>
      </c>
      <c r="R191" s="424">
        <v>3050542.61884224</v>
      </c>
      <c r="S191" s="424">
        <v>3141996.5921183587</v>
      </c>
      <c r="T191" s="424">
        <v>3171445.1206731275</v>
      </c>
      <c r="U191" s="424">
        <v>3184012.847741886</v>
      </c>
      <c r="V191" s="424">
        <v>3223634.80337452</v>
      </c>
      <c r="W191" s="424">
        <v>3205274.8394249817</v>
      </c>
      <c r="X191" s="424">
        <v>3221109.1046875292</v>
      </c>
      <c r="Y191" s="424">
        <v>3273976.1667450913</v>
      </c>
      <c r="Z191" s="424">
        <v>3270881.7763753515</v>
      </c>
      <c r="AA191" s="424">
        <v>3283564.7969427197</v>
      </c>
      <c r="AB191" s="424">
        <v>3287341.7468238906</v>
      </c>
      <c r="AC191" s="424">
        <v>3237716.4044228191</v>
      </c>
      <c r="AD191" s="424">
        <v>3273393.9473691764</v>
      </c>
      <c r="AE191" s="424">
        <v>3268449.3862376958</v>
      </c>
      <c r="AF191" s="424">
        <v>3325358.9219926796</v>
      </c>
      <c r="AG191" s="424">
        <v>3325732.9966045702</v>
      </c>
      <c r="AH191" s="424">
        <v>3318784.6676511816</v>
      </c>
      <c r="AI191" s="424">
        <v>3342859.1241147104</v>
      </c>
      <c r="AJ191" s="424">
        <v>3356042.9050837583</v>
      </c>
    </row>
    <row r="192" spans="1:36" ht="14.4" x14ac:dyDescent="0.25">
      <c r="A192" s="47"/>
      <c r="B192" s="96"/>
      <c r="C192" s="419" t="s">
        <v>346</v>
      </c>
      <c r="D192" s="420"/>
      <c r="E192" s="426">
        <f t="shared" ref="E192:H192" si="5">+(E191-D191)/D191</f>
        <v>-7.0212933731991127E-3</v>
      </c>
      <c r="F192" s="426">
        <f t="shared" si="5"/>
        <v>9.5711735721888208E-2</v>
      </c>
      <c r="G192" s="426">
        <f t="shared" si="5"/>
        <v>0.13568251658377486</v>
      </c>
      <c r="H192" s="426">
        <f t="shared" si="5"/>
        <v>0.14136024858413801</v>
      </c>
      <c r="I192" s="420">
        <v>7.0970648955897803E-2</v>
      </c>
      <c r="J192" s="420">
        <v>9.5156234589612795E-2</v>
      </c>
      <c r="K192" s="420">
        <v>0.15734182846670799</v>
      </c>
      <c r="L192" s="420">
        <v>-7.99989159977713E-2</v>
      </c>
      <c r="M192" s="420">
        <v>-3.2624506548316903E-2</v>
      </c>
      <c r="N192" s="420">
        <v>5.1650485812970402E-2</v>
      </c>
      <c r="O192" s="420">
        <v>4.1230949309838401E-2</v>
      </c>
      <c r="P192" s="420">
        <v>4.6679133251116299E-2</v>
      </c>
      <c r="Q192" s="420">
        <v>4.4206903378613001E-2</v>
      </c>
      <c r="R192" s="420">
        <v>-1.6140473146031801E-3</v>
      </c>
      <c r="S192" s="420">
        <v>2.9979575669992702E-2</v>
      </c>
      <c r="T192" s="420">
        <v>9.3725526719666101E-3</v>
      </c>
      <c r="U192" s="420">
        <v>3.9627761448039998E-3</v>
      </c>
      <c r="V192" s="420">
        <v>1.24440313300665E-2</v>
      </c>
      <c r="W192" s="420">
        <v>-5.6954230455382397E-3</v>
      </c>
      <c r="X192" s="420">
        <v>4.9400647544432501E-3</v>
      </c>
      <c r="Y192" s="420">
        <v>1.64126890270892E-2</v>
      </c>
      <c r="Z192" s="420">
        <v>-9.4514749409924104E-4</v>
      </c>
      <c r="AA192" s="420">
        <v>3.8775539547084301E-3</v>
      </c>
      <c r="AB192" s="420">
        <v>1.15025897606397E-3</v>
      </c>
      <c r="AC192" s="420">
        <v>-1.5095887870197101E-2</v>
      </c>
      <c r="AD192" s="420">
        <v>1.1019353917971399E-2</v>
      </c>
      <c r="AE192" s="420">
        <v>-1.51053041918603E-3</v>
      </c>
      <c r="AF192" s="420">
        <v>1.7411784314179699E-2</v>
      </c>
      <c r="AG192" s="420">
        <v>1.12491499614231E-4</v>
      </c>
      <c r="AH192" s="420">
        <v>-2.0892624153780702E-3</v>
      </c>
      <c r="AI192" s="420">
        <v>7.25399773543232E-3</v>
      </c>
      <c r="AJ192" s="420">
        <v>3.9438637643874298E-3</v>
      </c>
    </row>
    <row r="193" spans="1:36" ht="14.4" x14ac:dyDescent="0.25">
      <c r="A193" s="47"/>
      <c r="B193" s="96"/>
      <c r="C193" s="419"/>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c r="AD193" s="420"/>
      <c r="AE193" s="420"/>
      <c r="AF193" s="420"/>
      <c r="AG193" s="420"/>
      <c r="AH193" s="420"/>
      <c r="AI193" s="420"/>
      <c r="AJ193" s="420"/>
    </row>
    <row r="194" spans="1:36" ht="14.4" x14ac:dyDescent="0.25">
      <c r="A194" s="47"/>
      <c r="B194" s="96"/>
      <c r="C194" s="418" t="s">
        <v>529</v>
      </c>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c r="AD194" s="420"/>
      <c r="AE194" s="420"/>
      <c r="AF194" s="420"/>
      <c r="AG194" s="420"/>
      <c r="AH194" s="420"/>
      <c r="AI194" s="420"/>
      <c r="AJ194" s="420"/>
    </row>
    <row r="195" spans="1:36" ht="14.4" x14ac:dyDescent="0.25">
      <c r="A195" s="427"/>
      <c r="B195" s="428"/>
      <c r="C195" s="429" t="s">
        <v>345</v>
      </c>
      <c r="D195" s="424">
        <v>5923730.3790653711</v>
      </c>
      <c r="E195" s="424">
        <v>5540529.9462402174</v>
      </c>
      <c r="F195" s="424">
        <v>5225833.5341005623</v>
      </c>
      <c r="G195" s="424">
        <v>6682053</v>
      </c>
      <c r="H195" s="424">
        <v>7157257.7107563065</v>
      </c>
      <c r="I195" s="424">
        <v>6946227.9440922234</v>
      </c>
      <c r="J195" s="424">
        <v>7533993.3010217436</v>
      </c>
      <c r="K195" s="424">
        <v>8259089.611374612</v>
      </c>
      <c r="L195" s="424">
        <v>8147708.4937840523</v>
      </c>
      <c r="M195" s="424">
        <v>8413128.1960844528</v>
      </c>
      <c r="N195" s="424">
        <v>8993996.2189086881</v>
      </c>
      <c r="O195" s="424">
        <v>9230069.4346324187</v>
      </c>
      <c r="P195" s="424">
        <v>9619056.5024291556</v>
      </c>
      <c r="Q195" s="424">
        <v>9942635.403073404</v>
      </c>
      <c r="R195" s="424">
        <v>10053709.8095032</v>
      </c>
      <c r="S195" s="424">
        <v>10332001.872512296</v>
      </c>
      <c r="T195" s="424">
        <v>10440118.664530847</v>
      </c>
      <c r="U195" s="424">
        <v>10706786.994746238</v>
      </c>
      <c r="V195" s="424">
        <v>10948697.367218962</v>
      </c>
      <c r="W195" s="424">
        <v>11193207.953027174</v>
      </c>
      <c r="X195" s="424">
        <v>11440248.318662928</v>
      </c>
      <c r="Y195" s="424">
        <v>11794055.861502547</v>
      </c>
      <c r="Z195" s="424">
        <v>12059277.628657201</v>
      </c>
      <c r="AA195" s="424">
        <v>12250766.614498602</v>
      </c>
      <c r="AB195" s="424">
        <v>12489675.167309217</v>
      </c>
      <c r="AC195" s="424">
        <v>12556524.653877862</v>
      </c>
      <c r="AD195" s="424">
        <v>12935997.983907083</v>
      </c>
      <c r="AE195" s="424">
        <v>13152186.53569412</v>
      </c>
      <c r="AF195" s="424">
        <v>13640663.958275754</v>
      </c>
      <c r="AG195" s="424">
        <v>13747820.301685518</v>
      </c>
      <c r="AH195" s="424">
        <v>14035718.960902333</v>
      </c>
      <c r="AI195" s="424">
        <v>14289078.641401384</v>
      </c>
      <c r="AJ195" s="424">
        <v>14674211.585675566</v>
      </c>
    </row>
    <row r="196" spans="1:36" ht="14.4" x14ac:dyDescent="0.25">
      <c r="A196" s="47"/>
      <c r="B196" s="96"/>
      <c r="C196" s="419" t="s">
        <v>346</v>
      </c>
      <c r="D196" s="420"/>
      <c r="E196" s="426">
        <f t="shared" ref="E196:I196" si="6">+(E195-D195)/D195</f>
        <v>-6.4689040233734257E-2</v>
      </c>
      <c r="F196" s="426">
        <f t="shared" si="6"/>
        <v>-5.6798973237786918E-2</v>
      </c>
      <c r="G196" s="426">
        <f t="shared" si="6"/>
        <v>0.2786578363809426</v>
      </c>
      <c r="H196" s="426">
        <f t="shared" si="6"/>
        <v>7.1116573118517101E-2</v>
      </c>
      <c r="I196" s="426">
        <f t="shared" si="6"/>
        <v>-2.9484723785610848E-2</v>
      </c>
      <c r="J196" s="420">
        <v>8.4616479859319096E-2</v>
      </c>
      <c r="K196" s="420">
        <v>9.62432910916622E-2</v>
      </c>
      <c r="L196" s="420">
        <v>-1.3485883170121201E-2</v>
      </c>
      <c r="M196" s="420">
        <v>3.2575993913244602E-2</v>
      </c>
      <c r="N196" s="420">
        <v>6.9043049064030304E-2</v>
      </c>
      <c r="O196" s="420">
        <v>2.62478669078621E-2</v>
      </c>
      <c r="P196" s="420">
        <v>4.2143460626331598E-2</v>
      </c>
      <c r="Q196" s="420">
        <v>3.3639359594418897E-2</v>
      </c>
      <c r="R196" s="420">
        <v>1.1171525649573801E-2</v>
      </c>
      <c r="S196" s="420">
        <v>2.76805346764676E-2</v>
      </c>
      <c r="T196" s="420">
        <v>1.0464263687968401E-2</v>
      </c>
      <c r="U196" s="420">
        <v>2.55426531808845E-2</v>
      </c>
      <c r="V196" s="420">
        <v>2.2594114610800398E-2</v>
      </c>
      <c r="W196" s="420">
        <v>2.2332390567328199E-2</v>
      </c>
      <c r="X196" s="420">
        <v>2.2070559813815002E-2</v>
      </c>
      <c r="Y196" s="420">
        <v>3.0926561468289E-2</v>
      </c>
      <c r="Z196" s="420">
        <v>2.2487748936341201E-2</v>
      </c>
      <c r="AA196" s="420">
        <v>1.5878976480842799E-2</v>
      </c>
      <c r="AB196" s="420">
        <v>1.9501518584793799E-2</v>
      </c>
      <c r="AC196" s="420">
        <v>5.3523799196650698E-3</v>
      </c>
      <c r="AD196" s="420">
        <v>3.02212069413672E-2</v>
      </c>
      <c r="AE196" s="420">
        <v>1.67121664718861E-2</v>
      </c>
      <c r="AF196" s="420">
        <v>3.7140396485097003E-2</v>
      </c>
      <c r="AG196" s="420">
        <v>7.8556545148779997E-3</v>
      </c>
      <c r="AH196" s="420">
        <v>2.0941404011624899E-2</v>
      </c>
      <c r="AI196" s="420">
        <v>1.8051065371485899E-2</v>
      </c>
      <c r="AJ196" s="420">
        <v>2.6952958545437201E-2</v>
      </c>
    </row>
    <row r="197" spans="1:36" ht="14.4" x14ac:dyDescent="0.25">
      <c r="A197" s="47"/>
      <c r="B197" s="96"/>
      <c r="C197" s="419"/>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c r="AD197" s="420"/>
      <c r="AE197" s="420"/>
      <c r="AF197" s="420"/>
      <c r="AG197" s="420"/>
      <c r="AH197" s="420"/>
      <c r="AI197" s="420"/>
      <c r="AJ197" s="420"/>
    </row>
    <row r="198" spans="1:36" ht="14.4" x14ac:dyDescent="0.25">
      <c r="A198" s="47"/>
      <c r="B198" s="96"/>
      <c r="C198" s="418" t="s">
        <v>529</v>
      </c>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c r="AD198" s="420"/>
      <c r="AE198" s="420"/>
      <c r="AF198" s="420"/>
      <c r="AG198" s="420"/>
      <c r="AH198" s="420"/>
      <c r="AI198" s="420"/>
      <c r="AJ198" s="420"/>
    </row>
    <row r="199" spans="1:36" ht="14.4" x14ac:dyDescent="0.25">
      <c r="A199" s="427"/>
      <c r="B199" s="428"/>
      <c r="C199" s="429" t="s">
        <v>345</v>
      </c>
      <c r="D199" s="424">
        <v>1604460.2895240709</v>
      </c>
      <c r="E199" s="424">
        <v>1867098.4489674682</v>
      </c>
      <c r="F199" s="424">
        <v>1302042.243085803</v>
      </c>
      <c r="G199" s="424">
        <v>1327406.5</v>
      </c>
      <c r="H199" s="424">
        <v>1463045.0729310149</v>
      </c>
      <c r="I199" s="424">
        <v>1612543.6220387039</v>
      </c>
      <c r="J199" s="424">
        <v>1764087.2399603368</v>
      </c>
      <c r="K199" s="424">
        <v>1944557.9062379126</v>
      </c>
      <c r="L199" s="424">
        <v>2284889.5136796427</v>
      </c>
      <c r="M199" s="424">
        <v>2836474.9284855518</v>
      </c>
      <c r="N199" s="424">
        <v>3133333.8554010033</v>
      </c>
      <c r="O199" s="424">
        <v>3406184.2261912129</v>
      </c>
      <c r="P199" s="424">
        <v>3800348.7815423077</v>
      </c>
      <c r="Q199" s="424">
        <v>4277194.1295541339</v>
      </c>
      <c r="R199" s="424">
        <v>4782331.3595876927</v>
      </c>
      <c r="S199" s="424">
        <v>5341034.9097622242</v>
      </c>
      <c r="T199" s="424">
        <v>5922560.2707187673</v>
      </c>
      <c r="U199" s="424">
        <v>6701010.5410061534</v>
      </c>
      <c r="V199" s="424">
        <v>7698760.1632419592</v>
      </c>
      <c r="W199" s="424">
        <v>8804232.576672066</v>
      </c>
      <c r="X199" s="424">
        <v>10014192.516250681</v>
      </c>
      <c r="Y199" s="424">
        <v>11467623.160273874</v>
      </c>
      <c r="Z199" s="424">
        <v>13006602.555567084</v>
      </c>
      <c r="AA199" s="424">
        <v>14731695.673759056</v>
      </c>
      <c r="AB199" s="424">
        <v>16750258.071939565</v>
      </c>
      <c r="AC199" s="424">
        <v>18979326.622214384</v>
      </c>
      <c r="AD199" s="424">
        <v>21702624.833074961</v>
      </c>
      <c r="AE199" s="424">
        <v>24589414.957437672</v>
      </c>
      <c r="AF199" s="424">
        <v>28056251.370159447</v>
      </c>
      <c r="AG199" s="424">
        <v>31534020.844437633</v>
      </c>
      <c r="AH199" s="424">
        <v>35668014.8514634</v>
      </c>
      <c r="AI199" s="424">
        <v>40371063.498793058</v>
      </c>
      <c r="AJ199" s="424">
        <v>45953836.672082774</v>
      </c>
    </row>
    <row r="200" spans="1:36" ht="14.4" x14ac:dyDescent="0.25">
      <c r="A200" s="47"/>
      <c r="B200" s="96"/>
      <c r="C200" s="419" t="s">
        <v>346</v>
      </c>
      <c r="D200" s="420"/>
      <c r="E200" s="426">
        <f t="shared" ref="E200:J200" si="7">+(E199-D199)/D199</f>
        <v>0.16369252711221874</v>
      </c>
      <c r="F200" s="426">
        <f t="shared" si="7"/>
        <v>-0.30263867778056869</v>
      </c>
      <c r="G200" s="426">
        <f t="shared" si="7"/>
        <v>1.9480364057992802E-2</v>
      </c>
      <c r="H200" s="426">
        <f t="shared" si="7"/>
        <v>0.10218314655760306</v>
      </c>
      <c r="I200" s="426">
        <f t="shared" si="7"/>
        <v>0.10218314655760305</v>
      </c>
      <c r="J200" s="426">
        <f t="shared" si="7"/>
        <v>9.3977995913090182E-2</v>
      </c>
      <c r="K200" s="420">
        <v>0.10230257449265</v>
      </c>
      <c r="L200" s="420">
        <v>0.175017471246285</v>
      </c>
      <c r="M200" s="420">
        <v>0.241405727280713</v>
      </c>
      <c r="N200" s="420">
        <v>0.104657694638588</v>
      </c>
      <c r="O200" s="420">
        <v>8.7079891062323694E-2</v>
      </c>
      <c r="P200" s="420">
        <v>0.115720269127031</v>
      </c>
      <c r="Q200" s="420">
        <v>0.125474101305593</v>
      </c>
      <c r="R200" s="420">
        <v>0.118100141058179</v>
      </c>
      <c r="S200" s="420">
        <v>0.116826607812199</v>
      </c>
      <c r="T200" s="420">
        <v>0.108878779259361</v>
      </c>
      <c r="U200" s="420">
        <v>0.13143813396649701</v>
      </c>
      <c r="V200" s="420">
        <v>0.14889539661670101</v>
      </c>
      <c r="W200" s="420">
        <v>0.14359096659592399</v>
      </c>
      <c r="X200" s="420">
        <v>0.137429347650874</v>
      </c>
      <c r="Y200" s="420">
        <v>0.145137078367988</v>
      </c>
      <c r="Z200" s="420">
        <v>0.13420212486791</v>
      </c>
      <c r="AA200" s="420">
        <v>0.13263210825594099</v>
      </c>
      <c r="AB200" s="420">
        <v>0.13702172804018001</v>
      </c>
      <c r="AC200" s="420">
        <v>0.13307666906989399</v>
      </c>
      <c r="AD200" s="420">
        <v>0.14348760970650501</v>
      </c>
      <c r="AE200" s="420">
        <v>0.13301571337874399</v>
      </c>
      <c r="AF200" s="420">
        <v>0.14098897508227001</v>
      </c>
      <c r="AG200" s="420">
        <v>0.12395702577633499</v>
      </c>
      <c r="AH200" s="420">
        <v>0.13109631744773101</v>
      </c>
      <c r="AI200" s="420">
        <v>0.13185619292004699</v>
      </c>
      <c r="AJ200" s="420">
        <v>0.13828650249594299</v>
      </c>
    </row>
    <row r="201" spans="1:36" ht="14.4" x14ac:dyDescent="0.25">
      <c r="A201" s="641"/>
      <c r="B201" s="96"/>
      <c r="C201" s="423"/>
      <c r="D201" s="287"/>
      <c r="E201" s="287"/>
      <c r="F201" s="287"/>
      <c r="G201" s="287"/>
      <c r="H201" s="287"/>
      <c r="I201" s="287"/>
      <c r="J201" s="287"/>
      <c r="K201" s="287"/>
      <c r="L201" s="287"/>
      <c r="M201" s="287"/>
      <c r="N201" s="287"/>
      <c r="O201" s="287"/>
      <c r="P201" s="287"/>
      <c r="Q201" s="287"/>
      <c r="R201" s="287"/>
      <c r="S201" s="287"/>
      <c r="T201" s="287"/>
      <c r="U201" s="287"/>
      <c r="V201" s="287"/>
      <c r="W201" s="287"/>
      <c r="X201" s="287"/>
      <c r="Y201" s="287"/>
      <c r="Z201" s="287"/>
      <c r="AA201" s="287"/>
      <c r="AB201" s="287"/>
      <c r="AC201" s="287"/>
      <c r="AD201" s="287"/>
      <c r="AE201" s="287"/>
      <c r="AF201" s="287"/>
      <c r="AG201" s="287"/>
      <c r="AH201" s="287"/>
      <c r="AI201" s="287"/>
      <c r="AJ201" s="287"/>
    </row>
    <row r="202" spans="1:36" ht="14.4" x14ac:dyDescent="0.25">
      <c r="A202" s="47"/>
      <c r="B202" s="417"/>
      <c r="C202" s="418" t="s">
        <v>354</v>
      </c>
      <c r="D202" s="782"/>
      <c r="E202" s="782"/>
      <c r="F202" s="782"/>
      <c r="G202" s="782"/>
      <c r="H202" s="649"/>
      <c r="I202" s="649"/>
      <c r="J202" s="649"/>
      <c r="K202" s="649"/>
      <c r="L202" s="649"/>
      <c r="M202" s="649"/>
      <c r="N202" s="649"/>
      <c r="O202" s="649"/>
      <c r="P202" s="649"/>
      <c r="Q202" s="649"/>
      <c r="R202" s="649"/>
      <c r="S202" s="649"/>
      <c r="T202" s="649"/>
      <c r="U202" s="649"/>
      <c r="V202" s="649"/>
      <c r="W202" s="649"/>
      <c r="X202" s="649"/>
      <c r="Y202" s="649"/>
      <c r="Z202" s="649"/>
      <c r="AA202" s="649"/>
      <c r="AB202" s="649"/>
      <c r="AC202" s="649"/>
      <c r="AD202" s="649"/>
      <c r="AE202" s="649"/>
      <c r="AF202" s="649"/>
      <c r="AG202" s="649"/>
      <c r="AH202" s="649"/>
      <c r="AI202" s="649"/>
      <c r="AJ202" s="649"/>
    </row>
    <row r="203" spans="1:36" ht="14.4" x14ac:dyDescent="0.25">
      <c r="A203" s="47"/>
      <c r="B203" s="417"/>
      <c r="C203" s="418" t="s">
        <v>527</v>
      </c>
      <c r="D203" s="420"/>
      <c r="E203" s="420"/>
      <c r="F203" s="420"/>
      <c r="G203" s="420"/>
      <c r="H203" s="649"/>
      <c r="I203" s="649"/>
      <c r="J203" s="649"/>
      <c r="K203" s="649"/>
      <c r="L203" s="649"/>
      <c r="M203" s="649"/>
      <c r="N203" s="649"/>
      <c r="O203" s="649"/>
      <c r="P203" s="649"/>
      <c r="Q203" s="649"/>
      <c r="R203" s="649"/>
      <c r="S203" s="649"/>
      <c r="T203" s="649"/>
      <c r="U203" s="649"/>
      <c r="V203" s="649"/>
      <c r="W203" s="649"/>
      <c r="X203" s="649"/>
      <c r="Y203" s="649"/>
      <c r="Z203" s="649"/>
      <c r="AA203" s="649"/>
      <c r="AB203" s="649"/>
      <c r="AC203" s="649"/>
      <c r="AD203" s="649"/>
      <c r="AE203" s="649"/>
      <c r="AF203" s="649"/>
      <c r="AG203" s="649"/>
      <c r="AH203" s="649"/>
      <c r="AI203" s="649"/>
      <c r="AJ203" s="649"/>
    </row>
    <row r="204" spans="1:36" ht="14.4" x14ac:dyDescent="0.25">
      <c r="A204" s="47"/>
      <c r="B204" s="96"/>
      <c r="C204" s="419" t="s">
        <v>345</v>
      </c>
      <c r="D204" s="424">
        <v>559109.52465252904</v>
      </c>
      <c r="E204" s="424">
        <v>449120.8695696746</v>
      </c>
      <c r="F204" s="424">
        <v>390254.98173063231</v>
      </c>
      <c r="G204" s="424">
        <v>453346.08939600002</v>
      </c>
      <c r="H204" s="420">
        <v>678891.78032987181</v>
      </c>
      <c r="I204" s="420">
        <v>847449.50429877196</v>
      </c>
      <c r="J204" s="420">
        <v>1546528.9485755886</v>
      </c>
      <c r="K204" s="420">
        <v>1912301.209746419</v>
      </c>
      <c r="L204" s="420">
        <v>2348641.2990424875</v>
      </c>
      <c r="M204" s="420">
        <v>2256191.3199528069</v>
      </c>
      <c r="N204" s="420">
        <v>2717675.5927918609</v>
      </c>
      <c r="O204" s="420">
        <v>3197239.1188524268</v>
      </c>
      <c r="P204" s="420">
        <v>4945450.9956777841</v>
      </c>
      <c r="Q204" s="420">
        <v>5915557.5680399537</v>
      </c>
      <c r="R204" s="420">
        <v>7054726.7436607294</v>
      </c>
      <c r="S204" s="420">
        <v>8745607.1909227576</v>
      </c>
      <c r="T204" s="420">
        <v>10477502.68289315</v>
      </c>
      <c r="U204" s="420">
        <v>12892513.351068929</v>
      </c>
      <c r="V204" s="420">
        <v>15924523.129880494</v>
      </c>
      <c r="W204" s="420">
        <v>19392187.455166094</v>
      </c>
      <c r="X204" s="420">
        <v>30213374.653054588</v>
      </c>
      <c r="Y204" s="420">
        <v>37427276.795101888</v>
      </c>
      <c r="Z204" s="420">
        <v>45404625.80999127</v>
      </c>
      <c r="AA204" s="420">
        <v>68805579.131004244</v>
      </c>
      <c r="AB204" s="420">
        <v>106608397.16812931</v>
      </c>
      <c r="AC204" s="420">
        <v>167583926.22188082</v>
      </c>
      <c r="AD204" s="420">
        <v>260542915.08070633</v>
      </c>
      <c r="AE204" s="420">
        <v>403060621.8442713</v>
      </c>
      <c r="AF204" s="420">
        <v>607618779.62924349</v>
      </c>
      <c r="AG204" s="420">
        <v>931197810.09951794</v>
      </c>
      <c r="AH204" s="420">
        <v>1462229700.0274539</v>
      </c>
      <c r="AI204" s="420">
        <v>2300477657.681807</v>
      </c>
      <c r="AJ204" s="420">
        <v>3556807936.2037611</v>
      </c>
    </row>
    <row r="205" spans="1:36" ht="14.4" x14ac:dyDescent="0.25">
      <c r="A205" s="47"/>
      <c r="B205" s="96"/>
      <c r="C205" s="419" t="s">
        <v>346</v>
      </c>
      <c r="D205" s="425"/>
      <c r="E205" s="426">
        <f t="shared" ref="E205:G205" si="8">+(E204-D204)/D204</f>
        <v>-0.19672112570646927</v>
      </c>
      <c r="F205" s="426">
        <f t="shared" si="8"/>
        <v>-0.13106914380408258</v>
      </c>
      <c r="G205" s="426">
        <f t="shared" si="8"/>
        <v>0.16166637357345873</v>
      </c>
      <c r="H205" s="420">
        <v>0.497513260199001</v>
      </c>
      <c r="I205" s="420">
        <v>0.24828364233103301</v>
      </c>
      <c r="J205" s="420">
        <v>0.82492165106082005</v>
      </c>
      <c r="K205" s="420">
        <v>0.23651174554974899</v>
      </c>
      <c r="L205" s="420">
        <v>0.22817539782549701</v>
      </c>
      <c r="M205" s="420">
        <v>-3.9363175265363599E-2</v>
      </c>
      <c r="N205" s="420">
        <v>0.20454128546541298</v>
      </c>
      <c r="O205" s="420">
        <v>0.17646091657610663</v>
      </c>
      <c r="P205" s="420">
        <v>0.54678796669197405</v>
      </c>
      <c r="Q205" s="420">
        <v>0.19616139624273327</v>
      </c>
      <c r="R205" s="420">
        <v>0.19257173352100862</v>
      </c>
      <c r="S205" s="420">
        <v>0.23968050198137406</v>
      </c>
      <c r="T205" s="420">
        <v>0.19803033158955052</v>
      </c>
      <c r="U205" s="420">
        <v>0.23049487471082386</v>
      </c>
      <c r="V205" s="420">
        <v>0.23517600457324167</v>
      </c>
      <c r="W205" s="420">
        <v>0.21775624280886222</v>
      </c>
      <c r="X205" s="420">
        <v>0.55801787306907036</v>
      </c>
      <c r="Y205" s="420">
        <v>0.23876519008173674</v>
      </c>
      <c r="Z205" s="420">
        <v>0.21314265150953687</v>
      </c>
      <c r="AA205" s="420">
        <v>0.51538698763736113</v>
      </c>
      <c r="AB205" s="420">
        <v>0.5494150113197851</v>
      </c>
      <c r="AC205" s="420">
        <v>0.5719580321387685</v>
      </c>
      <c r="AD205" s="420">
        <v>0.55470110382631799</v>
      </c>
      <c r="AE205" s="420">
        <v>0.54700281034093134</v>
      </c>
      <c r="AF205" s="420">
        <v>0.5075121376258046</v>
      </c>
      <c r="AG205" s="420">
        <v>0.53253625680844774</v>
      </c>
      <c r="AH205" s="420">
        <v>0.57026754591614026</v>
      </c>
      <c r="AI205" s="420">
        <v>0.57326694816731927</v>
      </c>
      <c r="AJ205" s="420">
        <v>0.5461171397717286</v>
      </c>
    </row>
    <row r="206" spans="1:36" ht="14.4" x14ac:dyDescent="0.25">
      <c r="A206" s="641"/>
      <c r="B206" s="96"/>
      <c r="C206" s="419"/>
      <c r="D206" s="419"/>
      <c r="E206" s="419"/>
      <c r="F206" s="419"/>
      <c r="G206" s="419"/>
      <c r="H206" s="419"/>
      <c r="I206" s="420"/>
      <c r="J206" s="420"/>
      <c r="K206" s="420"/>
      <c r="L206" s="420"/>
      <c r="M206" s="420"/>
      <c r="N206" s="420"/>
      <c r="O206" s="420"/>
      <c r="P206" s="420"/>
      <c r="Q206" s="420"/>
      <c r="R206" s="420"/>
      <c r="S206" s="420"/>
      <c r="T206" s="420"/>
      <c r="U206" s="420"/>
      <c r="V206" s="420"/>
      <c r="W206" s="420"/>
      <c r="X206" s="420"/>
      <c r="Y206" s="420"/>
      <c r="Z206" s="420"/>
      <c r="AA206" s="420"/>
      <c r="AB206" s="420"/>
      <c r="AC206" s="420"/>
      <c r="AD206" s="420"/>
      <c r="AE206" s="420"/>
      <c r="AF206" s="420"/>
      <c r="AG206" s="420"/>
      <c r="AH206" s="420"/>
      <c r="AI206" s="420"/>
      <c r="AJ206" s="420"/>
    </row>
    <row r="207" spans="1:36" ht="14.4" x14ac:dyDescent="0.25">
      <c r="A207" s="641"/>
      <c r="B207" s="96"/>
      <c r="C207" s="418" t="s">
        <v>528</v>
      </c>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c r="AD207" s="420"/>
      <c r="AE207" s="420"/>
      <c r="AF207" s="420"/>
      <c r="AG207" s="420"/>
      <c r="AH207" s="420"/>
      <c r="AI207" s="420"/>
      <c r="AJ207" s="420"/>
    </row>
    <row r="208" spans="1:36" ht="14.4" x14ac:dyDescent="0.25">
      <c r="A208" s="641"/>
      <c r="B208" s="96"/>
      <c r="C208" s="419" t="s">
        <v>345</v>
      </c>
      <c r="D208" s="424">
        <v>1208574.3662646939</v>
      </c>
      <c r="E208" s="424">
        <v>1129098.4277240785</v>
      </c>
      <c r="F208" s="424">
        <v>709670.62977902661</v>
      </c>
      <c r="G208" s="424">
        <v>938239.8125</v>
      </c>
      <c r="H208" s="420">
        <v>1035172.4123869333</v>
      </c>
      <c r="I208" s="420">
        <v>1040597.9915912872</v>
      </c>
      <c r="J208" s="420">
        <v>1087303.6174258194</v>
      </c>
      <c r="K208" s="420">
        <v>1309868.0663260913</v>
      </c>
      <c r="L208" s="420">
        <v>1911548.3064710055</v>
      </c>
      <c r="M208" s="420">
        <v>2928761.7743610535</v>
      </c>
      <c r="N208" s="420">
        <v>3871632.5251720385</v>
      </c>
      <c r="O208" s="420">
        <v>4491920.8193085464</v>
      </c>
      <c r="P208" s="420">
        <v>5405296.92584561</v>
      </c>
      <c r="Q208" s="420">
        <v>6869993.7968869545</v>
      </c>
      <c r="R208" s="420">
        <v>8097759.5406452762</v>
      </c>
      <c r="S208" s="420">
        <v>9627052.9470720496</v>
      </c>
      <c r="T208" s="420">
        <v>12824653.007631237</v>
      </c>
      <c r="U208" s="420">
        <v>16198412.792399798</v>
      </c>
      <c r="V208" s="420">
        <v>21921252.157392483</v>
      </c>
      <c r="W208" s="420">
        <v>28628457.05311257</v>
      </c>
      <c r="X208" s="420">
        <v>35008615.270393856</v>
      </c>
      <c r="Y208" s="420">
        <v>46708531.397204332</v>
      </c>
      <c r="Z208" s="420">
        <v>58031602.772556871</v>
      </c>
      <c r="AA208" s="420">
        <v>72542583.517083883</v>
      </c>
      <c r="AB208" s="420">
        <v>94668331.954427019</v>
      </c>
      <c r="AC208" s="420">
        <v>116170757.62498637</v>
      </c>
      <c r="AD208" s="420">
        <v>145207627.85194325</v>
      </c>
      <c r="AE208" s="420">
        <v>178181190.2870836</v>
      </c>
      <c r="AF208" s="420">
        <v>209822783.73990133</v>
      </c>
      <c r="AG208" s="420">
        <v>241480805.84665576</v>
      </c>
      <c r="AH208" s="420">
        <v>276075214.40349305</v>
      </c>
      <c r="AI208" s="420">
        <v>329270972.15636671</v>
      </c>
      <c r="AJ208" s="420">
        <v>392307874.94819045</v>
      </c>
    </row>
    <row r="209" spans="1:36" ht="14.4" x14ac:dyDescent="0.25">
      <c r="A209" s="641"/>
      <c r="B209" s="96"/>
      <c r="C209" s="419" t="s">
        <v>346</v>
      </c>
      <c r="D209" s="425"/>
      <c r="E209" s="426">
        <f t="shared" ref="E209:G209" si="9">+(E208-D208)/D208</f>
        <v>-6.5760072990997967E-2</v>
      </c>
      <c r="F209" s="426">
        <f t="shared" si="9"/>
        <v>-0.37147142148669154</v>
      </c>
      <c r="G209" s="426">
        <f t="shared" si="9"/>
        <v>0.32207783883087288</v>
      </c>
      <c r="H209" s="426">
        <v>0.103313245287098</v>
      </c>
      <c r="I209" s="426">
        <v>5.2412324163888203E-3</v>
      </c>
      <c r="J209" s="426">
        <v>4.4883447990428697E-2</v>
      </c>
      <c r="K209" s="420">
        <v>0.20469392847895701</v>
      </c>
      <c r="L209" s="420">
        <v>0.45934415504341802</v>
      </c>
      <c r="M209" s="420">
        <v>0.53214112583321049</v>
      </c>
      <c r="N209" s="420">
        <v>0.32193494160742525</v>
      </c>
      <c r="O209" s="420">
        <v>0.16021362825722865</v>
      </c>
      <c r="P209" s="420">
        <v>0.20333753493848575</v>
      </c>
      <c r="Q209" s="420">
        <v>0.27097435925080199</v>
      </c>
      <c r="R209" s="420">
        <v>0.17871424342692538</v>
      </c>
      <c r="S209" s="420">
        <v>0.1888538920859226</v>
      </c>
      <c r="T209" s="420">
        <v>0.33214734333955204</v>
      </c>
      <c r="U209" s="420">
        <v>0.26306830935394693</v>
      </c>
      <c r="V209" s="420">
        <v>0.35329630367722253</v>
      </c>
      <c r="W209" s="420">
        <v>0.30596814668993366</v>
      </c>
      <c r="X209" s="420">
        <v>0.222860708331035</v>
      </c>
      <c r="Y209" s="420">
        <v>0.33420105412466516</v>
      </c>
      <c r="Z209" s="420">
        <v>0.2424197686513061</v>
      </c>
      <c r="AA209" s="420">
        <v>0.25005307541478489</v>
      </c>
      <c r="AB209" s="420">
        <v>0.3050035905067055</v>
      </c>
      <c r="AC209" s="420">
        <v>0.22713430380193597</v>
      </c>
      <c r="AD209" s="420">
        <v>0.24994990839856196</v>
      </c>
      <c r="AE209" s="420">
        <v>0.22707872115892477</v>
      </c>
      <c r="AF209" s="420">
        <v>0.17758099719637702</v>
      </c>
      <c r="AG209" s="420">
        <v>0.15087981172720527</v>
      </c>
      <c r="AH209" s="420">
        <v>0.14325945466160689</v>
      </c>
      <c r="AI209" s="420">
        <v>0.19268574278865289</v>
      </c>
      <c r="AJ209" s="420">
        <v>0.19144385057389252</v>
      </c>
    </row>
    <row r="210" spans="1:36" ht="14.4" x14ac:dyDescent="0.25">
      <c r="A210" s="641"/>
      <c r="B210" s="96"/>
      <c r="C210" s="419"/>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c r="AD210" s="420"/>
      <c r="AE210" s="420"/>
      <c r="AF210" s="420"/>
      <c r="AG210" s="420"/>
      <c r="AH210" s="420"/>
      <c r="AI210" s="420"/>
      <c r="AJ210" s="420"/>
    </row>
    <row r="211" spans="1:36" ht="14.4" x14ac:dyDescent="0.25">
      <c r="A211" s="641"/>
      <c r="B211" s="96"/>
      <c r="C211" s="418" t="s">
        <v>352</v>
      </c>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c r="AD211" s="420"/>
      <c r="AE211" s="420"/>
      <c r="AF211" s="420"/>
      <c r="AG211" s="420"/>
      <c r="AH211" s="420"/>
      <c r="AI211" s="420"/>
      <c r="AJ211" s="420"/>
    </row>
    <row r="212" spans="1:36" ht="14.4" x14ac:dyDescent="0.25">
      <c r="A212" s="641"/>
      <c r="B212" s="96"/>
      <c r="C212" s="419" t="s">
        <v>345</v>
      </c>
      <c r="D212" s="424">
        <v>790705.76447759371</v>
      </c>
      <c r="E212" s="420">
        <v>889438.39959305874</v>
      </c>
      <c r="F212" s="420">
        <v>987993.29843976919</v>
      </c>
      <c r="G212" s="420">
        <v>941721.5625</v>
      </c>
      <c r="H212" s="420">
        <v>1093434.5588050794</v>
      </c>
      <c r="I212" s="420">
        <v>1098322.827130697</v>
      </c>
      <c r="J212" s="420">
        <v>1146286.6097463218</v>
      </c>
      <c r="K212" s="420">
        <v>1324043.0240314533</v>
      </c>
      <c r="L212" s="420">
        <v>1457120.081384365</v>
      </c>
      <c r="M212" s="420">
        <v>1692181.6081011787</v>
      </c>
      <c r="N212" s="420">
        <v>1920507.1806931668</v>
      </c>
      <c r="O212" s="420">
        <v>2142857.6125458707</v>
      </c>
      <c r="P212" s="420">
        <v>2387433.8414046019</v>
      </c>
      <c r="Q212" s="420">
        <v>2654572.8972810348</v>
      </c>
      <c r="R212" s="420">
        <v>2937900.8236546544</v>
      </c>
      <c r="S212" s="420">
        <v>3240931.76921571</v>
      </c>
      <c r="T212" s="420">
        <v>3570902.2909687078</v>
      </c>
      <c r="U212" s="420">
        <v>3972063.6404448366</v>
      </c>
      <c r="V212" s="420">
        <v>4378461.3796639098</v>
      </c>
      <c r="W212" s="420">
        <v>4843778.0055983746</v>
      </c>
      <c r="X212" s="420">
        <v>5350144.0027575176</v>
      </c>
      <c r="Y212" s="420">
        <v>5921780.7678308124</v>
      </c>
      <c r="Z212" s="420">
        <v>6540671.9851772245</v>
      </c>
      <c r="AA212" s="420">
        <v>7203339.1064208774</v>
      </c>
      <c r="AB212" s="420">
        <v>7945554.669075435</v>
      </c>
      <c r="AC212" s="420">
        <v>8737360.9054196924</v>
      </c>
      <c r="AD212" s="420">
        <v>9683750.3231800515</v>
      </c>
      <c r="AE212" s="420">
        <v>10695947.609393729</v>
      </c>
      <c r="AF212" s="420">
        <v>11870185.706636298</v>
      </c>
      <c r="AG212" s="420">
        <v>13075517.591696886</v>
      </c>
      <c r="AH212" s="420">
        <v>14490680.211412665</v>
      </c>
      <c r="AI212" s="420">
        <v>16000414.294224499</v>
      </c>
      <c r="AJ212" s="420">
        <v>17735368.316186421</v>
      </c>
    </row>
    <row r="213" spans="1:36" ht="14.4" x14ac:dyDescent="0.25">
      <c r="A213" s="641"/>
      <c r="B213" s="96"/>
      <c r="C213" s="419" t="s">
        <v>346</v>
      </c>
      <c r="D213" s="420"/>
      <c r="E213" s="426">
        <f t="shared" ref="E213:G213" si="10">+(E212-D212)/D212</f>
        <v>0.12486646683383681</v>
      </c>
      <c r="F213" s="426">
        <f t="shared" si="10"/>
        <v>0.11080576113174548</v>
      </c>
      <c r="G213" s="426">
        <f t="shared" si="10"/>
        <v>-4.6834058503069945E-2</v>
      </c>
      <c r="H213" s="426">
        <v>0.161101754856632</v>
      </c>
      <c r="I213" s="420">
        <v>4.4705632232435498E-3</v>
      </c>
      <c r="J213" s="420">
        <v>4.3670022538753503E-2</v>
      </c>
      <c r="K213" s="420">
        <v>0.15507152641735</v>
      </c>
      <c r="L213" s="420">
        <v>0.10050810656266899</v>
      </c>
      <c r="M213" s="420">
        <v>0.16131925550946299</v>
      </c>
      <c r="N213" s="420">
        <v>0.13492970937569501</v>
      </c>
      <c r="O213" s="420">
        <v>0.115776933347602</v>
      </c>
      <c r="P213" s="420">
        <v>0.114135548450257</v>
      </c>
      <c r="Q213" s="420">
        <v>0.11189380465482</v>
      </c>
      <c r="R213" s="420">
        <v>0.106732019551552</v>
      </c>
      <c r="S213" s="420">
        <v>0.103145396577443</v>
      </c>
      <c r="T213" s="420">
        <v>0.101813473793942</v>
      </c>
      <c r="U213" s="420">
        <v>0.112341732365716</v>
      </c>
      <c r="V213" s="420">
        <v>0.102314005012659</v>
      </c>
      <c r="W213" s="420">
        <v>0.106274004858342</v>
      </c>
      <c r="X213" s="420">
        <v>0.10453947240643401</v>
      </c>
      <c r="Y213" s="420">
        <v>0.10684511758537101</v>
      </c>
      <c r="Z213" s="420">
        <v>0.104510997892466</v>
      </c>
      <c r="AA213" s="420">
        <v>0.101314837794254</v>
      </c>
      <c r="AB213" s="420">
        <v>0.103037709552361</v>
      </c>
      <c r="AC213" s="420">
        <v>9.9653991360227304E-2</v>
      </c>
      <c r="AD213" s="420">
        <v>0.10831524850636801</v>
      </c>
      <c r="AE213" s="420">
        <v>0.104525339092105</v>
      </c>
      <c r="AF213" s="420">
        <v>0.109783456326141</v>
      </c>
      <c r="AG213" s="420">
        <v>0.101542799316671</v>
      </c>
      <c r="AH213" s="420">
        <v>0.10822995034739</v>
      </c>
      <c r="AI213" s="420">
        <v>0.104186557206803</v>
      </c>
      <c r="AJ213" s="420">
        <v>0.108431818705355</v>
      </c>
    </row>
    <row r="214" spans="1:36" ht="14.4" x14ac:dyDescent="0.25">
      <c r="A214" s="641"/>
      <c r="B214" s="96"/>
      <c r="C214" s="419"/>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c r="AD214" s="420"/>
      <c r="AE214" s="420"/>
      <c r="AF214" s="420"/>
      <c r="AG214" s="420"/>
      <c r="AH214" s="420"/>
      <c r="AI214" s="420"/>
      <c r="AJ214" s="420"/>
    </row>
    <row r="215" spans="1:36" ht="14.4" x14ac:dyDescent="0.25">
      <c r="A215" s="47"/>
      <c r="B215" s="417"/>
      <c r="C215" s="418" t="s">
        <v>353</v>
      </c>
      <c r="D215" s="649"/>
      <c r="E215" s="649"/>
      <c r="F215" s="649"/>
      <c r="G215" s="649"/>
      <c r="H215" s="649"/>
      <c r="I215" s="649"/>
      <c r="J215" s="649"/>
      <c r="K215" s="649"/>
      <c r="L215" s="649"/>
      <c r="M215" s="649"/>
      <c r="N215" s="649"/>
      <c r="O215" s="649"/>
      <c r="P215" s="649"/>
      <c r="Q215" s="649"/>
      <c r="R215" s="649"/>
      <c r="S215" s="649"/>
      <c r="T215" s="649"/>
      <c r="U215" s="649"/>
      <c r="V215" s="649"/>
      <c r="W215" s="649"/>
      <c r="X215" s="649"/>
      <c r="Y215" s="649"/>
      <c r="Z215" s="649"/>
      <c r="AA215" s="649"/>
      <c r="AB215" s="649"/>
      <c r="AC215" s="649"/>
      <c r="AD215" s="649"/>
      <c r="AE215" s="649"/>
      <c r="AF215" s="649"/>
      <c r="AG215" s="649"/>
      <c r="AH215" s="649"/>
      <c r="AI215" s="649"/>
      <c r="AJ215" s="649"/>
    </row>
    <row r="216" spans="1:36" ht="14.4" x14ac:dyDescent="0.25">
      <c r="A216" s="427"/>
      <c r="B216" s="428"/>
      <c r="C216" s="429" t="s">
        <v>345</v>
      </c>
      <c r="D216" s="424">
        <v>1498460.7213370022</v>
      </c>
      <c r="E216" s="424">
        <v>1487939.5890042796</v>
      </c>
      <c r="F216" s="424">
        <v>1630352.8697171921</v>
      </c>
      <c r="G216" s="424">
        <v>1851563.25</v>
      </c>
      <c r="H216" s="424">
        <v>2113300.6912892545</v>
      </c>
      <c r="I216" s="424">
        <v>2263283.0127890003</v>
      </c>
      <c r="J216" s="424">
        <v>2478648.5020966362</v>
      </c>
      <c r="K216" s="424">
        <v>2868643.589542788</v>
      </c>
      <c r="L216" s="424">
        <v>2639155.2119954093</v>
      </c>
      <c r="M216" s="424">
        <v>2688268.2169559365</v>
      </c>
      <c r="N216" s="424">
        <v>2978214.2558666496</v>
      </c>
      <c r="O216" s="424">
        <v>3196846.9271668238</v>
      </c>
      <c r="P216" s="424">
        <v>3512316.6370933927</v>
      </c>
      <c r="Q216" s="424">
        <v>3844073.5444317479</v>
      </c>
      <c r="R216" s="424">
        <v>4073914.3915616968</v>
      </c>
      <c r="S216" s="424">
        <v>4604245.5292227399</v>
      </c>
      <c r="T216" s="424">
        <v>4967646.3998835851</v>
      </c>
      <c r="U216" s="424">
        <v>5421170.357583099</v>
      </c>
      <c r="V216" s="424">
        <v>6021906.826208869</v>
      </c>
      <c r="W216" s="424">
        <v>6488767.1073832158</v>
      </c>
      <c r="X216" s="424">
        <v>7151090.0673969351</v>
      </c>
      <c r="Y216" s="424">
        <v>8011202.4463514928</v>
      </c>
      <c r="Z216" s="424">
        <v>8719013.3374025095</v>
      </c>
      <c r="AA216" s="424">
        <v>9658997.3670658618</v>
      </c>
      <c r="AB216" s="424">
        <v>10672869.564020697</v>
      </c>
      <c r="AC216" s="424">
        <v>11532845.086604416</v>
      </c>
      <c r="AD216" s="424">
        <v>12928954.949625468</v>
      </c>
      <c r="AE216" s="424">
        <v>14166029.601323321</v>
      </c>
      <c r="AF216" s="424">
        <v>16163299.727304177</v>
      </c>
      <c r="AG216" s="424">
        <v>17740906.094502956</v>
      </c>
      <c r="AH216" s="424">
        <v>19636841.748903245</v>
      </c>
      <c r="AI216" s="424">
        <v>22053901.88026939</v>
      </c>
      <c r="AJ216" s="424">
        <v>24652045.513290834</v>
      </c>
    </row>
    <row r="217" spans="1:36" ht="14.4" x14ac:dyDescent="0.25">
      <c r="A217" s="47"/>
      <c r="B217" s="96"/>
      <c r="C217" s="419" t="s">
        <v>346</v>
      </c>
      <c r="D217" s="420"/>
      <c r="E217" s="426">
        <f t="shared" ref="E217:G217" si="11">+(E216-D216)/D216</f>
        <v>-7.0212933731991127E-3</v>
      </c>
      <c r="F217" s="426">
        <f t="shared" si="11"/>
        <v>9.5711735721888208E-2</v>
      </c>
      <c r="G217" s="426">
        <f t="shared" si="11"/>
        <v>0.13568251658377486</v>
      </c>
      <c r="H217" s="426">
        <v>0.14136024858413801</v>
      </c>
      <c r="I217" s="420">
        <v>7.0970648955897803E-2</v>
      </c>
      <c r="J217" s="420">
        <v>9.5156234589612795E-2</v>
      </c>
      <c r="K217" s="420">
        <v>0.15734182846670799</v>
      </c>
      <c r="L217" s="420">
        <v>-7.99989159977713E-2</v>
      </c>
      <c r="M217" s="420">
        <v>1.86093658824233E-2</v>
      </c>
      <c r="N217" s="420">
        <v>0.107856067739786</v>
      </c>
      <c r="O217" s="420">
        <v>7.3410659044929202E-2</v>
      </c>
      <c r="P217" s="420">
        <v>9.8681518732006104E-2</v>
      </c>
      <c r="Q217" s="420">
        <v>9.4455295924828694E-2</v>
      </c>
      <c r="R217" s="420">
        <v>5.9790959895364197E-2</v>
      </c>
      <c r="S217" s="420">
        <v>0.13017729060765701</v>
      </c>
      <c r="T217" s="420">
        <v>7.8927343981629997E-2</v>
      </c>
      <c r="U217" s="420">
        <v>9.1295539414830595E-2</v>
      </c>
      <c r="V217" s="420">
        <v>0.110813058620352</v>
      </c>
      <c r="W217" s="420">
        <v>7.7526985163977005E-2</v>
      </c>
      <c r="X217" s="420">
        <v>0.102072234841053</v>
      </c>
      <c r="Y217" s="420">
        <v>0.12027710053268099</v>
      </c>
      <c r="Z217" s="420">
        <v>8.8352640666741797E-2</v>
      </c>
      <c r="AA217" s="420">
        <v>0.107808532145609</v>
      </c>
      <c r="AB217" s="420">
        <v>0.104966608688788</v>
      </c>
      <c r="AC217" s="420">
        <v>8.0575848643628406E-2</v>
      </c>
      <c r="AD217" s="420">
        <v>0.121055112813633</v>
      </c>
      <c r="AE217" s="420">
        <v>9.5682493791479403E-2</v>
      </c>
      <c r="AF217" s="420">
        <v>0.140990113827962</v>
      </c>
      <c r="AG217" s="420">
        <v>9.7604226476959599E-2</v>
      </c>
      <c r="AH217" s="420">
        <v>0.106868028290153</v>
      </c>
      <c r="AI217" s="420">
        <v>0.123088028221297</v>
      </c>
      <c r="AJ217" s="420">
        <v>0.117808796245071</v>
      </c>
    </row>
    <row r="218" spans="1:36" ht="14.4" x14ac:dyDescent="0.25">
      <c r="A218" s="47"/>
      <c r="B218" s="96"/>
      <c r="C218" s="419"/>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c r="AD218" s="420"/>
      <c r="AE218" s="420"/>
      <c r="AF218" s="420"/>
      <c r="AG218" s="420"/>
      <c r="AH218" s="420"/>
      <c r="AI218" s="420"/>
      <c r="AJ218" s="420"/>
    </row>
    <row r="219" spans="1:36" ht="14.4" x14ac:dyDescent="0.25">
      <c r="A219" s="47"/>
      <c r="B219" s="96"/>
      <c r="C219" s="418" t="s">
        <v>529</v>
      </c>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c r="AD219" s="420"/>
      <c r="AE219" s="420"/>
      <c r="AF219" s="420"/>
      <c r="AG219" s="420"/>
      <c r="AH219" s="420"/>
      <c r="AI219" s="420"/>
      <c r="AJ219" s="420"/>
    </row>
    <row r="220" spans="1:36" ht="14.4" x14ac:dyDescent="0.25">
      <c r="A220" s="427"/>
      <c r="B220" s="428"/>
      <c r="C220" s="429" t="s">
        <v>345</v>
      </c>
      <c r="D220" s="424">
        <v>5923730.3790653711</v>
      </c>
      <c r="E220" s="424">
        <v>5540529.9462402174</v>
      </c>
      <c r="F220" s="424">
        <v>5225833.5341005623</v>
      </c>
      <c r="G220" s="424">
        <v>6682053</v>
      </c>
      <c r="H220" s="424">
        <v>7157257.7107563065</v>
      </c>
      <c r="I220" s="424">
        <v>6946227.9440922234</v>
      </c>
      <c r="J220" s="424">
        <v>7533993.3010217436</v>
      </c>
      <c r="K220" s="424">
        <v>8259089.611374612</v>
      </c>
      <c r="L220" s="424">
        <v>8147708.4937840523</v>
      </c>
      <c r="M220" s="424">
        <v>9142318.2437630463</v>
      </c>
      <c r="N220" s="424">
        <v>10027030.888219522</v>
      </c>
      <c r="O220" s="424">
        <v>10049792.248825675</v>
      </c>
      <c r="P220" s="424">
        <v>10509486.589845195</v>
      </c>
      <c r="Q220" s="424">
        <v>11180970.001044374</v>
      </c>
      <c r="R220" s="424">
        <v>11602940.227406556</v>
      </c>
      <c r="S220" s="424">
        <v>12306654.736674046</v>
      </c>
      <c r="T220" s="424">
        <v>12471254.622640837</v>
      </c>
      <c r="U220" s="424">
        <v>13052769.827629926</v>
      </c>
      <c r="V220" s="424">
        <v>13622615.587959858</v>
      </c>
      <c r="W220" s="424">
        <v>14053460.040682888</v>
      </c>
      <c r="X220" s="424">
        <v>14548391.553621564</v>
      </c>
      <c r="Y220" s="424">
        <v>15280611.4113659</v>
      </c>
      <c r="Z220" s="424">
        <v>15625541.093926189</v>
      </c>
      <c r="AA220" s="424">
        <v>16102449.189976839</v>
      </c>
      <c r="AB220" s="424">
        <v>16698693.636654792</v>
      </c>
      <c r="AC220" s="424">
        <v>16992797.941705253</v>
      </c>
      <c r="AD220" s="424">
        <v>17835175.18114676</v>
      </c>
      <c r="AE220" s="424">
        <v>18262265.03277294</v>
      </c>
      <c r="AF220" s="424">
        <v>19356129.92635528</v>
      </c>
      <c r="AG220" s="424">
        <v>19363757.156253498</v>
      </c>
      <c r="AH220" s="424">
        <v>20202036.897316366</v>
      </c>
      <c r="AI220" s="424">
        <v>20899761.393411357</v>
      </c>
      <c r="AJ220" s="424">
        <v>21408386.492603913</v>
      </c>
    </row>
    <row r="221" spans="1:36" ht="14.4" x14ac:dyDescent="0.25">
      <c r="A221" s="47"/>
      <c r="B221" s="96"/>
      <c r="C221" s="419" t="s">
        <v>346</v>
      </c>
      <c r="D221" s="420"/>
      <c r="E221" s="426">
        <f t="shared" ref="E221:G221" si="12">+(E220-D220)/D220</f>
        <v>-6.4689040233734257E-2</v>
      </c>
      <c r="F221" s="426">
        <f t="shared" si="12"/>
        <v>-5.6798973237786918E-2</v>
      </c>
      <c r="G221" s="426">
        <f t="shared" si="12"/>
        <v>0.2786578363809426</v>
      </c>
      <c r="H221" s="426">
        <v>7.1116573118517004E-2</v>
      </c>
      <c r="I221" s="426">
        <v>-2.94847237856109E-2</v>
      </c>
      <c r="J221" s="420">
        <v>8.4616479859319096E-2</v>
      </c>
      <c r="K221" s="420">
        <v>9.62432910916622E-2</v>
      </c>
      <c r="L221" s="420">
        <v>-1.3485883170121201E-2</v>
      </c>
      <c r="M221" s="420">
        <v>0.12207232877045</v>
      </c>
      <c r="N221" s="420">
        <v>9.6771149381070107E-2</v>
      </c>
      <c r="O221" s="420">
        <v>2.2700000488573699E-3</v>
      </c>
      <c r="P221" s="420">
        <v>4.5741676010589802E-2</v>
      </c>
      <c r="Q221" s="420">
        <v>6.3893074648194506E-2</v>
      </c>
      <c r="R221" s="420">
        <v>3.7740037431704697E-2</v>
      </c>
      <c r="S221" s="420">
        <v>6.0649671158805998E-2</v>
      </c>
      <c r="T221" s="420">
        <v>1.33748682715767E-2</v>
      </c>
      <c r="U221" s="420">
        <v>4.66284445779322E-2</v>
      </c>
      <c r="V221" s="420">
        <v>4.3657075690072197E-2</v>
      </c>
      <c r="W221" s="420">
        <v>3.1627146045567399E-2</v>
      </c>
      <c r="X221" s="420">
        <v>3.52177692543982E-2</v>
      </c>
      <c r="Y221" s="420">
        <v>5.0329952630540901E-2</v>
      </c>
      <c r="Z221" s="420">
        <v>2.2573028871326801E-2</v>
      </c>
      <c r="AA221" s="420">
        <v>3.0521061202548001E-2</v>
      </c>
      <c r="AB221" s="420">
        <v>3.7028183703203002E-2</v>
      </c>
      <c r="AC221" s="420">
        <v>1.7612413967813802E-2</v>
      </c>
      <c r="AD221" s="420">
        <v>4.9572603777866903E-2</v>
      </c>
      <c r="AE221" s="420">
        <v>2.39464904206633E-2</v>
      </c>
      <c r="AF221" s="420">
        <v>5.9897547846300699E-2</v>
      </c>
      <c r="AG221" s="420">
        <v>3.9404725672122199E-4</v>
      </c>
      <c r="AH221" s="420">
        <v>4.3291171971352002E-2</v>
      </c>
      <c r="AI221" s="420">
        <v>3.4537334014456599E-2</v>
      </c>
      <c r="AJ221" s="420">
        <v>2.4336406986584101E-2</v>
      </c>
    </row>
    <row r="222" spans="1:36" ht="14.4" x14ac:dyDescent="0.25">
      <c r="A222" s="47"/>
      <c r="B222" s="96"/>
      <c r="C222" s="419"/>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c r="AD222" s="420"/>
      <c r="AE222" s="420"/>
      <c r="AF222" s="420"/>
      <c r="AG222" s="420"/>
      <c r="AH222" s="420"/>
      <c r="AI222" s="420"/>
      <c r="AJ222" s="420"/>
    </row>
    <row r="223" spans="1:36" ht="14.4" x14ac:dyDescent="0.25">
      <c r="A223" s="47"/>
      <c r="B223" s="96"/>
      <c r="C223" s="418" t="s">
        <v>529</v>
      </c>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c r="AD223" s="420"/>
      <c r="AE223" s="420"/>
      <c r="AF223" s="420"/>
      <c r="AG223" s="420"/>
      <c r="AH223" s="420"/>
      <c r="AI223" s="420"/>
      <c r="AJ223" s="420"/>
    </row>
    <row r="224" spans="1:36" ht="14.4" x14ac:dyDescent="0.25">
      <c r="A224" s="427"/>
      <c r="B224" s="428"/>
      <c r="C224" s="429" t="s">
        <v>345</v>
      </c>
      <c r="D224" s="424">
        <v>1604460.2895240709</v>
      </c>
      <c r="E224" s="424">
        <v>1867098.4489674682</v>
      </c>
      <c r="F224" s="424">
        <v>1302042.243085803</v>
      </c>
      <c r="G224" s="424">
        <v>1327406.5</v>
      </c>
      <c r="H224" s="424">
        <v>1463045.0729310149</v>
      </c>
      <c r="I224" s="424">
        <v>1612543.6220387039</v>
      </c>
      <c r="J224" s="424">
        <v>1764087.2399603368</v>
      </c>
      <c r="K224" s="424">
        <v>1944557.9062379126</v>
      </c>
      <c r="L224" s="424">
        <v>2284889.5136796427</v>
      </c>
      <c r="M224" s="424">
        <v>3052481.1849844651</v>
      </c>
      <c r="N224" s="424">
        <v>3515927.3939550086</v>
      </c>
      <c r="O224" s="424">
        <v>3948276.044022718</v>
      </c>
      <c r="P224" s="424">
        <v>4626621.4401999107</v>
      </c>
      <c r="Q224" s="424">
        <v>5414401.5295137623</v>
      </c>
      <c r="R224" s="424">
        <v>6229552.0055406755</v>
      </c>
      <c r="S224" s="424">
        <v>7246085.4051975543</v>
      </c>
      <c r="T224" s="424">
        <v>8273917.085928943</v>
      </c>
      <c r="U224" s="424">
        <v>9784732.8978184387</v>
      </c>
      <c r="V224" s="424">
        <v>11798709.306913665</v>
      </c>
      <c r="W224" s="424">
        <v>14070992.057968147</v>
      </c>
      <c r="X224" s="424">
        <v>16757984.601255033</v>
      </c>
      <c r="Y224" s="424">
        <v>20130837.079947375</v>
      </c>
      <c r="Z224" s="424">
        <v>23677514.805187043</v>
      </c>
      <c r="AA224" s="424">
        <v>28022566.966339234</v>
      </c>
      <c r="AB224" s="424">
        <v>33302591.395804342</v>
      </c>
      <c r="AC224" s="424">
        <v>39646868.864906959</v>
      </c>
      <c r="AD224" s="424">
        <v>47502498.251722857</v>
      </c>
      <c r="AE224" s="424">
        <v>56153113.789837055</v>
      </c>
      <c r="AF224" s="424">
        <v>67405842.760423422</v>
      </c>
      <c r="AG224" s="424">
        <v>78542527.513632447</v>
      </c>
      <c r="AH224" s="424">
        <v>93260504.17173025</v>
      </c>
      <c r="AI224" s="424">
        <v>110809564.01844092</v>
      </c>
      <c r="AJ224" s="424">
        <v>132608543.43313411</v>
      </c>
    </row>
    <row r="225" spans="1:36" ht="14.4" x14ac:dyDescent="0.25">
      <c r="A225" s="47"/>
      <c r="B225" s="96"/>
      <c r="C225" s="419" t="s">
        <v>346</v>
      </c>
      <c r="D225" s="420"/>
      <c r="E225" s="426">
        <f t="shared" ref="E225:G225" si="13">+(E224-D224)/D224</f>
        <v>0.16369252711221874</v>
      </c>
      <c r="F225" s="426">
        <f t="shared" si="13"/>
        <v>-0.30263867778056869</v>
      </c>
      <c r="G225" s="426">
        <f t="shared" si="13"/>
        <v>1.9480364057992802E-2</v>
      </c>
      <c r="H225" s="426">
        <v>0.10218314655760299</v>
      </c>
      <c r="I225" s="426">
        <v>0.10218314655760299</v>
      </c>
      <c r="J225" s="426">
        <v>9.3977995913090195E-2</v>
      </c>
      <c r="K225" s="420">
        <v>0.10230257449265</v>
      </c>
      <c r="L225" s="420">
        <v>0.175017471246285</v>
      </c>
      <c r="M225" s="420">
        <v>0.33594257696455249</v>
      </c>
      <c r="N225" s="420">
        <v>0.15182606571018123</v>
      </c>
      <c r="O225" s="420">
        <v>0.12296859451962903</v>
      </c>
      <c r="P225" s="420">
        <v>0.17180799635429184</v>
      </c>
      <c r="Q225" s="420">
        <v>0.17027113618351547</v>
      </c>
      <c r="R225" s="420">
        <v>0.15055227647664279</v>
      </c>
      <c r="S225" s="420">
        <v>0.16317921397120622</v>
      </c>
      <c r="T225" s="420">
        <v>0.14184647616686022</v>
      </c>
      <c r="U225" s="420">
        <v>0.18259982499206667</v>
      </c>
      <c r="V225" s="420">
        <v>0.20582845031408609</v>
      </c>
      <c r="W225" s="420">
        <v>0.19258740019325654</v>
      </c>
      <c r="X225" s="420">
        <v>0.1909597086131033</v>
      </c>
      <c r="Y225" s="420">
        <v>0.20126838393441074</v>
      </c>
      <c r="Z225" s="420">
        <v>0.17618133369985728</v>
      </c>
      <c r="AA225" s="420">
        <v>0.18350963759931074</v>
      </c>
      <c r="AB225" s="420">
        <v>0.18842044113258741</v>
      </c>
      <c r="AC225" s="420">
        <v>0.19050401795164534</v>
      </c>
      <c r="AD225" s="420">
        <v>0.19813996947862958</v>
      </c>
      <c r="AE225" s="420">
        <v>0.18210864389222847</v>
      </c>
      <c r="AF225" s="420">
        <v>0.20039367741389547</v>
      </c>
      <c r="AG225" s="420">
        <v>0.16521838904665095</v>
      </c>
      <c r="AH225" s="420">
        <v>0.18738863038935477</v>
      </c>
      <c r="AI225" s="420">
        <v>0.18817247453858663</v>
      </c>
      <c r="AJ225" s="420">
        <v>0.19672471061311458</v>
      </c>
    </row>
    <row r="226" spans="1:36" ht="14.4" x14ac:dyDescent="0.25">
      <c r="A226" s="641"/>
      <c r="B226" s="96"/>
      <c r="C226" s="423"/>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row>
    <row r="227" spans="1:36" ht="14.4" x14ac:dyDescent="0.25">
      <c r="A227" s="47"/>
      <c r="B227" s="417"/>
      <c r="C227" s="418" t="s">
        <v>355</v>
      </c>
      <c r="D227" s="782"/>
      <c r="E227" s="782"/>
      <c r="F227" s="782"/>
      <c r="G227" s="782"/>
      <c r="H227" s="649"/>
      <c r="I227" s="649"/>
      <c r="J227" s="649"/>
      <c r="K227" s="649"/>
      <c r="L227" s="649"/>
      <c r="M227" s="649"/>
      <c r="N227" s="649"/>
      <c r="O227" s="649"/>
      <c r="P227" s="649"/>
      <c r="Q227" s="649"/>
      <c r="R227" s="649"/>
      <c r="S227" s="649"/>
      <c r="T227" s="649"/>
      <c r="U227" s="649"/>
      <c r="V227" s="649"/>
      <c r="W227" s="649"/>
      <c r="X227" s="649"/>
      <c r="Y227" s="649"/>
      <c r="Z227" s="649"/>
      <c r="AA227" s="649"/>
      <c r="AB227" s="649"/>
      <c r="AC227" s="649"/>
      <c r="AD227" s="649"/>
      <c r="AE227" s="649"/>
      <c r="AF227" s="649"/>
      <c r="AG227" s="649"/>
      <c r="AH227" s="649"/>
      <c r="AI227" s="649"/>
      <c r="AJ227" s="649"/>
    </row>
    <row r="228" spans="1:36" ht="14.4" x14ac:dyDescent="0.25">
      <c r="A228" s="47"/>
      <c r="B228" s="417"/>
      <c r="C228" s="418" t="s">
        <v>527</v>
      </c>
      <c r="D228" s="420"/>
      <c r="E228" s="420"/>
      <c r="F228" s="420"/>
      <c r="G228" s="420"/>
      <c r="H228" s="649"/>
      <c r="I228" s="649"/>
      <c r="J228" s="649"/>
      <c r="K228" s="649"/>
      <c r="L228" s="649"/>
      <c r="M228" s="649"/>
      <c r="N228" s="649"/>
      <c r="O228" s="649"/>
      <c r="P228" s="649"/>
      <c r="Q228" s="649"/>
      <c r="R228" s="649"/>
      <c r="S228" s="649"/>
      <c r="T228" s="649"/>
      <c r="U228" s="649"/>
      <c r="V228" s="649"/>
      <c r="W228" s="649"/>
      <c r="X228" s="649"/>
      <c r="Y228" s="649"/>
      <c r="Z228" s="649"/>
      <c r="AA228" s="649"/>
      <c r="AB228" s="649"/>
      <c r="AC228" s="649"/>
      <c r="AD228" s="649"/>
      <c r="AE228" s="649"/>
      <c r="AF228" s="649"/>
      <c r="AG228" s="649"/>
      <c r="AH228" s="649"/>
      <c r="AI228" s="649"/>
      <c r="AJ228" s="649"/>
    </row>
    <row r="229" spans="1:36" ht="14.4" x14ac:dyDescent="0.25">
      <c r="A229" s="47"/>
      <c r="B229" s="96"/>
      <c r="C229" s="419" t="s">
        <v>345</v>
      </c>
      <c r="D229" s="424">
        <v>559109.52465252904</v>
      </c>
      <c r="E229" s="424">
        <v>449120.8695696746</v>
      </c>
      <c r="F229" s="424">
        <v>390254.98173063231</v>
      </c>
      <c r="G229" s="424">
        <v>453346.08939600002</v>
      </c>
      <c r="H229" s="420">
        <v>678891.78032987181</v>
      </c>
      <c r="I229" s="420">
        <v>847449.50429877196</v>
      </c>
      <c r="J229" s="420">
        <v>1546528.9485755886</v>
      </c>
      <c r="K229" s="420">
        <v>1912301.209746419</v>
      </c>
      <c r="L229" s="420">
        <v>2348641.2990424875</v>
      </c>
      <c r="M229" s="420">
        <v>2230517.8324646861</v>
      </c>
      <c r="N229" s="420">
        <v>2434929.7743956153</v>
      </c>
      <c r="O229" s="420">
        <v>2651311.4736236241</v>
      </c>
      <c r="P229" s="420">
        <v>3252783.4347001691</v>
      </c>
      <c r="Q229" s="420">
        <v>3569397.0709067127</v>
      </c>
      <c r="R229" s="420">
        <v>3985061.8244602261</v>
      </c>
      <c r="S229" s="420">
        <v>4425318.9698810056</v>
      </c>
      <c r="T229" s="420">
        <v>4924930.2029196434</v>
      </c>
      <c r="U229" s="420">
        <v>5460407.9371057516</v>
      </c>
      <c r="V229" s="420">
        <v>6069903.2201115843</v>
      </c>
      <c r="W229" s="420">
        <v>6761705.3501844564</v>
      </c>
      <c r="X229" s="420">
        <v>8534214.2297385279</v>
      </c>
      <c r="Y229" s="420">
        <v>9500910.8527950589</v>
      </c>
      <c r="Z229" s="420">
        <v>10617989.696923358</v>
      </c>
      <c r="AA229" s="420">
        <v>13235721.070397135</v>
      </c>
      <c r="AB229" s="420">
        <v>16798812.961433701</v>
      </c>
      <c r="AC229" s="420">
        <v>20970951.582916118</v>
      </c>
      <c r="AD229" s="420">
        <v>26545139.295891352</v>
      </c>
      <c r="AE229" s="420">
        <v>33814143.561870351</v>
      </c>
      <c r="AF229" s="420">
        <v>41343003.644116029</v>
      </c>
      <c r="AG229" s="420">
        <v>53310252.15702524</v>
      </c>
      <c r="AH229" s="420">
        <v>66786675.305658638</v>
      </c>
      <c r="AI229" s="420">
        <v>83823775.268939599</v>
      </c>
      <c r="AJ229" s="420">
        <v>105514717.55321904</v>
      </c>
    </row>
    <row r="230" spans="1:36" ht="14.4" x14ac:dyDescent="0.25">
      <c r="A230" s="47"/>
      <c r="B230" s="96"/>
      <c r="C230" s="419" t="s">
        <v>346</v>
      </c>
      <c r="D230" s="425"/>
      <c r="E230" s="426">
        <f t="shared" ref="E230:G230" si="14">+(E229-D229)/D229</f>
        <v>-0.19672112570646927</v>
      </c>
      <c r="F230" s="426">
        <f t="shared" si="14"/>
        <v>-0.13106914380408258</v>
      </c>
      <c r="G230" s="426">
        <f t="shared" si="14"/>
        <v>0.16166637357345873</v>
      </c>
      <c r="H230" s="420">
        <v>0.497513260199001</v>
      </c>
      <c r="I230" s="420">
        <v>0.24828364233103301</v>
      </c>
      <c r="J230" s="420">
        <v>0.82492165106082005</v>
      </c>
      <c r="K230" s="420">
        <v>0.23651174554974899</v>
      </c>
      <c r="L230" s="420">
        <v>0.22817539782549701</v>
      </c>
      <c r="M230" s="420">
        <v>0.20869528771577101</v>
      </c>
      <c r="N230" s="420">
        <v>0.13541974942340701</v>
      </c>
      <c r="O230" s="420">
        <v>0.13120818091697201</v>
      </c>
      <c r="P230" s="420">
        <v>0.14942453487451399</v>
      </c>
      <c r="Q230" s="420">
        <v>0.135841764045425</v>
      </c>
      <c r="R230" s="420">
        <v>0.15825232723868601</v>
      </c>
      <c r="S230" s="420">
        <v>0.19567441278336301</v>
      </c>
      <c r="T230" s="420">
        <v>0.15825232723868601</v>
      </c>
      <c r="U230" s="420">
        <v>0.204962718316481</v>
      </c>
      <c r="V230" s="420">
        <v>0.179638647533964</v>
      </c>
      <c r="W230" s="420">
        <v>0.204962718316481</v>
      </c>
      <c r="X230" s="420">
        <v>0.19447028423160001</v>
      </c>
      <c r="Y230" s="420">
        <v>0.203866118813992</v>
      </c>
      <c r="Z230" s="420">
        <v>0.19241909154657</v>
      </c>
      <c r="AA230" s="420">
        <v>0.16537494522485599</v>
      </c>
      <c r="AB230" s="420">
        <v>0.19882220497088199</v>
      </c>
      <c r="AC230" s="420">
        <v>0.18627857820097099</v>
      </c>
      <c r="AD230" s="420">
        <v>0.18627857820097099</v>
      </c>
      <c r="AE230" s="420">
        <v>0.14992026897520899</v>
      </c>
      <c r="AF230" s="420">
        <v>0.18627857820097099</v>
      </c>
      <c r="AG230" s="420">
        <v>0.18313078601345101</v>
      </c>
      <c r="AH230" s="420">
        <v>0.19882220497088199</v>
      </c>
      <c r="AI230" s="420">
        <v>0.18313078601345101</v>
      </c>
      <c r="AJ230" s="420">
        <v>0.18025652483479279</v>
      </c>
    </row>
    <row r="231" spans="1:36" ht="14.4" x14ac:dyDescent="0.25">
      <c r="A231" s="641"/>
      <c r="B231" s="96"/>
      <c r="C231" s="419"/>
      <c r="D231" s="419"/>
      <c r="E231" s="419"/>
      <c r="F231" s="419"/>
      <c r="G231" s="419"/>
      <c r="H231" s="419"/>
      <c r="I231" s="420"/>
      <c r="J231" s="420"/>
      <c r="K231" s="420"/>
      <c r="L231" s="420"/>
      <c r="M231" s="420"/>
      <c r="N231" s="420"/>
      <c r="O231" s="420"/>
      <c r="P231" s="420"/>
      <c r="Q231" s="420"/>
      <c r="R231" s="420"/>
      <c r="S231" s="420"/>
      <c r="T231" s="420"/>
      <c r="U231" s="420"/>
      <c r="V231" s="420"/>
      <c r="W231" s="420"/>
      <c r="X231" s="420"/>
      <c r="Y231" s="420"/>
      <c r="Z231" s="420"/>
      <c r="AA231" s="420"/>
      <c r="AB231" s="420"/>
      <c r="AC231" s="420"/>
      <c r="AD231" s="420"/>
      <c r="AE231" s="420"/>
      <c r="AF231" s="420"/>
      <c r="AG231" s="420"/>
      <c r="AH231" s="420"/>
      <c r="AI231" s="420"/>
      <c r="AJ231" s="420"/>
    </row>
    <row r="232" spans="1:36" ht="14.4" x14ac:dyDescent="0.25">
      <c r="A232" s="641"/>
      <c r="B232" s="96"/>
      <c r="C232" s="418" t="s">
        <v>528</v>
      </c>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c r="AF232" s="420"/>
      <c r="AG232" s="420"/>
      <c r="AH232" s="420"/>
      <c r="AI232" s="420"/>
      <c r="AJ232" s="420"/>
    </row>
    <row r="233" spans="1:36" ht="14.4" x14ac:dyDescent="0.25">
      <c r="A233" s="641"/>
      <c r="B233" s="96"/>
      <c r="C233" s="419" t="s">
        <v>345</v>
      </c>
      <c r="D233" s="424">
        <v>1208574.3662646939</v>
      </c>
      <c r="E233" s="424">
        <v>1129098.4277240785</v>
      </c>
      <c r="F233" s="424">
        <v>709670.62977902661</v>
      </c>
      <c r="G233" s="424">
        <v>938239.8125</v>
      </c>
      <c r="H233" s="420">
        <v>1035172.4123869333</v>
      </c>
      <c r="I233" s="420">
        <v>1040597.9915912872</v>
      </c>
      <c r="J233" s="420">
        <v>1087303.6174258194</v>
      </c>
      <c r="K233" s="420">
        <v>1309868.0663260913</v>
      </c>
      <c r="L233" s="420">
        <v>1911548.3064710055</v>
      </c>
      <c r="M233" s="420">
        <v>2538847.8375374884</v>
      </c>
      <c r="N233" s="420">
        <v>2919641.8009375781</v>
      </c>
      <c r="O233" s="420">
        <v>3167462.7825410566</v>
      </c>
      <c r="P233" s="420">
        <v>3446560.1401281976</v>
      </c>
      <c r="Q233" s="420">
        <v>3926873.252817614</v>
      </c>
      <c r="R233" s="420">
        <v>4269710.5904189125</v>
      </c>
      <c r="S233" s="420">
        <v>4578802.7579656206</v>
      </c>
      <c r="T233" s="420">
        <v>5254884.4308604458</v>
      </c>
      <c r="U233" s="420">
        <v>5762582.2626878321</v>
      </c>
      <c r="V233" s="420">
        <v>6516021.5247120848</v>
      </c>
      <c r="W233" s="420">
        <v>7291546.1167826047</v>
      </c>
      <c r="X233" s="420">
        <v>7860350.8787897285</v>
      </c>
      <c r="Y233" s="420">
        <v>8792928.9392612856</v>
      </c>
      <c r="Z233" s="420">
        <v>9626046.1439260207</v>
      </c>
      <c r="AA233" s="420">
        <v>10444076.272088442</v>
      </c>
      <c r="AB233" s="420">
        <v>11529357.506500114</v>
      </c>
      <c r="AC233" s="420">
        <v>12260884.052348211</v>
      </c>
      <c r="AD233" s="420">
        <v>13253524.190951083</v>
      </c>
      <c r="AE233" s="420">
        <v>14202489.661837112</v>
      </c>
      <c r="AF233" s="420">
        <v>14949549.394475166</v>
      </c>
      <c r="AG233" s="420">
        <v>15691923.693542805</v>
      </c>
      <c r="AH233" s="420">
        <v>16297537.247794852</v>
      </c>
      <c r="AI233" s="420">
        <v>17142206.955451127</v>
      </c>
      <c r="AJ233" s="420">
        <v>18023190.020862147</v>
      </c>
    </row>
    <row r="234" spans="1:36" ht="14.4" x14ac:dyDescent="0.25">
      <c r="A234" s="641"/>
      <c r="B234" s="96"/>
      <c r="C234" s="419" t="s">
        <v>346</v>
      </c>
      <c r="D234" s="425"/>
      <c r="E234" s="426">
        <f t="shared" ref="E234:G234" si="15">+(E233-D233)/D233</f>
        <v>-6.5760072990997967E-2</v>
      </c>
      <c r="F234" s="426">
        <f t="shared" si="15"/>
        <v>-0.37147142148669154</v>
      </c>
      <c r="G234" s="426">
        <f t="shared" si="15"/>
        <v>0.32207783883087288</v>
      </c>
      <c r="H234" s="426">
        <v>0.103313245287098</v>
      </c>
      <c r="I234" s="426">
        <v>5.2412324163888203E-3</v>
      </c>
      <c r="J234" s="426">
        <v>4.4883447990428697E-2</v>
      </c>
      <c r="K234" s="420">
        <v>0.20469392847895701</v>
      </c>
      <c r="L234" s="420">
        <v>0.45934415504341802</v>
      </c>
      <c r="M234" s="420">
        <v>0.32816305449511152</v>
      </c>
      <c r="N234" s="420">
        <v>0.14998691838477174</v>
      </c>
      <c r="O234" s="420">
        <v>8.4880611561286845E-2</v>
      </c>
      <c r="P234" s="420">
        <v>8.811385539413949E-2</v>
      </c>
      <c r="Q234" s="420">
        <v>0.1393601426236975</v>
      </c>
      <c r="R234" s="420">
        <v>8.7305424832672118E-2</v>
      </c>
      <c r="S234" s="420">
        <v>7.2391831015502631E-2</v>
      </c>
      <c r="T234" s="420">
        <v>0.14765468368749099</v>
      </c>
      <c r="U234" s="420">
        <v>9.661446193674994E-2</v>
      </c>
      <c r="V234" s="420">
        <v>0.13074681239740374</v>
      </c>
      <c r="W234" s="420">
        <v>0.11901811391035681</v>
      </c>
      <c r="X234" s="420">
        <v>7.8008799902935994E-2</v>
      </c>
      <c r="Y234" s="420">
        <v>0.11864331183840857</v>
      </c>
      <c r="Z234" s="420">
        <v>9.4748542882541101E-2</v>
      </c>
      <c r="AA234" s="420">
        <v>8.4980906587342225E-2</v>
      </c>
      <c r="AB234" s="420">
        <v>0.10391356843228554</v>
      </c>
      <c r="AC234" s="420">
        <v>6.3449029612940022E-2</v>
      </c>
      <c r="AD234" s="420">
        <v>8.0959915644317759E-2</v>
      </c>
      <c r="AE234" s="420">
        <v>7.1600991344923995E-2</v>
      </c>
      <c r="AF234" s="420">
        <v>5.2600617949784295E-2</v>
      </c>
      <c r="AG234" s="420">
        <v>4.9658640503371695E-2</v>
      </c>
      <c r="AH234" s="420">
        <v>3.859396502809008E-2</v>
      </c>
      <c r="AI234" s="420">
        <v>5.182805811783376E-2</v>
      </c>
      <c r="AJ234" s="420">
        <v>5.1392628014613466E-2</v>
      </c>
    </row>
    <row r="235" spans="1:36" ht="14.4" x14ac:dyDescent="0.25">
      <c r="A235" s="641"/>
      <c r="B235" s="96"/>
      <c r="C235" s="419"/>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c r="AF235" s="420"/>
      <c r="AG235" s="420"/>
      <c r="AH235" s="420"/>
      <c r="AI235" s="420"/>
      <c r="AJ235" s="420"/>
    </row>
    <row r="236" spans="1:36" ht="14.4" x14ac:dyDescent="0.25">
      <c r="A236" s="641"/>
      <c r="B236" s="96"/>
      <c r="C236" s="418" t="s">
        <v>352</v>
      </c>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c r="AF236" s="420"/>
      <c r="AG236" s="420"/>
      <c r="AH236" s="420"/>
      <c r="AI236" s="420"/>
      <c r="AJ236" s="420"/>
    </row>
    <row r="237" spans="1:36" ht="14.4" x14ac:dyDescent="0.25">
      <c r="A237" s="641"/>
      <c r="B237" s="96"/>
      <c r="C237" s="419" t="s">
        <v>345</v>
      </c>
      <c r="D237" s="424">
        <v>790705.76447759371</v>
      </c>
      <c r="E237" s="420">
        <v>889438.39959305874</v>
      </c>
      <c r="F237" s="420">
        <v>987993.29843976919</v>
      </c>
      <c r="G237" s="420">
        <v>941721.5625</v>
      </c>
      <c r="H237" s="420">
        <v>1093434.5588050794</v>
      </c>
      <c r="I237" s="420">
        <v>1098322.827130697</v>
      </c>
      <c r="J237" s="420">
        <v>1146286.6097463218</v>
      </c>
      <c r="K237" s="420">
        <v>1324043.0240314533</v>
      </c>
      <c r="L237" s="420">
        <v>1457120.081384365</v>
      </c>
      <c r="M237" s="420">
        <v>1617379.9482219541</v>
      </c>
      <c r="N237" s="420">
        <v>1754454.0280375476</v>
      </c>
      <c r="O237" s="420">
        <v>1895089.5575869272</v>
      </c>
      <c r="P237" s="420">
        <v>2023040.7940371335</v>
      </c>
      <c r="Q237" s="420">
        <v>2169621.1156063108</v>
      </c>
      <c r="R237" s="420">
        <v>2339119.6825887444</v>
      </c>
      <c r="S237" s="420">
        <v>2482503.8135455064</v>
      </c>
      <c r="T237" s="420">
        <v>2660005.2554646009</v>
      </c>
      <c r="U237" s="420">
        <v>2837506.853561495</v>
      </c>
      <c r="V237" s="420">
        <v>3013634.8232435556</v>
      </c>
      <c r="W237" s="420">
        <v>3220768.4857979435</v>
      </c>
      <c r="X237" s="420">
        <v>3422457.5822384944</v>
      </c>
      <c r="Y237" s="420">
        <v>3640606.9790998651</v>
      </c>
      <c r="Z237" s="420">
        <v>3897099.9792297925</v>
      </c>
      <c r="AA237" s="420">
        <v>4138401.2839707178</v>
      </c>
      <c r="AB237" s="420">
        <v>4404277.266321253</v>
      </c>
      <c r="AC237" s="420">
        <v>4659455.2300528158</v>
      </c>
      <c r="AD237" s="420">
        <v>4962225.9218588714</v>
      </c>
      <c r="AE237" s="420">
        <v>5291567.0952936644</v>
      </c>
      <c r="AF237" s="420">
        <v>5617423.3061898639</v>
      </c>
      <c r="AG237" s="420">
        <v>6003823.4336938458</v>
      </c>
      <c r="AH237" s="420">
        <v>6380402.8738058666</v>
      </c>
      <c r="AI237" s="420">
        <v>6768499.1828488912</v>
      </c>
      <c r="AJ237" s="420">
        <v>7195168.3555452395</v>
      </c>
    </row>
    <row r="238" spans="1:36" ht="14.4" x14ac:dyDescent="0.25">
      <c r="A238" s="641"/>
      <c r="B238" s="96"/>
      <c r="C238" s="419" t="s">
        <v>346</v>
      </c>
      <c r="D238" s="420"/>
      <c r="E238" s="426">
        <f t="shared" ref="E238:G238" si="16">+(E237-D237)/D237</f>
        <v>0.12486646683383681</v>
      </c>
      <c r="F238" s="426">
        <f t="shared" si="16"/>
        <v>0.11080576113174548</v>
      </c>
      <c r="G238" s="426">
        <f t="shared" si="16"/>
        <v>-4.6834058503069945E-2</v>
      </c>
      <c r="H238" s="426">
        <v>0.161101754856632</v>
      </c>
      <c r="I238" s="420">
        <v>4.4705632232435498E-3</v>
      </c>
      <c r="J238" s="420">
        <v>4.3670022538753503E-2</v>
      </c>
      <c r="K238" s="420">
        <v>0.15507152641735</v>
      </c>
      <c r="L238" s="420">
        <v>0.10050810656266899</v>
      </c>
      <c r="M238" s="420">
        <v>0.10998398065129342</v>
      </c>
      <c r="N238" s="420">
        <v>8.4750698168531285E-2</v>
      </c>
      <c r="O238" s="420">
        <v>8.0159141990564536E-2</v>
      </c>
      <c r="P238" s="420">
        <v>6.7517250537294154E-2</v>
      </c>
      <c r="Q238" s="420">
        <v>7.2455445288705608E-2</v>
      </c>
      <c r="R238" s="420">
        <v>7.8123579164681239E-2</v>
      </c>
      <c r="S238" s="420">
        <v>6.1298330318043416E-2</v>
      </c>
      <c r="T238" s="420">
        <v>7.1500974520392543E-2</v>
      </c>
      <c r="U238" s="420">
        <v>6.6729792255952297E-2</v>
      </c>
      <c r="V238" s="420">
        <v>6.2071381241244887E-2</v>
      </c>
      <c r="W238" s="420">
        <v>6.8732170519403266E-2</v>
      </c>
      <c r="X238" s="420">
        <v>6.2621420114455317E-2</v>
      </c>
      <c r="Y238" s="420">
        <v>6.374056993240737E-2</v>
      </c>
      <c r="Z238" s="420">
        <v>7.0453361651618071E-2</v>
      </c>
      <c r="AA238" s="420">
        <v>6.1918171467752504E-2</v>
      </c>
      <c r="AB238" s="420">
        <v>6.4246061246006639E-2</v>
      </c>
      <c r="AC238" s="420">
        <v>5.7938669230219529E-2</v>
      </c>
      <c r="AD238" s="420">
        <v>6.4979847827108153E-2</v>
      </c>
      <c r="AE238" s="420">
        <v>6.6369645119144546E-2</v>
      </c>
      <c r="AF238" s="420">
        <v>6.1580285202471739E-2</v>
      </c>
      <c r="AG238" s="420">
        <v>6.878600853850661E-2</v>
      </c>
      <c r="AH238" s="420">
        <v>6.2723270307822959E-2</v>
      </c>
      <c r="AI238" s="420">
        <v>6.0826301523422097E-2</v>
      </c>
      <c r="AJ238" s="420">
        <v>6.3037486031986431E-2</v>
      </c>
    </row>
    <row r="239" spans="1:36" ht="14.4" x14ac:dyDescent="0.25">
      <c r="A239" s="641"/>
      <c r="B239" s="96"/>
      <c r="C239" s="419"/>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c r="AF239" s="420"/>
      <c r="AG239" s="420"/>
      <c r="AH239" s="420"/>
      <c r="AI239" s="420"/>
      <c r="AJ239" s="420"/>
    </row>
    <row r="240" spans="1:36" ht="14.4" x14ac:dyDescent="0.25">
      <c r="A240" s="47"/>
      <c r="B240" s="417"/>
      <c r="C240" s="418" t="s">
        <v>353</v>
      </c>
      <c r="D240" s="649"/>
      <c r="E240" s="649"/>
      <c r="F240" s="649"/>
      <c r="G240" s="649"/>
      <c r="H240" s="649"/>
      <c r="I240" s="649"/>
      <c r="J240" s="649"/>
      <c r="K240" s="649"/>
      <c r="L240" s="649"/>
      <c r="M240" s="649"/>
      <c r="N240" s="649"/>
      <c r="O240" s="649"/>
      <c r="P240" s="649"/>
      <c r="Q240" s="649"/>
      <c r="R240" s="649"/>
      <c r="S240" s="649"/>
      <c r="T240" s="649"/>
      <c r="U240" s="649"/>
      <c r="V240" s="649"/>
      <c r="W240" s="649"/>
      <c r="X240" s="649"/>
      <c r="Y240" s="649"/>
      <c r="Z240" s="649"/>
      <c r="AA240" s="649"/>
      <c r="AB240" s="649"/>
      <c r="AC240" s="649"/>
      <c r="AD240" s="649"/>
      <c r="AE240" s="649"/>
      <c r="AF240" s="649"/>
      <c r="AG240" s="649"/>
      <c r="AH240" s="649"/>
      <c r="AI240" s="649"/>
      <c r="AJ240" s="649"/>
    </row>
    <row r="241" spans="1:36" ht="14.4" x14ac:dyDescent="0.25">
      <c r="A241" s="427"/>
      <c r="B241" s="428"/>
      <c r="C241" s="429" t="s">
        <v>345</v>
      </c>
      <c r="D241" s="424">
        <v>1498460.7213370022</v>
      </c>
      <c r="E241" s="424">
        <v>1487939.5890042796</v>
      </c>
      <c r="F241" s="424">
        <v>1630352.8697171921</v>
      </c>
      <c r="G241" s="424">
        <v>1851563.25</v>
      </c>
      <c r="H241" s="424">
        <v>2113300.6912892545</v>
      </c>
      <c r="I241" s="424">
        <v>2263283.0127890003</v>
      </c>
      <c r="J241" s="424">
        <v>2478648.5020966362</v>
      </c>
      <c r="K241" s="424">
        <v>2868643.589542788</v>
      </c>
      <c r="L241" s="424">
        <v>2639155.2119954093</v>
      </c>
      <c r="M241" s="424">
        <v>2529143.6704102806</v>
      </c>
      <c r="N241" s="424">
        <v>2614050.5086503201</v>
      </c>
      <c r="O241" s="424">
        <v>2690698.220965676</v>
      </c>
      <c r="P241" s="424">
        <v>2768065.5136732343</v>
      </c>
      <c r="Q241" s="424">
        <v>2850463.0679315156</v>
      </c>
      <c r="R241" s="424">
        <v>2844808.2028609216</v>
      </c>
      <c r="S241" s="424">
        <v>2899716.7797099808</v>
      </c>
      <c r="T241" s="424">
        <v>2919902.5199378575</v>
      </c>
      <c r="U241" s="424">
        <v>2927485.2732823701</v>
      </c>
      <c r="V241" s="424">
        <v>2951387.1608950435</v>
      </c>
      <c r="W241" s="424">
        <v>2929568.3756670202</v>
      </c>
      <c r="X241" s="424">
        <v>2939015.1296850275</v>
      </c>
      <c r="Y241" s="424">
        <v>2970749.8296100642</v>
      </c>
      <c r="Z241" s="424">
        <v>2967167.5966249243</v>
      </c>
      <c r="AA241" s="424">
        <v>2974782.413448771</v>
      </c>
      <c r="AB241" s="424">
        <v>2977087.9303357382</v>
      </c>
      <c r="AC241" s="424">
        <v>2915140.6352049988</v>
      </c>
      <c r="AD241" s="424">
        <v>2936396.449933413</v>
      </c>
      <c r="AE241" s="424">
        <v>2930565.4074776201</v>
      </c>
      <c r="AF241" s="424">
        <v>2962383.7798430384</v>
      </c>
      <c r="AG241" s="424">
        <v>2962625.2099163313</v>
      </c>
      <c r="AH241" s="424">
        <v>2954167.8078770465</v>
      </c>
      <c r="AI241" s="424">
        <v>2967776.5218039695</v>
      </c>
      <c r="AJ241" s="424">
        <v>2975297.6633155802</v>
      </c>
    </row>
    <row r="242" spans="1:36" ht="14.4" x14ac:dyDescent="0.25">
      <c r="A242" s="47"/>
      <c r="B242" s="96"/>
      <c r="C242" s="419" t="s">
        <v>346</v>
      </c>
      <c r="D242" s="420"/>
      <c r="E242" s="426">
        <f t="shared" ref="E242:G242" si="17">+(E241-D241)/D241</f>
        <v>-7.0212933731991127E-3</v>
      </c>
      <c r="F242" s="426">
        <f t="shared" si="17"/>
        <v>9.5711735721888208E-2</v>
      </c>
      <c r="G242" s="426">
        <f t="shared" si="17"/>
        <v>0.13568251658377486</v>
      </c>
      <c r="H242" s="426">
        <v>0.14136024858413801</v>
      </c>
      <c r="I242" s="420">
        <v>7.0970648955897803E-2</v>
      </c>
      <c r="J242" s="420">
        <v>9.5156234589612795E-2</v>
      </c>
      <c r="K242" s="420">
        <v>0.15734182846670799</v>
      </c>
      <c r="L242" s="420">
        <v>-7.99989159977713E-2</v>
      </c>
      <c r="M242" s="420">
        <v>-4.1684377290546373E-2</v>
      </c>
      <c r="N242" s="420">
        <v>3.3571378025458745E-2</v>
      </c>
      <c r="O242" s="420">
        <v>2.932143509152416E-2</v>
      </c>
      <c r="P242" s="420">
        <v>2.8753612019631111E-2</v>
      </c>
      <c r="Q242" s="420">
        <v>2.9767198012932487E-2</v>
      </c>
      <c r="R242" s="420">
        <v>-1.9838408482511587E-3</v>
      </c>
      <c r="S242" s="420">
        <v>1.9301328220946486E-2</v>
      </c>
      <c r="T242" s="420">
        <v>6.9612799322751389E-3</v>
      </c>
      <c r="U242" s="420">
        <v>2.5969200316570368E-3</v>
      </c>
      <c r="V242" s="420">
        <v>8.1646482839087819E-3</v>
      </c>
      <c r="W242" s="420">
        <v>-7.3927221467639404E-3</v>
      </c>
      <c r="X242" s="420">
        <v>3.224623154889254E-3</v>
      </c>
      <c r="Y242" s="420">
        <v>1.0797732752208678E-2</v>
      </c>
      <c r="Z242" s="420">
        <v>-1.2058346177233358E-3</v>
      </c>
      <c r="AA242" s="420">
        <v>2.5663588509488512E-3</v>
      </c>
      <c r="AB242" s="420">
        <v>7.7502034318354676E-4</v>
      </c>
      <c r="AC242" s="420">
        <v>-2.0808016619030031E-2</v>
      </c>
      <c r="AD242" s="420">
        <v>7.2915229103241849E-3</v>
      </c>
      <c r="AE242" s="420">
        <v>-1.9857817414011296E-3</v>
      </c>
      <c r="AF242" s="420">
        <v>1.0857417576905339E-2</v>
      </c>
      <c r="AG242" s="420">
        <v>8.1498580614573684E-5</v>
      </c>
      <c r="AH242" s="420">
        <v>-2.8546986000715416E-3</v>
      </c>
      <c r="AI242" s="420">
        <v>4.606615064532288E-3</v>
      </c>
      <c r="AJ242" s="420">
        <v>2.5342681486807532E-3</v>
      </c>
    </row>
    <row r="243" spans="1:36" ht="14.4" x14ac:dyDescent="0.25">
      <c r="A243" s="47"/>
      <c r="B243" s="96"/>
      <c r="C243" s="419"/>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c r="AF243" s="420"/>
      <c r="AG243" s="420"/>
      <c r="AH243" s="420"/>
      <c r="AI243" s="420"/>
      <c r="AJ243" s="420"/>
    </row>
    <row r="244" spans="1:36" ht="14.4" x14ac:dyDescent="0.25">
      <c r="A244" s="47"/>
      <c r="B244" s="96"/>
      <c r="C244" s="418" t="s">
        <v>529</v>
      </c>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c r="AF244" s="420"/>
      <c r="AG244" s="420"/>
      <c r="AH244" s="420"/>
      <c r="AI244" s="420"/>
      <c r="AJ244" s="420"/>
    </row>
    <row r="245" spans="1:36" ht="14.4" x14ac:dyDescent="0.25">
      <c r="A245" s="427"/>
      <c r="B245" s="428"/>
      <c r="C245" s="429" t="s">
        <v>345</v>
      </c>
      <c r="D245" s="424">
        <v>5923730.3790653711</v>
      </c>
      <c r="E245" s="424">
        <v>5540529.9462402174</v>
      </c>
      <c r="F245" s="424">
        <v>5225833.5341005623</v>
      </c>
      <c r="G245" s="424">
        <v>6682053</v>
      </c>
      <c r="H245" s="424">
        <v>7157257.7107563065</v>
      </c>
      <c r="I245" s="424">
        <v>6946227.9440922234</v>
      </c>
      <c r="J245" s="424">
        <v>7533993.3010217436</v>
      </c>
      <c r="K245" s="424">
        <v>8259089.611374612</v>
      </c>
      <c r="L245" s="424">
        <v>8147708.4937840523</v>
      </c>
      <c r="M245" s="424">
        <v>8339420.7764267391</v>
      </c>
      <c r="N245" s="424">
        <v>8713661.1235204972</v>
      </c>
      <c r="O245" s="424">
        <v>8876312.0605200939</v>
      </c>
      <c r="P245" s="424">
        <v>9106738.5386886131</v>
      </c>
      <c r="Q245" s="424">
        <v>9313019.1687654052</v>
      </c>
      <c r="R245" s="424">
        <v>9393223.1065392848</v>
      </c>
      <c r="S245" s="424">
        <v>9560621.3231506348</v>
      </c>
      <c r="T245" s="424">
        <v>9634927.6853921171</v>
      </c>
      <c r="U245" s="424">
        <v>9796205.0812921971</v>
      </c>
      <c r="V245" s="424">
        <v>9941426.1341046244</v>
      </c>
      <c r="W245" s="424">
        <v>10097278.77644035</v>
      </c>
      <c r="X245" s="424">
        <v>10242745.622383524</v>
      </c>
      <c r="Y245" s="424">
        <v>10451147.130162939</v>
      </c>
      <c r="Z245" s="424">
        <v>10621346.781664554</v>
      </c>
      <c r="AA245" s="424">
        <v>10732971.821690831</v>
      </c>
      <c r="AB245" s="424">
        <v>10873999.998576632</v>
      </c>
      <c r="AC245" s="424">
        <v>10910178.823002728</v>
      </c>
      <c r="AD245" s="424">
        <v>11128354.225819714</v>
      </c>
      <c r="AE245" s="424">
        <v>11255819.435310204</v>
      </c>
      <c r="AF245" s="424">
        <v>11516498.957091918</v>
      </c>
      <c r="AG245" s="424">
        <v>11582042.994034901</v>
      </c>
      <c r="AH245" s="424">
        <v>11735727.101302698</v>
      </c>
      <c r="AI245" s="424">
        <v>11870256.545781439</v>
      </c>
      <c r="AJ245" s="424">
        <v>12075844.284392189</v>
      </c>
    </row>
    <row r="246" spans="1:36" ht="14.4" x14ac:dyDescent="0.25">
      <c r="A246" s="47"/>
      <c r="B246" s="96"/>
      <c r="C246" s="419" t="s">
        <v>346</v>
      </c>
      <c r="D246" s="420"/>
      <c r="E246" s="426">
        <f t="shared" ref="E246:G246" si="18">+(E245-D245)/D245</f>
        <v>-6.4689040233734257E-2</v>
      </c>
      <c r="F246" s="426">
        <f t="shared" si="18"/>
        <v>-5.6798973237786918E-2</v>
      </c>
      <c r="G246" s="426">
        <f t="shared" si="18"/>
        <v>0.2786578363809426</v>
      </c>
      <c r="H246" s="426">
        <v>7.1116573118517004E-2</v>
      </c>
      <c r="I246" s="426">
        <v>-2.94847237856109E-2</v>
      </c>
      <c r="J246" s="420">
        <v>8.4616479859319096E-2</v>
      </c>
      <c r="K246" s="420">
        <v>9.62432910916622E-2</v>
      </c>
      <c r="L246" s="420">
        <v>-1.3485883170121201E-2</v>
      </c>
      <c r="M246" s="420">
        <v>2.3529595197096787E-2</v>
      </c>
      <c r="N246" s="420">
        <v>4.4876059995873192E-2</v>
      </c>
      <c r="O246" s="420">
        <v>1.8666199510623392E-2</v>
      </c>
      <c r="P246" s="420">
        <v>2.5959709009488942E-2</v>
      </c>
      <c r="Q246" s="420">
        <v>2.2651427753244385E-2</v>
      </c>
      <c r="R246" s="420">
        <v>8.6120232676931384E-3</v>
      </c>
      <c r="S246" s="420">
        <v>1.7821169018631476E-2</v>
      </c>
      <c r="T246" s="420">
        <v>7.7721269078560558E-3</v>
      </c>
      <c r="U246" s="420">
        <v>1.673882785281279E-2</v>
      </c>
      <c r="V246" s="420">
        <v>1.4824215255533594E-2</v>
      </c>
      <c r="W246" s="420">
        <v>1.5677091016254145E-2</v>
      </c>
      <c r="X246" s="420">
        <v>1.4406539540394539E-2</v>
      </c>
      <c r="Y246" s="420">
        <v>2.0346254360158487E-2</v>
      </c>
      <c r="Z246" s="420">
        <v>1.6285260305101131E-2</v>
      </c>
      <c r="AA246" s="420">
        <v>1.0509499625694779E-2</v>
      </c>
      <c r="AB246" s="420">
        <v>1.3139713699870888E-2</v>
      </c>
      <c r="AC246" s="420">
        <v>3.3270943931241435E-3</v>
      </c>
      <c r="AD246" s="420">
        <v>1.999741767357573E-2</v>
      </c>
      <c r="AE246" s="420">
        <v>1.1454093471858311E-2</v>
      </c>
      <c r="AF246" s="420">
        <v>2.3159533011337056E-2</v>
      </c>
      <c r="AG246" s="420">
        <v>5.691316187948047E-3</v>
      </c>
      <c r="AH246" s="420">
        <v>1.3269170848955349E-2</v>
      </c>
      <c r="AI246" s="420">
        <v>1.1463238989581553E-2</v>
      </c>
      <c r="AJ246" s="420">
        <v>1.7319569953508186E-2</v>
      </c>
    </row>
    <row r="247" spans="1:36" ht="14.4" x14ac:dyDescent="0.25">
      <c r="A247" s="47"/>
      <c r="B247" s="96"/>
      <c r="C247" s="419"/>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c r="AF247" s="420"/>
      <c r="AG247" s="420"/>
      <c r="AH247" s="420"/>
      <c r="AI247" s="420"/>
      <c r="AJ247" s="420"/>
    </row>
    <row r="248" spans="1:36" ht="14.4" x14ac:dyDescent="0.25">
      <c r="A248" s="47"/>
      <c r="B248" s="96"/>
      <c r="C248" s="418" t="s">
        <v>529</v>
      </c>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c r="AF248" s="420"/>
      <c r="AG248" s="420"/>
      <c r="AH248" s="420"/>
      <c r="AI248" s="420"/>
      <c r="AJ248" s="420"/>
    </row>
    <row r="249" spans="1:36" ht="14.4" x14ac:dyDescent="0.25">
      <c r="A249" s="427"/>
      <c r="B249" s="428"/>
      <c r="C249" s="429" t="s">
        <v>345</v>
      </c>
      <c r="D249" s="424">
        <v>1604460.2895240709</v>
      </c>
      <c r="E249" s="424">
        <v>1867098.4489674682</v>
      </c>
      <c r="F249" s="424">
        <v>1302042.243085803</v>
      </c>
      <c r="G249" s="424">
        <v>1327406.5</v>
      </c>
      <c r="H249" s="424">
        <v>1463045.0729310149</v>
      </c>
      <c r="I249" s="424">
        <v>1612543.6220387039</v>
      </c>
      <c r="J249" s="424">
        <v>1764087.2399603368</v>
      </c>
      <c r="K249" s="424">
        <v>1944557.9062379126</v>
      </c>
      <c r="L249" s="424">
        <v>2284889.5136796427</v>
      </c>
      <c r="M249" s="424">
        <v>2683298.8933464587</v>
      </c>
      <c r="N249" s="424">
        <v>2865829.1956996047</v>
      </c>
      <c r="O249" s="424">
        <v>3043301.2873984468</v>
      </c>
      <c r="P249" s="424">
        <v>3260233.4819568302</v>
      </c>
      <c r="Q249" s="424">
        <v>3535688.4813682958</v>
      </c>
      <c r="R249" s="424">
        <v>3857585.6209725649</v>
      </c>
      <c r="S249" s="424">
        <v>4147733.2695730031</v>
      </c>
      <c r="T249" s="424">
        <v>4483150.4251553537</v>
      </c>
      <c r="U249" s="424">
        <v>4869307.2655762173</v>
      </c>
      <c r="V249" s="424">
        <v>5344998.1580350827</v>
      </c>
      <c r="W249" s="424">
        <v>5883770.0671404097</v>
      </c>
      <c r="X249" s="424">
        <v>6411584.7945312597</v>
      </c>
      <c r="Y249" s="424">
        <v>7023789.4108492462</v>
      </c>
      <c r="Z249" s="424">
        <v>7706410.3327152757</v>
      </c>
      <c r="AA249" s="424">
        <v>8382898.7050002739</v>
      </c>
      <c r="AB249" s="424">
        <v>9156827.7219230123</v>
      </c>
      <c r="AC249" s="424">
        <v>9914297.2299383897</v>
      </c>
      <c r="AD249" s="424">
        <v>10855619.749625001</v>
      </c>
      <c r="AE249" s="424">
        <v>11845278.662450757</v>
      </c>
      <c r="AF249" s="424">
        <v>12886669.369447928</v>
      </c>
      <c r="AG249" s="424">
        <v>14043959.293722996</v>
      </c>
      <c r="AH249" s="424">
        <v>15210548.744254341</v>
      </c>
      <c r="AI249" s="424">
        <v>16484198.223086588</v>
      </c>
      <c r="AJ249" s="424">
        <v>17948998.056492306</v>
      </c>
    </row>
    <row r="250" spans="1:36" ht="14.4" x14ac:dyDescent="0.25">
      <c r="A250" s="47"/>
      <c r="B250" s="96"/>
      <c r="C250" s="419" t="s">
        <v>346</v>
      </c>
      <c r="D250" s="420"/>
      <c r="E250" s="426">
        <f t="shared" ref="E250:G250" si="19">+(E249-D249)/D249</f>
        <v>0.16369252711221874</v>
      </c>
      <c r="F250" s="426">
        <f t="shared" si="19"/>
        <v>-0.30263867778056869</v>
      </c>
      <c r="G250" s="426">
        <f t="shared" si="19"/>
        <v>1.9480364057992802E-2</v>
      </c>
      <c r="H250" s="426">
        <v>0.10218314655760299</v>
      </c>
      <c r="I250" s="426">
        <v>0.10218314655760299</v>
      </c>
      <c r="J250" s="426">
        <v>9.3977995913090195E-2</v>
      </c>
      <c r="K250" s="420">
        <v>0.10230257449265</v>
      </c>
      <c r="L250" s="420">
        <v>0.175017471246285</v>
      </c>
      <c r="M250" s="420">
        <v>0.17436702181069907</v>
      </c>
      <c r="N250" s="420">
        <v>6.8024588243132428E-2</v>
      </c>
      <c r="O250" s="420">
        <v>6.1926960603637053E-2</v>
      </c>
      <c r="P250" s="420">
        <v>7.1281865997509145E-2</v>
      </c>
      <c r="Q250" s="420">
        <v>8.4489347445795338E-2</v>
      </c>
      <c r="R250" s="420">
        <v>9.1042279686273778E-2</v>
      </c>
      <c r="S250" s="420">
        <v>7.521483049475039E-2</v>
      </c>
      <c r="T250" s="420">
        <v>8.0867580864687677E-2</v>
      </c>
      <c r="U250" s="420">
        <v>8.6135151355641287E-2</v>
      </c>
      <c r="V250" s="420">
        <v>9.7691697507319666E-2</v>
      </c>
      <c r="W250" s="420">
        <v>0.10079926936839008</v>
      </c>
      <c r="X250" s="420">
        <v>8.970689224220052E-2</v>
      </c>
      <c r="Y250" s="420">
        <v>9.5484133164730825E-2</v>
      </c>
      <c r="Z250" s="420">
        <v>9.7186985818740981E-2</v>
      </c>
      <c r="AA250" s="420">
        <v>8.7782552846059653E-2</v>
      </c>
      <c r="AB250" s="420">
        <v>9.2322362962718632E-2</v>
      </c>
      <c r="AC250" s="420">
        <v>8.2721825835148755E-2</v>
      </c>
      <c r="AD250" s="420">
        <v>9.4945965190964987E-2</v>
      </c>
      <c r="AE250" s="420">
        <v>9.1165583877414566E-2</v>
      </c>
      <c r="AF250" s="420">
        <v>8.791610030233854E-2</v>
      </c>
      <c r="AG250" s="420">
        <v>8.980520032730907E-2</v>
      </c>
      <c r="AH250" s="420">
        <v>8.3066991731651968E-2</v>
      </c>
      <c r="AI250" s="420">
        <v>8.3734617353194415E-2</v>
      </c>
      <c r="AJ250" s="420">
        <v>8.8860848042595433E-2</v>
      </c>
    </row>
    <row r="251" spans="1:36" ht="14.4" x14ac:dyDescent="0.25">
      <c r="A251" s="641"/>
      <c r="B251" s="96"/>
      <c r="C251" s="423"/>
      <c r="D251" s="287"/>
      <c r="E251" s="287"/>
      <c r="F251" s="287"/>
      <c r="G251" s="287"/>
      <c r="H251" s="287"/>
      <c r="I251" s="287"/>
      <c r="J251" s="287"/>
      <c r="K251" s="287"/>
      <c r="L251" s="287"/>
      <c r="M251" s="287"/>
      <c r="N251" s="287"/>
      <c r="O251" s="287"/>
      <c r="P251" s="287"/>
      <c r="Q251" s="287"/>
      <c r="R251" s="287"/>
      <c r="S251" s="287"/>
      <c r="T251" s="287"/>
      <c r="U251" s="287"/>
      <c r="V251" s="287"/>
      <c r="W251" s="287"/>
      <c r="X251" s="287"/>
      <c r="Y251" s="287"/>
      <c r="Z251" s="287"/>
      <c r="AA251" s="287"/>
      <c r="AB251" s="287"/>
      <c r="AC251" s="287"/>
      <c r="AD251" s="287"/>
      <c r="AE251" s="287"/>
      <c r="AF251" s="287"/>
      <c r="AG251" s="287"/>
      <c r="AH251" s="287"/>
      <c r="AI251" s="287"/>
      <c r="AJ251" s="287"/>
    </row>
  </sheetData>
  <mergeCells count="10">
    <mergeCell ref="D160:G160"/>
    <mergeCell ref="D177:G177"/>
    <mergeCell ref="D202:G202"/>
    <mergeCell ref="D227:G227"/>
    <mergeCell ref="A2:A5"/>
    <mergeCell ref="D27:G27"/>
    <mergeCell ref="D60:G60"/>
    <mergeCell ref="D93:G93"/>
    <mergeCell ref="D126:G126"/>
    <mergeCell ref="D143:G14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Calibración-UTCUTS_Osemosys</vt:lpstr>
      <vt:lpstr>Calibración-UTCUTS2</vt:lpstr>
      <vt:lpstr>Drivers_macroeconómicos_USCUSS</vt:lpstr>
      <vt:lpstr>Calibración_BAU_USCUSS</vt:lpstr>
      <vt:lpstr>Emisiones_USCUSS</vt:lpstr>
      <vt:lpstr>Costos_USCUSS</vt:lpstr>
      <vt:lpstr>Beneficios_USCUSS</vt:lpstr>
      <vt:lpstr>Proyecciones BAU - Agricultura</vt:lpstr>
      <vt:lpstr>Emisiones UTCUTS-OseMOSYS</vt:lpstr>
      <vt:lpstr>Gráficos Agricultura-OseMOSYS</vt:lpstr>
      <vt:lpstr>Gráficos UTCUTS-OseMOSYS</vt:lpstr>
      <vt:lpstr>Drivers Económicos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jaman</dc:creator>
  <cp:keywords/>
  <dc:description/>
  <cp:lastModifiedBy>Rosa</cp:lastModifiedBy>
  <cp:revision/>
  <dcterms:created xsi:type="dcterms:W3CDTF">2021-01-06T16:18:03Z</dcterms:created>
  <dcterms:modified xsi:type="dcterms:W3CDTF">2024-04-30T00:31:18Z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ff77947ed8e64152ac27ca44ab33e500</vt:lpwstr>
  </property>
</Properties>
</file>