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nie\Documents\Curso_presencial_OSeMOSYS\modelo_energia_202210\osemosys_energia_20240124\osemosys_energia_20240124\t1_confection_v24_CC_2070_V4_1\"/>
    </mc:Choice>
  </mc:AlternateContent>
  <xr:revisionPtr revIDLastSave="0" documentId="13_ncr:1_{B5A69E41-B811-46B8-98E2-13324270289F}" xr6:coauthVersionLast="47" xr6:coauthVersionMax="47" xr10:uidLastSave="{00000000-0000-0000-0000-000000000000}"/>
  <bookViews>
    <workbookView xWindow="920" yWindow="220" windowWidth="13440" windowHeight="13680" tabRatio="705" firstSheet="6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ch_Adoption" sheetId="2" r:id="rId6"/>
    <sheet name="Electrical" sheetId="13" r:id="rId7"/>
    <sheet name="Efficiency" sheetId="9" r:id="rId8"/>
    <sheet name="TElasticity" sheetId="15" r:id="rId9"/>
    <sheet name="SmartGrid" sheetId="14" r:id="rId10"/>
    <sheet name="Biofuels" sheetId="11" r:id="rId11"/>
  </sheets>
  <externalReferences>
    <externalReference r:id="rId12"/>
  </externalReferences>
  <definedNames>
    <definedName name="_xlnm._FilterDatabase" localSheetId="7" hidden="1">Efficiency!$A$1:$BM$28</definedName>
    <definedName name="_xlnm._FilterDatabase" localSheetId="6" hidden="1">Electrical!$A$1:$BI$73</definedName>
    <definedName name="_xlnm._FilterDatabase" localSheetId="5" hidden="1">Tech_Adoption!$A$1:$BP$35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27" i="14" l="1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R29" i="9"/>
  <c r="S29" i="9" s="1"/>
  <c r="T29" i="9" s="1"/>
  <c r="U29" i="9" s="1"/>
  <c r="V29" i="9" s="1"/>
  <c r="W29" i="9" s="1"/>
  <c r="AB29" i="9" s="1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U29" i="9" s="1"/>
  <c r="AV29" i="9" s="1"/>
  <c r="AW29" i="9" s="1"/>
  <c r="AX29" i="9" s="1"/>
  <c r="AY29" i="9" s="1"/>
  <c r="AZ29" i="9" s="1"/>
  <c r="BA29" i="9" s="1"/>
  <c r="BB29" i="9" s="1"/>
  <c r="BC29" i="9" s="1"/>
  <c r="BD29" i="9" s="1"/>
  <c r="BE29" i="9" s="1"/>
  <c r="BF29" i="9" s="1"/>
  <c r="BG29" i="9" s="1"/>
  <c r="BH29" i="9" s="1"/>
  <c r="BI29" i="9" s="1"/>
  <c r="BJ29" i="9" s="1"/>
  <c r="BK29" i="9" s="1"/>
  <c r="BL29" i="9" s="1"/>
  <c r="Z19" i="14" l="1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 s="1"/>
  <c r="AU19" i="14" s="1"/>
  <c r="AV19" i="14" s="1"/>
  <c r="AW19" i="14" s="1"/>
  <c r="AX19" i="14" s="1"/>
  <c r="AY19" i="14" s="1"/>
  <c r="AZ19" i="14" s="1"/>
  <c r="BA19" i="14" s="1"/>
  <c r="BB19" i="14" s="1"/>
  <c r="BC19" i="14" s="1"/>
  <c r="BD19" i="14" s="1"/>
  <c r="BE19" i="14" s="1"/>
  <c r="BF19" i="14" s="1"/>
  <c r="BG19" i="14" s="1"/>
  <c r="BH19" i="14" s="1"/>
  <c r="BI19" i="14" s="1"/>
  <c r="BJ19" i="14" s="1"/>
  <c r="BK19" i="14" s="1"/>
  <c r="BL19" i="14" s="1"/>
  <c r="Z20" i="14"/>
  <c r="AA20" i="14" s="1"/>
  <c r="AB20" i="14" s="1"/>
  <c r="AC20" i="14" s="1"/>
  <c r="AD20" i="14" s="1"/>
  <c r="AE20" i="14" s="1"/>
  <c r="AF20" i="14" s="1"/>
  <c r="AG20" i="14" s="1"/>
  <c r="AH20" i="14" s="1"/>
  <c r="AI20" i="14" s="1"/>
  <c r="AJ20" i="14" s="1"/>
  <c r="AK20" i="14"/>
  <c r="AL20" i="14"/>
  <c r="AM20" i="14"/>
  <c r="AN20" i="14"/>
  <c r="AO20" i="14"/>
  <c r="AP20" i="14"/>
  <c r="AQ20" i="14"/>
  <c r="AR20" i="14"/>
  <c r="AS20" i="14"/>
  <c r="AT20" i="14"/>
  <c r="AU20" i="14" s="1"/>
  <c r="AV20" i="14" s="1"/>
  <c r="AW20" i="14" s="1"/>
  <c r="AX20" i="14" s="1"/>
  <c r="AY20" i="14" s="1"/>
  <c r="AZ20" i="14" s="1"/>
  <c r="BA20" i="14" s="1"/>
  <c r="BB20" i="14" s="1"/>
  <c r="BC20" i="14" s="1"/>
  <c r="BD20" i="14" s="1"/>
  <c r="BE20" i="14" s="1"/>
  <c r="BF20" i="14" s="1"/>
  <c r="BG20" i="14" s="1"/>
  <c r="BH20" i="14" s="1"/>
  <c r="BI20" i="14" s="1"/>
  <c r="BJ20" i="14" s="1"/>
  <c r="BK20" i="14" s="1"/>
  <c r="BL20" i="14" s="1"/>
  <c r="Z21" i="14"/>
  <c r="AA21" i="14"/>
  <c r="AB21" i="14" s="1"/>
  <c r="AC21" i="14" s="1"/>
  <c r="AD21" i="14" s="1"/>
  <c r="AE21" i="14" s="1"/>
  <c r="AF21" i="14" s="1"/>
  <c r="AG21" i="14" s="1"/>
  <c r="AH21" i="14" s="1"/>
  <c r="AI21" i="14" s="1"/>
  <c r="AJ21" i="14" s="1"/>
  <c r="AK21" i="14" s="1"/>
  <c r="AL21" i="14"/>
  <c r="AM21" i="14"/>
  <c r="AN21" i="14"/>
  <c r="AO21" i="14"/>
  <c r="AP21" i="14"/>
  <c r="AQ21" i="14"/>
  <c r="AR21" i="14"/>
  <c r="AS21" i="14"/>
  <c r="AT21" i="14"/>
  <c r="AU21" i="14"/>
  <c r="AV21" i="14" s="1"/>
  <c r="AW21" i="14" s="1"/>
  <c r="AX21" i="14" s="1"/>
  <c r="AY21" i="14" s="1"/>
  <c r="AZ21" i="14" s="1"/>
  <c r="BA21" i="14" s="1"/>
  <c r="BB21" i="14" s="1"/>
  <c r="BC21" i="14" s="1"/>
  <c r="BD21" i="14" s="1"/>
  <c r="BE21" i="14" s="1"/>
  <c r="BF21" i="14" s="1"/>
  <c r="BG21" i="14" s="1"/>
  <c r="BH21" i="14" s="1"/>
  <c r="BI21" i="14" s="1"/>
  <c r="BJ21" i="14" s="1"/>
  <c r="BK21" i="14" s="1"/>
  <c r="BL21" i="14" s="1"/>
  <c r="Z22" i="14"/>
  <c r="AA22" i="14" s="1"/>
  <c r="AB22" i="14" s="1"/>
  <c r="AC22" i="14" s="1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AN22" i="14" s="1"/>
  <c r="AO22" i="14" s="1"/>
  <c r="AP22" i="14" s="1"/>
  <c r="AQ22" i="14" s="1"/>
  <c r="AR22" i="14" s="1"/>
  <c r="AS22" i="14" s="1"/>
  <c r="AT22" i="14" s="1"/>
  <c r="AU22" i="14" s="1"/>
  <c r="AV22" i="14" s="1"/>
  <c r="AW22" i="14" s="1"/>
  <c r="AX22" i="14" s="1"/>
  <c r="AY22" i="14" s="1"/>
  <c r="AZ22" i="14" s="1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Z23" i="14"/>
  <c r="AA23" i="14"/>
  <c r="AB23" i="14"/>
  <c r="AC23" i="14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/>
  <c r="AN23" i="14"/>
  <c r="AO23" i="14"/>
  <c r="AP23" i="14"/>
  <c r="AQ23" i="14"/>
  <c r="AR23" i="14"/>
  <c r="AS23" i="14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Z11" i="14"/>
  <c r="AA11" i="14" s="1"/>
  <c r="Y11" i="14"/>
  <c r="Y12" i="14" s="1"/>
  <c r="Y14" i="14"/>
  <c r="Z13" i="14"/>
  <c r="Z14" i="14" s="1"/>
  <c r="Y13" i="14"/>
  <c r="AM12" i="14"/>
  <c r="AN11" i="14"/>
  <c r="AO11" i="14" s="1"/>
  <c r="Y23" i="14"/>
  <c r="Y22" i="14"/>
  <c r="Y21" i="14"/>
  <c r="Y20" i="14"/>
  <c r="Y19" i="14"/>
  <c r="W14" i="9"/>
  <c r="AB11" i="14" l="1"/>
  <c r="AA12" i="14"/>
  <c r="Z12" i="14"/>
  <c r="AA13" i="14"/>
  <c r="AP11" i="14"/>
  <c r="AO12" i="14"/>
  <c r="AN12" i="14"/>
  <c r="AI14" i="9"/>
  <c r="AG14" i="9"/>
  <c r="AD14" i="9"/>
  <c r="AC14" i="9"/>
  <c r="AB14" i="9"/>
  <c r="AA14" i="9"/>
  <c r="AH14" i="9"/>
  <c r="AF14" i="9"/>
  <c r="AE14" i="9"/>
  <c r="Z14" i="9"/>
  <c r="Y14" i="9"/>
  <c r="X14" i="9"/>
  <c r="AT1" i="15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S5" i="5"/>
  <c r="R5" i="5"/>
  <c r="Q5" i="5"/>
  <c r="P5" i="5"/>
  <c r="AB12" i="14" l="1"/>
  <c r="AC11" i="14"/>
  <c r="AA14" i="14"/>
  <c r="AB13" i="14"/>
  <c r="AQ11" i="14"/>
  <c r="AP12" i="14"/>
  <c r="AJ14" i="9"/>
  <c r="M6" i="14"/>
  <c r="L6" i="14" s="1"/>
  <c r="M2" i="14"/>
  <c r="L2" i="14" s="1"/>
  <c r="AD11" i="14" l="1"/>
  <c r="AC12" i="14"/>
  <c r="AR11" i="14"/>
  <c r="AQ12" i="14"/>
  <c r="AC13" i="14"/>
  <c r="AB14" i="14"/>
  <c r="AK14" i="9"/>
  <c r="P30" i="2"/>
  <c r="Q30" i="2"/>
  <c r="P31" i="2"/>
  <c r="Q31" i="2"/>
  <c r="AE11" i="14" l="1"/>
  <c r="AD12" i="14"/>
  <c r="AD13" i="14"/>
  <c r="AC14" i="14"/>
  <c r="AR12" i="14"/>
  <c r="AS11" i="14"/>
  <c r="AL14" i="9"/>
  <c r="O14" i="2"/>
  <c r="P12" i="2"/>
  <c r="Q12" i="2"/>
  <c r="R12" i="2" s="1"/>
  <c r="S12" i="2" s="1"/>
  <c r="O11" i="2"/>
  <c r="O29" i="2" s="1"/>
  <c r="O13" i="2"/>
  <c r="O23" i="2" s="1"/>
  <c r="Q13" i="2"/>
  <c r="Q11" i="2"/>
  <c r="P13" i="2"/>
  <c r="P23" i="2" s="1"/>
  <c r="P11" i="2"/>
  <c r="Q4" i="2"/>
  <c r="Q5" i="2"/>
  <c r="Q6" i="2"/>
  <c r="Q8" i="2"/>
  <c r="Q9" i="2"/>
  <c r="Q10" i="2"/>
  <c r="R14" i="2"/>
  <c r="AE12" i="14" l="1"/>
  <c r="AF11" i="14"/>
  <c r="AT11" i="14"/>
  <c r="AS12" i="14"/>
  <c r="AE13" i="14"/>
  <c r="AD14" i="14"/>
  <c r="AM14" i="9"/>
  <c r="P29" i="2"/>
  <c r="R4" i="2"/>
  <c r="Q17" i="2"/>
  <c r="R8" i="2"/>
  <c r="Q25" i="2"/>
  <c r="O31" i="2"/>
  <c r="O30" i="2"/>
  <c r="S14" i="2"/>
  <c r="R31" i="2"/>
  <c r="R30" i="2"/>
  <c r="R11" i="2"/>
  <c r="Q29" i="2"/>
  <c r="R6" i="2"/>
  <c r="Q33" i="2"/>
  <c r="P33" i="2" s="1"/>
  <c r="R5" i="2"/>
  <c r="Q21" i="2"/>
  <c r="R10" i="2"/>
  <c r="Q26" i="2"/>
  <c r="Q35" i="2"/>
  <c r="R9" i="2"/>
  <c r="Q24" i="2"/>
  <c r="Q22" i="2"/>
  <c r="R13" i="2"/>
  <c r="Q23" i="2"/>
  <c r="AG11" i="14" l="1"/>
  <c r="AF12" i="14"/>
  <c r="AF13" i="14"/>
  <c r="AE14" i="14"/>
  <c r="AU11" i="14"/>
  <c r="AT12" i="14"/>
  <c r="AN14" i="9"/>
  <c r="S10" i="2"/>
  <c r="R35" i="2"/>
  <c r="R26" i="2"/>
  <c r="S13" i="2"/>
  <c r="S23" i="2" s="1"/>
  <c r="R23" i="2"/>
  <c r="S5" i="2"/>
  <c r="S21" i="2" s="1"/>
  <c r="R21" i="2"/>
  <c r="S31" i="2"/>
  <c r="S30" i="2"/>
  <c r="S6" i="2"/>
  <c r="S33" i="2" s="1"/>
  <c r="R33" i="2"/>
  <c r="S11" i="2"/>
  <c r="S29" i="2" s="1"/>
  <c r="R29" i="2"/>
  <c r="S9" i="2"/>
  <c r="R22" i="2"/>
  <c r="R24" i="2"/>
  <c r="S8" i="2"/>
  <c r="S25" i="2" s="1"/>
  <c r="R25" i="2"/>
  <c r="S4" i="2"/>
  <c r="S17" i="2" s="1"/>
  <c r="R17" i="2"/>
  <c r="AG12" i="14" l="1"/>
  <c r="AH11" i="14"/>
  <c r="AT27" i="14"/>
  <c r="AT26" i="14"/>
  <c r="AT24" i="14"/>
  <c r="AT25" i="14"/>
  <c r="AV11" i="14"/>
  <c r="AU12" i="14"/>
  <c r="AG13" i="14"/>
  <c r="AF14" i="14"/>
  <c r="AO14" i="9"/>
  <c r="S22" i="2"/>
  <c r="S24" i="2"/>
  <c r="S26" i="2"/>
  <c r="S35" i="2"/>
  <c r="AI11" i="14" l="1"/>
  <c r="AH12" i="14"/>
  <c r="AH13" i="14"/>
  <c r="AG14" i="14"/>
  <c r="AU27" i="14"/>
  <c r="AU24" i="14"/>
  <c r="AU25" i="14"/>
  <c r="AU26" i="14"/>
  <c r="AW11" i="14"/>
  <c r="AV12" i="14"/>
  <c r="AP14" i="9"/>
  <c r="AJ11" i="14" l="1"/>
  <c r="AI12" i="14"/>
  <c r="AV24" i="14"/>
  <c r="AV25" i="14"/>
  <c r="AV26" i="14"/>
  <c r="AV27" i="14"/>
  <c r="AX11" i="14"/>
  <c r="AW12" i="14"/>
  <c r="AH14" i="14"/>
  <c r="AI13" i="14"/>
  <c r="AQ14" i="9"/>
  <c r="AK11" i="14" l="1"/>
  <c r="AJ12" i="14"/>
  <c r="AJ13" i="14"/>
  <c r="AI14" i="14"/>
  <c r="AW24" i="14"/>
  <c r="AW25" i="14"/>
  <c r="AW26" i="14"/>
  <c r="AW27" i="14"/>
  <c r="AY11" i="14"/>
  <c r="AX12" i="14"/>
  <c r="AR14" i="9"/>
  <c r="AL11" i="14" l="1"/>
  <c r="AL12" i="14" s="1"/>
  <c r="AK12" i="14"/>
  <c r="AX24" i="14"/>
  <c r="AX25" i="14"/>
  <c r="AX26" i="14"/>
  <c r="AX27" i="14"/>
  <c r="AZ11" i="14"/>
  <c r="AY12" i="14"/>
  <c r="AK13" i="14"/>
  <c r="AJ14" i="14"/>
  <c r="AS14" i="9"/>
  <c r="AL13" i="14" l="1"/>
  <c r="AK14" i="14"/>
  <c r="AY25" i="14"/>
  <c r="AY24" i="14"/>
  <c r="AY26" i="14"/>
  <c r="AY27" i="14"/>
  <c r="BA11" i="14"/>
  <c r="AZ12" i="14"/>
  <c r="AT14" i="9"/>
  <c r="AM13" i="14" l="1"/>
  <c r="AL14" i="14"/>
  <c r="AZ26" i="14"/>
  <c r="AZ25" i="14"/>
  <c r="AZ24" i="14"/>
  <c r="AZ27" i="14"/>
  <c r="BB11" i="14"/>
  <c r="BA12" i="14"/>
  <c r="AU14" i="9"/>
  <c r="BA27" i="14" l="1"/>
  <c r="BA26" i="14"/>
  <c r="BA25" i="14"/>
  <c r="BA24" i="14"/>
  <c r="BB12" i="14"/>
  <c r="BC11" i="14"/>
  <c r="AN13" i="14"/>
  <c r="AM14" i="14"/>
  <c r="AV14" i="9"/>
  <c r="AO13" i="14" l="1"/>
  <c r="AN14" i="14"/>
  <c r="BC12" i="14"/>
  <c r="BD11" i="14"/>
  <c r="BB27" i="14"/>
  <c r="BB26" i="14"/>
  <c r="BB25" i="14"/>
  <c r="BB24" i="14"/>
  <c r="AW14" i="9"/>
  <c r="BE11" i="14" l="1"/>
  <c r="BD12" i="14"/>
  <c r="BC27" i="14"/>
  <c r="BC26" i="14"/>
  <c r="BC24" i="14"/>
  <c r="BC25" i="14"/>
  <c r="AP13" i="14"/>
  <c r="AO14" i="14"/>
  <c r="AX14" i="9"/>
  <c r="AQ13" i="14" l="1"/>
  <c r="AP14" i="14"/>
  <c r="BD27" i="14"/>
  <c r="BD24" i="14"/>
  <c r="BD25" i="14"/>
  <c r="BD26" i="14"/>
  <c r="BF11" i="14"/>
  <c r="BE12" i="14"/>
  <c r="AY14" i="9"/>
  <c r="BE24" i="14" l="1"/>
  <c r="BE25" i="14"/>
  <c r="BE26" i="14"/>
  <c r="BE27" i="14"/>
  <c r="BG11" i="14"/>
  <c r="BF12" i="14"/>
  <c r="AR13" i="14"/>
  <c r="AQ14" i="14"/>
  <c r="AZ14" i="9"/>
  <c r="AR14" i="14" l="1"/>
  <c r="AS13" i="14"/>
  <c r="BF24" i="14"/>
  <c r="BF25" i="14"/>
  <c r="BF27" i="14"/>
  <c r="BF26" i="14"/>
  <c r="BH11" i="14"/>
  <c r="BG12" i="14"/>
  <c r="BA14" i="9"/>
  <c r="BI11" i="14" l="1"/>
  <c r="BH12" i="14"/>
  <c r="BG26" i="14"/>
  <c r="BG24" i="14"/>
  <c r="BG25" i="14"/>
  <c r="BG27" i="14"/>
  <c r="AT13" i="14"/>
  <c r="AS14" i="14"/>
  <c r="BB14" i="9"/>
  <c r="AU13" i="14" l="1"/>
  <c r="AT14" i="14"/>
  <c r="BH24" i="14"/>
  <c r="BH26" i="14"/>
  <c r="BH27" i="14"/>
  <c r="BH25" i="14"/>
  <c r="BJ11" i="14"/>
  <c r="BI12" i="14"/>
  <c r="BC14" i="9"/>
  <c r="AV13" i="14" l="1"/>
  <c r="AU14" i="14"/>
  <c r="BI25" i="14"/>
  <c r="BI24" i="14"/>
  <c r="BI26" i="14"/>
  <c r="BI27" i="14"/>
  <c r="BK11" i="14"/>
  <c r="BJ12" i="14"/>
  <c r="BD14" i="9"/>
  <c r="BJ26" i="14" l="1"/>
  <c r="BJ25" i="14"/>
  <c r="BJ24" i="14"/>
  <c r="BJ27" i="14"/>
  <c r="BL11" i="14"/>
  <c r="BL12" i="14" s="1"/>
  <c r="BK12" i="14"/>
  <c r="AW13" i="14"/>
  <c r="AV14" i="14"/>
  <c r="BE14" i="9"/>
  <c r="AX13" i="14" l="1"/>
  <c r="AW14" i="14"/>
  <c r="BK27" i="14"/>
  <c r="BK26" i="14"/>
  <c r="BK25" i="14"/>
  <c r="BK24" i="14"/>
  <c r="BL27" i="14"/>
  <c r="BL26" i="14"/>
  <c r="BL25" i="14"/>
  <c r="BL24" i="14"/>
  <c r="BF14" i="9"/>
  <c r="AY13" i="14" l="1"/>
  <c r="AX14" i="14"/>
  <c r="BG14" i="9"/>
  <c r="AZ13" i="14" l="1"/>
  <c r="AY14" i="14"/>
  <c r="BH14" i="9"/>
  <c r="BA13" i="14" l="1"/>
  <c r="AZ14" i="14"/>
  <c r="BI14" i="9"/>
  <c r="BB13" i="14" l="1"/>
  <c r="BA14" i="14"/>
  <c r="BJ14" i="9"/>
  <c r="BB14" i="14" l="1"/>
  <c r="BC13" i="14"/>
  <c r="BK14" i="9"/>
  <c r="BD13" i="14" l="1"/>
  <c r="BC14" i="14"/>
  <c r="BM14" i="9"/>
  <c r="BL14" i="9"/>
  <c r="BE13" i="14" l="1"/>
  <c r="BD14" i="14"/>
  <c r="W16" i="9"/>
  <c r="X16" i="9"/>
  <c r="W17" i="9"/>
  <c r="BE14" i="14" l="1"/>
  <c r="BF13" i="14"/>
  <c r="X17" i="9"/>
  <c r="W15" i="9"/>
  <c r="W18" i="9"/>
  <c r="BF14" i="14" l="1"/>
  <c r="BG13" i="14"/>
  <c r="X18" i="9"/>
  <c r="X15" i="9"/>
  <c r="Y16" i="9"/>
  <c r="Y17" i="9"/>
  <c r="BH13" i="14" l="1"/>
  <c r="BG14" i="14"/>
  <c r="Z17" i="9"/>
  <c r="Z16" i="9"/>
  <c r="Y15" i="9"/>
  <c r="Y18" i="9"/>
  <c r="BI13" i="14" l="1"/>
  <c r="BH14" i="14"/>
  <c r="Z18" i="9"/>
  <c r="Z15" i="9"/>
  <c r="AA16" i="9"/>
  <c r="AA17" i="9"/>
  <c r="BJ13" i="14" l="1"/>
  <c r="BI14" i="14"/>
  <c r="AB17" i="9"/>
  <c r="AB16" i="9"/>
  <c r="AA15" i="9"/>
  <c r="AA18" i="9"/>
  <c r="BK13" i="14" l="1"/>
  <c r="BJ14" i="14"/>
  <c r="AB18" i="9"/>
  <c r="AB15" i="9"/>
  <c r="AC16" i="9"/>
  <c r="AC17" i="9"/>
  <c r="BL13" i="14" l="1"/>
  <c r="BL14" i="14" s="1"/>
  <c r="BK14" i="14"/>
  <c r="AD17" i="9"/>
  <c r="AD16" i="9"/>
  <c r="AC15" i="9"/>
  <c r="AC18" i="9"/>
  <c r="AD15" i="9" l="1"/>
  <c r="AD18" i="9"/>
  <c r="AE16" i="9"/>
  <c r="AE17" i="9"/>
  <c r="AF17" i="9" l="1"/>
  <c r="AF16" i="9"/>
  <c r="AE18" i="9"/>
  <c r="AE15" i="9"/>
  <c r="AF15" i="9" l="1"/>
  <c r="AF18" i="9"/>
  <c r="AG16" i="9"/>
  <c r="AG17" i="9"/>
  <c r="AH17" i="9" l="1"/>
  <c r="AH16" i="9"/>
  <c r="AG18" i="9"/>
  <c r="AG15" i="9"/>
  <c r="AI16" i="9" l="1"/>
  <c r="AH18" i="9"/>
  <c r="AH15" i="9"/>
  <c r="AI17" i="9"/>
  <c r="AJ17" i="9" l="1"/>
  <c r="AI15" i="9"/>
  <c r="AI18" i="9"/>
  <c r="AJ16" i="9"/>
  <c r="AK16" i="9" l="1"/>
  <c r="AJ18" i="9"/>
  <c r="AJ15" i="9"/>
  <c r="AK17" i="9"/>
  <c r="AL17" i="9" l="1"/>
  <c r="AK15" i="9"/>
  <c r="AK18" i="9"/>
  <c r="AL16" i="9"/>
  <c r="AL18" i="9" l="1"/>
  <c r="AM16" i="9"/>
  <c r="AL15" i="9"/>
  <c r="AM17" i="9"/>
  <c r="AN17" i="9" l="1"/>
  <c r="AM15" i="9"/>
  <c r="AN16" i="9"/>
  <c r="AM18" i="9"/>
  <c r="AN18" i="9" l="1"/>
  <c r="AO16" i="9"/>
  <c r="AN15" i="9"/>
  <c r="AO17" i="9"/>
  <c r="AP17" i="9" l="1"/>
  <c r="AO15" i="9"/>
  <c r="AP16" i="9"/>
  <c r="AO18" i="9"/>
  <c r="AP18" i="9" l="1"/>
  <c r="AQ16" i="9"/>
  <c r="AP15" i="9"/>
  <c r="AQ17" i="9"/>
  <c r="AR17" i="9" l="1"/>
  <c r="AQ15" i="9"/>
  <c r="AR16" i="9"/>
  <c r="AQ18" i="9"/>
  <c r="AR18" i="9" l="1"/>
  <c r="AS16" i="9"/>
  <c r="AR15" i="9"/>
  <c r="AS17" i="9"/>
  <c r="AT17" i="9" l="1"/>
  <c r="AS15" i="9"/>
  <c r="AT16" i="9"/>
  <c r="AS18" i="9"/>
  <c r="AT18" i="9" l="1"/>
  <c r="AU16" i="9"/>
  <c r="AT15" i="9"/>
  <c r="AU17" i="9"/>
  <c r="AV17" i="9" l="1"/>
  <c r="AU15" i="9"/>
  <c r="AV16" i="9"/>
  <c r="AU18" i="9"/>
  <c r="AV18" i="9" l="1"/>
  <c r="AW16" i="9"/>
  <c r="AV15" i="9"/>
  <c r="AW17" i="9"/>
  <c r="AX17" i="9" l="1"/>
  <c r="AW15" i="9"/>
  <c r="AX16" i="9"/>
  <c r="AW18" i="9"/>
  <c r="AX18" i="9" l="1"/>
  <c r="AY16" i="9"/>
  <c r="AX15" i="9"/>
  <c r="AY17" i="9"/>
  <c r="AZ17" i="9" l="1"/>
  <c r="AY15" i="9"/>
  <c r="AZ16" i="9"/>
  <c r="AY18" i="9"/>
  <c r="AZ18" i="9" l="1"/>
  <c r="BA16" i="9"/>
  <c r="AZ15" i="9"/>
  <c r="BA17" i="9"/>
  <c r="BB17" i="9" l="1"/>
  <c r="BA15" i="9"/>
  <c r="BB16" i="9"/>
  <c r="BA18" i="9"/>
  <c r="BB18" i="9" l="1"/>
  <c r="BC16" i="9"/>
  <c r="BB15" i="9"/>
  <c r="BC17" i="9"/>
  <c r="BD17" i="9" l="1"/>
  <c r="BC15" i="9"/>
  <c r="BD16" i="9"/>
  <c r="BC18" i="9"/>
  <c r="BD18" i="9" l="1"/>
  <c r="BE16" i="9"/>
  <c r="BD15" i="9"/>
  <c r="BE17" i="9"/>
  <c r="BF17" i="9" l="1"/>
  <c r="BE15" i="9"/>
  <c r="BF16" i="9"/>
  <c r="BE18" i="9"/>
  <c r="BF18" i="9" l="1"/>
  <c r="BG16" i="9"/>
  <c r="BF15" i="9"/>
  <c r="BG17" i="9"/>
  <c r="BH17" i="9" l="1"/>
  <c r="BG15" i="9"/>
  <c r="BH16" i="9"/>
  <c r="BG18" i="9"/>
  <c r="BH18" i="9" l="1"/>
  <c r="BI16" i="9"/>
  <c r="BH15" i="9"/>
  <c r="BI17" i="9"/>
  <c r="BJ17" i="9" l="1"/>
  <c r="BI15" i="9"/>
  <c r="BJ16" i="9"/>
  <c r="BI18" i="9"/>
  <c r="BJ18" i="9" l="1"/>
  <c r="BK16" i="9"/>
  <c r="BJ15" i="9"/>
  <c r="BK17" i="9"/>
  <c r="BM17" i="9" l="1"/>
  <c r="BL17" i="9"/>
  <c r="BK15" i="9"/>
  <c r="BM16" i="9"/>
  <c r="BL16" i="9"/>
  <c r="BK18" i="9"/>
  <c r="BM18" i="9" l="1"/>
  <c r="BL18" i="9"/>
  <c r="BL15" i="9"/>
  <c r="BM1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4" authorId="0" shapeId="0" xr:uid="{7389C63D-E255-4B45-9D4E-278F8267BFA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6" authorId="0" shapeId="0" xr:uid="{DD063D0B-1D3F-4805-A2CB-79AAFDA350A9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  <comment ref="E32" authorId="0" shapeId="0" xr:uid="{710B9E4D-E301-40CD-B55F-97F265252BE4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3161BD48-F898-48DC-A74C-134AF10494FD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2B337273-F4D5-4B2A-AFAC-10A1BD692EDE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1E03839A-5906-4AE2-905E-8D2498182435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1" authorId="0" shapeId="0" xr:uid="{06528390-BE86-4EB7-994A-1A3BB9DD2013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<sst xmlns="http://schemas.openxmlformats.org/spreadsheetml/2006/main" count="2167" uniqueCount="422">
  <si>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</si>
  <si>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</si>
  <si>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</si>
  <si>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</si>
  <si>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</si>
  <si>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</si>
  <si>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</si>
  <si>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</si>
  <si>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</si>
  <si>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Transport_Category</t>
  </si>
  <si>
    <t>Public</t>
  </si>
  <si>
    <t>Private</t>
  </si>
  <si>
    <t>YES</t>
  </si>
  <si>
    <t>Freight</t>
  </si>
  <si>
    <t>NO</t>
  </si>
  <si>
    <t>R2021</t>
  </si>
  <si>
    <t>R2050</t>
  </si>
  <si>
    <t>n.a.</t>
  </si>
  <si>
    <t>Description_Set</t>
  </si>
  <si>
    <t>Parameter</t>
  </si>
  <si>
    <t>Value</t>
  </si>
  <si>
    <t>Initial_Year_of_Uncertainty</t>
  </si>
  <si>
    <t>Group_Set</t>
  </si>
  <si>
    <t>Group_Description</t>
  </si>
  <si>
    <t>Relative reduction to BAU - distance</t>
  </si>
  <si>
    <t>Relative increase to BAU - occupancy rate</t>
  </si>
  <si>
    <t>Public - Passenger Transport</t>
  </si>
  <si>
    <t>Non Motorized - Passenger Transport</t>
  </si>
  <si>
    <t>Restriction_Type</t>
  </si>
  <si>
    <t>v_2030</t>
  </si>
  <si>
    <t>Name</t>
  </si>
  <si>
    <t>Description</t>
  </si>
  <si>
    <t>BAU</t>
  </si>
  <si>
    <t>Represents a system based on fossil fuels and private transport for the next 30 years.</t>
  </si>
  <si>
    <t>Activated</t>
  </si>
  <si>
    <t>Based_On</t>
  </si>
  <si>
    <t>Reference</t>
  </si>
  <si>
    <t>Heavy Freight</t>
  </si>
  <si>
    <t>Built-in</t>
  </si>
  <si>
    <t>InputActivityRatio</t>
  </si>
  <si>
    <t>SpecifiedAnnualDemand</t>
  </si>
  <si>
    <t>interp</t>
  </si>
  <si>
    <t>v_2040</t>
  </si>
  <si>
    <t>Context</t>
  </si>
  <si>
    <t>Demand</t>
  </si>
  <si>
    <t>Technology</t>
  </si>
  <si>
    <t>Base</t>
  </si>
  <si>
    <t>DIST_DSL</t>
  </si>
  <si>
    <t>CO2e_sources</t>
  </si>
  <si>
    <t>DIST_GSL</t>
  </si>
  <si>
    <t>T4DSL_HEA</t>
  </si>
  <si>
    <t>CO2e_Freight</t>
  </si>
  <si>
    <t>CO2e_HeavyCargo</t>
  </si>
  <si>
    <t>CO2e</t>
  </si>
  <si>
    <t>T4DSL_LIG</t>
  </si>
  <si>
    <t>CO2e_LightCargo</t>
  </si>
  <si>
    <t>T4DSL_PRI</t>
  </si>
  <si>
    <t>T4DSL_PUB</t>
  </si>
  <si>
    <t>T4GSL_LIG</t>
  </si>
  <si>
    <t>T4GSL_PRI</t>
  </si>
  <si>
    <t>T4GSL_PUB</t>
  </si>
  <si>
    <t>T5DSLAGR</t>
  </si>
  <si>
    <t>T5DSLIND</t>
  </si>
  <si>
    <t>Tech</t>
  </si>
  <si>
    <t>Emission</t>
  </si>
  <si>
    <t>ref</t>
  </si>
  <si>
    <t>Milestone_Years</t>
  </si>
  <si>
    <t>Method</t>
  </si>
  <si>
    <t>Built-in Parameter-Set</t>
  </si>
  <si>
    <t>Exact_Years</t>
  </si>
  <si>
    <t>Exact_Values</t>
  </si>
  <si>
    <t>Milestone_Value</t>
  </si>
  <si>
    <t>Unit</t>
  </si>
  <si>
    <t>GW</t>
  </si>
  <si>
    <t>Description Parameter-Set</t>
  </si>
  <si>
    <t>Exact</t>
  </si>
  <si>
    <t>None</t>
  </si>
  <si>
    <t>Set</t>
  </si>
  <si>
    <t>Relationship of yearly output and capacity for power plants (electrical load factor)</t>
  </si>
  <si>
    <t>Improvement of efficiency of distribution network</t>
  </si>
  <si>
    <t>Set_Index</t>
  </si>
  <si>
    <t>f</t>
  </si>
  <si>
    <t>CapacityFactor</t>
  </si>
  <si>
    <t>Exact_Multiplier</t>
  </si>
  <si>
    <t>Security_Multiplier</t>
  </si>
  <si>
    <t>All</t>
  </si>
  <si>
    <t>TotalAnnualMaxCapacityInvestment</t>
  </si>
  <si>
    <t>Write ; Interpolate_Escalate ; Fix_Last</t>
  </si>
  <si>
    <t>The max capacity investment of Hydro-Dam</t>
  </si>
  <si>
    <t>Sector</t>
  </si>
  <si>
    <t>Transport</t>
  </si>
  <si>
    <t>Passenger</t>
  </si>
  <si>
    <t>Passenger demands</t>
  </si>
  <si>
    <t>Freight demands</t>
  </si>
  <si>
    <t>DDP</t>
  </si>
  <si>
    <t>Represents the policy vision for the Deep Decarbonization Pathway.</t>
  </si>
  <si>
    <t>v_2060</t>
  </si>
  <si>
    <t>v_2070</t>
  </si>
  <si>
    <t>DEMTRN_NOMOT</t>
  </si>
  <si>
    <t>DEMTRNPASPUB</t>
  </si>
  <si>
    <t>TRNMIC</t>
  </si>
  <si>
    <t>Microbuses</t>
  </si>
  <si>
    <t>TRNBUS</t>
  </si>
  <si>
    <t>Buses</t>
  </si>
  <si>
    <t>TRNTAX</t>
  </si>
  <si>
    <t>Taxis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</si>
  <si>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</si>
  <si>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</si>
  <si>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</si>
  <si>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</si>
  <si>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</si>
  <si>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</si>
  <si>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</si>
  <si>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</si>
  <si>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</si>
  <si>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</si>
  <si>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TRNCATTRU</t>
  </si>
  <si>
    <t>Catenary trucking</t>
  </si>
  <si>
    <t>TRNFREMED</t>
  </si>
  <si>
    <t>Medium freight</t>
  </si>
  <si>
    <t>TRNFRELIG</t>
  </si>
  <si>
    <t>Light freight</t>
  </si>
  <si>
    <t>Rail Electric</t>
  </si>
  <si>
    <t>TRNPASRAIELE</t>
  </si>
  <si>
    <t>Freight rail Electric</t>
  </si>
  <si>
    <t>TRNFRERAIELE</t>
  </si>
  <si>
    <t>SUVs Electric</t>
  </si>
  <si>
    <t>TRNSEDELE</t>
  </si>
  <si>
    <t>Heavy freight Hybrid Diesel</t>
  </si>
  <si>
    <t>TRNFREHEAHYBDSL</t>
  </si>
  <si>
    <t>PP_HYDAMADAMLAR</t>
  </si>
  <si>
    <t>ELE_DISTR</t>
  </si>
  <si>
    <t>E5_AGRELE</t>
  </si>
  <si>
    <t>Demand Agriculture Electricity</t>
  </si>
  <si>
    <t>E5_COMELE</t>
  </si>
  <si>
    <t>Demand Commercial Electricity</t>
  </si>
  <si>
    <t>E5_INDELE</t>
  </si>
  <si>
    <t>Demand Industrial Electricity</t>
  </si>
  <si>
    <t>E5_RESELE</t>
  </si>
  <si>
    <t>Demand Residential Electricity</t>
  </si>
  <si>
    <t>Contains: PP_;PPI</t>
  </si>
  <si>
    <t>Contains: PP;PPI</t>
  </si>
  <si>
    <t>Sedan Electric</t>
  </si>
  <si>
    <t>Min</t>
  </si>
  <si>
    <t>DDP70</t>
  </si>
  <si>
    <t>PA</t>
  </si>
  <si>
    <t>TRNMICELE</t>
  </si>
  <si>
    <t>TRNBUSELE</t>
  </si>
  <si>
    <t>TRNTAXELE</t>
  </si>
  <si>
    <t>TRNMOTELE</t>
  </si>
  <si>
    <t>TRNSUVELE</t>
  </si>
  <si>
    <t>TRNCAMELE</t>
  </si>
  <si>
    <t>TRNFREHEAELE</t>
  </si>
  <si>
    <t>TRNFREMEDELE</t>
  </si>
  <si>
    <t>TRNFRELIGELE</t>
  </si>
  <si>
    <t>Microbuses Electric</t>
  </si>
  <si>
    <t>Buses Electric</t>
  </si>
  <si>
    <t>Taxis Electric</t>
  </si>
  <si>
    <t>Motorcycles Electric</t>
  </si>
  <si>
    <t>Sedanes Electric</t>
  </si>
  <si>
    <t>Minivan Electric</t>
  </si>
  <si>
    <t>Heavy freight Electric</t>
  </si>
  <si>
    <t>Medium freight Electric</t>
  </si>
  <si>
    <t>Light freight Electric</t>
  </si>
  <si>
    <t>Light Freight</t>
  </si>
  <si>
    <t>Medium Freight</t>
  </si>
  <si>
    <t>Heavy freight Hydrogen</t>
  </si>
  <si>
    <t>TRNFREHEAHYD</t>
  </si>
  <si>
    <t>Overwrite ; Interpolate ; Fix_Last</t>
  </si>
  <si>
    <t>TotalTechnologyAnnualActivityUpperLimit</t>
  </si>
  <si>
    <t>PJ</t>
  </si>
  <si>
    <t>PP_WND_US</t>
  </si>
  <si>
    <t>intact</t>
  </si>
  <si>
    <t>TRNSEDHYBGSL</t>
  </si>
  <si>
    <t>TRNMICDSL</t>
  </si>
  <si>
    <t>TRNMOTGSL</t>
  </si>
  <si>
    <t>TRNMICGSL</t>
  </si>
  <si>
    <t>TRNBUSDSL</t>
  </si>
  <si>
    <t>TRNSUVGSL</t>
  </si>
  <si>
    <t>TRNFREMEDDSL</t>
  </si>
  <si>
    <t>TRNSUVDSL</t>
  </si>
  <si>
    <t>TRNSEDGSL</t>
  </si>
  <si>
    <t>TRNCAMDSL</t>
  </si>
  <si>
    <t>TRNSUVHYBGSL</t>
  </si>
  <si>
    <t>TRNSEDDSL</t>
  </si>
  <si>
    <t>TRNFREHEADSL</t>
  </si>
  <si>
    <t>TRNFRELIGDSL</t>
  </si>
  <si>
    <t>TRNFRELIGGSL</t>
  </si>
  <si>
    <t>TRNTAXGSL</t>
  </si>
  <si>
    <t>TRNCAMGSL</t>
  </si>
  <si>
    <t>Light Freight Diesel</t>
  </si>
  <si>
    <t>Light Freight Gasoline</t>
  </si>
  <si>
    <t>Taxis Gasoline</t>
  </si>
  <si>
    <t>Minivan Gasoline</t>
  </si>
  <si>
    <t>Heavy freight Diesel</t>
  </si>
  <si>
    <t>Sedan Diesel</t>
  </si>
  <si>
    <t>SUVs Hybrid Gasoline</t>
  </si>
  <si>
    <t>Minivan Diesel</t>
  </si>
  <si>
    <t>Sedan Gasoline</t>
  </si>
  <si>
    <t>SUV Diesel</t>
  </si>
  <si>
    <t>Medium Freight Diesel</t>
  </si>
  <si>
    <t>SUVs Gasoline</t>
  </si>
  <si>
    <t>Bus Diesel</t>
  </si>
  <si>
    <t>Microbuses Gasoline</t>
  </si>
  <si>
    <t>Motorcycle Gasoline</t>
  </si>
  <si>
    <t>Microbuses Diesel</t>
  </si>
  <si>
    <t>Sedan Hybrid Gasoline</t>
  </si>
  <si>
    <t>E5_RESFIR</t>
  </si>
  <si>
    <t>Demand Residential Firewood</t>
  </si>
  <si>
    <t>E5_RESLPG</t>
  </si>
  <si>
    <t>Demand Residential LPG</t>
  </si>
  <si>
    <t>E5_INDFOI</t>
  </si>
  <si>
    <t>Demand Industrial Fuel Oil</t>
  </si>
  <si>
    <t>E5_INDLPG</t>
  </si>
  <si>
    <t>Demand Industrial LPG</t>
  </si>
  <si>
    <t>E5_INDNGS</t>
  </si>
  <si>
    <t>Demand Industrial Natural Gas</t>
  </si>
  <si>
    <t>E5_INDPURDSL</t>
  </si>
  <si>
    <t>Demand Shipping Pure_Diesel</t>
  </si>
  <si>
    <t>E5_INDPURGSL</t>
  </si>
  <si>
    <t>Demand Shipping Pure_Gasoline</t>
  </si>
  <si>
    <t>E5_INDSUG</t>
  </si>
  <si>
    <t>Demand Industrial Sugarcane and subproducts</t>
  </si>
  <si>
    <t>E5_CONELE</t>
  </si>
  <si>
    <t>Demand Construction Electricity</t>
  </si>
  <si>
    <t>E5_CONKJF</t>
  </si>
  <si>
    <t>Demand Construction Kerosene and Jet Fuel</t>
  </si>
  <si>
    <t>E5_CONLPG</t>
  </si>
  <si>
    <t>Demand Construction LPG</t>
  </si>
  <si>
    <t>E5_CONPURDSL</t>
  </si>
  <si>
    <t>Demand Construction Pure_Diesel</t>
  </si>
  <si>
    <t>E5_CONPURGSL</t>
  </si>
  <si>
    <t>Demand Construction Pure_Gasoline</t>
  </si>
  <si>
    <t>E5_COMLPG</t>
  </si>
  <si>
    <t>Demand Commercial LPG</t>
  </si>
  <si>
    <t>E5_COMPURDSL</t>
  </si>
  <si>
    <t>Demand Commercial Pure_Diesel</t>
  </si>
  <si>
    <t>E5_AGRLPG</t>
  </si>
  <si>
    <t>Demand Agriculture LPG</t>
  </si>
  <si>
    <t>E5_AGRPURGSL</t>
  </si>
  <si>
    <t>Demand Agriculture Pure_Gasoline</t>
  </si>
  <si>
    <t>TotalTechnologyAnnualActivityLowerLimit</t>
  </si>
  <si>
    <t>The minimum production of electricity</t>
  </si>
  <si>
    <t>PP_SPV_US</t>
  </si>
  <si>
    <t>PP_BGSICE</t>
  </si>
  <si>
    <t>PP_SUG</t>
  </si>
  <si>
    <t>The maximum production of electricity</t>
  </si>
  <si>
    <t>E5_INDHYD</t>
  </si>
  <si>
    <t>Demand Industrial Hydrogen</t>
  </si>
  <si>
    <t>E5_INDFIR</t>
  </si>
  <si>
    <t>Demand Industrial Firewood</t>
  </si>
  <si>
    <t>TotalAnnualMaxCapacity</t>
  </si>
  <si>
    <t>The maximum capacity of Solar (large)</t>
  </si>
  <si>
    <t>PP_SPV_DG</t>
  </si>
  <si>
    <t>2018 ; 2019 ; 2020 ; 2021 ; 2022 ; 2023 ; 2024 ; 2025 ; 2026 ; 2027 ; 2028 ; 2029 ; 2030 ; 2031 ; 2032 ; 2033 ; 2034 ; 2035 ; 2036 ; 2037 ; 2038 ; 2039 ; 2040 ; 2041 ; 2042 ; 2043 ; 2044 ; 2045 ; 2046 ; 2047 ; 2048 ; 2049 ; 2050 ; 2051 ; 2052 ; 2053 ; 2054 ; 2055 ; 2056 ; 2057 ; 2058 ; 2059 ; 2060 ; 2061 ; 2062 ; 2063 ; 2064 ; 2065 ; 2066 ; 2067 ; 2068</t>
  </si>
  <si>
    <t>Write ; Interpolate ; Fix_Last</t>
  </si>
  <si>
    <t>PP_GEO</t>
  </si>
  <si>
    <t>PPICRUPETICE</t>
  </si>
  <si>
    <t>PPICRUPETTST</t>
  </si>
  <si>
    <t>PPINGSPETTST</t>
  </si>
  <si>
    <t>PPINGSPETICE</t>
  </si>
  <si>
    <t>PPINGSPETTGS</t>
  </si>
  <si>
    <t>PPIFOIPETICE</t>
  </si>
  <si>
    <t>e2023</t>
  </si>
  <si>
    <t>e2024</t>
  </si>
  <si>
    <t>e2025</t>
  </si>
  <si>
    <t>e2026</t>
  </si>
  <si>
    <t>e2027</t>
  </si>
  <si>
    <t>e2028</t>
  </si>
  <si>
    <t>e2029</t>
  </si>
  <si>
    <t>e2030</t>
  </si>
  <si>
    <t>e2031</t>
  </si>
  <si>
    <t>e2032</t>
  </si>
  <si>
    <t>e2033</t>
  </si>
  <si>
    <t>e2034</t>
  </si>
  <si>
    <t>e2035</t>
  </si>
  <si>
    <t>e2036</t>
  </si>
  <si>
    <t>e2037</t>
  </si>
  <si>
    <t>e2038</t>
  </si>
  <si>
    <t>e2039</t>
  </si>
  <si>
    <t>e2040</t>
  </si>
  <si>
    <t>e2041</t>
  </si>
  <si>
    <t>e2042</t>
  </si>
  <si>
    <t>e2043</t>
  </si>
  <si>
    <t>e2044</t>
  </si>
  <si>
    <t>e2045</t>
  </si>
  <si>
    <t>e2046</t>
  </si>
  <si>
    <t>e2047</t>
  </si>
  <si>
    <t>e2048</t>
  </si>
  <si>
    <t>e2049</t>
  </si>
  <si>
    <t>e2050</t>
  </si>
  <si>
    <t>e2051</t>
  </si>
  <si>
    <t>e2052</t>
  </si>
  <si>
    <t>e2053</t>
  </si>
  <si>
    <t>e2054</t>
  </si>
  <si>
    <t>e2055</t>
  </si>
  <si>
    <t>e2056</t>
  </si>
  <si>
    <t>e2057</t>
  </si>
  <si>
    <t>e2058</t>
  </si>
  <si>
    <t>e2059</t>
  </si>
  <si>
    <t>e2060</t>
  </si>
  <si>
    <t>e2061</t>
  </si>
  <si>
    <t>e2062</t>
  </si>
  <si>
    <t>e2063</t>
  </si>
  <si>
    <t>e2064</t>
  </si>
  <si>
    <t>e2065</t>
  </si>
  <si>
    <t>e2066</t>
  </si>
  <si>
    <t>e2067</t>
  </si>
  <si>
    <t>e2068</t>
  </si>
  <si>
    <t>e2069</t>
  </si>
  <si>
    <t>e2070</t>
  </si>
  <si>
    <t>Min/Max</t>
  </si>
  <si>
    <t>E5_COMPURGSL</t>
  </si>
  <si>
    <t>Demand Commercial Pure_Gasoline</t>
  </si>
  <si>
    <t>E5_COMFOI</t>
  </si>
  <si>
    <t>Demand Commercial Fuel Oil</t>
  </si>
  <si>
    <t>0.0458 ; 0.0267 ; 0.0237 ; 0.0069 ; 0.025775 ; 0.022596083 ; 0.019417167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</t>
  </si>
  <si>
    <t>0.1046 ; 0.0965 ; 0.018 ; 0.0998 ; 0.079725 ; 0.06989225 ; 0.0600595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</t>
  </si>
  <si>
    <t>2.1348 ; 2.026 ; 1.9598 ; 2.1864 ; 2.07675 ; 1.8206175 ; 1.564485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</t>
  </si>
  <si>
    <t>0.5301 ; 0.4828 ; 0.4618 ; 0.6247 ; 0.52485 ; 0.4601185 ; 0.395387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</t>
  </si>
  <si>
    <t>0.2549 ; 0.2355 ; 0.2473 ; 0.2528 ; 0.247625 ; 0.217084583 ; 0.186544167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</t>
  </si>
  <si>
    <t>6.1118 ; 6.022 ; 5.8303 ; 6.18 ; 6.036025 ; 5.291581917 ; 4.547138833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</t>
  </si>
  <si>
    <t>TRNCAMHYBGSL</t>
  </si>
  <si>
    <t>Minivan Hybrid</t>
  </si>
  <si>
    <t>Taxis Hybrid</t>
  </si>
  <si>
    <t>TRNTAXHYBGSL</t>
  </si>
  <si>
    <t>TRNBUSHYBDSL</t>
  </si>
  <si>
    <t>TRNMICHYBDSL</t>
  </si>
  <si>
    <t>Microbuses Hybrid</t>
  </si>
  <si>
    <t>Bus Hybrid</t>
  </si>
  <si>
    <t xml:space="preserve">0.2625 ; 0.2849 ; 0.2552 ; 0.2139 ; 0.18664764 ; 0.38774216 ; 0.505592 ; 0.78607425 ; 0.9808632 ; 1.2086052 ; 1.3587396 ; 1.639561 ; 1.9510544 ; 2.162859 ; 2.5207737 ; 2.76379 ; 3.0198084 ; 3.2737562 ; 3.5615638 ; 3.8486112 ; 4.1669625 ; 4.4867888 ; 4.8256155 ; 4.9743072 ; 5.2276895 ; 5.4517484 ; 5.6005572 ; 5.7104572 ; 5.8532488 ; 6.08431965 ; 6.21982005 ; 6.34862295 ; 6.5949596 ; 6.73525 ; 6.87126 ; 7.0230692 ; 7.430193 ; 7.582647 ; 7.731048 ; 8.1434086 ; 8.2947258 ; 8.7193376 ; 8.8679104 ; 9.0219968 ; 9.4598394 ; 9.6168732 ; 9.7725078 ; 9.9359601 ; 10.3980704 ; 10.5592168 ; 10.7230492 ; 10.8919442 </t>
  </si>
  <si>
    <t xml:space="preserve">0 ; 0 ; 0 ; 0 ; 0 ; 0 ; 0 ; 0 ; 0 ; 0 ; 0.5661415 ; 0.5855575 ; 0.6097045 ; 0.636135 ; 0.6633615 ; 1.105516 ; 1.1504032 ; 1.1904568 ; 1.2388048 ; 1.2828704 ; 1.333428 ; 1.3805504 ; 1.84088295 ; 1.89760608 ; 1.95800734 ; 2.00546459 ; 2.06020497 ; 2.10063247 ; 2.15315938 ; 2.19889447 ; 2.24786479 ; 2.29441461 ; 2.34234772 ; 2.392175 ; 2.440482 ; 2.49440044 ; 2.55103293 ; 2.60337547 ; 2.65432648 ; 2.70571318 ; 2.75598954 ; 2.80653679 ; 2.85435866 ; 2.90395522 ; 2.95261654 ; 3.00163012 ; 3.05020698 ; 3.10122391 ; 3.15000368 ; 3.19882156 ; 3.24845314 ; 3.29961839 </t>
  </si>
  <si>
    <t>0 ; 0 ; 0 ; 0 ; 0.111988584 ; 0.19387108 ; 0.3539144 ; 0.47164455 ; 0.6539088 ; 0.7691124 ; 0.9058264 ; 1.171115 ; 1.4632908 ; 1.781178 ; 1.9900845 ; 2.211032 ; 2.4446068 ; 2.6785278 ; 2.9421614 ; 3.207176 ; 3.41690925 ; 3.65845856 ; 3.8962377 ; 4.03471584 ; 4.20116138 ; 4.34192819 ; 4.50044775 ; 4.62954923 ; 4.8080258 ; 4.95284968 ; 5.12862355 ; 5.27938119 ; 5.41241512 ; 5.550775 ; 5.68656 ; 5.83641268 ; 5.99368902 ; 6.14194407 ; 6.26214888 ; 6.40965064 ; 6.52875192 ; 6.67574285 ; 6.7894939 ; 6.93566004 ; 7.05188028 ; 7.19808388 ; 7.31457402 ; 7.43691559 ; 7.55389232 ; 7.70201696 ; 7.82151824 ; 7.94471224</t>
  </si>
  <si>
    <t xml:space="preserve">0 ; 0 ; 0 ; 0 ; 0.11310847 ; 0.195809791 ; 0.357453544 ; 0.476360996 ; 0.660447888 ; 0.776803524 ; 0.914884664 ; 1.18282615 ; 1.477923708 ; 1.79898978 ; 2.009985345 ; 2.23314232 ; 2.469052868 ; 2.705313078 ; 2.971583014 ; 3.23924776 ; 3.451078343 ; 3.695043146 ; 3.935200077 ; 4.075062998 ; 4.243172994 ; 4.385347472 ; 4.545452228 ; 4.675844722 ; 4.856106058 ; 5.002378177 ; 5.179909786 ; 5.332175002 ; 5.466539271 ; 5.60628275 ; 5.7434256 ; 5.894776807 ; 6.05362591 ; 6.203363511 ; 6.324770369 ; 6.473747146 ; 6.594039439 ; 6.742500279 ; 6.857388839 ; 7.00501664 ; 7.122399083 ; 7.270064719 ; 7.38771976 ; 7.511284746 ; 7.629431243 ; 7.77903713 ; 7.899733422 ; 8.024159362 </t>
  </si>
  <si>
    <t>E5_CRUTRNELE</t>
  </si>
  <si>
    <t>Demand Electricity SOTE Crude</t>
  </si>
  <si>
    <t>E5_CRUTRNCRU</t>
  </si>
  <si>
    <t>Demand Crude SOTE Crude</t>
  </si>
  <si>
    <t>BLEND_GSL</t>
  </si>
  <si>
    <t>Fuel_Set</t>
  </si>
  <si>
    <t>E1_BIODSL</t>
  </si>
  <si>
    <t>BLEND_DSL</t>
  </si>
  <si>
    <t>-</t>
  </si>
  <si>
    <t>E1_ETA</t>
  </si>
  <si>
    <t>E1_PURGSL</t>
  </si>
  <si>
    <t>E1_PURDSL</t>
  </si>
  <si>
    <t>T4_DSLHEA</t>
  </si>
  <si>
    <t>T4_DSLLIG</t>
  </si>
  <si>
    <t>T4_DSLMED</t>
  </si>
  <si>
    <t>T4_DSLPRI</t>
  </si>
  <si>
    <t>T4_DSLPUB</t>
  </si>
  <si>
    <t>T4_GSLLIG</t>
  </si>
  <si>
    <t>T4_GSLMED</t>
  </si>
  <si>
    <t>T4_GSLPRI</t>
  </si>
  <si>
    <t>T4_GSLPUB</t>
  </si>
  <si>
    <t>CO2</t>
  </si>
  <si>
    <t>EmissionActivityRatio</t>
  </si>
  <si>
    <t>Biofuels</t>
  </si>
  <si>
    <t>PP_BMSTST</t>
  </si>
  <si>
    <t>PP_TPP</t>
  </si>
  <si>
    <t>0 ; 0 ; 0 ; 0 ; 0 ; 0.29080662 ; 0.505592 ; 0.7336693 ; 0.8718784 ; 0.9888588 ; 1.132283 ; 1.2882265 ; 1.5852317 ; 1.781178 ; 2.1227568 ; 2.487411 ; 2.876008 ; 3.2737562 ; 3.85577994 ; 4.45797464 ; 5.1003621 ; 5.66025664 ; 6.1124463 ; 6.8166432 ; 7.45183376 ; 7.90503518 ; 8.4008358 ; 8.99397009 ; 9.53243376 ; 9.94839634 ; 10.41001461 ; 10.93745217 ; 11.50706744 ; 11.914425 ; 12.32088 ; 12.714177 ; 13.22574354 ; 13.59821362 ; 13.94165656 ; 14.39544488 ; 14.76996336 ; 15.17709701 ; 15.60197986 ; 16.04223806 ; 16.36838878 ; 16.78581504 ; 17 ; 17 ; 17 ; 17 ; 17 ; 17</t>
  </si>
  <si>
    <t>0.1238 ; 0.118 ; 0.1204 ; 0.1191 ; 0.35415 ; 0.62207 ; 0.91241 ; 1.21689 ; 1.79324 ; 2.30916  ; 2.9439358 ; 3.6304565 ; 4.3898724 ; 6.106896 ; 8.0930103 ; 10.0878335 ; 12.3668344 ; 14.5830958 ; 16.75483492 ; 18.98648192 ; 21.4348551 ; 23.95254944 ; 26.6302485 ; 29.21944896 ; 31.97444996 ; 34.61860234 ; 37.48372926 ; 40.1771453 ; 41.85072892 ; 43.42282866 ; 45.08823938 ; 46.73477526 ; 48.4388412 ; 49.7015 ; 50.9421 ; 52.067582 ; 53.4973896 ; 54.8478133 ; 56.1789488 ; 57.5292414 ; 58.865796 ; 59.945446 ; 61.2440062 ; 62.5901028 ; 63.9255814 ; 65.2781696 ; 66.630735 ; 68.0462722 ; 69.4224112 ; 70.4983004 ; 71.9075064 ; 72.5</t>
  </si>
  <si>
    <t>New capacity factor</t>
  </si>
  <si>
    <t>PP_CHP</t>
  </si>
  <si>
    <t>PP_COA</t>
  </si>
  <si>
    <t>PP_FOIICE</t>
  </si>
  <si>
    <t>PP_FOITST</t>
  </si>
  <si>
    <t>PP_DSLICE</t>
  </si>
  <si>
    <t>PP_DSLTGS</t>
  </si>
  <si>
    <t>PP_NGSTGS</t>
  </si>
  <si>
    <t>PP_CRU</t>
  </si>
  <si>
    <t>PP_WASICE</t>
  </si>
  <si>
    <t>PP_HYDPACRORMED</t>
  </si>
  <si>
    <t>PP_HYDPACRORLAR</t>
  </si>
  <si>
    <t>The maximum capacity of Geothermal</t>
  </si>
  <si>
    <t>Overwrite  ;  Interpolate  ;  Fix_Last</t>
  </si>
  <si>
    <t>TotalAnnualMinCapacityInvestment</t>
  </si>
  <si>
    <t>PP_HYDPACRORSMA</t>
  </si>
  <si>
    <t>PP_HYDAMARORSMA</t>
  </si>
  <si>
    <t>PP_HYDAMARORMED</t>
  </si>
  <si>
    <t>PP_HYDAMARORLAR</t>
  </si>
  <si>
    <t>0 ; 0 ; 0 ; 0 ; 0 ; 0 ; 0 ; 0 ; 0 ; 0 ; 0 ; 0 ; 0 ; 0 ; 0 ; 0 ; 0 ; 0 ; 0 ; 0 ; 0.11649 ; 0 ; 0 ; 0 ; 0 ; 0 ; 0.02964 ; 0 ; 0 ; 0 ; 0 ; 0 ; 0 ; 0 ; 0 ; 0 ; 0 ; 0 ; 0.06205 ; 0 ; 0 ; 0 ; 0 ; 0 ; 0.2149 ; 0 ; 0 ; 0 ; 0 ; 0 ; 0.4799</t>
  </si>
  <si>
    <t>0 ; 0 ; 0 ; 0 ; 0 ; 0 ; 0 ; 0 ; 0 ; 0 ; 0 ; 0 ; 0 ; 0 ; 0 ; 0 ; 0 ; 0 ; 0 ; 0 ; 0.3541 ; 0 ; 0 ; 0 ; 0 ; 0 ; 0.5322 ; 0 ; 0 ; 0 ; 0 ; 0 ; 0 ; 0 ; 0 ; 0 ; 0 ; 0 ; 0.2834 ; 0 ; 0 ; 0 ; 0 ; 0 ; 0.1507 ; 0 ; 0 ; 0 ; 0 ; 0 ; 0.0623</t>
  </si>
  <si>
    <t>0 ; 0 ; 0 ; 0 ; 0 ; 0 ; 0 ; 0 ; 0 ; 0 ; 0 ; 0 ; 0 ; 0 ; 0 ; 0 ; 0 ; 0 ; 0 ; 0 ; 0.46 ; 0 ; 0 ; 0 ; 0 ; 0 ; 0 ; 0 ; 0 ; 0 ; 0 ; 0 ; 0 ; 0 ; 0 ; 0 ; 0 ; 0 ; 0 ; 0 ; 0 ; 0 ; 0 ; 0 ; 0 ; 0 ; 0 ; 0 ; 0 ; 0 ; 0</t>
  </si>
  <si>
    <t>0 ; 0 ; 0 ; 0 ; 0 ; 0 ; 0 ; 0 ; 0 ; 0 ; 0 ; 0 ; 0 ; 0 ; 0 ; 0 ; 0 ; 0 ; 0 ; 0 ; 0.01765 ; 0 ; 0 ; 0 ; 0 ; 0 ; 0.024 ; 0 ; 0 ; 0 ; 0 ; 0 ; 0 ; 0 ; 0 ; 0 ; 0 ; 0 ; 0.051 ; 0 ; 0 ; 0 ; 0 ; 0 ; 0.0392 ; 0 ; 0 ; 0 ; 0 ; 0 ; 0.1485</t>
  </si>
  <si>
    <t>0 ; 0 ; 0 ; 0 ; 0 ; 0 ; 0 ; 0 ; 0 ; 0 ; 0 ; 0 ; 0 ; 0 ; 0 ; 0 ; 0.1 ; 0 ; 0 ; 0 ; 0 ; 0 ; 0 ; 0 ; 0 ; 0 ; 0.5127 ; 0 ; 0 ; 0 ; 0 ; 0 ; 0 ; 0 ; 0 ; 0 ; 0 ; 0 ; 0 ; 0 ; 0 ; 0 ; 0 ; 0 ; 0.2644 ; 0 ; 0 ; 0 ; 0 ; 0 ; 0.531</t>
  </si>
  <si>
    <t>0 ; 0 ; 0 ; 0 ; 0 ; 0 ; 0 ; 0 ; 0 ; 0 ; 0 ; 0 ; 0 ; 0 ; 0 ; 0 ; 0 ; 0 ; 0 ; 0 ; 0 ; 0 ; 0 ; 0 ; 0 ; 0 ; 0 ; 0 ; 0 ; 0 ; 0 ; 0 ; 3.18 ; 0 ; 0 ; 0 ; 0 ; 0 ; 0 ; 0 ; 0 ; 0 ; 0 ; 0 ; 0 ; 0 ; 0 ; 0 ; 0 ; 0 ; 1.172</t>
  </si>
  <si>
    <t>The maximum capacity of Hydro ROR Pacific</t>
  </si>
  <si>
    <t>0 ; 0 ; 0 ; 0 ; 0 ; 0 ; 9.7638775 ; 10.1623555 ; 10.5723105 ; 11.0019006 ; 11.608354 ; 11.926014 ; 12.333444 ; 12.7599307 ; 13.365324 ; 14.63698 ; 15.30754 ; 15.9196 ; 16.56586 ; 17.14926 ; 17.8151 ; 18.44861 ; 19.18021 ; 19.73018 ; 20.33226 ; 20.837 ; 21.45092 ; 21.9313 ; 22.49665 ; 22.96256 ; 23.4332 ; 23.89115 ; 24.38698 ; 25.10534 ; 25.5363018 ; 26.1792478 ; 26.8124648 ; 27.4752978 ; 28.1324308 ; 28.7994428 ; 29.4540728 ; 30.1543128 ; 30.8424628 ; 31.5684128 ; 32.2841828 ; 33.0312928 ; 33.7671028 ; 34.5610268 ; 35.3307728 ; 36.1608428 ; 36.9879718</t>
  </si>
  <si>
    <t>PP_HYDAMADAMMED</t>
  </si>
  <si>
    <t>PP_HYDAMADAMSMA</t>
  </si>
  <si>
    <t>PP_HYDPACDAMLAR</t>
  </si>
  <si>
    <t>PP_HYDPACDAMMED</t>
  </si>
  <si>
    <t>PP_HYDPACDAMSMA</t>
  </si>
  <si>
    <t>Min capacity investment</t>
  </si>
  <si>
    <t>0 ; 0 ; 0 ; 0 ; 0 ; 0 ; 0 ; 0 ; 0 ; 0 ; 0.57438 ; 0.59266 ; 0.6163 ; 0.6902 ; 0.76952 ; 1.36388 ; 1.50482 ; 1.64282 ; 1.80055 ; 1.96036 ; 2.13635 ; 2.31586 ; 3.22804 ; 3.47229 ; 3.73463 ; 3.98519 ; 4.26696 ; 4.5277 ; 4.80442 ; 5.07596 ; 5.35942 ; 5.6464 ; 5.94477 ; 6.3586 ; 6.70438 ; 7.06063 ; 7.42691 ; 7.81017 ; 8.20891 ; 8.61713 ; 9.03568 ; 9.47017 ; 9.91981 ; 10.38434 ; 10.86416 ; 11.35792 ; 11.8687 ; 12.39579 ; 12.94073 ; 13.50244 ; 14.08287</t>
  </si>
  <si>
    <t>6.1118 ; 6.022 ; 5.8303 ; 6.18 ; 5.80936411133438 ; 5.25184070752048 ; 5.19881361504111 ; 5.16153145589507 ; 5.15786069674903 ; 5.09287587093633 ; 4.3763876305385 ; 4.3763876305385 ; 4.3763876305385 ; 4.3763876305385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</t>
  </si>
  <si>
    <t>0.0458 ; 0.0267 ; 0.0237 ; 0.0069 ; 0.0441841947501989 ; 0.0258238288128675 ; 0.0255405242924024 ; 0.0286060864386038 ; 0.0321976485848052 ; 0.0387348107310066 ; 0.0332854267118159 ; 0.0332854267118159 ; 0.0332854267118159 ; 0.0332854267118159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</t>
  </si>
  <si>
    <t>0.2549 ; 0.2355 ; 0.2473 ; 0.2528 ; 0.247283571669537 ; 0.217024719566053 ; 0.215689305798778 ; 0.21775535869817 ; 0.217752478264229 ; 0.216785264496955 ; 0.186286957324381 ; 0.186286957324381 ; 0.186286957324381 ; 0.186286957324381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</t>
  </si>
  <si>
    <t xml:space="preserve">2.1348 ; 2.026 ; 1.9598 ; 2.1864 ; 1.97768914554012 ; 1.80324883018465 ; 1.77570206036935 ; 1.76723155722072 ; 1.77036812073875 ; 1.73377415092346 ; 1.48985915630687 ; 1.48985915630687 ; 1.48985915630687 ; 1.48985915630687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</t>
  </si>
  <si>
    <t>0.5301 ; 0.4828 ; 0.4618 ; 0.6247 ; 0.44385356786636 ; 0.445917125565889 ; 0.430795251131791 ; 0.42396664336436 ; 0.420820035596928 ; 0.389111627829498 ; 0.334369687792652 ; 0.334369687792652 ; 0.334369687792652 ; 0.334369687792652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</t>
  </si>
  <si>
    <t>0.1046 ; 0.0965 ; 0.018 ; 0.0998 ; 0.0180220999416973 ; 0.0590736748564426 ; 0.0438936830462206 ; 0.0301338912359986 ; 0.0301377660924429 ; 0.0157993742822209 ; 0.0135766486227451 ; 0.0135766486227451 ; 0.0135766486227451 ; 0.0135766486227451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</t>
  </si>
  <si>
    <t>6.1118 ; 6.022 ; 5.8303 ; 6.18 ; 5.80936411133438 ; 5.30435911459569 ; 5.25080175119152 ; 5.21314677045402 ; 5.20943930371653 ; 5.14380462964569 ; 4.42015150684388 ; 4.42015150684388 ; 4.42015150684388 ; 4.42015150684388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</t>
  </si>
  <si>
    <t xml:space="preserve">0.0458 ; 0.0267 ; 0.0237 ; 0.0069 ; 0.0441841947501989 ; 0.0260820671009962 ; 0.0257959295353264 ; 0.0288921473029898 ; 0.0325196250706533 ; 0.0391221588383167 ; 0.0336182809789341 ; 0.0336182809789341 ; 0.0336182809789341 ; 0.0336182809789341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</t>
  </si>
  <si>
    <t>0.1046 ; 0.0965 ; 0.018 ; 0.0998 ; 0.0180220999416973 ; 0.059664411605007 ; 0.0443326198766828 ; 0.0304352301483586 ; 0.0304391437533673 ; 0.0159573680250431 ; 0.0137124151089726 ; 0.0137124151089726 ; 0.0137124151089726 ; 0.0137124151089726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</t>
  </si>
  <si>
    <t>2.1348 ; 2.026 ; 1.9598 ; 2.1864 ; 1.97768914554012 ; 1.8212813184865 ; 1.79345908097305 ; 1.78490387279293 ; 1.78807180194614 ; 1.75111189243269 ; 1.50475774786993 ; 1.50475774786993 ; 1.50475774786993 ; 1.50475774786993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</t>
  </si>
  <si>
    <t>0.5301 ; 0.4828 ; 0.4618 ; 0.6247 ; 0.44385356786636 ; 0.450376296821548 ; 0.435103203643109 ; 0.428206309798004 ; 0.425028235952898 ; 0.393002744107793 ; 0.337713384670579 ; 0.337713384670579 ; 0.337713384670579 ; 0.337713384670579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</t>
  </si>
  <si>
    <t>0.2549 ; 0.2355 ; 0.2473 ; 0.2528 ; 0.247283571669537 ; 0.219194966761713 ; 0.217846198856766 ; 0.219932912285152 ; 0.219930003046871 ; 0.218953117141924 ; 0.188149826897625 ; 0.188149826897625 ; 0.188149826897625 ; 0.188149826897625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</t>
  </si>
  <si>
    <t>0.787 ; 0.084 ; 0.2856 ; 0.1362 ; 0.3297 ; 0.336816666666667 ; 0.343933333333334 ; 0.351050000000001 ; 0.358166666666667 ; 0.365283333333334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</t>
  </si>
  <si>
    <t>0.4269 ; 0.2442 ; 0.0825 ; 0.0549 ; 0.2044 ; 0.208816666666667 ; 0.213233333333335 ; 0.217650000000001 ; 0.222066666666668 ; 0.226483333333334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</t>
  </si>
  <si>
    <t>0 ; 0 ; 0 ; 0 ; 0 ; 10.0825456 ; 10.3938055 ; 10.5916435 ; 10.8703735 ; 11.1136836 ; 11.4375326 ; 11.6159836 ; 11.9207086 ; 12.191533 ; 12.516613 ; 12.782773 ; 13.097983 ; 13.342943 ; 13.675823 ; 13.920713 ; 14.241143 ; 14.518213 ; 14.839513 ; 15.105833 ; 15.415363 ; 15.636583 ; 15.939863 ; 16.180423 ; 16.499833 ; 16.744723 ; 17.013443 ; 17.256083 ; 17.530253 ; 17.816913 ; 18.102673 ; 18.389253 ; 18.672711 ; 18.966311 ; 19.254831 ; 19.547345 ; 19.837539 ; 20.132029 ; 20.428449 ; 20.729649 ; 21.033809 ; 21.33759 ; 21.64451 ; 21.95422 ; 22.26487 ; 22.57773 ; 22.89226</t>
  </si>
  <si>
    <t>0 ; 0 ; 0 ; 0 ; 0 ; 10.4289916 ; 10.7662916 ; 10.9907322 ; 11.29068483 ; 11.57596883 ; 12.0586186 ; 12.2744332 ; 12.868886 ; 12.876772 ; 13.353806 ; 13.533065 ; 13.781667 ; 13.93934 ; 14.253286 ; 14.609158 ; 15.036306 ; 15.469042 ; 15.937388 ; 16.422941 ; 16.923346 ; 17.360659 ; 17.856496 ; 18.267696 ; 18.8205638 ; 19.30385 ; 19.811687 ; 20.279859 ; 20.780919 ; 21.320923 ; 21.854131 ; 22.380371 ; 22.996331 ; 23.656061 ; 24.297749 ; 24.938569 ; 25.567759 ; 26.222964 ; 26.883865 ; 27.549563 ; 28.26067 ; 28.97429 ; 29.639668 ; 30.333188 ; 31.056934 ; 31.813994 ; 32.585387</t>
  </si>
  <si>
    <t>0.1238 ; 0.118 ; 0.1204 ; 0.1191 ; 0.1201 ; 0.1239 ; 0.1248 ; 0.1283 ; 0.1316 ; 0.1358 ; 0.143256388968 ; 2.06578710756 ; 4.5864709704 ; 7.648802568 ; 11.237227749 ; 14.737507785 ; 17.0548129125 ; 19.31992524 ; 21.16612971 ; 23.140906272 ; 25.306102998 ; 27.565832844 ; 29.978226828 ; 31.7044876005 ; 33.50822508 ; 35.2334574405 ; 37.123655184 ; 38.3402403648 ; 39.87324646668 ; 41.088244725 ; 42.3653114808 ; 43.7679916938 ; 45.0551104839 ; 46.2258931563 ; 47.3819414211 ; 48.5228823651 ; 49.8583452411 ; 51.2887058541 ; 52.6799496069 ; 54.0693114489 ; 55.4334582879 ; 56.8540082484 ; 58.2869077065 ; 59.7302075403 ; 61.271958627 ; 62.819158149 ; 64.2617641908 ; 65.7653849028 ; 67.3345386054 ; 68.9759203914 ; 70.6483775547</t>
  </si>
  <si>
    <t>0.125038 ; 0.11918 ; 0.121604 ; 0.120291 ; 0.121301 ; 0.125139 ; 0.126048 ; 0.129583 ; 0.132916 ; 0.137158 ; 0.146150457432 ; 2.10752018044 ; 4.6791269496 ; 7.803323832 ; 11.464242451 ; 15.035235215 ; 17.3993545875 ; 19.71022676 ; 21.59372829 ; 23.608399328 ; 25.817337402 ; 28.122718356 ; 30.583847572 ; 32.3449822995 ; 34.18515892 ; 35.9452444595 ; 37.873628016 ; 39.1147906752 ; 40.67876659732 ; 41.918310275 ; 43.2211763592 ; 44.6521935462 ; 45.9653147361 ; 47.1597495837 ; 48.3391523589 ; 49.5031426149 ; 50.8655845389 ; 52.3248413259 ; 53.7441910131 ; 55.1616207711 ; 56.5533261321 ; 58.0025740716 ; 59.4644209935 ; 60.9368783997 ; 62.509775973 ; 64.088232051 ; 65.5599816492 ; 67.0939785372 ; 68.6948323146 ; 70.3693733286 ; 72.0756175053</t>
  </si>
  <si>
    <t>0.2625 ; 0.2849 ; 0.2552 ; 0.2139 ; 0.2537 ; 0.2617 ; 0.2636 ; 0.2708 ; 0.278 ; 0.2867 ; 0.29845081035 ; 0.54682599906 ; 0.91729419408 ; 1.4022804708 ; 1.9169388513 ; 2.47858085475 ; 3.0016470726 ; 3.44998665 ; 3.6687958164 ; 3.9050279334 ; 4.1680640232 ; 4.2880184424 ; 4.5756240948 ; 4.7150263611 ; 4.8586926366 ; 4.9842451989 ; 5.1266000016 ; 5.2446555216 ; 5.40338386698 ; 5.73324345 ; 5.884071039 ; 6.023118123 ; 6.171932943 ; 6.7544684064 ; 6.9233887008 ; 7.0901015328 ; 7.2852376608 ; 7.7284351287 ; 7.9380745983 ; 8.1474304923 ; 8.3529868653 ; 8.5670423388 ; 8.7829586955 ; 9.0004422321 ; 9.232760889 ; 9.465900543 ; 9.6832795356 ; 10.2101510808 ; 10.4537639844 ; 10.7085903804 ; 10.9682412642</t>
  </si>
  <si>
    <t>0.265125 ; 0.287749 ; 0.257752 ; 0.216039 ; 0.256237 ; 0.264317 ; 0.266236 ; 0.273508 ; 0.28078 ; 0.289567 ; 0.3014353184535 ; 0.5522942590506 ; 0.9264671360208 ; 1.416303275508 ; 1.936108239813 ; 2.5033666632975 ; 3.031663543326 ; 3.4844865165 ; 3.705483774564 ; 3.944078212734 ; 4.209744663432 ; 4.330898626824 ; 4.621380335748 ; 4.762176624711 ; 4.907279562966 ; 5.034087650889 ; 5.177866001616 ; 5.297102076816 ; 5.4574177056498 ; 5.7905758845 ; 5.94291174939 ; 6.08334930423 ; 6.23365227243 ; 6.822013090464 ; 6.992622587808 ; 7.161002548128 ; 7.358090037408 ; 7.805719479987 ; 8.017455344283 ; 8.228904797223 ; 8.436516733953 ; 8.652712762188 ; 8.870788282455 ; 9.090446654421 ; 9.32508849789 ; 9.56055954843 ; 9.780112330956 ; 10.312252591608 ; 10.558301624244 ; 10.815676284204 ; 11.077923676842</t>
  </si>
  <si>
    <t>0 ; 0 ; 0 ; 0 ; 0 ; 0 ; 0 ; 0 ; 0 ; 0 ; 0 ; 0.24303377736 ; 0.7644118284 ; 1.274800428 ; 1.8508375116 ; 2.2776148395 ; 2.5923315627 ; 2.75998932 ; 2.9632581594 ; 3.0372439482 ; 3.2749074468 ; 3.3691573476 ; 3.59738721936 ; 3.7395036657 ; 3.8534458842 ; 3.9530220543 ; 4.0659241392 ; 4.2499794744 ; 4.397236526232 ; 4.5292623255 ; 4.66802969094 ; 4.79841743799 ; 4.9375463544 ; 5.076405161685 ; 5.21417711529 ; 5.350811000535 ; 5.50946098098 ; 5.679228844575 ; 5.84530947693 ; 6.011816135985 ; 6.17614786404 ; 6.34739955102 ; 6.52068145575 ; 6.695783539335 ; 6.8826035718 ; 7.07074086015001 ; 7.24778801604001 ; 7.42166444108571 ; 7.61631376006285 ; 7.81997062232571 ; 8.02801524463714</t>
  </si>
  <si>
    <t>0 ; 0 ; 0 ; 0 ; 0 ; 0 ; 0 ; 0 ; 0 ; 0 ; 0 ; 0.2700375304 ; 0.849346476 ; 1.41644492 ; 2.056486124 ; 2.530683155 ; 2.880368403 ; 3.0666548 ; 3.292509066 ; 3.374715498 ; 3.638786052 ; 3.743508164 ; 3.9970969104 ; 4.155004073 ; 4.281606538 ; 4.392246727 ; 4.517693488 ; 4.722199416 ; 4.88581836248 ; 5.032513695 ; 5.1866996566 ; 5.3315749311 ; 5.486162616 ; 5.64045017965 ; 5.7935301281 ; 5.94534555615 ; 6.1216233122 ; 6.31025427175 ; 6.4947883077 ; 6.67979570665 ; 6.8623865156 ; 7.05266616780001 ; 7.2452016175 ; 7.43975948815001 ; 7.64733730200001 ; 7.85637873350001 ; 8.05309779560001 ; 8.24629382342857 ; 8.46257084451428 ; 8.68885624702857 ; 8.92001693848571</t>
  </si>
  <si>
    <t>0 ; 0 ; 0 ; 0 ; 0 ; 0.0001 ; 0.0001 ; 0.0001 ; 0.0001 ; 0.0001 ; 0 ; 0.42530911038 ; 1.0192157712 ; 1.7847205992 ; 2.644053588 ; 3.751365618 ; 4.6389091122 ; 5.243979708 ; 5.7854087874 ; 6.1468032285 ; 6.49027112184 ; 6.83020080468 ; 7.06855032576 ; 7.36519635027 ; 7.85767878126 ; 8.38728157608 ; 8.96271103728 ; 9.65740016736 ; 10.43412057072 ; 11.046049047 ; 11.74852850787 ; 12.32731509174 ; 12.73475497239 ; 13.06567482363 ; 13.39243001811 ; 13.71491515251 ; 14.09238160011 ; 14.49667074141 ; 17 ; 17 ; 17 ; 17 ; 17 ; 17 ; 17 ; 17 ; 17 ; 17 ; 17 ; 17 ; 17</t>
  </si>
  <si>
    <t>3.5324 ; 2.39 ; 1.9516 ; 1.5744 ; 2.3727 ; 2.42386666666667 ; 2.47503333333334 ; 2.5262 ; 2.57736666666668 ; 2.62853333333334 ; 4.1872124448 ; 4.1872124448 ; 4.1872124448 ; 4.1872124448 ; 4.1872124448 ; 4.1872124448 ; 4.1872124448 ; 4.1872124448 ; 4.141927872 ; 4.141927872 ; 4.141927872 ; 4.141927872 ; 4.141927872 ; 4.141927872 ; 4.141927872 ; 4.141927872 ; 4.141927872 ; 4.141927872 ; 4.0553 ; 4.1243 ; 4.1954 ; 4.2655 ; 4.3384 ; 4.4887 ; 4.5669 ; 4.6457 ; 4.7242 ; 4.8052 ; 4.8856 ; 4.9659 ; 5.0463 ; 5.1273 ; 5.2095 ; 5.2924 ; 5.3765 ; 5.4603 ; 5.5451 ; 5.6308 ; 5.7164 ; 5.8027 ; 5.8897</t>
  </si>
  <si>
    <t>E5_EXPELE</t>
  </si>
  <si>
    <t>Demand Exports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</si>
</sst>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8BDF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9" xfId="0" applyFont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7" xfId="0" applyFont="1" applyBorder="1"/>
    <xf numFmtId="0" fontId="1" fillId="0" borderId="15" xfId="0" applyFont="1" applyBorder="1"/>
    <xf numFmtId="0" fontId="0" fillId="0" borderId="2" xfId="0" applyBorder="1"/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8" xfId="0" applyBorder="1"/>
    <xf numFmtId="0" fontId="1" fillId="0" borderId="21" xfId="0" applyFont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31" xfId="0" applyBorder="1"/>
    <xf numFmtId="0" fontId="5" fillId="0" borderId="32" xfId="0" applyFont="1" applyBorder="1"/>
    <xf numFmtId="0" fontId="0" fillId="0" borderId="32" xfId="0" applyBorder="1"/>
    <xf numFmtId="0" fontId="5" fillId="0" borderId="33" xfId="0" applyFont="1" applyBorder="1"/>
    <xf numFmtId="0" fontId="5" fillId="0" borderId="34" xfId="0" applyFont="1" applyBorder="1"/>
    <xf numFmtId="0" fontId="5" fillId="0" borderId="34" xfId="0" applyFont="1" applyBorder="1" applyAlignment="1">
      <alignment wrapText="1"/>
    </xf>
    <xf numFmtId="0" fontId="5" fillId="0" borderId="35" xfId="0" applyFont="1" applyBorder="1"/>
    <xf numFmtId="0" fontId="5" fillId="0" borderId="36" xfId="0" applyFont="1" applyBorder="1" applyAlignment="1">
      <alignment wrapText="1"/>
    </xf>
    <xf numFmtId="0" fontId="1" fillId="0" borderId="25" xfId="0" applyFont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6" fillId="0" borderId="0" xfId="0" applyFont="1"/>
    <xf numFmtId="0" fontId="0" fillId="6" borderId="38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6" fillId="13" borderId="0" xfId="0" applyFont="1" applyFill="1"/>
    <xf numFmtId="0" fontId="0" fillId="14" borderId="25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17" borderId="41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2" borderId="9" xfId="0" applyFill="1" applyBorder="1"/>
    <xf numFmtId="0" fontId="7" fillId="12" borderId="9" xfId="0" applyFont="1" applyFill="1" applyBorder="1"/>
    <xf numFmtId="164" fontId="7" fillId="12" borderId="9" xfId="0" applyNumberFormat="1" applyFont="1" applyFill="1" applyBorder="1"/>
    <xf numFmtId="0" fontId="6" fillId="19" borderId="1" xfId="0" applyFont="1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6" fillId="19" borderId="4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2" fontId="0" fillId="19" borderId="9" xfId="0" applyNumberForma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165" fontId="6" fillId="13" borderId="0" xfId="0" applyNumberFormat="1" applyFont="1" applyFill="1"/>
    <xf numFmtId="165" fontId="6" fillId="0" borderId="0" xfId="0" applyNumberFormat="1" applyFont="1"/>
    <xf numFmtId="0" fontId="5" fillId="9" borderId="42" xfId="0" applyFont="1" applyFill="1" applyBorder="1" applyAlignment="1">
      <alignment wrapText="1"/>
    </xf>
    <xf numFmtId="0" fontId="5" fillId="9" borderId="43" xfId="0" applyFont="1" applyFill="1" applyBorder="1" applyAlignment="1">
      <alignment wrapText="1"/>
    </xf>
    <xf numFmtId="165" fontId="6" fillId="13" borderId="45" xfId="0" applyNumberFormat="1" applyFont="1" applyFill="1" applyBorder="1"/>
    <xf numFmtId="165" fontId="6" fillId="13" borderId="46" xfId="0" applyNumberFormat="1" applyFont="1" applyFill="1" applyBorder="1"/>
    <xf numFmtId="165" fontId="6" fillId="0" borderId="45" xfId="0" applyNumberFormat="1" applyFont="1" applyBorder="1"/>
    <xf numFmtId="165" fontId="6" fillId="0" borderId="46" xfId="0" applyNumberFormat="1" applyFont="1" applyBorder="1"/>
    <xf numFmtId="0" fontId="5" fillId="6" borderId="44" xfId="0" applyFont="1" applyFill="1" applyBorder="1" applyAlignment="1">
      <alignment wrapText="1"/>
    </xf>
    <xf numFmtId="10" fontId="0" fillId="0" borderId="0" xfId="1" applyNumberFormat="1" applyFont="1"/>
    <xf numFmtId="0" fontId="0" fillId="23" borderId="16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165" fontId="6" fillId="13" borderId="49" xfId="0" applyNumberFormat="1" applyFont="1" applyFill="1" applyBorder="1"/>
    <xf numFmtId="165" fontId="6" fillId="13" borderId="50" xfId="0" applyNumberFormat="1" applyFont="1" applyFill="1" applyBorder="1"/>
    <xf numFmtId="165" fontId="6" fillId="13" borderId="51" xfId="0" applyNumberFormat="1" applyFont="1" applyFill="1" applyBorder="1"/>
    <xf numFmtId="0" fontId="0" fillId="0" borderId="47" xfId="0" applyBorder="1"/>
    <xf numFmtId="0" fontId="0" fillId="0" borderId="4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8B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63">
          <cell r="T63">
            <v>46.263224999999998</v>
          </cell>
          <cell r="U63">
            <v>47.988422499999999</v>
          </cell>
          <cell r="V63">
            <v>49.399502499999997</v>
          </cell>
          <cell r="W63">
            <v>49.476052500000002</v>
          </cell>
          <cell r="X63">
            <v>48.520899999999997</v>
          </cell>
          <cell r="Y63">
            <v>47.605450000000005</v>
          </cell>
          <cell r="Z63">
            <v>47.732900000000001</v>
          </cell>
          <cell r="AA63">
            <v>47.073799999999999</v>
          </cell>
          <cell r="AB63">
            <v>46.881754999999998</v>
          </cell>
          <cell r="AC63">
            <v>46.994487500000005</v>
          </cell>
          <cell r="AD63">
            <v>47.116134000000002</v>
          </cell>
          <cell r="AE63">
            <v>47.276600000000002</v>
          </cell>
          <cell r="AF63">
            <v>47.445475000000002</v>
          </cell>
          <cell r="AG63">
            <v>47.335975000000005</v>
          </cell>
          <cell r="AH63">
            <v>47.468375000000009</v>
          </cell>
          <cell r="AI63">
            <v>47.536374999999992</v>
          </cell>
          <cell r="AJ63">
            <v>47.603625000000001</v>
          </cell>
          <cell r="AK63">
            <v>47.711100000000002</v>
          </cell>
          <cell r="AL63">
            <v>47.859524999999998</v>
          </cell>
          <cell r="AM63">
            <v>47.971775000000001</v>
          </cell>
          <cell r="AN63">
            <v>48.019575000000003</v>
          </cell>
          <cell r="AO63">
            <v>48.291225000000004</v>
          </cell>
          <cell r="AP63">
            <v>48.787724999999995</v>
          </cell>
          <cell r="AQ63">
            <v>49.513199999999998</v>
          </cell>
          <cell r="AR63">
            <v>50.360100000000003</v>
          </cell>
          <cell r="AS63">
            <v>51.413799999999995</v>
          </cell>
          <cell r="AT63">
            <v>52.390799999999999</v>
          </cell>
          <cell r="AU63">
            <v>53.480599999999995</v>
          </cell>
          <cell r="AV63">
            <v>54.506399999999999</v>
          </cell>
          <cell r="AW63">
            <v>55.626200000000004</v>
          </cell>
          <cell r="AX63">
            <v>56.694400000000002</v>
          </cell>
          <cell r="AY63">
            <v>57.843699999999998</v>
          </cell>
          <cell r="AZ63">
            <v>58.979699999999994</v>
          </cell>
          <cell r="BA63">
            <v>60.190300000000001</v>
          </cell>
          <cell r="BB63">
            <v>61.399799999999999</v>
          </cell>
          <cell r="BC63">
            <v>62.620899999999992</v>
          </cell>
          <cell r="BD63">
            <v>63.872500000000002</v>
          </cell>
          <cell r="BE63">
            <v>65.141999999999996</v>
          </cell>
          <cell r="BF63">
            <v>66.441599999999994</v>
          </cell>
          <cell r="BG63">
            <v>67.765200000000007</v>
          </cell>
          <cell r="BH63">
            <v>69.125600000000006</v>
          </cell>
          <cell r="BI63">
            <v>70.497199999999992</v>
          </cell>
          <cell r="BJ63">
            <v>71.905200000000008</v>
          </cell>
        </row>
        <row r="64">
          <cell r="T64">
            <v>6.5633252523395927E-2</v>
          </cell>
          <cell r="U64">
            <v>6.8832460796648412E-2</v>
          </cell>
          <cell r="V64">
            <v>7.2031669069900897E-2</v>
          </cell>
          <cell r="W64">
            <v>7.5230877343153382E-2</v>
          </cell>
          <cell r="X64">
            <v>7.8430085616405867E-2</v>
          </cell>
          <cell r="Y64">
            <v>8.1629293889658353E-2</v>
          </cell>
          <cell r="Z64">
            <v>8.4828502162910838E-2</v>
          </cell>
          <cell r="AA64">
            <v>8.8027710436163323E-2</v>
          </cell>
          <cell r="AB64">
            <v>9.1226918709415808E-2</v>
          </cell>
          <cell r="AC64">
            <v>9.4426126982668293E-2</v>
          </cell>
          <cell r="AD64">
            <v>9.7625335255920778E-2</v>
          </cell>
          <cell r="AE64">
            <v>0.10082454352917326</v>
          </cell>
          <cell r="AF64">
            <v>0.10402375180242575</v>
          </cell>
          <cell r="AG64">
            <v>0.10722296007567823</v>
          </cell>
          <cell r="AH64">
            <v>0.11042216834893072</v>
          </cell>
          <cell r="AI64">
            <v>0.1136213766221832</v>
          </cell>
          <cell r="AJ64">
            <v>0.11682058489543569</v>
          </cell>
          <cell r="AK64">
            <v>0.12001979316868817</v>
          </cell>
          <cell r="AL64">
            <v>0.12321900144194066</v>
          </cell>
          <cell r="AM64">
            <v>0.12641820971519313</v>
          </cell>
          <cell r="AN64">
            <v>0.12961741798844562</v>
          </cell>
          <cell r="AO64">
            <v>0.1328166262616981</v>
          </cell>
          <cell r="AP64">
            <v>0.13601583453495059</v>
          </cell>
          <cell r="AQ64">
            <v>0.13921504280820307</v>
          </cell>
          <cell r="AR64">
            <v>0.14241425108145556</v>
          </cell>
          <cell r="AS64">
            <v>0.14561345935470804</v>
          </cell>
          <cell r="AT64">
            <v>0.14881266762796053</v>
          </cell>
          <cell r="AU64">
            <v>0.15201187590121301</v>
          </cell>
          <cell r="AV64">
            <v>0.1552110841744655</v>
          </cell>
          <cell r="AW64">
            <v>0.15841029244771798</v>
          </cell>
          <cell r="AX64">
            <v>0.16160950072097047</v>
          </cell>
          <cell r="AY64">
            <v>0.16480870899422295</v>
          </cell>
          <cell r="AZ64">
            <v>0.16800791726747544</v>
          </cell>
          <cell r="BA64">
            <v>0.17120712554072792</v>
          </cell>
          <cell r="BB64">
            <v>0.17440633381398041</v>
          </cell>
          <cell r="BC64">
            <v>0.17760554208723289</v>
          </cell>
          <cell r="BD64">
            <v>0.18080475036048538</v>
          </cell>
          <cell r="BE64">
            <v>0.18400395863373786</v>
          </cell>
          <cell r="BF64">
            <v>0.18720316690699035</v>
          </cell>
          <cell r="BG64">
            <v>0.19040237518024283</v>
          </cell>
          <cell r="BH64">
            <v>0.19360158345349532</v>
          </cell>
          <cell r="BI64">
            <v>0.1968007917267478</v>
          </cell>
          <cell r="BJ64">
            <v>0.20000000000000029</v>
          </cell>
        </row>
        <row r="65">
          <cell r="T65">
            <v>5.0577860315364438E-2</v>
          </cell>
          <cell r="U65">
            <v>5.0526265887628145E-2</v>
          </cell>
          <cell r="V65">
            <v>5.0474671459891852E-2</v>
          </cell>
          <cell r="W65">
            <v>5.042307703215556E-2</v>
          </cell>
          <cell r="X65">
            <v>5.0371482604419267E-2</v>
          </cell>
          <cell r="Y65">
            <v>5.0319888176682974E-2</v>
          </cell>
          <cell r="Z65">
            <v>5.0268293748946681E-2</v>
          </cell>
          <cell r="AA65">
            <v>5.0216699321210388E-2</v>
          </cell>
          <cell r="AB65">
            <v>5.0165104893474095E-2</v>
          </cell>
          <cell r="AC65">
            <v>5.0113510465737802E-2</v>
          </cell>
          <cell r="AD65">
            <v>5.006191603800151E-2</v>
          </cell>
          <cell r="AE65">
            <v>5.0010321610265217E-2</v>
          </cell>
          <cell r="AF65">
            <v>4.9958727182528924E-2</v>
          </cell>
          <cell r="AG65">
            <v>4.9907132754792631E-2</v>
          </cell>
          <cell r="AH65">
            <v>4.9855538327056338E-2</v>
          </cell>
          <cell r="AI65">
            <v>4.9803943899320045E-2</v>
          </cell>
          <cell r="AJ65">
            <v>4.9752349471583752E-2</v>
          </cell>
          <cell r="AK65">
            <v>4.970075504384746E-2</v>
          </cell>
          <cell r="AL65">
            <v>4.9649160616111167E-2</v>
          </cell>
          <cell r="AM65">
            <v>4.9597566188374874E-2</v>
          </cell>
          <cell r="AN65">
            <v>4.9545971760638581E-2</v>
          </cell>
          <cell r="AO65">
            <v>4.9494377332902288E-2</v>
          </cell>
          <cell r="AP65">
            <v>4.9442782905165995E-2</v>
          </cell>
          <cell r="AQ65">
            <v>4.9391188477429702E-2</v>
          </cell>
          <cell r="AR65">
            <v>4.933959404969341E-2</v>
          </cell>
          <cell r="AS65">
            <v>4.9287999621957117E-2</v>
          </cell>
          <cell r="AT65">
            <v>4.9236405194220824E-2</v>
          </cell>
          <cell r="AU65">
            <v>4.9184810766484531E-2</v>
          </cell>
          <cell r="AV65">
            <v>4.9133216338748238E-2</v>
          </cell>
          <cell r="AW65">
            <v>4.9081621911011945E-2</v>
          </cell>
          <cell r="AX65">
            <v>4.9030027483275652E-2</v>
          </cell>
          <cell r="AY65">
            <v>4.897843305553936E-2</v>
          </cell>
          <cell r="AZ65">
            <v>4.8926838627803067E-2</v>
          </cell>
          <cell r="BA65">
            <v>4.8875244200066774E-2</v>
          </cell>
          <cell r="BB65">
            <v>4.8823649772330481E-2</v>
          </cell>
          <cell r="BC65">
            <v>4.8772055344594188E-2</v>
          </cell>
          <cell r="BD65">
            <v>4.8720460916857895E-2</v>
          </cell>
          <cell r="BE65">
            <v>4.8668866489121602E-2</v>
          </cell>
          <cell r="BF65">
            <v>4.861727206138531E-2</v>
          </cell>
          <cell r="BG65">
            <v>4.8565677633649017E-2</v>
          </cell>
          <cell r="BH65">
            <v>4.8514083205912724E-2</v>
          </cell>
          <cell r="BI65">
            <v>4.8462488778176431E-2</v>
          </cell>
          <cell r="BJ65">
            <v>4.8410894350440138E-2</v>
          </cell>
        </row>
        <row r="66">
          <cell r="T66">
            <v>0.23815954224936797</v>
          </cell>
          <cell r="U66">
            <v>0.23790849882312048</v>
          </cell>
          <cell r="V66">
            <v>0.237657455396873</v>
          </cell>
          <cell r="W66">
            <v>0.23740641197062551</v>
          </cell>
          <cell r="X66">
            <v>0.23715536854437802</v>
          </cell>
          <cell r="Y66">
            <v>0.23690432511813053</v>
          </cell>
          <cell r="Z66">
            <v>0.23665328169188304</v>
          </cell>
          <cell r="AA66">
            <v>0.23640223826563556</v>
          </cell>
          <cell r="AB66">
            <v>0.23615119483938807</v>
          </cell>
          <cell r="AC66">
            <v>0.23590015141314058</v>
          </cell>
          <cell r="AD66">
            <v>0.23564910798689309</v>
          </cell>
          <cell r="AE66">
            <v>0.2353980645606456</v>
          </cell>
          <cell r="AF66">
            <v>0.23514702113439812</v>
          </cell>
          <cell r="AG66">
            <v>0.23489597770815063</v>
          </cell>
          <cell r="AH66">
            <v>0.23464493428190314</v>
          </cell>
          <cell r="AI66">
            <v>0.23439389085565565</v>
          </cell>
          <cell r="AJ66">
            <v>0.23414284742940816</v>
          </cell>
          <cell r="AK66">
            <v>0.23389180400316067</v>
          </cell>
          <cell r="AL66">
            <v>0.23364076057691319</v>
          </cell>
          <cell r="AM66">
            <v>0.2333897171506657</v>
          </cell>
          <cell r="AN66">
            <v>0.23313867372441821</v>
          </cell>
          <cell r="AO66">
            <v>0.23288763029817072</v>
          </cell>
          <cell r="AP66">
            <v>0.23263658687192323</v>
          </cell>
          <cell r="AQ66">
            <v>0.23238554344567575</v>
          </cell>
          <cell r="AR66">
            <v>0.23213450001942826</v>
          </cell>
          <cell r="AS66">
            <v>0.23188345659318077</v>
          </cell>
          <cell r="AT66">
            <v>0.23163241316693328</v>
          </cell>
          <cell r="AU66">
            <v>0.23138136974068579</v>
          </cell>
          <cell r="AV66">
            <v>0.23113032631443831</v>
          </cell>
          <cell r="AW66">
            <v>0.23087928288819082</v>
          </cell>
          <cell r="AX66">
            <v>0.23062823946194333</v>
          </cell>
          <cell r="AY66">
            <v>0.23037719603569584</v>
          </cell>
          <cell r="AZ66">
            <v>0.23012615260944835</v>
          </cell>
          <cell r="BA66">
            <v>0.22987510918320087</v>
          </cell>
          <cell r="BB66">
            <v>0.22962406575695338</v>
          </cell>
          <cell r="BC66">
            <v>0.22937302233070589</v>
          </cell>
          <cell r="BD66">
            <v>0.2291219789044584</v>
          </cell>
          <cell r="BE66">
            <v>0.22887093547821091</v>
          </cell>
          <cell r="BF66">
            <v>0.22861989205196342</v>
          </cell>
          <cell r="BG66">
            <v>0.22836884862571594</v>
          </cell>
          <cell r="BH66">
            <v>0.22811780519946845</v>
          </cell>
          <cell r="BI66">
            <v>0.22786676177322096</v>
          </cell>
          <cell r="BJ66">
            <v>0.22761571834697347</v>
          </cell>
        </row>
        <row r="67">
          <cell r="T67">
            <v>8.6803522205299938E-2</v>
          </cell>
          <cell r="U67">
            <v>8.6414973507928053E-2</v>
          </cell>
          <cell r="V67">
            <v>8.6026424810556168E-2</v>
          </cell>
          <cell r="W67">
            <v>8.5637876113184283E-2</v>
          </cell>
          <cell r="X67">
            <v>8.5249327415812398E-2</v>
          </cell>
          <cell r="Y67">
            <v>8.4860778718440513E-2</v>
          </cell>
          <cell r="Z67">
            <v>8.4472230021068628E-2</v>
          </cell>
          <cell r="AA67">
            <v>8.4083681323696743E-2</v>
          </cell>
          <cell r="AB67">
            <v>8.3695132626324859E-2</v>
          </cell>
          <cell r="AC67">
            <v>8.3306583928952974E-2</v>
          </cell>
          <cell r="AD67">
            <v>8.2918035231581089E-2</v>
          </cell>
          <cell r="AE67">
            <v>8.2529486534209204E-2</v>
          </cell>
          <cell r="AF67">
            <v>8.2140937836837319E-2</v>
          </cell>
          <cell r="AG67">
            <v>8.1752389139465434E-2</v>
          </cell>
          <cell r="AH67">
            <v>8.1363840442093549E-2</v>
          </cell>
          <cell r="AI67">
            <v>8.0975291744721664E-2</v>
          </cell>
          <cell r="AJ67">
            <v>8.0586743047349779E-2</v>
          </cell>
          <cell r="AK67">
            <v>8.0198194349977894E-2</v>
          </cell>
          <cell r="AL67">
            <v>7.9809645652606009E-2</v>
          </cell>
          <cell r="AM67">
            <v>7.9421096955234124E-2</v>
          </cell>
          <cell r="AN67">
            <v>7.903254825786224E-2</v>
          </cell>
          <cell r="AO67">
            <v>7.8643999560490355E-2</v>
          </cell>
          <cell r="AP67">
            <v>7.825545086311847E-2</v>
          </cell>
          <cell r="AQ67">
            <v>7.7866902165746585E-2</v>
          </cell>
          <cell r="AR67">
            <v>7.74783534683747E-2</v>
          </cell>
          <cell r="AS67">
            <v>7.7089804771002815E-2</v>
          </cell>
          <cell r="AT67">
            <v>7.670125607363093E-2</v>
          </cell>
          <cell r="AU67">
            <v>7.6312707376259045E-2</v>
          </cell>
          <cell r="AV67">
            <v>7.592415867888716E-2</v>
          </cell>
          <cell r="AW67">
            <v>7.5535609981515275E-2</v>
          </cell>
          <cell r="AX67">
            <v>7.514706128414339E-2</v>
          </cell>
          <cell r="AY67">
            <v>7.4758512586771506E-2</v>
          </cell>
          <cell r="AZ67">
            <v>7.4369963889399621E-2</v>
          </cell>
          <cell r="BA67">
            <v>7.3981415192027736E-2</v>
          </cell>
          <cell r="BB67">
            <v>7.3592866494655851E-2</v>
          </cell>
          <cell r="BC67">
            <v>7.3204317797283966E-2</v>
          </cell>
          <cell r="BD67">
            <v>7.2815769099912081E-2</v>
          </cell>
          <cell r="BE67">
            <v>7.2427220402540196E-2</v>
          </cell>
          <cell r="BF67">
            <v>7.2038671705168311E-2</v>
          </cell>
          <cell r="BG67">
            <v>7.1650123007796426E-2</v>
          </cell>
          <cell r="BH67">
            <v>7.1261574310424541E-2</v>
          </cell>
          <cell r="BI67">
            <v>7.0873025613052656E-2</v>
          </cell>
          <cell r="BJ67">
            <v>7.0484476915680772E-2</v>
          </cell>
        </row>
        <row r="68">
          <cell r="T68">
            <v>0.55882582270657177</v>
          </cell>
          <cell r="U68">
            <v>0.55631780098467498</v>
          </cell>
          <cell r="V68">
            <v>0.55380977926277819</v>
          </cell>
          <cell r="W68">
            <v>0.5513017575408814</v>
          </cell>
          <cell r="X68">
            <v>0.54879373581898461</v>
          </cell>
          <cell r="Y68">
            <v>0.54628571409708782</v>
          </cell>
          <cell r="Z68">
            <v>0.54377769237519102</v>
          </cell>
          <cell r="AA68">
            <v>0.54126967065329423</v>
          </cell>
          <cell r="AB68">
            <v>0.53876164893139744</v>
          </cell>
          <cell r="AC68">
            <v>0.53625362720950065</v>
          </cell>
          <cell r="AD68">
            <v>0.53374560548760386</v>
          </cell>
          <cell r="AE68">
            <v>0.53123758376570707</v>
          </cell>
          <cell r="AF68">
            <v>0.52872956204381028</v>
          </cell>
          <cell r="AG68">
            <v>0.52622154032191348</v>
          </cell>
          <cell r="AH68">
            <v>0.52371351860001669</v>
          </cell>
          <cell r="AI68">
            <v>0.5212054968781199</v>
          </cell>
          <cell r="AJ68">
            <v>0.51869747515622311</v>
          </cell>
          <cell r="AK68">
            <v>0.51618945343432632</v>
          </cell>
          <cell r="AL68">
            <v>0.51368143171242953</v>
          </cell>
          <cell r="AM68">
            <v>0.51117340999053273</v>
          </cell>
          <cell r="AN68">
            <v>0.50866538826863594</v>
          </cell>
          <cell r="AO68">
            <v>0.50615736654673915</v>
          </cell>
          <cell r="AP68">
            <v>0.50364934482484236</v>
          </cell>
          <cell r="AQ68">
            <v>0.50114132310294557</v>
          </cell>
          <cell r="AR68">
            <v>0.49863330138104872</v>
          </cell>
          <cell r="AS68">
            <v>0.49612527965915187</v>
          </cell>
          <cell r="AT68">
            <v>0.49361725793725503</v>
          </cell>
          <cell r="AU68">
            <v>0.49110923621535818</v>
          </cell>
          <cell r="AV68">
            <v>0.48860121449346133</v>
          </cell>
          <cell r="AW68">
            <v>0.48609319277156449</v>
          </cell>
          <cell r="AX68">
            <v>0.48358517104966764</v>
          </cell>
          <cell r="AY68">
            <v>0.48107714932777079</v>
          </cell>
          <cell r="AZ68">
            <v>0.47856912760587395</v>
          </cell>
          <cell r="BA68">
            <v>0.4760611058839771</v>
          </cell>
          <cell r="BB68">
            <v>0.47355308416208025</v>
          </cell>
          <cell r="BC68">
            <v>0.4710450624401834</v>
          </cell>
          <cell r="BD68">
            <v>0.46853704071828656</v>
          </cell>
          <cell r="BE68">
            <v>0.46602901899638971</v>
          </cell>
          <cell r="BF68">
            <v>0.46352099727449286</v>
          </cell>
          <cell r="BG68">
            <v>0.46101297555259602</v>
          </cell>
          <cell r="BH68">
            <v>0.45850495383069917</v>
          </cell>
          <cell r="BI68">
            <v>0.45599693210880232</v>
          </cell>
          <cell r="BJ68">
            <v>0.45348891038690547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25" t="s">
        <v>30</v>
      </c>
      <c r="B1" s="26" t="s">
        <v>34</v>
      </c>
      <c r="C1" s="26" t="s">
        <v>46</v>
      </c>
      <c r="D1" s="26" t="s">
        <v>36</v>
      </c>
      <c r="E1" s="26" t="s">
        <v>35</v>
      </c>
      <c r="F1" s="27" t="s">
        <v>31</v>
      </c>
    </row>
    <row r="2" spans="1:6" x14ac:dyDescent="0.35">
      <c r="A2" s="55" t="s">
        <v>32</v>
      </c>
      <c r="B2" s="33" t="s">
        <v>12</v>
      </c>
      <c r="C2" s="33" t="s">
        <v>12</v>
      </c>
      <c r="D2" s="33" t="s">
        <v>32</v>
      </c>
      <c r="E2" s="33" t="s">
        <v>65</v>
      </c>
      <c r="F2" s="28" t="s">
        <v>33</v>
      </c>
    </row>
    <row r="3" spans="1:6" x14ac:dyDescent="0.35">
      <c r="A3" s="2" t="s">
        <v>94</v>
      </c>
      <c r="B3" s="5" t="s">
        <v>12</v>
      </c>
      <c r="C3" s="5" t="s">
        <v>14</v>
      </c>
      <c r="D3" s="5" t="s">
        <v>94</v>
      </c>
      <c r="E3" s="5" t="s">
        <v>65</v>
      </c>
      <c r="F3" s="3" t="s">
        <v>95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BR48"/>
  <sheetViews>
    <sheetView topLeftCell="S14" zoomScale="69" zoomScaleNormal="85" workbookViewId="0">
      <selection activeCell="Z24" sqref="Y24:AS27"/>
    </sheetView>
  </sheetViews>
  <sheetFormatPr defaultColWidth="8.90625" defaultRowHeight="14.5" x14ac:dyDescent="0.35"/>
  <cols>
    <col min="1" max="1" width="11.90625" style="88" customWidth="1"/>
    <col min="2" max="2" width="26.6328125" style="88" customWidth="1"/>
    <col min="3" max="3" width="20.6328125" style="88" bestFit="1" customWidth="1"/>
    <col min="4" max="4" width="18.36328125" style="88" customWidth="1"/>
    <col min="5" max="5" width="34.453125" style="88" bestFit="1" customWidth="1"/>
    <col min="6" max="6" width="28.6328125" style="88" bestFit="1" customWidth="1"/>
    <col min="7" max="7" width="13.54296875" style="88" bestFit="1" customWidth="1"/>
    <col min="8" max="8" width="18.08984375" style="88" bestFit="1" customWidth="1"/>
    <col min="9" max="9" width="5.08984375" style="88" bestFit="1" customWidth="1"/>
    <col min="10" max="11" width="15.6328125" style="88" customWidth="1"/>
    <col min="12" max="44" width="12" style="88" bestFit="1" customWidth="1"/>
    <col min="45" max="61" width="8.90625" style="88"/>
    <col min="62" max="62" width="10.36328125" style="88" customWidth="1"/>
    <col min="63" max="16384" width="8.90625" style="88"/>
  </cols>
  <sheetData>
    <row r="1" spans="1:70" ht="15" thickBot="1" x14ac:dyDescent="0.4">
      <c r="A1" s="14" t="s">
        <v>0</v>
      </c>
      <c r="B1" s="15" t="s">
        <v>19</v>
      </c>
      <c r="C1" s="15" t="s">
        <v>1</v>
      </c>
      <c r="D1" s="15" t="s">
        <v>339</v>
      </c>
      <c r="E1" s="15" t="s">
        <v>74</v>
      </c>
      <c r="F1" s="15" t="s">
        <v>68</v>
      </c>
      <c r="G1" s="15" t="s">
        <v>36</v>
      </c>
      <c r="H1" s="29" t="s">
        <v>67</v>
      </c>
      <c r="I1" s="35" t="s">
        <v>7</v>
      </c>
      <c r="J1" s="36" t="s">
        <v>66</v>
      </c>
      <c r="K1" s="37" t="s">
        <v>71</v>
      </c>
      <c r="L1" s="34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  <c r="R1" s="15">
        <v>2024</v>
      </c>
      <c r="S1" s="15">
        <v>2025</v>
      </c>
      <c r="T1" s="15">
        <v>2026</v>
      </c>
      <c r="U1" s="15">
        <v>2027</v>
      </c>
      <c r="V1" s="15">
        <v>2028</v>
      </c>
      <c r="W1" s="15">
        <v>2029</v>
      </c>
      <c r="X1" s="15">
        <v>2030</v>
      </c>
      <c r="Y1" s="15">
        <v>2031</v>
      </c>
      <c r="Z1" s="15">
        <v>2032</v>
      </c>
      <c r="AA1" s="15">
        <v>2033</v>
      </c>
      <c r="AB1" s="15">
        <v>2034</v>
      </c>
      <c r="AC1" s="15">
        <v>2035</v>
      </c>
      <c r="AD1" s="15">
        <v>2036</v>
      </c>
      <c r="AE1" s="15">
        <v>2037</v>
      </c>
      <c r="AF1" s="15">
        <v>2038</v>
      </c>
      <c r="AG1" s="15">
        <v>2039</v>
      </c>
      <c r="AH1" s="15">
        <v>2040</v>
      </c>
      <c r="AI1" s="15">
        <v>2041</v>
      </c>
      <c r="AJ1" s="15">
        <v>2042</v>
      </c>
      <c r="AK1" s="15">
        <v>2043</v>
      </c>
      <c r="AL1" s="15">
        <v>2044</v>
      </c>
      <c r="AM1" s="15">
        <v>2045</v>
      </c>
      <c r="AN1" s="15">
        <v>2046</v>
      </c>
      <c r="AO1" s="15">
        <v>2047</v>
      </c>
      <c r="AP1" s="15">
        <v>2048</v>
      </c>
      <c r="AQ1" s="15">
        <v>2049</v>
      </c>
      <c r="AR1" s="16">
        <v>2050</v>
      </c>
      <c r="AS1" s="30">
        <v>2051</v>
      </c>
      <c r="AT1" s="30">
        <v>2052</v>
      </c>
      <c r="AU1" s="30">
        <v>2053</v>
      </c>
      <c r="AV1" s="30">
        <v>2054</v>
      </c>
      <c r="AW1" s="30">
        <v>2055</v>
      </c>
      <c r="AX1" s="30">
        <v>2056</v>
      </c>
      <c r="AY1" s="30">
        <v>2057</v>
      </c>
      <c r="AZ1" s="30">
        <v>2058</v>
      </c>
      <c r="BA1" s="30">
        <v>2059</v>
      </c>
      <c r="BB1" s="30">
        <v>2060</v>
      </c>
      <c r="BC1" s="30">
        <v>2061</v>
      </c>
      <c r="BD1" s="30">
        <v>2062</v>
      </c>
      <c r="BE1" s="30">
        <v>2063</v>
      </c>
      <c r="BF1" s="30">
        <v>2064</v>
      </c>
      <c r="BG1" s="30">
        <v>2065</v>
      </c>
      <c r="BH1" s="30">
        <v>2066</v>
      </c>
      <c r="BI1" s="30">
        <v>2067</v>
      </c>
      <c r="BJ1" s="30">
        <v>2068</v>
      </c>
      <c r="BK1" s="30">
        <v>2069</v>
      </c>
      <c r="BL1" s="16">
        <v>2070</v>
      </c>
    </row>
    <row r="2" spans="1:70" ht="44" thickBot="1" x14ac:dyDescent="0.4">
      <c r="A2" s="41" t="s">
        <v>32</v>
      </c>
      <c r="B2" s="42" t="s">
        <v>82</v>
      </c>
      <c r="C2" s="42" t="s">
        <v>140</v>
      </c>
      <c r="D2" s="42" t="s">
        <v>342</v>
      </c>
      <c r="E2" s="43" t="s">
        <v>78</v>
      </c>
      <c r="F2" s="42" t="s">
        <v>12</v>
      </c>
      <c r="G2" s="42" t="s">
        <v>76</v>
      </c>
      <c r="H2" s="44" t="s">
        <v>83</v>
      </c>
      <c r="I2" s="108"/>
      <c r="J2" s="109"/>
      <c r="K2" s="110"/>
      <c r="L2" s="42">
        <f t="shared" ref="L2:M6" si="0">+M2</f>
        <v>1</v>
      </c>
      <c r="M2" s="42">
        <f t="shared" si="0"/>
        <v>1</v>
      </c>
      <c r="N2" s="42">
        <v>1</v>
      </c>
      <c r="O2" s="42">
        <v>1</v>
      </c>
      <c r="P2" s="42">
        <v>1</v>
      </c>
      <c r="Q2" s="42">
        <v>1</v>
      </c>
      <c r="R2" s="42">
        <v>1</v>
      </c>
      <c r="S2" s="42">
        <v>1</v>
      </c>
      <c r="T2" s="42">
        <v>1</v>
      </c>
      <c r="U2" s="42">
        <v>1</v>
      </c>
      <c r="V2" s="42">
        <v>1</v>
      </c>
      <c r="W2" s="42">
        <v>1</v>
      </c>
      <c r="X2" s="42">
        <v>1</v>
      </c>
      <c r="Y2" s="42">
        <v>1</v>
      </c>
      <c r="Z2" s="42">
        <v>1</v>
      </c>
      <c r="AA2" s="42">
        <v>1</v>
      </c>
      <c r="AB2" s="42">
        <v>1</v>
      </c>
      <c r="AC2" s="42">
        <v>1</v>
      </c>
      <c r="AD2" s="42">
        <v>1</v>
      </c>
      <c r="AE2" s="42">
        <v>1</v>
      </c>
      <c r="AF2" s="42">
        <v>1</v>
      </c>
      <c r="AG2" s="42">
        <v>1</v>
      </c>
      <c r="AH2" s="42">
        <v>1</v>
      </c>
      <c r="AI2" s="42">
        <v>1</v>
      </c>
      <c r="AJ2" s="42">
        <v>1</v>
      </c>
      <c r="AK2" s="42">
        <v>1</v>
      </c>
      <c r="AL2" s="42">
        <v>1</v>
      </c>
      <c r="AM2" s="42">
        <v>1</v>
      </c>
      <c r="AN2" s="42">
        <v>1</v>
      </c>
      <c r="AO2" s="42">
        <v>1</v>
      </c>
      <c r="AP2" s="42">
        <v>1</v>
      </c>
      <c r="AQ2" s="42">
        <v>1</v>
      </c>
      <c r="AR2" s="42">
        <v>1</v>
      </c>
      <c r="AS2" s="42">
        <v>1</v>
      </c>
      <c r="AT2" s="42">
        <v>1</v>
      </c>
      <c r="AU2" s="42">
        <v>1</v>
      </c>
      <c r="AV2" s="42">
        <v>1</v>
      </c>
      <c r="AW2" s="42">
        <v>1</v>
      </c>
      <c r="AX2" s="42">
        <v>1</v>
      </c>
      <c r="AY2" s="42">
        <v>1</v>
      </c>
      <c r="AZ2" s="42">
        <v>1</v>
      </c>
      <c r="BA2" s="42">
        <v>1</v>
      </c>
      <c r="BB2" s="42">
        <v>1</v>
      </c>
      <c r="BC2" s="42">
        <v>1</v>
      </c>
      <c r="BD2" s="42">
        <v>1</v>
      </c>
      <c r="BE2" s="42">
        <v>1</v>
      </c>
      <c r="BF2" s="42">
        <v>1</v>
      </c>
      <c r="BG2" s="42">
        <v>1</v>
      </c>
      <c r="BH2" s="42">
        <v>1</v>
      </c>
      <c r="BI2" s="42">
        <v>1</v>
      </c>
      <c r="BJ2" s="42">
        <v>1</v>
      </c>
      <c r="BK2" s="42">
        <v>1</v>
      </c>
      <c r="BL2" s="111">
        <v>1</v>
      </c>
    </row>
    <row r="3" spans="1:70" ht="44" thickBot="1" x14ac:dyDescent="0.4">
      <c r="A3" s="45" t="s">
        <v>94</v>
      </c>
      <c r="B3" s="46" t="s">
        <v>82</v>
      </c>
      <c r="C3" s="46" t="s">
        <v>365</v>
      </c>
      <c r="D3" s="103" t="s">
        <v>342</v>
      </c>
      <c r="E3" s="47" t="s">
        <v>78</v>
      </c>
      <c r="F3" s="46" t="s">
        <v>12</v>
      </c>
      <c r="G3" s="46" t="s">
        <v>76</v>
      </c>
      <c r="H3" s="48" t="s">
        <v>75</v>
      </c>
      <c r="I3" s="112"/>
      <c r="J3" s="113"/>
      <c r="K3" s="114"/>
      <c r="L3" s="115">
        <v>0.27239999999999998</v>
      </c>
      <c r="M3" s="46">
        <v>0.18429999999999999</v>
      </c>
      <c r="N3" s="46">
        <v>0.15049999999999999</v>
      </c>
      <c r="O3" s="46">
        <v>0.11890000000000001</v>
      </c>
      <c r="P3" s="46">
        <v>0.27</v>
      </c>
      <c r="Q3" s="46">
        <v>0.27</v>
      </c>
      <c r="R3" s="46">
        <v>0.27</v>
      </c>
      <c r="S3" s="46">
        <v>0.27</v>
      </c>
      <c r="T3" s="46">
        <v>0.27</v>
      </c>
      <c r="U3" s="46">
        <v>0.27</v>
      </c>
      <c r="V3" s="46">
        <v>0.3</v>
      </c>
      <c r="W3" s="46">
        <v>0.3</v>
      </c>
      <c r="X3" s="46">
        <v>0.3</v>
      </c>
      <c r="Y3" s="46">
        <v>0.3</v>
      </c>
      <c r="Z3" s="46">
        <v>0.3</v>
      </c>
      <c r="AA3" s="46">
        <v>0.3</v>
      </c>
      <c r="AB3" s="46">
        <v>0.3</v>
      </c>
      <c r="AC3" s="46">
        <v>0.3</v>
      </c>
      <c r="AD3" s="46">
        <v>0.3</v>
      </c>
      <c r="AE3" s="46">
        <v>0.3</v>
      </c>
      <c r="AF3" s="46">
        <v>0.3</v>
      </c>
      <c r="AG3" s="46">
        <v>0.3</v>
      </c>
      <c r="AH3" s="46">
        <v>0.3</v>
      </c>
      <c r="AI3" s="46">
        <v>0.3</v>
      </c>
      <c r="AJ3" s="46">
        <v>0.3</v>
      </c>
      <c r="AK3" s="46">
        <v>0.3</v>
      </c>
      <c r="AL3" s="46">
        <v>0.3</v>
      </c>
      <c r="AM3" s="46">
        <v>0.3</v>
      </c>
      <c r="AN3" s="46">
        <v>0.3</v>
      </c>
      <c r="AO3" s="46">
        <v>0.3</v>
      </c>
      <c r="AP3" s="46">
        <v>0.3</v>
      </c>
      <c r="AQ3" s="46">
        <v>0.3</v>
      </c>
      <c r="AR3" s="46">
        <v>0.3</v>
      </c>
      <c r="AS3" s="46">
        <v>0.3</v>
      </c>
      <c r="AT3" s="46">
        <v>0.3</v>
      </c>
      <c r="AU3" s="46">
        <v>0.3</v>
      </c>
      <c r="AV3" s="46">
        <v>0.3</v>
      </c>
      <c r="AW3" s="46">
        <v>0.3</v>
      </c>
      <c r="AX3" s="46">
        <v>0.3</v>
      </c>
      <c r="AY3" s="46">
        <v>0.3</v>
      </c>
      <c r="AZ3" s="46">
        <v>0.3</v>
      </c>
      <c r="BA3" s="46">
        <v>0.3</v>
      </c>
      <c r="BB3" s="46">
        <v>0.3</v>
      </c>
      <c r="BC3" s="46">
        <v>0.3</v>
      </c>
      <c r="BD3" s="46">
        <v>0.3</v>
      </c>
      <c r="BE3" s="46">
        <v>0.3</v>
      </c>
      <c r="BF3" s="46">
        <v>0.3</v>
      </c>
      <c r="BG3" s="46">
        <v>0.3</v>
      </c>
      <c r="BH3" s="46">
        <v>0.3</v>
      </c>
      <c r="BI3" s="46">
        <v>0.3</v>
      </c>
      <c r="BJ3" s="46">
        <v>0.3</v>
      </c>
      <c r="BK3" s="46">
        <v>0.3</v>
      </c>
      <c r="BL3" s="46">
        <v>0.3</v>
      </c>
    </row>
    <row r="4" spans="1:70" ht="44" thickBot="1" x14ac:dyDescent="0.4">
      <c r="A4" s="45" t="s">
        <v>94</v>
      </c>
      <c r="B4" s="46" t="s">
        <v>82</v>
      </c>
      <c r="C4" s="46" t="s">
        <v>367</v>
      </c>
      <c r="D4" s="103" t="s">
        <v>342</v>
      </c>
      <c r="E4" s="47" t="s">
        <v>78</v>
      </c>
      <c r="F4" s="46" t="s">
        <v>12</v>
      </c>
      <c r="G4" s="46" t="s">
        <v>76</v>
      </c>
      <c r="H4" s="48" t="s">
        <v>75</v>
      </c>
      <c r="I4" s="112"/>
      <c r="J4" s="113"/>
      <c r="K4" s="114"/>
      <c r="L4" s="115">
        <v>8.5599999999999996E-2</v>
      </c>
      <c r="M4" s="46">
        <v>1.0800000000000001E-2</v>
      </c>
      <c r="N4" s="46">
        <v>3.6700000000000003E-2</v>
      </c>
      <c r="O4" s="46">
        <v>1.7500000000000002E-2</v>
      </c>
      <c r="P4" s="46">
        <v>0.09</v>
      </c>
      <c r="Q4" s="46">
        <v>0.09</v>
      </c>
      <c r="R4" s="46">
        <v>0.09</v>
      </c>
      <c r="S4" s="46">
        <v>0.09</v>
      </c>
      <c r="T4" s="46">
        <v>0.09</v>
      </c>
      <c r="U4" s="46">
        <v>0.09</v>
      </c>
      <c r="V4" s="46">
        <v>0.1</v>
      </c>
      <c r="W4" s="46">
        <v>0.1</v>
      </c>
      <c r="X4" s="46">
        <v>0.1</v>
      </c>
      <c r="Y4" s="46">
        <v>0.1</v>
      </c>
      <c r="Z4" s="46">
        <v>0.1</v>
      </c>
      <c r="AA4" s="46">
        <v>0.1</v>
      </c>
      <c r="AB4" s="46">
        <v>0.1</v>
      </c>
      <c r="AC4" s="46">
        <v>0.1</v>
      </c>
      <c r="AD4" s="46">
        <v>0.1</v>
      </c>
      <c r="AE4" s="46">
        <v>0.1</v>
      </c>
      <c r="AF4" s="46">
        <v>0.1</v>
      </c>
      <c r="AG4" s="46">
        <v>0.1</v>
      </c>
      <c r="AH4" s="46">
        <v>0.1</v>
      </c>
      <c r="AI4" s="46">
        <v>0.1</v>
      </c>
      <c r="AJ4" s="46">
        <v>0.1</v>
      </c>
      <c r="AK4" s="46">
        <v>0.1</v>
      </c>
      <c r="AL4" s="46">
        <v>0.1</v>
      </c>
      <c r="AM4" s="46">
        <v>0.1</v>
      </c>
      <c r="AN4" s="46">
        <v>0.1</v>
      </c>
      <c r="AO4" s="46">
        <v>0.1</v>
      </c>
      <c r="AP4" s="46">
        <v>0.1</v>
      </c>
      <c r="AQ4" s="46">
        <v>0.1</v>
      </c>
      <c r="AR4" s="46">
        <v>0.1</v>
      </c>
      <c r="AS4" s="46">
        <v>0.1</v>
      </c>
      <c r="AT4" s="46">
        <v>0.1</v>
      </c>
      <c r="AU4" s="46">
        <v>0.1</v>
      </c>
      <c r="AV4" s="46">
        <v>0.1</v>
      </c>
      <c r="AW4" s="46">
        <v>0.1</v>
      </c>
      <c r="AX4" s="46">
        <v>0.1</v>
      </c>
      <c r="AY4" s="46">
        <v>0.1</v>
      </c>
      <c r="AZ4" s="46">
        <v>0.1</v>
      </c>
      <c r="BA4" s="46">
        <v>0.1</v>
      </c>
      <c r="BB4" s="46">
        <v>0.1</v>
      </c>
      <c r="BC4" s="46">
        <v>0.1</v>
      </c>
      <c r="BD4" s="46">
        <v>0.1</v>
      </c>
      <c r="BE4" s="46">
        <v>0.1</v>
      </c>
      <c r="BF4" s="46">
        <v>0.1</v>
      </c>
      <c r="BG4" s="46">
        <v>0.1</v>
      </c>
      <c r="BH4" s="46">
        <v>0.1</v>
      </c>
      <c r="BI4" s="46">
        <v>0.1</v>
      </c>
      <c r="BJ4" s="46">
        <v>0.1</v>
      </c>
      <c r="BK4" s="46">
        <v>0.1</v>
      </c>
      <c r="BL4" s="46">
        <v>0.1</v>
      </c>
    </row>
    <row r="5" spans="1:70" ht="44" thickBot="1" x14ac:dyDescent="0.4">
      <c r="A5" s="45" t="s">
        <v>94</v>
      </c>
      <c r="B5" s="46" t="s">
        <v>82</v>
      </c>
      <c r="C5" s="46" t="s">
        <v>368</v>
      </c>
      <c r="D5" s="103" t="s">
        <v>342</v>
      </c>
      <c r="E5" s="47" t="s">
        <v>78</v>
      </c>
      <c r="F5" s="46" t="s">
        <v>12</v>
      </c>
      <c r="G5" s="46" t="s">
        <v>76</v>
      </c>
      <c r="H5" s="48" t="s">
        <v>75</v>
      </c>
      <c r="I5" s="112"/>
      <c r="J5" s="113"/>
      <c r="K5" s="114"/>
      <c r="L5" s="115">
        <v>2.64E-2</v>
      </c>
      <c r="M5" s="46">
        <v>1.5100000000000001E-2</v>
      </c>
      <c r="N5" s="46">
        <v>5.1000000000000004E-3</v>
      </c>
      <c r="O5" s="46">
        <v>3.3999999999999998E-3</v>
      </c>
      <c r="P5" s="46">
        <v>0.03</v>
      </c>
      <c r="Q5" s="46">
        <v>0.03</v>
      </c>
      <c r="R5" s="46">
        <v>0.03</v>
      </c>
      <c r="S5" s="46">
        <v>0.03</v>
      </c>
      <c r="T5" s="46">
        <v>0.03</v>
      </c>
      <c r="U5" s="46">
        <v>0.03</v>
      </c>
      <c r="V5" s="46">
        <v>0.1</v>
      </c>
      <c r="W5" s="46">
        <v>0.1</v>
      </c>
      <c r="X5" s="46">
        <v>0.1</v>
      </c>
      <c r="Y5" s="46">
        <v>0.1</v>
      </c>
      <c r="Z5" s="46">
        <v>0.1</v>
      </c>
      <c r="AA5" s="46">
        <v>0.1</v>
      </c>
      <c r="AB5" s="46">
        <v>0.1</v>
      </c>
      <c r="AC5" s="46">
        <v>0.1</v>
      </c>
      <c r="AD5" s="46">
        <v>0.1</v>
      </c>
      <c r="AE5" s="46">
        <v>0.1</v>
      </c>
      <c r="AF5" s="46">
        <v>0.1</v>
      </c>
      <c r="AG5" s="46">
        <v>0.1</v>
      </c>
      <c r="AH5" s="46">
        <v>0.1</v>
      </c>
      <c r="AI5" s="46">
        <v>0.1</v>
      </c>
      <c r="AJ5" s="46">
        <v>0.1</v>
      </c>
      <c r="AK5" s="46">
        <v>0.1</v>
      </c>
      <c r="AL5" s="46">
        <v>0.1</v>
      </c>
      <c r="AM5" s="46">
        <v>0.1</v>
      </c>
      <c r="AN5" s="46">
        <v>0.1</v>
      </c>
      <c r="AO5" s="46">
        <v>0.1</v>
      </c>
      <c r="AP5" s="46">
        <v>0.1</v>
      </c>
      <c r="AQ5" s="46">
        <v>0.1</v>
      </c>
      <c r="AR5" s="46">
        <v>0.1</v>
      </c>
      <c r="AS5" s="46">
        <v>0.1</v>
      </c>
      <c r="AT5" s="46">
        <v>0.1</v>
      </c>
      <c r="AU5" s="46">
        <v>0.1</v>
      </c>
      <c r="AV5" s="46">
        <v>0.1</v>
      </c>
      <c r="AW5" s="46">
        <v>0.1</v>
      </c>
      <c r="AX5" s="46">
        <v>0.1</v>
      </c>
      <c r="AY5" s="46">
        <v>0.1</v>
      </c>
      <c r="AZ5" s="46">
        <v>0.1</v>
      </c>
      <c r="BA5" s="46">
        <v>0.1</v>
      </c>
      <c r="BB5" s="46">
        <v>0.1</v>
      </c>
      <c r="BC5" s="46">
        <v>0.1</v>
      </c>
      <c r="BD5" s="46">
        <v>0.1</v>
      </c>
      <c r="BE5" s="46">
        <v>0.1</v>
      </c>
      <c r="BF5" s="46">
        <v>0.1</v>
      </c>
      <c r="BG5" s="46">
        <v>0.1</v>
      </c>
      <c r="BH5" s="46">
        <v>0.1</v>
      </c>
      <c r="BI5" s="46">
        <v>0.1</v>
      </c>
      <c r="BJ5" s="46">
        <v>0.1</v>
      </c>
      <c r="BK5" s="46">
        <v>0.1</v>
      </c>
      <c r="BL5" s="46">
        <v>0.1</v>
      </c>
    </row>
    <row r="6" spans="1:70" ht="44" thickBot="1" x14ac:dyDescent="0.4">
      <c r="A6" s="45" t="s">
        <v>144</v>
      </c>
      <c r="B6" s="46" t="s">
        <v>82</v>
      </c>
      <c r="C6" s="46" t="s">
        <v>141</v>
      </c>
      <c r="D6" s="103" t="s">
        <v>342</v>
      </c>
      <c r="E6" s="47" t="s">
        <v>78</v>
      </c>
      <c r="F6" s="46" t="s">
        <v>12</v>
      </c>
      <c r="G6" s="46" t="s">
        <v>76</v>
      </c>
      <c r="H6" s="48" t="s">
        <v>83</v>
      </c>
      <c r="I6" s="112"/>
      <c r="J6" s="113"/>
      <c r="K6" s="114"/>
      <c r="L6" s="115">
        <f t="shared" si="0"/>
        <v>1</v>
      </c>
      <c r="M6" s="46">
        <f t="shared" si="0"/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  <c r="X6" s="46">
        <v>1</v>
      </c>
      <c r="Y6" s="46">
        <v>1</v>
      </c>
      <c r="Z6" s="46">
        <v>1</v>
      </c>
      <c r="AA6" s="46">
        <v>1</v>
      </c>
      <c r="AB6" s="46">
        <v>1</v>
      </c>
      <c r="AC6" s="46">
        <v>1</v>
      </c>
      <c r="AD6" s="46">
        <v>1</v>
      </c>
      <c r="AE6" s="46">
        <v>1</v>
      </c>
      <c r="AF6" s="46">
        <v>1</v>
      </c>
      <c r="AG6" s="46">
        <v>1</v>
      </c>
      <c r="AH6" s="46">
        <v>1</v>
      </c>
      <c r="AI6" s="46">
        <v>1</v>
      </c>
      <c r="AJ6" s="46">
        <v>1</v>
      </c>
      <c r="AK6" s="46">
        <v>1</v>
      </c>
      <c r="AL6" s="46">
        <v>1</v>
      </c>
      <c r="AM6" s="46">
        <v>1</v>
      </c>
      <c r="AN6" s="46">
        <v>1</v>
      </c>
      <c r="AO6" s="46">
        <v>1</v>
      </c>
      <c r="AP6" s="46">
        <v>1</v>
      </c>
      <c r="AQ6" s="46">
        <v>1</v>
      </c>
      <c r="AR6" s="46">
        <v>1</v>
      </c>
      <c r="AS6" s="46">
        <v>1</v>
      </c>
      <c r="AT6" s="46">
        <v>1</v>
      </c>
      <c r="AU6" s="46">
        <v>1</v>
      </c>
      <c r="AV6" s="46">
        <v>1</v>
      </c>
      <c r="AW6" s="46">
        <v>1</v>
      </c>
      <c r="AX6" s="46">
        <v>1</v>
      </c>
      <c r="AY6" s="46">
        <v>1</v>
      </c>
      <c r="AZ6" s="46">
        <v>1</v>
      </c>
      <c r="BA6" s="46">
        <v>1</v>
      </c>
      <c r="BB6" s="46">
        <v>1</v>
      </c>
      <c r="BC6" s="46">
        <v>1</v>
      </c>
      <c r="BD6" s="46">
        <v>1</v>
      </c>
      <c r="BE6" s="46">
        <v>1</v>
      </c>
      <c r="BF6" s="46">
        <v>1</v>
      </c>
      <c r="BG6" s="46">
        <v>1</v>
      </c>
      <c r="BH6" s="46">
        <v>1</v>
      </c>
      <c r="BI6" s="46">
        <v>1</v>
      </c>
      <c r="BJ6" s="46">
        <v>1</v>
      </c>
      <c r="BK6" s="46">
        <v>1</v>
      </c>
      <c r="BL6" s="116">
        <v>1</v>
      </c>
    </row>
    <row r="7" spans="1:70" ht="29.5" thickBot="1" x14ac:dyDescent="0.4">
      <c r="A7" s="107" t="s">
        <v>145</v>
      </c>
      <c r="B7" s="104" t="s">
        <v>39</v>
      </c>
      <c r="C7" s="104" t="s">
        <v>131</v>
      </c>
      <c r="D7" s="104" t="s">
        <v>342</v>
      </c>
      <c r="E7" s="106" t="s">
        <v>79</v>
      </c>
      <c r="F7" s="104" t="s">
        <v>12</v>
      </c>
      <c r="G7" s="104" t="s">
        <v>76</v>
      </c>
      <c r="H7" s="117" t="s">
        <v>75</v>
      </c>
      <c r="I7" s="118"/>
      <c r="J7" s="119"/>
      <c r="K7" s="120"/>
      <c r="L7" s="121">
        <v>1.128575672</v>
      </c>
      <c r="M7" s="121">
        <v>1.1363423580000001</v>
      </c>
      <c r="N7" s="121">
        <v>1.1466088889999999</v>
      </c>
      <c r="O7" s="121">
        <v>1.1393414610000001</v>
      </c>
      <c r="P7" s="104">
        <v>1.1094999999999999</v>
      </c>
      <c r="Q7" s="104">
        <v>1.1052999999999999</v>
      </c>
      <c r="R7" s="104">
        <v>1.1029</v>
      </c>
      <c r="S7" s="104">
        <v>1.101</v>
      </c>
      <c r="T7" s="104">
        <v>1.0992999999999999</v>
      </c>
      <c r="U7" s="104">
        <v>1.0979000000000001</v>
      </c>
      <c r="V7" s="104">
        <v>1.0979000000000001</v>
      </c>
      <c r="W7" s="104">
        <v>1.0979000000000001</v>
      </c>
      <c r="X7" s="104">
        <v>1.0979000000000001</v>
      </c>
      <c r="Y7" s="104">
        <v>1.0979000000000001</v>
      </c>
      <c r="Z7" s="104">
        <v>1.0979000000000001</v>
      </c>
      <c r="AA7" s="104">
        <v>1.0979000000000001</v>
      </c>
      <c r="AB7" s="104">
        <v>1.0979000000000001</v>
      </c>
      <c r="AC7" s="104">
        <v>1.0979000000000001</v>
      </c>
      <c r="AD7" s="104">
        <v>1.0979000000000001</v>
      </c>
      <c r="AE7" s="104">
        <v>1.0979000000000001</v>
      </c>
      <c r="AF7" s="104">
        <v>1.0979000000000001</v>
      </c>
      <c r="AG7" s="104">
        <v>1.0979000000000001</v>
      </c>
      <c r="AH7" s="104">
        <v>1.0979000000000001</v>
      </c>
      <c r="AI7" s="104">
        <v>1.0979000000000001</v>
      </c>
      <c r="AJ7" s="104">
        <v>1.0979000000000001</v>
      </c>
      <c r="AK7" s="104">
        <v>1.0979000000000001</v>
      </c>
      <c r="AL7" s="104">
        <v>1.0979000000000001</v>
      </c>
      <c r="AM7" s="104">
        <v>1.0979000000000001</v>
      </c>
      <c r="AN7" s="104">
        <v>1.0979000000000001</v>
      </c>
      <c r="AO7" s="104">
        <v>1.0979000000000001</v>
      </c>
      <c r="AP7" s="104">
        <v>1.0979000000000001</v>
      </c>
      <c r="AQ7" s="104">
        <v>1.0979000000000001</v>
      </c>
      <c r="AR7" s="104">
        <v>1.0979000000000001</v>
      </c>
      <c r="AS7" s="104">
        <v>1.0979000000000001</v>
      </c>
      <c r="AT7" s="104">
        <v>1.0979000000000001</v>
      </c>
      <c r="AU7" s="104">
        <v>1.0979000000000001</v>
      </c>
      <c r="AV7" s="104">
        <v>1.0979000000000001</v>
      </c>
      <c r="AW7" s="104">
        <v>1.0979000000000001</v>
      </c>
      <c r="AX7" s="104">
        <v>1.0979000000000001</v>
      </c>
      <c r="AY7" s="104">
        <v>1.0979000000000001</v>
      </c>
      <c r="AZ7" s="104">
        <v>1.0979000000000001</v>
      </c>
      <c r="BA7" s="104">
        <v>1.0979000000000001</v>
      </c>
      <c r="BB7" s="104">
        <v>1.0979000000000001</v>
      </c>
      <c r="BC7" s="104">
        <v>1.0979000000000001</v>
      </c>
      <c r="BD7" s="104">
        <v>1.0979000000000001</v>
      </c>
      <c r="BE7" s="104">
        <v>1.0979000000000001</v>
      </c>
      <c r="BF7" s="104">
        <v>1.0979000000000001</v>
      </c>
      <c r="BG7" s="104">
        <v>1.0979000000000001</v>
      </c>
      <c r="BH7" s="104">
        <v>1.0979000000000001</v>
      </c>
      <c r="BI7" s="104">
        <v>1.0979000000000001</v>
      </c>
      <c r="BJ7" s="104">
        <v>1.0979000000000001</v>
      </c>
      <c r="BK7" s="104">
        <v>1.0979000000000001</v>
      </c>
      <c r="BL7" s="104">
        <v>1.0979000000000001</v>
      </c>
      <c r="BM7" s="122"/>
    </row>
    <row r="8" spans="1:70" ht="29.5" thickBot="1" x14ac:dyDescent="0.4">
      <c r="A8" s="107" t="s">
        <v>32</v>
      </c>
      <c r="B8" s="104" t="s">
        <v>39</v>
      </c>
      <c r="C8" s="104" t="s">
        <v>131</v>
      </c>
      <c r="D8" s="104" t="s">
        <v>342</v>
      </c>
      <c r="E8" s="106" t="s">
        <v>79</v>
      </c>
      <c r="F8" s="104" t="s">
        <v>12</v>
      </c>
      <c r="G8" s="104" t="s">
        <v>76</v>
      </c>
      <c r="H8" s="117" t="s">
        <v>75</v>
      </c>
      <c r="I8" s="118"/>
      <c r="J8" s="119"/>
      <c r="K8" s="120"/>
      <c r="L8" s="121">
        <v>1.128575672</v>
      </c>
      <c r="M8" s="121">
        <v>1.1363423580000001</v>
      </c>
      <c r="N8" s="121">
        <v>1.1466088889999999</v>
      </c>
      <c r="O8" s="121">
        <v>1.1393414610000001</v>
      </c>
      <c r="P8" s="104">
        <v>1.1027</v>
      </c>
      <c r="Q8" s="104">
        <v>1.1000000000000001</v>
      </c>
      <c r="R8" s="104">
        <v>1.0978000000000001</v>
      </c>
      <c r="S8" s="104">
        <v>1.0964</v>
      </c>
      <c r="T8" s="104">
        <v>1.0952999999999999</v>
      </c>
      <c r="U8" s="104">
        <v>1.0943000000000001</v>
      </c>
      <c r="V8" s="104">
        <v>1.0932999999999999</v>
      </c>
      <c r="W8" s="104">
        <v>1.0922000000000001</v>
      </c>
      <c r="X8" s="104">
        <v>1.0911999999999999</v>
      </c>
      <c r="Y8" s="104">
        <v>1.0907</v>
      </c>
      <c r="Z8" s="104">
        <v>1.0902000000000001</v>
      </c>
      <c r="AA8" s="104">
        <v>1.0896999999999999</v>
      </c>
      <c r="AB8" s="104">
        <v>1.0891999999999999</v>
      </c>
      <c r="AC8" s="104">
        <v>1.0888</v>
      </c>
      <c r="AD8" s="104">
        <v>1.0886</v>
      </c>
      <c r="AE8" s="104">
        <v>1.0884</v>
      </c>
      <c r="AF8" s="104">
        <v>1.0882000000000001</v>
      </c>
      <c r="AG8" s="104">
        <v>1.0880000000000001</v>
      </c>
      <c r="AH8" s="104">
        <v>1.0878000000000001</v>
      </c>
      <c r="AI8" s="104">
        <v>1.0876999999999999</v>
      </c>
      <c r="AJ8" s="104">
        <v>1.0875999999999999</v>
      </c>
      <c r="AK8" s="104">
        <v>1.0874999999999999</v>
      </c>
      <c r="AL8" s="104">
        <v>1.0873999999999999</v>
      </c>
      <c r="AM8" s="104">
        <v>1.0872999999999999</v>
      </c>
      <c r="AN8" s="104">
        <v>1.0872999999999999</v>
      </c>
      <c r="AO8" s="104">
        <v>1.0872999999999999</v>
      </c>
      <c r="AP8" s="104">
        <v>1.0872999999999999</v>
      </c>
      <c r="AQ8" s="104">
        <v>1.0871999999999999</v>
      </c>
      <c r="AR8" s="104">
        <v>1.0871999999999999</v>
      </c>
      <c r="AS8" s="104">
        <v>1.0871999999999999</v>
      </c>
      <c r="AT8" s="104">
        <v>1.0871999999999999</v>
      </c>
      <c r="AU8" s="104">
        <v>1.0871999999999999</v>
      </c>
      <c r="AV8" s="104">
        <v>1.0871999999999999</v>
      </c>
      <c r="AW8" s="104">
        <v>1.0871999999999999</v>
      </c>
      <c r="AX8" s="104">
        <v>1.0871999999999999</v>
      </c>
      <c r="AY8" s="104">
        <v>1.0871999999999999</v>
      </c>
      <c r="AZ8" s="104">
        <v>1.0871999999999999</v>
      </c>
      <c r="BA8" s="104">
        <v>1.0871999999999999</v>
      </c>
      <c r="BB8" s="104">
        <v>1.0871999999999999</v>
      </c>
      <c r="BC8" s="104">
        <v>1.0871999999999999</v>
      </c>
      <c r="BD8" s="104">
        <v>1.0871999999999999</v>
      </c>
      <c r="BE8" s="104">
        <v>1.0871999999999999</v>
      </c>
      <c r="BF8" s="104">
        <v>1.0871999999999999</v>
      </c>
      <c r="BG8" s="104">
        <v>1.0871999999999999</v>
      </c>
      <c r="BH8" s="104">
        <v>1.0871999999999999</v>
      </c>
      <c r="BI8" s="104">
        <v>1.0871999999999999</v>
      </c>
      <c r="BJ8" s="104">
        <v>1.0871999999999999</v>
      </c>
      <c r="BK8" s="104">
        <v>1.0871999999999999</v>
      </c>
      <c r="BL8" s="104">
        <v>1.0871999999999999</v>
      </c>
      <c r="BM8" s="122"/>
    </row>
    <row r="9" spans="1:70" ht="29.5" thickBot="1" x14ac:dyDescent="0.4">
      <c r="A9" s="107" t="s">
        <v>94</v>
      </c>
      <c r="B9" s="104" t="s">
        <v>39</v>
      </c>
      <c r="C9" s="104" t="s">
        <v>131</v>
      </c>
      <c r="D9" s="104" t="s">
        <v>342</v>
      </c>
      <c r="E9" s="106" t="s">
        <v>79</v>
      </c>
      <c r="F9" s="104" t="s">
        <v>12</v>
      </c>
      <c r="G9" s="104" t="s">
        <v>76</v>
      </c>
      <c r="H9" s="117" t="s">
        <v>75</v>
      </c>
      <c r="I9" s="118"/>
      <c r="J9" s="119"/>
      <c r="K9" s="120"/>
      <c r="L9" s="121">
        <v>1.128575672</v>
      </c>
      <c r="M9" s="121">
        <v>1.1363423580000001</v>
      </c>
      <c r="N9" s="121">
        <v>1.1466088889999999</v>
      </c>
      <c r="O9" s="121">
        <v>1.1393414610000001</v>
      </c>
      <c r="P9" s="104">
        <v>1.1027</v>
      </c>
      <c r="Q9" s="104">
        <v>1.1000000000000001</v>
      </c>
      <c r="R9" s="104">
        <v>1.0978000000000001</v>
      </c>
      <c r="S9" s="104">
        <v>1.0964</v>
      </c>
      <c r="T9" s="104">
        <v>1.0952999999999999</v>
      </c>
      <c r="U9" s="104">
        <v>1.0943000000000001</v>
      </c>
      <c r="V9" s="104">
        <v>1.0932999999999999</v>
      </c>
      <c r="W9" s="104">
        <v>1.0922000000000001</v>
      </c>
      <c r="X9" s="104">
        <v>1.0911999999999999</v>
      </c>
      <c r="Y9" s="104">
        <v>1.0907</v>
      </c>
      <c r="Z9" s="104">
        <v>1.0902000000000001</v>
      </c>
      <c r="AA9" s="104">
        <v>1.0896999999999999</v>
      </c>
      <c r="AB9" s="104">
        <v>1.0891999999999999</v>
      </c>
      <c r="AC9" s="104">
        <v>1.0888</v>
      </c>
      <c r="AD9" s="104">
        <v>1.0886</v>
      </c>
      <c r="AE9" s="104">
        <v>1.0884</v>
      </c>
      <c r="AF9" s="104">
        <v>1.0882000000000001</v>
      </c>
      <c r="AG9" s="104">
        <v>1.0880000000000001</v>
      </c>
      <c r="AH9" s="104">
        <v>1.0878000000000001</v>
      </c>
      <c r="AI9" s="104">
        <v>1.0876999999999999</v>
      </c>
      <c r="AJ9" s="104">
        <v>1.0875999999999999</v>
      </c>
      <c r="AK9" s="104">
        <v>1.0874999999999999</v>
      </c>
      <c r="AL9" s="104">
        <v>1.0873999999999999</v>
      </c>
      <c r="AM9" s="104">
        <v>1.0872999999999999</v>
      </c>
      <c r="AN9" s="104">
        <v>1.0872999999999999</v>
      </c>
      <c r="AO9" s="104">
        <v>1.0872999999999999</v>
      </c>
      <c r="AP9" s="104">
        <v>1.0872999999999999</v>
      </c>
      <c r="AQ9" s="104">
        <v>1.0871999999999999</v>
      </c>
      <c r="AR9" s="104">
        <v>1.0871999999999999</v>
      </c>
      <c r="AS9" s="104">
        <v>1.0871999999999999</v>
      </c>
      <c r="AT9" s="104">
        <v>1.0871999999999999</v>
      </c>
      <c r="AU9" s="104">
        <v>1.0871999999999999</v>
      </c>
      <c r="AV9" s="104">
        <v>1.0871999999999999</v>
      </c>
      <c r="AW9" s="104">
        <v>1.0871999999999999</v>
      </c>
      <c r="AX9" s="104">
        <v>1.0871999999999999</v>
      </c>
      <c r="AY9" s="104">
        <v>1.0871999999999999</v>
      </c>
      <c r="AZ9" s="104">
        <v>1.0871999999999999</v>
      </c>
      <c r="BA9" s="104">
        <v>1.0871999999999999</v>
      </c>
      <c r="BB9" s="104">
        <v>1.0871999999999999</v>
      </c>
      <c r="BC9" s="104">
        <v>1.0871999999999999</v>
      </c>
      <c r="BD9" s="104">
        <v>1.0871999999999999</v>
      </c>
      <c r="BE9" s="104">
        <v>1.0871999999999999</v>
      </c>
      <c r="BF9" s="104">
        <v>1.0871999999999999</v>
      </c>
      <c r="BG9" s="104">
        <v>1.0871999999999999</v>
      </c>
      <c r="BH9" s="104">
        <v>1.0871999999999999</v>
      </c>
      <c r="BI9" s="104">
        <v>1.0871999999999999</v>
      </c>
      <c r="BJ9" s="104">
        <v>1.0871999999999999</v>
      </c>
      <c r="BK9" s="104">
        <v>1.0871999999999999</v>
      </c>
      <c r="BL9" s="104">
        <v>1.0871999999999999</v>
      </c>
      <c r="BM9" s="122"/>
    </row>
    <row r="10" spans="1:70" ht="29.5" thickBot="1" x14ac:dyDescent="0.4">
      <c r="A10" s="107" t="s">
        <v>144</v>
      </c>
      <c r="B10" s="104" t="s">
        <v>39</v>
      </c>
      <c r="C10" s="104" t="s">
        <v>131</v>
      </c>
      <c r="D10" s="104" t="s">
        <v>342</v>
      </c>
      <c r="E10" s="106" t="s">
        <v>79</v>
      </c>
      <c r="F10" s="104" t="s">
        <v>12</v>
      </c>
      <c r="G10" s="104" t="s">
        <v>76</v>
      </c>
      <c r="H10" s="117" t="s">
        <v>75</v>
      </c>
      <c r="I10" s="118"/>
      <c r="J10" s="119"/>
      <c r="K10" s="120"/>
      <c r="L10" s="121">
        <v>1.128575672</v>
      </c>
      <c r="M10" s="121">
        <v>1.1363423580000001</v>
      </c>
      <c r="N10" s="121">
        <v>1.1466088889999999</v>
      </c>
      <c r="O10" s="121">
        <v>1.1393414610000001</v>
      </c>
      <c r="P10" s="104">
        <v>1.1027</v>
      </c>
      <c r="Q10" s="104">
        <v>1.1000000000000001</v>
      </c>
      <c r="R10" s="104">
        <v>1.0978000000000001</v>
      </c>
      <c r="S10" s="104">
        <v>1.0964</v>
      </c>
      <c r="T10" s="104">
        <v>1.0959000000000001</v>
      </c>
      <c r="U10" s="104">
        <v>1.0951</v>
      </c>
      <c r="V10" s="104">
        <v>1.0947</v>
      </c>
      <c r="W10" s="104">
        <v>1.0941000000000001</v>
      </c>
      <c r="X10" s="104">
        <v>1.0935999999999999</v>
      </c>
      <c r="Y10" s="104">
        <v>1.0931</v>
      </c>
      <c r="Z10" s="104">
        <v>1.0929</v>
      </c>
      <c r="AA10" s="104">
        <v>1.0924</v>
      </c>
      <c r="AB10" s="104">
        <v>1.0922000000000001</v>
      </c>
      <c r="AC10" s="104">
        <v>1.0919000000000001</v>
      </c>
      <c r="AD10" s="104">
        <v>1.0916999999999999</v>
      </c>
      <c r="AE10" s="104">
        <v>1.0914999999999999</v>
      </c>
      <c r="AF10" s="104">
        <v>1.0911999999999999</v>
      </c>
      <c r="AG10" s="104">
        <v>1.0911</v>
      </c>
      <c r="AH10" s="104">
        <v>1.0909</v>
      </c>
      <c r="AI10" s="104">
        <v>1.0908</v>
      </c>
      <c r="AJ10" s="104">
        <v>1.0906</v>
      </c>
      <c r="AK10" s="104">
        <v>1.0905</v>
      </c>
      <c r="AL10" s="104">
        <v>1.0904</v>
      </c>
      <c r="AM10" s="104">
        <v>1.0902000000000001</v>
      </c>
      <c r="AN10" s="104">
        <v>1.0900000000000001</v>
      </c>
      <c r="AO10" s="104">
        <v>1.0899000000000001</v>
      </c>
      <c r="AP10" s="104">
        <v>1.0898000000000001</v>
      </c>
      <c r="AQ10" s="104">
        <v>1.0895999999999999</v>
      </c>
      <c r="AR10" s="104">
        <v>1.0893999999999999</v>
      </c>
      <c r="AS10" s="104">
        <v>1.0892999999999999</v>
      </c>
      <c r="AT10" s="104">
        <v>1.0891999999999999</v>
      </c>
      <c r="AU10" s="104">
        <v>1.0891</v>
      </c>
      <c r="AV10" s="104">
        <v>1.089</v>
      </c>
      <c r="AW10" s="104">
        <v>1.0889</v>
      </c>
      <c r="AX10" s="104">
        <v>1.0887</v>
      </c>
      <c r="AY10" s="104">
        <v>1.0887</v>
      </c>
      <c r="AZ10" s="104">
        <v>1.0886</v>
      </c>
      <c r="BA10" s="104">
        <v>1.0885</v>
      </c>
      <c r="BB10" s="104">
        <v>1.0884</v>
      </c>
      <c r="BC10" s="104">
        <v>1.0883</v>
      </c>
      <c r="BD10" s="104">
        <v>1.0881000000000001</v>
      </c>
      <c r="BE10" s="104">
        <v>1.0881000000000001</v>
      </c>
      <c r="BF10" s="104">
        <v>1.0880000000000001</v>
      </c>
      <c r="BG10" s="104">
        <v>1.0879000000000001</v>
      </c>
      <c r="BH10" s="104">
        <v>1.0879000000000001</v>
      </c>
      <c r="BI10" s="104">
        <v>1.0879000000000001</v>
      </c>
      <c r="BJ10" s="104">
        <v>1.0878000000000001</v>
      </c>
      <c r="BK10" s="104">
        <v>1.0878000000000001</v>
      </c>
      <c r="BL10" s="104">
        <v>1.0876999999999999</v>
      </c>
      <c r="BM10" s="122"/>
    </row>
    <row r="11" spans="1:70" ht="29.5" thickBot="1" x14ac:dyDescent="0.4">
      <c r="A11" s="107" t="s">
        <v>94</v>
      </c>
      <c r="B11" s="104" t="s">
        <v>39</v>
      </c>
      <c r="C11" s="87" t="s">
        <v>338</v>
      </c>
      <c r="D11" s="87" t="s">
        <v>343</v>
      </c>
      <c r="E11" s="106" t="s">
        <v>79</v>
      </c>
      <c r="F11" s="104" t="s">
        <v>12</v>
      </c>
      <c r="G11" s="104" t="s">
        <v>76</v>
      </c>
      <c r="H11" s="117" t="s">
        <v>75</v>
      </c>
      <c r="I11" s="118"/>
      <c r="J11" s="119"/>
      <c r="K11" s="120"/>
      <c r="L11" s="121">
        <v>0.01</v>
      </c>
      <c r="M11" s="121">
        <v>0.01</v>
      </c>
      <c r="N11" s="121">
        <v>0.01</v>
      </c>
      <c r="O11" s="121">
        <v>0.01</v>
      </c>
      <c r="P11" s="121">
        <v>0.01</v>
      </c>
      <c r="Q11" s="121">
        <v>0.01</v>
      </c>
      <c r="R11" s="121">
        <v>0.01</v>
      </c>
      <c r="S11" s="121">
        <v>0.01</v>
      </c>
      <c r="T11" s="121">
        <v>0.01</v>
      </c>
      <c r="U11" s="121">
        <v>0.01</v>
      </c>
      <c r="V11" s="121">
        <v>0.01</v>
      </c>
      <c r="W11" s="121">
        <v>0.01</v>
      </c>
      <c r="X11" s="121">
        <v>0.01</v>
      </c>
      <c r="Y11" s="122">
        <f>X11+($AM$11-$X$11)/15</f>
        <v>1.0999999999999999E-2</v>
      </c>
      <c r="Z11" s="122">
        <f t="shared" ref="Z11:AL11" si="1">Y11+($AM$11-$X$11)/15</f>
        <v>1.2E-2</v>
      </c>
      <c r="AA11" s="122">
        <f t="shared" si="1"/>
        <v>1.3000000000000001E-2</v>
      </c>
      <c r="AB11" s="122">
        <f t="shared" si="1"/>
        <v>1.4000000000000002E-2</v>
      </c>
      <c r="AC11" s="122">
        <f t="shared" si="1"/>
        <v>1.5000000000000003E-2</v>
      </c>
      <c r="AD11" s="122">
        <f t="shared" si="1"/>
        <v>1.6000000000000004E-2</v>
      </c>
      <c r="AE11" s="122">
        <f t="shared" si="1"/>
        <v>1.7000000000000005E-2</v>
      </c>
      <c r="AF11" s="122">
        <f t="shared" si="1"/>
        <v>1.8000000000000006E-2</v>
      </c>
      <c r="AG11" s="122">
        <f t="shared" si="1"/>
        <v>1.9000000000000006E-2</v>
      </c>
      <c r="AH11" s="122">
        <f t="shared" si="1"/>
        <v>2.0000000000000007E-2</v>
      </c>
      <c r="AI11" s="122">
        <f t="shared" si="1"/>
        <v>2.1000000000000008E-2</v>
      </c>
      <c r="AJ11" s="122">
        <f t="shared" si="1"/>
        <v>2.2000000000000009E-2</v>
      </c>
      <c r="AK11" s="122">
        <f t="shared" si="1"/>
        <v>2.300000000000001E-2</v>
      </c>
      <c r="AL11" s="122">
        <f t="shared" si="1"/>
        <v>2.4000000000000011E-2</v>
      </c>
      <c r="AM11" s="122">
        <v>2.5000000000000001E-2</v>
      </c>
      <c r="AN11" s="122">
        <f>AM11</f>
        <v>2.5000000000000001E-2</v>
      </c>
      <c r="AO11" s="122">
        <f t="shared" ref="AO11:BL11" si="2">AN11</f>
        <v>2.5000000000000001E-2</v>
      </c>
      <c r="AP11" s="122">
        <f t="shared" si="2"/>
        <v>2.5000000000000001E-2</v>
      </c>
      <c r="AQ11" s="122">
        <f t="shared" si="2"/>
        <v>2.5000000000000001E-2</v>
      </c>
      <c r="AR11" s="122">
        <f t="shared" si="2"/>
        <v>2.5000000000000001E-2</v>
      </c>
      <c r="AS11" s="122">
        <f t="shared" si="2"/>
        <v>2.5000000000000001E-2</v>
      </c>
      <c r="AT11" s="122">
        <f t="shared" si="2"/>
        <v>2.5000000000000001E-2</v>
      </c>
      <c r="AU11" s="122">
        <f t="shared" si="2"/>
        <v>2.5000000000000001E-2</v>
      </c>
      <c r="AV11" s="122">
        <f t="shared" si="2"/>
        <v>2.5000000000000001E-2</v>
      </c>
      <c r="AW11" s="122">
        <f t="shared" si="2"/>
        <v>2.5000000000000001E-2</v>
      </c>
      <c r="AX11" s="122">
        <f t="shared" si="2"/>
        <v>2.5000000000000001E-2</v>
      </c>
      <c r="AY11" s="122">
        <f t="shared" si="2"/>
        <v>2.5000000000000001E-2</v>
      </c>
      <c r="AZ11" s="122">
        <f t="shared" si="2"/>
        <v>2.5000000000000001E-2</v>
      </c>
      <c r="BA11" s="122">
        <f t="shared" si="2"/>
        <v>2.5000000000000001E-2</v>
      </c>
      <c r="BB11" s="122">
        <f t="shared" si="2"/>
        <v>2.5000000000000001E-2</v>
      </c>
      <c r="BC11" s="122">
        <f t="shared" si="2"/>
        <v>2.5000000000000001E-2</v>
      </c>
      <c r="BD11" s="122">
        <f t="shared" si="2"/>
        <v>2.5000000000000001E-2</v>
      </c>
      <c r="BE11" s="122">
        <f t="shared" si="2"/>
        <v>2.5000000000000001E-2</v>
      </c>
      <c r="BF11" s="122">
        <f t="shared" si="2"/>
        <v>2.5000000000000001E-2</v>
      </c>
      <c r="BG11" s="122">
        <f t="shared" si="2"/>
        <v>2.5000000000000001E-2</v>
      </c>
      <c r="BH11" s="122">
        <f t="shared" si="2"/>
        <v>2.5000000000000001E-2</v>
      </c>
      <c r="BI11" s="122">
        <f t="shared" si="2"/>
        <v>2.5000000000000001E-2</v>
      </c>
      <c r="BJ11" s="122">
        <f t="shared" si="2"/>
        <v>2.5000000000000001E-2</v>
      </c>
      <c r="BK11" s="122">
        <f t="shared" si="2"/>
        <v>2.5000000000000001E-2</v>
      </c>
      <c r="BL11" s="122">
        <f t="shared" si="2"/>
        <v>2.5000000000000001E-2</v>
      </c>
      <c r="BM11" s="122"/>
      <c r="BO11" s="122"/>
      <c r="BP11" s="122"/>
      <c r="BQ11" s="122"/>
      <c r="BR11" s="122"/>
    </row>
    <row r="12" spans="1:70" ht="29.5" thickBot="1" x14ac:dyDescent="0.4">
      <c r="A12" s="107" t="s">
        <v>94</v>
      </c>
      <c r="B12" s="104" t="s">
        <v>39</v>
      </c>
      <c r="C12" s="87" t="s">
        <v>338</v>
      </c>
      <c r="D12" s="87" t="s">
        <v>344</v>
      </c>
      <c r="E12" s="106" t="s">
        <v>79</v>
      </c>
      <c r="F12" s="104" t="s">
        <v>12</v>
      </c>
      <c r="G12" s="104" t="s">
        <v>76</v>
      </c>
      <c r="H12" s="117" t="s">
        <v>75</v>
      </c>
      <c r="I12" s="118"/>
      <c r="J12" s="119"/>
      <c r="K12" s="120"/>
      <c r="L12" s="121">
        <v>0.99</v>
      </c>
      <c r="M12" s="121">
        <v>0.99</v>
      </c>
      <c r="N12" s="121">
        <v>0.99</v>
      </c>
      <c r="O12" s="121">
        <v>0.99</v>
      </c>
      <c r="P12" s="121">
        <v>0.99</v>
      </c>
      <c r="Q12" s="121">
        <v>0.99</v>
      </c>
      <c r="R12" s="121">
        <v>0.99</v>
      </c>
      <c r="S12" s="121">
        <v>0.99</v>
      </c>
      <c r="T12" s="121">
        <v>0.99</v>
      </c>
      <c r="U12" s="121">
        <v>0.99</v>
      </c>
      <c r="V12" s="121">
        <v>0.99</v>
      </c>
      <c r="W12" s="121">
        <v>0.99</v>
      </c>
      <c r="X12" s="121">
        <v>0.99</v>
      </c>
      <c r="Y12" s="122">
        <f>1-Y11</f>
        <v>0.98899999999999999</v>
      </c>
      <c r="Z12" s="122">
        <f t="shared" ref="Z12:BL12" si="3">1-Z11</f>
        <v>0.98799999999999999</v>
      </c>
      <c r="AA12" s="122">
        <f t="shared" si="3"/>
        <v>0.98699999999999999</v>
      </c>
      <c r="AB12" s="122">
        <f t="shared" si="3"/>
        <v>0.98599999999999999</v>
      </c>
      <c r="AC12" s="122">
        <f t="shared" si="3"/>
        <v>0.98499999999999999</v>
      </c>
      <c r="AD12" s="122">
        <f t="shared" si="3"/>
        <v>0.98399999999999999</v>
      </c>
      <c r="AE12" s="122">
        <f t="shared" si="3"/>
        <v>0.98299999999999998</v>
      </c>
      <c r="AF12" s="122">
        <f t="shared" si="3"/>
        <v>0.98199999999999998</v>
      </c>
      <c r="AG12" s="122">
        <f t="shared" si="3"/>
        <v>0.98099999999999998</v>
      </c>
      <c r="AH12" s="122">
        <f t="shared" si="3"/>
        <v>0.98</v>
      </c>
      <c r="AI12" s="122">
        <f t="shared" si="3"/>
        <v>0.97899999999999998</v>
      </c>
      <c r="AJ12" s="122">
        <f t="shared" si="3"/>
        <v>0.97799999999999998</v>
      </c>
      <c r="AK12" s="122">
        <f t="shared" si="3"/>
        <v>0.97699999999999998</v>
      </c>
      <c r="AL12" s="122">
        <f t="shared" si="3"/>
        <v>0.97599999999999998</v>
      </c>
      <c r="AM12" s="122">
        <f t="shared" si="3"/>
        <v>0.97499999999999998</v>
      </c>
      <c r="AN12" s="122">
        <f t="shared" si="3"/>
        <v>0.97499999999999998</v>
      </c>
      <c r="AO12" s="122">
        <f t="shared" si="3"/>
        <v>0.97499999999999998</v>
      </c>
      <c r="AP12" s="122">
        <f t="shared" si="3"/>
        <v>0.97499999999999998</v>
      </c>
      <c r="AQ12" s="122">
        <f t="shared" si="3"/>
        <v>0.97499999999999998</v>
      </c>
      <c r="AR12" s="122">
        <f t="shared" si="3"/>
        <v>0.97499999999999998</v>
      </c>
      <c r="AS12" s="122">
        <f t="shared" si="3"/>
        <v>0.97499999999999998</v>
      </c>
      <c r="AT12" s="122">
        <f t="shared" si="3"/>
        <v>0.97499999999999998</v>
      </c>
      <c r="AU12" s="122">
        <f t="shared" si="3"/>
        <v>0.97499999999999998</v>
      </c>
      <c r="AV12" s="122">
        <f t="shared" si="3"/>
        <v>0.97499999999999998</v>
      </c>
      <c r="AW12" s="122">
        <f t="shared" si="3"/>
        <v>0.97499999999999998</v>
      </c>
      <c r="AX12" s="122">
        <f t="shared" si="3"/>
        <v>0.97499999999999998</v>
      </c>
      <c r="AY12" s="122">
        <f t="shared" si="3"/>
        <v>0.97499999999999998</v>
      </c>
      <c r="AZ12" s="122">
        <f t="shared" si="3"/>
        <v>0.97499999999999998</v>
      </c>
      <c r="BA12" s="122">
        <f t="shared" si="3"/>
        <v>0.97499999999999998</v>
      </c>
      <c r="BB12" s="122">
        <f t="shared" si="3"/>
        <v>0.97499999999999998</v>
      </c>
      <c r="BC12" s="122">
        <f t="shared" si="3"/>
        <v>0.97499999999999998</v>
      </c>
      <c r="BD12" s="122">
        <f t="shared" si="3"/>
        <v>0.97499999999999998</v>
      </c>
      <c r="BE12" s="122">
        <f t="shared" si="3"/>
        <v>0.97499999999999998</v>
      </c>
      <c r="BF12" s="122">
        <f t="shared" si="3"/>
        <v>0.97499999999999998</v>
      </c>
      <c r="BG12" s="122">
        <f t="shared" si="3"/>
        <v>0.97499999999999998</v>
      </c>
      <c r="BH12" s="122">
        <f t="shared" si="3"/>
        <v>0.97499999999999998</v>
      </c>
      <c r="BI12" s="122">
        <f t="shared" si="3"/>
        <v>0.97499999999999998</v>
      </c>
      <c r="BJ12" s="122">
        <f t="shared" si="3"/>
        <v>0.97499999999999998</v>
      </c>
      <c r="BK12" s="122">
        <f t="shared" si="3"/>
        <v>0.97499999999999998</v>
      </c>
      <c r="BL12" s="122">
        <f t="shared" si="3"/>
        <v>0.97499999999999998</v>
      </c>
      <c r="BM12" s="122"/>
      <c r="BO12" s="122"/>
      <c r="BP12" s="122"/>
      <c r="BQ12" s="122"/>
      <c r="BR12" s="122"/>
    </row>
    <row r="13" spans="1:70" ht="29.5" thickBot="1" x14ac:dyDescent="0.4">
      <c r="A13" s="107" t="s">
        <v>94</v>
      </c>
      <c r="B13" s="104" t="s">
        <v>39</v>
      </c>
      <c r="C13" s="105" t="s">
        <v>341</v>
      </c>
      <c r="D13" s="105" t="s">
        <v>340</v>
      </c>
      <c r="E13" s="106" t="s">
        <v>79</v>
      </c>
      <c r="F13" s="104" t="s">
        <v>12</v>
      </c>
      <c r="G13" s="104" t="s">
        <v>76</v>
      </c>
      <c r="H13" s="117" t="s">
        <v>75</v>
      </c>
      <c r="I13" s="118"/>
      <c r="J13" s="119"/>
      <c r="K13" s="120"/>
      <c r="L13" s="121">
        <v>0.01</v>
      </c>
      <c r="M13" s="121">
        <v>0.01</v>
      </c>
      <c r="N13" s="121">
        <v>0.01</v>
      </c>
      <c r="O13" s="121">
        <v>0.01</v>
      </c>
      <c r="P13" s="121">
        <v>0.01</v>
      </c>
      <c r="Q13" s="121">
        <v>0.01</v>
      </c>
      <c r="R13" s="121">
        <v>0.01</v>
      </c>
      <c r="S13" s="121">
        <v>0.01</v>
      </c>
      <c r="T13" s="121">
        <v>0.01</v>
      </c>
      <c r="U13" s="121">
        <v>0.01</v>
      </c>
      <c r="V13" s="121">
        <v>0.01</v>
      </c>
      <c r="W13" s="121">
        <v>0.01</v>
      </c>
      <c r="X13" s="121">
        <v>0.01</v>
      </c>
      <c r="Y13" s="122">
        <f>X13</f>
        <v>0.01</v>
      </c>
      <c r="Z13" s="122">
        <f t="shared" ref="Z13:BL13" si="4">Y13</f>
        <v>0.01</v>
      </c>
      <c r="AA13" s="122">
        <f t="shared" si="4"/>
        <v>0.01</v>
      </c>
      <c r="AB13" s="122">
        <f t="shared" si="4"/>
        <v>0.01</v>
      </c>
      <c r="AC13" s="122">
        <f t="shared" si="4"/>
        <v>0.01</v>
      </c>
      <c r="AD13" s="122">
        <f t="shared" si="4"/>
        <v>0.01</v>
      </c>
      <c r="AE13" s="122">
        <f t="shared" si="4"/>
        <v>0.01</v>
      </c>
      <c r="AF13" s="122">
        <f t="shared" si="4"/>
        <v>0.01</v>
      </c>
      <c r="AG13" s="122">
        <f t="shared" si="4"/>
        <v>0.01</v>
      </c>
      <c r="AH13" s="122">
        <f t="shared" si="4"/>
        <v>0.01</v>
      </c>
      <c r="AI13" s="122">
        <f t="shared" si="4"/>
        <v>0.01</v>
      </c>
      <c r="AJ13" s="122">
        <f t="shared" si="4"/>
        <v>0.01</v>
      </c>
      <c r="AK13" s="122">
        <f t="shared" si="4"/>
        <v>0.01</v>
      </c>
      <c r="AL13" s="122">
        <f t="shared" si="4"/>
        <v>0.01</v>
      </c>
      <c r="AM13" s="122">
        <f t="shared" si="4"/>
        <v>0.01</v>
      </c>
      <c r="AN13" s="122">
        <f t="shared" si="4"/>
        <v>0.01</v>
      </c>
      <c r="AO13" s="122">
        <f t="shared" si="4"/>
        <v>0.01</v>
      </c>
      <c r="AP13" s="122">
        <f t="shared" si="4"/>
        <v>0.01</v>
      </c>
      <c r="AQ13" s="122">
        <f t="shared" si="4"/>
        <v>0.01</v>
      </c>
      <c r="AR13" s="122">
        <f t="shared" si="4"/>
        <v>0.01</v>
      </c>
      <c r="AS13" s="122">
        <f t="shared" si="4"/>
        <v>0.01</v>
      </c>
      <c r="AT13" s="122">
        <f t="shared" si="4"/>
        <v>0.01</v>
      </c>
      <c r="AU13" s="122">
        <f t="shared" si="4"/>
        <v>0.01</v>
      </c>
      <c r="AV13" s="122">
        <f t="shared" si="4"/>
        <v>0.01</v>
      </c>
      <c r="AW13" s="122">
        <f t="shared" si="4"/>
        <v>0.01</v>
      </c>
      <c r="AX13" s="122">
        <f t="shared" si="4"/>
        <v>0.01</v>
      </c>
      <c r="AY13" s="122">
        <f t="shared" si="4"/>
        <v>0.01</v>
      </c>
      <c r="AZ13" s="122">
        <f t="shared" si="4"/>
        <v>0.01</v>
      </c>
      <c r="BA13" s="122">
        <f t="shared" si="4"/>
        <v>0.01</v>
      </c>
      <c r="BB13" s="122">
        <f t="shared" si="4"/>
        <v>0.01</v>
      </c>
      <c r="BC13" s="122">
        <f t="shared" si="4"/>
        <v>0.01</v>
      </c>
      <c r="BD13" s="122">
        <f t="shared" si="4"/>
        <v>0.01</v>
      </c>
      <c r="BE13" s="122">
        <f t="shared" si="4"/>
        <v>0.01</v>
      </c>
      <c r="BF13" s="122">
        <f t="shared" si="4"/>
        <v>0.01</v>
      </c>
      <c r="BG13" s="122">
        <f t="shared" si="4"/>
        <v>0.01</v>
      </c>
      <c r="BH13" s="122">
        <f t="shared" si="4"/>
        <v>0.01</v>
      </c>
      <c r="BI13" s="122">
        <f t="shared" si="4"/>
        <v>0.01</v>
      </c>
      <c r="BJ13" s="122">
        <f t="shared" si="4"/>
        <v>0.01</v>
      </c>
      <c r="BK13" s="122">
        <f t="shared" si="4"/>
        <v>0.01</v>
      </c>
      <c r="BL13" s="122">
        <f t="shared" si="4"/>
        <v>0.01</v>
      </c>
      <c r="BM13" s="122"/>
      <c r="BO13" s="122"/>
      <c r="BP13" s="122"/>
      <c r="BQ13" s="122"/>
      <c r="BR13" s="122"/>
    </row>
    <row r="14" spans="1:70" ht="29.5" thickBot="1" x14ac:dyDescent="0.4">
      <c r="A14" s="107" t="s">
        <v>94</v>
      </c>
      <c r="B14" s="104" t="s">
        <v>39</v>
      </c>
      <c r="C14" s="105" t="s">
        <v>341</v>
      </c>
      <c r="D14" s="105" t="s">
        <v>345</v>
      </c>
      <c r="E14" s="106" t="s">
        <v>79</v>
      </c>
      <c r="F14" s="104" t="s">
        <v>12</v>
      </c>
      <c r="G14" s="104" t="s">
        <v>76</v>
      </c>
      <c r="H14" s="117" t="s">
        <v>75</v>
      </c>
      <c r="I14" s="118"/>
      <c r="J14" s="119"/>
      <c r="K14" s="120"/>
      <c r="L14" s="121">
        <v>0.99</v>
      </c>
      <c r="M14" s="121">
        <v>0.99</v>
      </c>
      <c r="N14" s="121">
        <v>0.99</v>
      </c>
      <c r="O14" s="121">
        <v>0.99</v>
      </c>
      <c r="P14" s="121">
        <v>0.99</v>
      </c>
      <c r="Q14" s="121">
        <v>0.99</v>
      </c>
      <c r="R14" s="121">
        <v>0.99</v>
      </c>
      <c r="S14" s="121">
        <v>0.99</v>
      </c>
      <c r="T14" s="121">
        <v>0.99</v>
      </c>
      <c r="U14" s="121">
        <v>0.99</v>
      </c>
      <c r="V14" s="121">
        <v>0.99</v>
      </c>
      <c r="W14" s="121">
        <v>0.99</v>
      </c>
      <c r="X14" s="121">
        <v>0.99</v>
      </c>
      <c r="Y14" s="122">
        <f>1-Y13</f>
        <v>0.99</v>
      </c>
      <c r="Z14" s="122">
        <f t="shared" ref="Z14:BL14" si="5">1-Z13</f>
        <v>0.99</v>
      </c>
      <c r="AA14" s="122">
        <f t="shared" si="5"/>
        <v>0.99</v>
      </c>
      <c r="AB14" s="122">
        <f t="shared" si="5"/>
        <v>0.99</v>
      </c>
      <c r="AC14" s="122">
        <f t="shared" si="5"/>
        <v>0.99</v>
      </c>
      <c r="AD14" s="122">
        <f t="shared" si="5"/>
        <v>0.99</v>
      </c>
      <c r="AE14" s="122">
        <f t="shared" si="5"/>
        <v>0.99</v>
      </c>
      <c r="AF14" s="122">
        <f t="shared" si="5"/>
        <v>0.99</v>
      </c>
      <c r="AG14" s="122">
        <f t="shared" si="5"/>
        <v>0.99</v>
      </c>
      <c r="AH14" s="122">
        <f t="shared" si="5"/>
        <v>0.99</v>
      </c>
      <c r="AI14" s="122">
        <f t="shared" si="5"/>
        <v>0.99</v>
      </c>
      <c r="AJ14" s="122">
        <f t="shared" si="5"/>
        <v>0.99</v>
      </c>
      <c r="AK14" s="122">
        <f t="shared" si="5"/>
        <v>0.99</v>
      </c>
      <c r="AL14" s="122">
        <f t="shared" si="5"/>
        <v>0.99</v>
      </c>
      <c r="AM14" s="122">
        <f t="shared" si="5"/>
        <v>0.99</v>
      </c>
      <c r="AN14" s="122">
        <f t="shared" si="5"/>
        <v>0.99</v>
      </c>
      <c r="AO14" s="122">
        <f t="shared" si="5"/>
        <v>0.99</v>
      </c>
      <c r="AP14" s="122">
        <f t="shared" si="5"/>
        <v>0.99</v>
      </c>
      <c r="AQ14" s="122">
        <f t="shared" si="5"/>
        <v>0.99</v>
      </c>
      <c r="AR14" s="122">
        <f t="shared" si="5"/>
        <v>0.99</v>
      </c>
      <c r="AS14" s="122">
        <f t="shared" si="5"/>
        <v>0.99</v>
      </c>
      <c r="AT14" s="122">
        <f t="shared" si="5"/>
        <v>0.99</v>
      </c>
      <c r="AU14" s="122">
        <f t="shared" si="5"/>
        <v>0.99</v>
      </c>
      <c r="AV14" s="122">
        <f t="shared" si="5"/>
        <v>0.99</v>
      </c>
      <c r="AW14" s="122">
        <f t="shared" si="5"/>
        <v>0.99</v>
      </c>
      <c r="AX14" s="122">
        <f t="shared" si="5"/>
        <v>0.99</v>
      </c>
      <c r="AY14" s="122">
        <f t="shared" si="5"/>
        <v>0.99</v>
      </c>
      <c r="AZ14" s="122">
        <f t="shared" si="5"/>
        <v>0.99</v>
      </c>
      <c r="BA14" s="122">
        <f t="shared" si="5"/>
        <v>0.99</v>
      </c>
      <c r="BB14" s="122">
        <f t="shared" si="5"/>
        <v>0.99</v>
      </c>
      <c r="BC14" s="122">
        <f t="shared" si="5"/>
        <v>0.99</v>
      </c>
      <c r="BD14" s="122">
        <f t="shared" si="5"/>
        <v>0.99</v>
      </c>
      <c r="BE14" s="122">
        <f t="shared" si="5"/>
        <v>0.99</v>
      </c>
      <c r="BF14" s="122">
        <f t="shared" si="5"/>
        <v>0.99</v>
      </c>
      <c r="BG14" s="122">
        <f t="shared" si="5"/>
        <v>0.99</v>
      </c>
      <c r="BH14" s="122">
        <f t="shared" si="5"/>
        <v>0.99</v>
      </c>
      <c r="BI14" s="122">
        <f t="shared" si="5"/>
        <v>0.99</v>
      </c>
      <c r="BJ14" s="122">
        <f t="shared" si="5"/>
        <v>0.99</v>
      </c>
      <c r="BK14" s="122">
        <f t="shared" si="5"/>
        <v>0.99</v>
      </c>
      <c r="BL14" s="122">
        <f t="shared" si="5"/>
        <v>0.99</v>
      </c>
      <c r="BM14" s="122"/>
      <c r="BO14" s="122"/>
      <c r="BP14" s="122"/>
      <c r="BQ14" s="122"/>
      <c r="BR14" s="122"/>
    </row>
    <row r="15" spans="1:70" ht="29.5" thickBot="1" x14ac:dyDescent="0.4">
      <c r="A15" s="45" t="s">
        <v>144</v>
      </c>
      <c r="B15" s="104" t="s">
        <v>39</v>
      </c>
      <c r="C15" s="87" t="s">
        <v>338</v>
      </c>
      <c r="D15" s="87" t="s">
        <v>343</v>
      </c>
      <c r="E15" s="106" t="s">
        <v>79</v>
      </c>
      <c r="F15" s="104" t="s">
        <v>12</v>
      </c>
      <c r="G15" s="104" t="s">
        <v>76</v>
      </c>
      <c r="H15" s="117" t="s">
        <v>75</v>
      </c>
      <c r="I15" s="118"/>
      <c r="J15" s="119"/>
      <c r="K15" s="120"/>
      <c r="L15" s="121">
        <v>0.01</v>
      </c>
      <c r="M15" s="121">
        <v>0.01</v>
      </c>
      <c r="N15" s="121">
        <v>0.01</v>
      </c>
      <c r="O15" s="121">
        <v>0.01</v>
      </c>
      <c r="P15" s="122">
        <v>2.5000000000000001E-2</v>
      </c>
      <c r="Q15" s="122">
        <v>4.4999999999999998E-2</v>
      </c>
      <c r="R15" s="122">
        <v>5.1999999999999998E-2</v>
      </c>
      <c r="S15" s="122">
        <v>5.8999999999999997E-2</v>
      </c>
      <c r="T15" s="122">
        <v>6.8000000000000005E-2</v>
      </c>
      <c r="U15" s="122">
        <v>7.6999999999999999E-2</v>
      </c>
      <c r="V15" s="122">
        <v>8.5999999999999993E-2</v>
      </c>
      <c r="W15" s="122">
        <v>9.5000000000000001E-2</v>
      </c>
      <c r="X15" s="122">
        <v>0.104</v>
      </c>
      <c r="Y15" s="122">
        <v>0.113</v>
      </c>
      <c r="Z15" s="122">
        <v>0.122</v>
      </c>
      <c r="AA15" s="122">
        <v>0.13100000000000001</v>
      </c>
      <c r="AB15" s="122">
        <v>0.14000000000000001</v>
      </c>
      <c r="AC15" s="122">
        <v>0.14899999999999999</v>
      </c>
      <c r="AD15" s="122">
        <v>0.158</v>
      </c>
      <c r="AE15" s="122">
        <v>0.16700000000000001</v>
      </c>
      <c r="AF15" s="122">
        <v>0.17599999999999999</v>
      </c>
      <c r="AG15" s="122">
        <v>0.185</v>
      </c>
      <c r="AH15" s="122">
        <v>0.19400000000000001</v>
      </c>
      <c r="AI15" s="122">
        <v>0.20300000000000001</v>
      </c>
      <c r="AJ15" s="122">
        <v>0.221</v>
      </c>
      <c r="AK15" s="122">
        <v>0.23899999999999999</v>
      </c>
      <c r="AL15" s="122">
        <v>0.25700000000000001</v>
      </c>
      <c r="AM15" s="122">
        <v>0.27500000000000002</v>
      </c>
      <c r="AN15" s="122">
        <v>0.29299999999999998</v>
      </c>
      <c r="AO15" s="122">
        <v>0.311</v>
      </c>
      <c r="AP15" s="122">
        <v>0.32900000000000001</v>
      </c>
      <c r="AQ15" s="122">
        <v>0.34699999999999998</v>
      </c>
      <c r="AR15" s="122">
        <v>0.36499999999999999</v>
      </c>
      <c r="AS15" s="122">
        <v>0.38300000000000001</v>
      </c>
      <c r="AT15" s="122">
        <v>0.40100000000000002</v>
      </c>
      <c r="AU15" s="122">
        <v>0.41899999999999998</v>
      </c>
      <c r="AV15" s="122">
        <v>0.437</v>
      </c>
      <c r="AW15" s="122">
        <v>0.45500000000000002</v>
      </c>
      <c r="AX15" s="122">
        <v>0.47399999999999998</v>
      </c>
      <c r="AY15" s="122">
        <v>0.49199999999999999</v>
      </c>
      <c r="AZ15" s="122">
        <v>0.51</v>
      </c>
      <c r="BA15" s="122">
        <v>0.505</v>
      </c>
      <c r="BB15" s="122">
        <v>0.5</v>
      </c>
      <c r="BC15" s="122">
        <v>0.495</v>
      </c>
      <c r="BD15" s="122">
        <v>0.49</v>
      </c>
      <c r="BE15" s="122">
        <v>0.48499999999999999</v>
      </c>
      <c r="BF15" s="122">
        <v>0.48</v>
      </c>
      <c r="BG15" s="122">
        <v>0.47499999999999998</v>
      </c>
      <c r="BH15" s="122">
        <v>0.47</v>
      </c>
      <c r="BI15" s="122">
        <v>0.46500000000000002</v>
      </c>
      <c r="BJ15" s="122">
        <v>0.46</v>
      </c>
      <c r="BK15" s="122">
        <v>0.45500000000000002</v>
      </c>
      <c r="BL15" s="122">
        <v>0.45</v>
      </c>
      <c r="BM15" s="122"/>
    </row>
    <row r="16" spans="1:70" ht="29.5" thickBot="1" x14ac:dyDescent="0.4">
      <c r="A16" s="45" t="s">
        <v>144</v>
      </c>
      <c r="B16" s="104" t="s">
        <v>39</v>
      </c>
      <c r="C16" s="87" t="s">
        <v>338</v>
      </c>
      <c r="D16" s="87" t="s">
        <v>344</v>
      </c>
      <c r="E16" s="106" t="s">
        <v>79</v>
      </c>
      <c r="F16" s="104" t="s">
        <v>12</v>
      </c>
      <c r="G16" s="104" t="s">
        <v>76</v>
      </c>
      <c r="H16" s="117" t="s">
        <v>75</v>
      </c>
      <c r="I16" s="118"/>
      <c r="J16" s="119"/>
      <c r="K16" s="120"/>
      <c r="L16" s="121">
        <v>0.99</v>
      </c>
      <c r="M16" s="121">
        <v>0.99</v>
      </c>
      <c r="N16" s="121">
        <v>0.99</v>
      </c>
      <c r="O16" s="121">
        <v>0.99</v>
      </c>
      <c r="P16" s="122">
        <v>0.97499999999999998</v>
      </c>
      <c r="Q16" s="122">
        <v>0.95499999999999996</v>
      </c>
      <c r="R16" s="122">
        <v>0.94799999999999995</v>
      </c>
      <c r="S16" s="122">
        <v>0.94099999999999995</v>
      </c>
      <c r="T16" s="122">
        <v>0.93200000000000005</v>
      </c>
      <c r="U16" s="122">
        <v>0.92300000000000004</v>
      </c>
      <c r="V16" s="122">
        <v>0.91400000000000003</v>
      </c>
      <c r="W16" s="122">
        <v>0.90500000000000003</v>
      </c>
      <c r="X16" s="122">
        <v>0.89600000000000002</v>
      </c>
      <c r="Y16" s="122">
        <v>0.88700000000000001</v>
      </c>
      <c r="Z16" s="122">
        <v>0.878</v>
      </c>
      <c r="AA16" s="122">
        <v>0.86899999999999999</v>
      </c>
      <c r="AB16" s="122">
        <v>0.86</v>
      </c>
      <c r="AC16" s="122">
        <v>0.85099999999999998</v>
      </c>
      <c r="AD16" s="122">
        <v>0.84199999999999997</v>
      </c>
      <c r="AE16" s="122">
        <v>0.83299999999999996</v>
      </c>
      <c r="AF16" s="122">
        <v>0.82399999999999995</v>
      </c>
      <c r="AG16" s="122">
        <v>0.81499999999999995</v>
      </c>
      <c r="AH16" s="122">
        <v>0.80600000000000005</v>
      </c>
      <c r="AI16" s="122">
        <v>0.79700000000000004</v>
      </c>
      <c r="AJ16" s="122">
        <v>0.77900000000000003</v>
      </c>
      <c r="AK16" s="122">
        <v>0.76100000000000001</v>
      </c>
      <c r="AL16" s="122">
        <v>0.74299999999999999</v>
      </c>
      <c r="AM16" s="122">
        <v>0.72499999999999998</v>
      </c>
      <c r="AN16" s="122">
        <v>0.70699999999999996</v>
      </c>
      <c r="AO16" s="122">
        <v>0.68899999999999995</v>
      </c>
      <c r="AP16" s="122">
        <v>0.67100000000000004</v>
      </c>
      <c r="AQ16" s="122">
        <v>0.65300000000000002</v>
      </c>
      <c r="AR16" s="122">
        <v>0.63500000000000001</v>
      </c>
      <c r="AS16" s="122">
        <v>0.61699999999999999</v>
      </c>
      <c r="AT16" s="122">
        <v>0.59899999999999998</v>
      </c>
      <c r="AU16" s="122">
        <v>0.58099999999999996</v>
      </c>
      <c r="AV16" s="122">
        <v>0.56299999999999994</v>
      </c>
      <c r="AW16" s="122">
        <v>0.54500000000000004</v>
      </c>
      <c r="AX16" s="122">
        <v>0.52600000000000002</v>
      </c>
      <c r="AY16" s="122">
        <v>0.50800000000000001</v>
      </c>
      <c r="AZ16" s="122">
        <v>0.49</v>
      </c>
      <c r="BA16" s="122">
        <v>0.495</v>
      </c>
      <c r="BB16" s="122">
        <v>0.5</v>
      </c>
      <c r="BC16" s="122">
        <v>0.505</v>
      </c>
      <c r="BD16" s="122">
        <v>0.51</v>
      </c>
      <c r="BE16" s="122">
        <v>0.51500000000000001</v>
      </c>
      <c r="BF16" s="122">
        <v>0.52</v>
      </c>
      <c r="BG16" s="122">
        <v>0.52500000000000002</v>
      </c>
      <c r="BH16" s="122">
        <v>0.53</v>
      </c>
      <c r="BI16" s="122">
        <v>0.53500000000000003</v>
      </c>
      <c r="BJ16" s="122">
        <v>0.54</v>
      </c>
      <c r="BK16" s="122">
        <v>0.54500000000000004</v>
      </c>
      <c r="BL16" s="122">
        <v>0.55000000000000004</v>
      </c>
      <c r="BM16" s="122"/>
    </row>
    <row r="17" spans="1:65" ht="29.5" thickBot="1" x14ac:dyDescent="0.4">
      <c r="A17" s="45" t="s">
        <v>144</v>
      </c>
      <c r="B17" s="104" t="s">
        <v>39</v>
      </c>
      <c r="C17" s="105" t="s">
        <v>341</v>
      </c>
      <c r="D17" s="105" t="s">
        <v>340</v>
      </c>
      <c r="E17" s="106" t="s">
        <v>79</v>
      </c>
      <c r="F17" s="104" t="s">
        <v>12</v>
      </c>
      <c r="G17" s="104" t="s">
        <v>76</v>
      </c>
      <c r="H17" s="117" t="s">
        <v>75</v>
      </c>
      <c r="I17" s="118"/>
      <c r="J17" s="119"/>
      <c r="K17" s="120"/>
      <c r="L17" s="121">
        <v>0.01</v>
      </c>
      <c r="M17" s="121">
        <v>0.01</v>
      </c>
      <c r="N17" s="121">
        <v>0.01</v>
      </c>
      <c r="O17" s="121">
        <v>0.01</v>
      </c>
      <c r="P17" s="122">
        <v>0.05</v>
      </c>
      <c r="Q17" s="122">
        <v>5.8000000000000003E-2</v>
      </c>
      <c r="R17" s="122">
        <v>5.8000000000000003E-2</v>
      </c>
      <c r="S17" s="122">
        <v>5.8999999999999997E-2</v>
      </c>
      <c r="T17" s="122">
        <v>6.2E-2</v>
      </c>
      <c r="U17" s="122">
        <v>6.6000000000000003E-2</v>
      </c>
      <c r="V17" s="122">
        <v>6.9000000000000006E-2</v>
      </c>
      <c r="W17" s="122">
        <v>7.2999999999999995E-2</v>
      </c>
      <c r="X17" s="122">
        <v>7.6999999999999999E-2</v>
      </c>
      <c r="Y17" s="122">
        <v>0.08</v>
      </c>
      <c r="Z17" s="122">
        <v>8.3000000000000004E-2</v>
      </c>
      <c r="AA17" s="122">
        <v>8.5999999999999993E-2</v>
      </c>
      <c r="AB17" s="122">
        <v>0.09</v>
      </c>
      <c r="AC17" s="122">
        <v>9.4E-2</v>
      </c>
      <c r="AD17" s="122">
        <v>9.7000000000000003E-2</v>
      </c>
      <c r="AE17" s="122">
        <v>0.10100000000000001</v>
      </c>
      <c r="AF17" s="122">
        <v>0.104</v>
      </c>
      <c r="AG17" s="122">
        <v>0.107</v>
      </c>
      <c r="AH17" s="122">
        <v>0.111</v>
      </c>
      <c r="AI17" s="122">
        <v>0.114</v>
      </c>
      <c r="AJ17" s="122">
        <v>0.122</v>
      </c>
      <c r="AK17" s="122">
        <v>0.128</v>
      </c>
      <c r="AL17" s="122">
        <v>0.13500000000000001</v>
      </c>
      <c r="AM17" s="122">
        <v>0.14199999999999999</v>
      </c>
      <c r="AN17" s="122">
        <v>0.14899999999999999</v>
      </c>
      <c r="AO17" s="122">
        <v>0.156</v>
      </c>
      <c r="AP17" s="122">
        <v>0.16300000000000001</v>
      </c>
      <c r="AQ17" s="122">
        <v>0.17</v>
      </c>
      <c r="AR17" s="122">
        <v>0.17599999999999999</v>
      </c>
      <c r="AS17" s="122">
        <v>0.184</v>
      </c>
      <c r="AT17" s="122">
        <v>0.191</v>
      </c>
      <c r="AU17" s="122">
        <v>0.19700000000000001</v>
      </c>
      <c r="AV17" s="122">
        <v>0.20399999999999999</v>
      </c>
      <c r="AW17" s="122">
        <v>0.21199999999999999</v>
      </c>
      <c r="AX17" s="122">
        <v>0.219</v>
      </c>
      <c r="AY17" s="122">
        <v>0.22500000000000001</v>
      </c>
      <c r="AZ17" s="122">
        <v>0.23200000000000001</v>
      </c>
      <c r="BA17" s="122">
        <v>0.23</v>
      </c>
      <c r="BB17" s="122">
        <v>0.22700000000000001</v>
      </c>
      <c r="BC17" s="122">
        <v>0.224</v>
      </c>
      <c r="BD17" s="122">
        <v>0.221</v>
      </c>
      <c r="BE17" s="122">
        <v>0.219</v>
      </c>
      <c r="BF17" s="122">
        <v>0.216</v>
      </c>
      <c r="BG17" s="122">
        <v>0.21299999999999999</v>
      </c>
      <c r="BH17" s="122">
        <v>0.21099999999999999</v>
      </c>
      <c r="BI17" s="122">
        <v>0.20799999999999999</v>
      </c>
      <c r="BJ17" s="122">
        <v>0.20499999999999999</v>
      </c>
      <c r="BK17" s="122">
        <v>0.20300000000000001</v>
      </c>
      <c r="BL17" s="122">
        <v>0.2</v>
      </c>
      <c r="BM17" s="122"/>
    </row>
    <row r="18" spans="1:65" ht="29.5" thickBot="1" x14ac:dyDescent="0.4">
      <c r="A18" s="45" t="s">
        <v>144</v>
      </c>
      <c r="B18" s="104" t="s">
        <v>39</v>
      </c>
      <c r="C18" s="105" t="s">
        <v>341</v>
      </c>
      <c r="D18" s="105" t="s">
        <v>345</v>
      </c>
      <c r="E18" s="106" t="s">
        <v>79</v>
      </c>
      <c r="F18" s="104" t="s">
        <v>12</v>
      </c>
      <c r="G18" s="104" t="s">
        <v>76</v>
      </c>
      <c r="H18" s="117" t="s">
        <v>75</v>
      </c>
      <c r="I18" s="118"/>
      <c r="J18" s="119"/>
      <c r="K18" s="120"/>
      <c r="L18" s="121">
        <v>0.99</v>
      </c>
      <c r="M18" s="121">
        <v>0.99</v>
      </c>
      <c r="N18" s="121">
        <v>0.99</v>
      </c>
      <c r="O18" s="121">
        <v>0.99</v>
      </c>
      <c r="P18" s="122">
        <v>0.95</v>
      </c>
      <c r="Q18" s="122">
        <v>0.94199999999999995</v>
      </c>
      <c r="R18" s="122">
        <v>0.94199999999999995</v>
      </c>
      <c r="S18" s="122">
        <v>0.94099999999999995</v>
      </c>
      <c r="T18" s="122">
        <v>0.93799999999999994</v>
      </c>
      <c r="U18" s="122">
        <v>0.93400000000000005</v>
      </c>
      <c r="V18" s="122">
        <v>0.93100000000000005</v>
      </c>
      <c r="W18" s="122">
        <v>0.92700000000000005</v>
      </c>
      <c r="X18" s="122">
        <v>0.92300000000000004</v>
      </c>
      <c r="Y18" s="122">
        <v>0.92</v>
      </c>
      <c r="Z18" s="122">
        <v>0.91700000000000004</v>
      </c>
      <c r="AA18" s="122">
        <v>0.91400000000000003</v>
      </c>
      <c r="AB18" s="122">
        <v>0.91</v>
      </c>
      <c r="AC18" s="122">
        <v>0.90600000000000003</v>
      </c>
      <c r="AD18" s="122">
        <v>0.90300000000000002</v>
      </c>
      <c r="AE18" s="122">
        <v>0.89900000000000002</v>
      </c>
      <c r="AF18" s="122">
        <v>0.89600000000000002</v>
      </c>
      <c r="AG18" s="122">
        <v>0.89300000000000002</v>
      </c>
      <c r="AH18" s="122">
        <v>0.88900000000000001</v>
      </c>
      <c r="AI18" s="122">
        <v>0.88600000000000001</v>
      </c>
      <c r="AJ18" s="122">
        <v>0.878</v>
      </c>
      <c r="AK18" s="122">
        <v>0.872</v>
      </c>
      <c r="AL18" s="122">
        <v>0.86499999999999999</v>
      </c>
      <c r="AM18" s="122">
        <v>0.85799999999999998</v>
      </c>
      <c r="AN18" s="122">
        <v>0.85099999999999998</v>
      </c>
      <c r="AO18" s="122">
        <v>0.84399999999999997</v>
      </c>
      <c r="AP18" s="122">
        <v>0.83699999999999997</v>
      </c>
      <c r="AQ18" s="122">
        <v>0.83</v>
      </c>
      <c r="AR18" s="122">
        <v>0.82399999999999995</v>
      </c>
      <c r="AS18" s="122">
        <v>0.81599999999999995</v>
      </c>
      <c r="AT18" s="122">
        <v>0.80900000000000005</v>
      </c>
      <c r="AU18" s="122">
        <v>0.80300000000000005</v>
      </c>
      <c r="AV18" s="122">
        <v>0.79600000000000004</v>
      </c>
      <c r="AW18" s="122">
        <v>0.78800000000000003</v>
      </c>
      <c r="AX18" s="122">
        <v>0.78100000000000003</v>
      </c>
      <c r="AY18" s="122">
        <v>0.77500000000000002</v>
      </c>
      <c r="AZ18" s="122">
        <v>0.76800000000000002</v>
      </c>
      <c r="BA18" s="122">
        <v>0.77</v>
      </c>
      <c r="BB18" s="122">
        <v>0.77300000000000002</v>
      </c>
      <c r="BC18" s="122">
        <v>0.77600000000000002</v>
      </c>
      <c r="BD18" s="122">
        <v>0.77900000000000003</v>
      </c>
      <c r="BE18" s="122">
        <v>0.78100000000000003</v>
      </c>
      <c r="BF18" s="122">
        <v>0.78400000000000003</v>
      </c>
      <c r="BG18" s="122">
        <v>0.78700000000000003</v>
      </c>
      <c r="BH18" s="122">
        <v>0.78900000000000003</v>
      </c>
      <c r="BI18" s="122">
        <v>0.79200000000000004</v>
      </c>
      <c r="BJ18" s="122">
        <v>0.79500000000000004</v>
      </c>
      <c r="BK18" s="122">
        <v>0.79700000000000004</v>
      </c>
      <c r="BL18" s="122">
        <v>0.8</v>
      </c>
      <c r="BM18" s="122"/>
    </row>
    <row r="19" spans="1:65" ht="15" thickBot="1" x14ac:dyDescent="0.4">
      <c r="A19" s="107" t="s">
        <v>94</v>
      </c>
      <c r="B19" s="104" t="s">
        <v>356</v>
      </c>
      <c r="C19" s="104" t="s">
        <v>346</v>
      </c>
      <c r="D19" s="104" t="s">
        <v>355</v>
      </c>
      <c r="E19" s="106" t="s">
        <v>357</v>
      </c>
      <c r="F19" s="104" t="s">
        <v>12</v>
      </c>
      <c r="G19" s="104" t="s">
        <v>76</v>
      </c>
      <c r="H19" s="117" t="s">
        <v>75</v>
      </c>
      <c r="I19" s="118"/>
      <c r="J19" s="119"/>
      <c r="K19" s="120"/>
      <c r="L19" s="121">
        <v>7.4099999999999999E-2</v>
      </c>
      <c r="M19" s="121">
        <v>7.4099999999999999E-2</v>
      </c>
      <c r="N19" s="121">
        <v>7.4099999999999999E-2</v>
      </c>
      <c r="O19" s="121">
        <v>7.4099999999999999E-2</v>
      </c>
      <c r="P19" s="121">
        <v>7.4099999999999999E-2</v>
      </c>
      <c r="Q19" s="121">
        <v>7.4099999999999999E-2</v>
      </c>
      <c r="R19" s="121">
        <v>7.4099999999999999E-2</v>
      </c>
      <c r="S19" s="121">
        <v>7.4099999999999999E-2</v>
      </c>
      <c r="T19" s="121">
        <v>7.4099999999999999E-2</v>
      </c>
      <c r="U19" s="121">
        <v>7.4099999999999999E-2</v>
      </c>
      <c r="V19" s="121">
        <v>7.4099999999999999E-2</v>
      </c>
      <c r="W19" s="121">
        <v>7.4099999999999999E-2</v>
      </c>
      <c r="X19" s="121">
        <v>7.4099999999999999E-2</v>
      </c>
      <c r="Y19" s="104">
        <f>X19</f>
        <v>7.4099999999999999E-2</v>
      </c>
      <c r="Z19" s="104">
        <f t="shared" ref="Z19:BL19" si="6">Y19</f>
        <v>7.4099999999999999E-2</v>
      </c>
      <c r="AA19" s="104">
        <f t="shared" si="6"/>
        <v>7.4099999999999999E-2</v>
      </c>
      <c r="AB19" s="104">
        <f t="shared" si="6"/>
        <v>7.4099999999999999E-2</v>
      </c>
      <c r="AC19" s="104">
        <f t="shared" si="6"/>
        <v>7.4099999999999999E-2</v>
      </c>
      <c r="AD19" s="104">
        <f t="shared" si="6"/>
        <v>7.4099999999999999E-2</v>
      </c>
      <c r="AE19" s="104">
        <f t="shared" si="6"/>
        <v>7.4099999999999999E-2</v>
      </c>
      <c r="AF19" s="104">
        <f t="shared" si="6"/>
        <v>7.4099999999999999E-2</v>
      </c>
      <c r="AG19" s="104">
        <f t="shared" si="6"/>
        <v>7.4099999999999999E-2</v>
      </c>
      <c r="AH19" s="104">
        <f t="shared" si="6"/>
        <v>7.4099999999999999E-2</v>
      </c>
      <c r="AI19" s="104">
        <f t="shared" si="6"/>
        <v>7.4099999999999999E-2</v>
      </c>
      <c r="AJ19" s="104">
        <f t="shared" si="6"/>
        <v>7.4099999999999999E-2</v>
      </c>
      <c r="AK19" s="104">
        <f t="shared" si="6"/>
        <v>7.4099999999999999E-2</v>
      </c>
      <c r="AL19" s="104">
        <f t="shared" si="6"/>
        <v>7.4099999999999999E-2</v>
      </c>
      <c r="AM19" s="104">
        <f t="shared" si="6"/>
        <v>7.4099999999999999E-2</v>
      </c>
      <c r="AN19" s="104">
        <f t="shared" si="6"/>
        <v>7.4099999999999999E-2</v>
      </c>
      <c r="AO19" s="104">
        <f t="shared" si="6"/>
        <v>7.4099999999999999E-2</v>
      </c>
      <c r="AP19" s="104">
        <f t="shared" si="6"/>
        <v>7.4099999999999999E-2</v>
      </c>
      <c r="AQ19" s="104">
        <f t="shared" si="6"/>
        <v>7.4099999999999999E-2</v>
      </c>
      <c r="AR19" s="104">
        <f t="shared" si="6"/>
        <v>7.4099999999999999E-2</v>
      </c>
      <c r="AS19" s="104">
        <f t="shared" si="6"/>
        <v>7.4099999999999999E-2</v>
      </c>
      <c r="AT19" s="104">
        <f t="shared" si="6"/>
        <v>7.4099999999999999E-2</v>
      </c>
      <c r="AU19" s="104">
        <f t="shared" si="6"/>
        <v>7.4099999999999999E-2</v>
      </c>
      <c r="AV19" s="104">
        <f t="shared" si="6"/>
        <v>7.4099999999999999E-2</v>
      </c>
      <c r="AW19" s="104">
        <f t="shared" si="6"/>
        <v>7.4099999999999999E-2</v>
      </c>
      <c r="AX19" s="104">
        <f t="shared" si="6"/>
        <v>7.4099999999999999E-2</v>
      </c>
      <c r="AY19" s="104">
        <f t="shared" si="6"/>
        <v>7.4099999999999999E-2</v>
      </c>
      <c r="AZ19" s="104">
        <f t="shared" si="6"/>
        <v>7.4099999999999999E-2</v>
      </c>
      <c r="BA19" s="104">
        <f t="shared" si="6"/>
        <v>7.4099999999999999E-2</v>
      </c>
      <c r="BB19" s="104">
        <f t="shared" si="6"/>
        <v>7.4099999999999999E-2</v>
      </c>
      <c r="BC19" s="104">
        <f t="shared" si="6"/>
        <v>7.4099999999999999E-2</v>
      </c>
      <c r="BD19" s="104">
        <f t="shared" si="6"/>
        <v>7.4099999999999999E-2</v>
      </c>
      <c r="BE19" s="104">
        <f t="shared" si="6"/>
        <v>7.4099999999999999E-2</v>
      </c>
      <c r="BF19" s="104">
        <f t="shared" si="6"/>
        <v>7.4099999999999999E-2</v>
      </c>
      <c r="BG19" s="104">
        <f t="shared" si="6"/>
        <v>7.4099999999999999E-2</v>
      </c>
      <c r="BH19" s="104">
        <f t="shared" si="6"/>
        <v>7.4099999999999999E-2</v>
      </c>
      <c r="BI19" s="104">
        <f t="shared" si="6"/>
        <v>7.4099999999999999E-2</v>
      </c>
      <c r="BJ19" s="104">
        <f t="shared" si="6"/>
        <v>7.4099999999999999E-2</v>
      </c>
      <c r="BK19" s="104">
        <f t="shared" si="6"/>
        <v>7.4099999999999999E-2</v>
      </c>
      <c r="BL19" s="104">
        <f t="shared" si="6"/>
        <v>7.4099999999999999E-2</v>
      </c>
      <c r="BM19" s="122"/>
    </row>
    <row r="20" spans="1:65" ht="15" thickBot="1" x14ac:dyDescent="0.4">
      <c r="A20" s="107" t="s">
        <v>94</v>
      </c>
      <c r="B20" s="104" t="s">
        <v>356</v>
      </c>
      <c r="C20" s="104" t="s">
        <v>347</v>
      </c>
      <c r="D20" s="104" t="s">
        <v>355</v>
      </c>
      <c r="E20" s="106" t="s">
        <v>357</v>
      </c>
      <c r="F20" s="104" t="s">
        <v>12</v>
      </c>
      <c r="G20" s="104" t="s">
        <v>76</v>
      </c>
      <c r="H20" s="117" t="s">
        <v>75</v>
      </c>
      <c r="I20" s="118"/>
      <c r="J20" s="119"/>
      <c r="K20" s="120"/>
      <c r="L20" s="121">
        <v>7.4099999999999999E-2</v>
      </c>
      <c r="M20" s="121">
        <v>7.4099999999999999E-2</v>
      </c>
      <c r="N20" s="121">
        <v>7.4099999999999999E-2</v>
      </c>
      <c r="O20" s="121">
        <v>7.4099999999999999E-2</v>
      </c>
      <c r="P20" s="121">
        <v>7.4099999999999999E-2</v>
      </c>
      <c r="Q20" s="121">
        <v>7.4099999999999999E-2</v>
      </c>
      <c r="R20" s="121">
        <v>7.4099999999999999E-2</v>
      </c>
      <c r="S20" s="121">
        <v>7.4099999999999999E-2</v>
      </c>
      <c r="T20" s="121">
        <v>7.4099999999999999E-2</v>
      </c>
      <c r="U20" s="121">
        <v>7.4099999999999999E-2</v>
      </c>
      <c r="V20" s="121">
        <v>7.4099999999999999E-2</v>
      </c>
      <c r="W20" s="121">
        <v>7.4099999999999999E-2</v>
      </c>
      <c r="X20" s="121">
        <v>7.4099999999999999E-2</v>
      </c>
      <c r="Y20" s="104">
        <f>X20</f>
        <v>7.4099999999999999E-2</v>
      </c>
      <c r="Z20" s="104">
        <f t="shared" ref="Z20:BL23" si="7">Y20</f>
        <v>7.4099999999999999E-2</v>
      </c>
      <c r="AA20" s="104">
        <f t="shared" si="7"/>
        <v>7.4099999999999999E-2</v>
      </c>
      <c r="AB20" s="104">
        <f t="shared" si="7"/>
        <v>7.4099999999999999E-2</v>
      </c>
      <c r="AC20" s="104">
        <f t="shared" si="7"/>
        <v>7.4099999999999999E-2</v>
      </c>
      <c r="AD20" s="104">
        <f t="shared" si="7"/>
        <v>7.4099999999999999E-2</v>
      </c>
      <c r="AE20" s="104">
        <f t="shared" si="7"/>
        <v>7.4099999999999999E-2</v>
      </c>
      <c r="AF20" s="104">
        <f t="shared" si="7"/>
        <v>7.4099999999999999E-2</v>
      </c>
      <c r="AG20" s="104">
        <f t="shared" si="7"/>
        <v>7.4099999999999999E-2</v>
      </c>
      <c r="AH20" s="104">
        <f t="shared" si="7"/>
        <v>7.4099999999999999E-2</v>
      </c>
      <c r="AI20" s="104">
        <f t="shared" si="7"/>
        <v>7.4099999999999999E-2</v>
      </c>
      <c r="AJ20" s="104">
        <f t="shared" si="7"/>
        <v>7.4099999999999999E-2</v>
      </c>
      <c r="AK20" s="104">
        <f t="shared" si="7"/>
        <v>7.4099999999999999E-2</v>
      </c>
      <c r="AL20" s="104">
        <f t="shared" si="7"/>
        <v>7.4099999999999999E-2</v>
      </c>
      <c r="AM20" s="104">
        <f t="shared" si="7"/>
        <v>7.4099999999999999E-2</v>
      </c>
      <c r="AN20" s="104">
        <f t="shared" si="7"/>
        <v>7.4099999999999999E-2</v>
      </c>
      <c r="AO20" s="104">
        <f t="shared" si="7"/>
        <v>7.4099999999999999E-2</v>
      </c>
      <c r="AP20" s="104">
        <f t="shared" si="7"/>
        <v>7.4099999999999999E-2</v>
      </c>
      <c r="AQ20" s="104">
        <f t="shared" si="7"/>
        <v>7.4099999999999999E-2</v>
      </c>
      <c r="AR20" s="104">
        <f t="shared" si="7"/>
        <v>7.4099999999999999E-2</v>
      </c>
      <c r="AS20" s="104">
        <f t="shared" si="7"/>
        <v>7.4099999999999999E-2</v>
      </c>
      <c r="AT20" s="104">
        <f t="shared" si="7"/>
        <v>7.4099999999999999E-2</v>
      </c>
      <c r="AU20" s="104">
        <f t="shared" si="7"/>
        <v>7.4099999999999999E-2</v>
      </c>
      <c r="AV20" s="104">
        <f t="shared" si="7"/>
        <v>7.4099999999999999E-2</v>
      </c>
      <c r="AW20" s="104">
        <f t="shared" si="7"/>
        <v>7.4099999999999999E-2</v>
      </c>
      <c r="AX20" s="104">
        <f t="shared" si="7"/>
        <v>7.4099999999999999E-2</v>
      </c>
      <c r="AY20" s="104">
        <f t="shared" si="7"/>
        <v>7.4099999999999999E-2</v>
      </c>
      <c r="AZ20" s="104">
        <f t="shared" si="7"/>
        <v>7.4099999999999999E-2</v>
      </c>
      <c r="BA20" s="104">
        <f t="shared" si="7"/>
        <v>7.4099999999999999E-2</v>
      </c>
      <c r="BB20" s="104">
        <f t="shared" si="7"/>
        <v>7.4099999999999999E-2</v>
      </c>
      <c r="BC20" s="104">
        <f t="shared" si="7"/>
        <v>7.4099999999999999E-2</v>
      </c>
      <c r="BD20" s="104">
        <f t="shared" si="7"/>
        <v>7.4099999999999999E-2</v>
      </c>
      <c r="BE20" s="104">
        <f t="shared" si="7"/>
        <v>7.4099999999999999E-2</v>
      </c>
      <c r="BF20" s="104">
        <f t="shared" si="7"/>
        <v>7.4099999999999999E-2</v>
      </c>
      <c r="BG20" s="104">
        <f t="shared" si="7"/>
        <v>7.4099999999999999E-2</v>
      </c>
      <c r="BH20" s="104">
        <f t="shared" si="7"/>
        <v>7.4099999999999999E-2</v>
      </c>
      <c r="BI20" s="104">
        <f t="shared" si="7"/>
        <v>7.4099999999999999E-2</v>
      </c>
      <c r="BJ20" s="104">
        <f t="shared" si="7"/>
        <v>7.4099999999999999E-2</v>
      </c>
      <c r="BK20" s="104">
        <f t="shared" si="7"/>
        <v>7.4099999999999999E-2</v>
      </c>
      <c r="BL20" s="104">
        <f t="shared" si="7"/>
        <v>7.4099999999999999E-2</v>
      </c>
      <c r="BM20" s="122"/>
    </row>
    <row r="21" spans="1:65" ht="15" thickBot="1" x14ac:dyDescent="0.4">
      <c r="A21" s="107" t="s">
        <v>94</v>
      </c>
      <c r="B21" s="104" t="s">
        <v>356</v>
      </c>
      <c r="C21" s="104" t="s">
        <v>348</v>
      </c>
      <c r="D21" s="104" t="s">
        <v>355</v>
      </c>
      <c r="E21" s="106" t="s">
        <v>357</v>
      </c>
      <c r="F21" s="104" t="s">
        <v>12</v>
      </c>
      <c r="G21" s="104" t="s">
        <v>76</v>
      </c>
      <c r="H21" s="117" t="s">
        <v>75</v>
      </c>
      <c r="I21" s="118"/>
      <c r="J21" s="119"/>
      <c r="K21" s="120"/>
      <c r="L21" s="121">
        <v>7.4099999999999999E-2</v>
      </c>
      <c r="M21" s="121">
        <v>7.4099999999999999E-2</v>
      </c>
      <c r="N21" s="121">
        <v>7.4099999999999999E-2</v>
      </c>
      <c r="O21" s="121">
        <v>7.4099999999999999E-2</v>
      </c>
      <c r="P21" s="121">
        <v>7.4099999999999999E-2</v>
      </c>
      <c r="Q21" s="121">
        <v>7.4099999999999999E-2</v>
      </c>
      <c r="R21" s="121">
        <v>7.4099999999999999E-2</v>
      </c>
      <c r="S21" s="121">
        <v>7.4099999999999999E-2</v>
      </c>
      <c r="T21" s="121">
        <v>7.4099999999999999E-2</v>
      </c>
      <c r="U21" s="121">
        <v>7.4099999999999999E-2</v>
      </c>
      <c r="V21" s="121">
        <v>7.4099999999999999E-2</v>
      </c>
      <c r="W21" s="121">
        <v>7.4099999999999999E-2</v>
      </c>
      <c r="X21" s="121">
        <v>7.4099999999999999E-2</v>
      </c>
      <c r="Y21" s="104">
        <f t="shared" ref="Y21:AN23" si="8">X21</f>
        <v>7.4099999999999999E-2</v>
      </c>
      <c r="Z21" s="104">
        <f t="shared" si="8"/>
        <v>7.4099999999999999E-2</v>
      </c>
      <c r="AA21" s="104">
        <f t="shared" si="8"/>
        <v>7.4099999999999999E-2</v>
      </c>
      <c r="AB21" s="104">
        <f t="shared" si="8"/>
        <v>7.4099999999999999E-2</v>
      </c>
      <c r="AC21" s="104">
        <f t="shared" si="8"/>
        <v>7.4099999999999999E-2</v>
      </c>
      <c r="AD21" s="104">
        <f t="shared" si="8"/>
        <v>7.4099999999999999E-2</v>
      </c>
      <c r="AE21" s="104">
        <f t="shared" si="8"/>
        <v>7.4099999999999999E-2</v>
      </c>
      <c r="AF21" s="104">
        <f t="shared" si="8"/>
        <v>7.4099999999999999E-2</v>
      </c>
      <c r="AG21" s="104">
        <f t="shared" si="8"/>
        <v>7.4099999999999999E-2</v>
      </c>
      <c r="AH21" s="104">
        <f t="shared" si="8"/>
        <v>7.4099999999999999E-2</v>
      </c>
      <c r="AI21" s="104">
        <f t="shared" si="8"/>
        <v>7.4099999999999999E-2</v>
      </c>
      <c r="AJ21" s="104">
        <f t="shared" si="8"/>
        <v>7.4099999999999999E-2</v>
      </c>
      <c r="AK21" s="104">
        <f t="shared" si="8"/>
        <v>7.4099999999999999E-2</v>
      </c>
      <c r="AL21" s="104">
        <f t="shared" si="8"/>
        <v>7.4099999999999999E-2</v>
      </c>
      <c r="AM21" s="104">
        <f t="shared" si="8"/>
        <v>7.4099999999999999E-2</v>
      </c>
      <c r="AN21" s="104">
        <f t="shared" si="8"/>
        <v>7.4099999999999999E-2</v>
      </c>
      <c r="AO21" s="104">
        <f t="shared" si="7"/>
        <v>7.4099999999999999E-2</v>
      </c>
      <c r="AP21" s="104">
        <f t="shared" si="7"/>
        <v>7.4099999999999999E-2</v>
      </c>
      <c r="AQ21" s="104">
        <f t="shared" si="7"/>
        <v>7.4099999999999999E-2</v>
      </c>
      <c r="AR21" s="104">
        <f t="shared" si="7"/>
        <v>7.4099999999999999E-2</v>
      </c>
      <c r="AS21" s="104">
        <f t="shared" si="7"/>
        <v>7.4099999999999999E-2</v>
      </c>
      <c r="AT21" s="104">
        <f t="shared" si="7"/>
        <v>7.4099999999999999E-2</v>
      </c>
      <c r="AU21" s="104">
        <f t="shared" si="7"/>
        <v>7.4099999999999999E-2</v>
      </c>
      <c r="AV21" s="104">
        <f t="shared" si="7"/>
        <v>7.4099999999999999E-2</v>
      </c>
      <c r="AW21" s="104">
        <f t="shared" si="7"/>
        <v>7.4099999999999999E-2</v>
      </c>
      <c r="AX21" s="104">
        <f t="shared" si="7"/>
        <v>7.4099999999999999E-2</v>
      </c>
      <c r="AY21" s="104">
        <f t="shared" si="7"/>
        <v>7.4099999999999999E-2</v>
      </c>
      <c r="AZ21" s="104">
        <f t="shared" si="7"/>
        <v>7.4099999999999999E-2</v>
      </c>
      <c r="BA21" s="104">
        <f t="shared" si="7"/>
        <v>7.4099999999999999E-2</v>
      </c>
      <c r="BB21" s="104">
        <f t="shared" si="7"/>
        <v>7.4099999999999999E-2</v>
      </c>
      <c r="BC21" s="104">
        <f t="shared" si="7"/>
        <v>7.4099999999999999E-2</v>
      </c>
      <c r="BD21" s="104">
        <f t="shared" si="7"/>
        <v>7.4099999999999999E-2</v>
      </c>
      <c r="BE21" s="104">
        <f t="shared" si="7"/>
        <v>7.4099999999999999E-2</v>
      </c>
      <c r="BF21" s="104">
        <f t="shared" si="7"/>
        <v>7.4099999999999999E-2</v>
      </c>
      <c r="BG21" s="104">
        <f t="shared" si="7"/>
        <v>7.4099999999999999E-2</v>
      </c>
      <c r="BH21" s="104">
        <f t="shared" si="7"/>
        <v>7.4099999999999999E-2</v>
      </c>
      <c r="BI21" s="104">
        <f t="shared" si="7"/>
        <v>7.4099999999999999E-2</v>
      </c>
      <c r="BJ21" s="104">
        <f t="shared" si="7"/>
        <v>7.4099999999999999E-2</v>
      </c>
      <c r="BK21" s="104">
        <f t="shared" si="7"/>
        <v>7.4099999999999999E-2</v>
      </c>
      <c r="BL21" s="104">
        <f t="shared" si="7"/>
        <v>7.4099999999999999E-2</v>
      </c>
      <c r="BM21" s="122"/>
    </row>
    <row r="22" spans="1:65" ht="15" thickBot="1" x14ac:dyDescent="0.4">
      <c r="A22" s="107" t="s">
        <v>94</v>
      </c>
      <c r="B22" s="104" t="s">
        <v>356</v>
      </c>
      <c r="C22" s="104" t="s">
        <v>349</v>
      </c>
      <c r="D22" s="104" t="s">
        <v>355</v>
      </c>
      <c r="E22" s="106" t="s">
        <v>357</v>
      </c>
      <c r="F22" s="104" t="s">
        <v>12</v>
      </c>
      <c r="G22" s="104" t="s">
        <v>76</v>
      </c>
      <c r="H22" s="117" t="s">
        <v>75</v>
      </c>
      <c r="I22" s="118"/>
      <c r="J22" s="119"/>
      <c r="K22" s="120"/>
      <c r="L22" s="121">
        <v>7.4099999999999999E-2</v>
      </c>
      <c r="M22" s="121">
        <v>7.4099999999999999E-2</v>
      </c>
      <c r="N22" s="121">
        <v>7.4099999999999999E-2</v>
      </c>
      <c r="O22" s="121">
        <v>7.4099999999999999E-2</v>
      </c>
      <c r="P22" s="121">
        <v>7.4099999999999999E-2</v>
      </c>
      <c r="Q22" s="121">
        <v>7.4099999999999999E-2</v>
      </c>
      <c r="R22" s="121">
        <v>7.4099999999999999E-2</v>
      </c>
      <c r="S22" s="121">
        <v>7.4099999999999999E-2</v>
      </c>
      <c r="T22" s="121">
        <v>7.4099999999999999E-2</v>
      </c>
      <c r="U22" s="121">
        <v>7.4099999999999999E-2</v>
      </c>
      <c r="V22" s="121">
        <v>7.4099999999999999E-2</v>
      </c>
      <c r="W22" s="121">
        <v>7.4099999999999999E-2</v>
      </c>
      <c r="X22" s="121">
        <v>7.4099999999999999E-2</v>
      </c>
      <c r="Y22" s="104">
        <f t="shared" si="8"/>
        <v>7.4099999999999999E-2</v>
      </c>
      <c r="Z22" s="104">
        <f t="shared" si="7"/>
        <v>7.4099999999999999E-2</v>
      </c>
      <c r="AA22" s="104">
        <f t="shared" si="7"/>
        <v>7.4099999999999999E-2</v>
      </c>
      <c r="AB22" s="104">
        <f t="shared" si="7"/>
        <v>7.4099999999999999E-2</v>
      </c>
      <c r="AC22" s="104">
        <f t="shared" si="7"/>
        <v>7.4099999999999999E-2</v>
      </c>
      <c r="AD22" s="104">
        <f t="shared" si="7"/>
        <v>7.4099999999999999E-2</v>
      </c>
      <c r="AE22" s="104">
        <f t="shared" si="7"/>
        <v>7.4099999999999999E-2</v>
      </c>
      <c r="AF22" s="104">
        <f t="shared" si="7"/>
        <v>7.4099999999999999E-2</v>
      </c>
      <c r="AG22" s="104">
        <f t="shared" si="7"/>
        <v>7.4099999999999999E-2</v>
      </c>
      <c r="AH22" s="104">
        <f t="shared" si="7"/>
        <v>7.4099999999999999E-2</v>
      </c>
      <c r="AI22" s="104">
        <f t="shared" si="7"/>
        <v>7.4099999999999999E-2</v>
      </c>
      <c r="AJ22" s="104">
        <f t="shared" si="7"/>
        <v>7.4099999999999999E-2</v>
      </c>
      <c r="AK22" s="104">
        <f t="shared" si="7"/>
        <v>7.4099999999999999E-2</v>
      </c>
      <c r="AL22" s="104">
        <f t="shared" si="7"/>
        <v>7.4099999999999999E-2</v>
      </c>
      <c r="AM22" s="104">
        <f t="shared" si="7"/>
        <v>7.4099999999999999E-2</v>
      </c>
      <c r="AN22" s="104">
        <f t="shared" si="7"/>
        <v>7.4099999999999999E-2</v>
      </c>
      <c r="AO22" s="104">
        <f t="shared" si="7"/>
        <v>7.4099999999999999E-2</v>
      </c>
      <c r="AP22" s="104">
        <f t="shared" si="7"/>
        <v>7.4099999999999999E-2</v>
      </c>
      <c r="AQ22" s="104">
        <f t="shared" si="7"/>
        <v>7.4099999999999999E-2</v>
      </c>
      <c r="AR22" s="104">
        <f t="shared" si="7"/>
        <v>7.4099999999999999E-2</v>
      </c>
      <c r="AS22" s="104">
        <f t="shared" si="7"/>
        <v>7.4099999999999999E-2</v>
      </c>
      <c r="AT22" s="104">
        <f t="shared" si="7"/>
        <v>7.4099999999999999E-2</v>
      </c>
      <c r="AU22" s="104">
        <f t="shared" si="7"/>
        <v>7.4099999999999999E-2</v>
      </c>
      <c r="AV22" s="104">
        <f t="shared" si="7"/>
        <v>7.4099999999999999E-2</v>
      </c>
      <c r="AW22" s="104">
        <f t="shared" si="7"/>
        <v>7.4099999999999999E-2</v>
      </c>
      <c r="AX22" s="104">
        <f t="shared" si="7"/>
        <v>7.4099999999999999E-2</v>
      </c>
      <c r="AY22" s="104">
        <f t="shared" si="7"/>
        <v>7.4099999999999999E-2</v>
      </c>
      <c r="AZ22" s="104">
        <f t="shared" si="7"/>
        <v>7.4099999999999999E-2</v>
      </c>
      <c r="BA22" s="104">
        <f t="shared" si="7"/>
        <v>7.4099999999999999E-2</v>
      </c>
      <c r="BB22" s="104">
        <f t="shared" si="7"/>
        <v>7.4099999999999999E-2</v>
      </c>
      <c r="BC22" s="104">
        <f t="shared" si="7"/>
        <v>7.4099999999999999E-2</v>
      </c>
      <c r="BD22" s="104">
        <f t="shared" si="7"/>
        <v>7.4099999999999999E-2</v>
      </c>
      <c r="BE22" s="104">
        <f t="shared" si="7"/>
        <v>7.4099999999999999E-2</v>
      </c>
      <c r="BF22" s="104">
        <f t="shared" si="7"/>
        <v>7.4099999999999999E-2</v>
      </c>
      <c r="BG22" s="104">
        <f t="shared" si="7"/>
        <v>7.4099999999999999E-2</v>
      </c>
      <c r="BH22" s="104">
        <f t="shared" si="7"/>
        <v>7.4099999999999999E-2</v>
      </c>
      <c r="BI22" s="104">
        <f t="shared" si="7"/>
        <v>7.4099999999999999E-2</v>
      </c>
      <c r="BJ22" s="104">
        <f t="shared" si="7"/>
        <v>7.4099999999999999E-2</v>
      </c>
      <c r="BK22" s="104">
        <f t="shared" si="7"/>
        <v>7.4099999999999999E-2</v>
      </c>
      <c r="BL22" s="104">
        <f t="shared" si="7"/>
        <v>7.4099999999999999E-2</v>
      </c>
      <c r="BM22" s="122"/>
    </row>
    <row r="23" spans="1:65" ht="15" thickBot="1" x14ac:dyDescent="0.4">
      <c r="A23" s="107" t="s">
        <v>94</v>
      </c>
      <c r="B23" s="104" t="s">
        <v>356</v>
      </c>
      <c r="C23" s="104" t="s">
        <v>350</v>
      </c>
      <c r="D23" s="104" t="s">
        <v>355</v>
      </c>
      <c r="E23" s="106" t="s">
        <v>357</v>
      </c>
      <c r="F23" s="104" t="s">
        <v>12</v>
      </c>
      <c r="G23" s="104" t="s">
        <v>76</v>
      </c>
      <c r="H23" s="117" t="s">
        <v>75</v>
      </c>
      <c r="I23" s="118"/>
      <c r="J23" s="119"/>
      <c r="K23" s="120"/>
      <c r="L23" s="121">
        <v>7.4099999999999999E-2</v>
      </c>
      <c r="M23" s="121">
        <v>7.4099999999999999E-2</v>
      </c>
      <c r="N23" s="121">
        <v>7.4099999999999999E-2</v>
      </c>
      <c r="O23" s="121">
        <v>7.4099999999999999E-2</v>
      </c>
      <c r="P23" s="121">
        <v>7.4099999999999999E-2</v>
      </c>
      <c r="Q23" s="121">
        <v>7.4099999999999999E-2</v>
      </c>
      <c r="R23" s="121">
        <v>7.4099999999999999E-2</v>
      </c>
      <c r="S23" s="121">
        <v>7.4099999999999999E-2</v>
      </c>
      <c r="T23" s="121">
        <v>7.4099999999999999E-2</v>
      </c>
      <c r="U23" s="121">
        <v>7.4099999999999999E-2</v>
      </c>
      <c r="V23" s="121">
        <v>7.4099999999999999E-2</v>
      </c>
      <c r="W23" s="121">
        <v>7.4099999999999999E-2</v>
      </c>
      <c r="X23" s="121">
        <v>7.4099999999999999E-2</v>
      </c>
      <c r="Y23" s="104">
        <f t="shared" si="8"/>
        <v>7.4099999999999999E-2</v>
      </c>
      <c r="Z23" s="104">
        <f t="shared" si="7"/>
        <v>7.4099999999999999E-2</v>
      </c>
      <c r="AA23" s="104">
        <f t="shared" si="7"/>
        <v>7.4099999999999999E-2</v>
      </c>
      <c r="AB23" s="104">
        <f t="shared" si="7"/>
        <v>7.4099999999999999E-2</v>
      </c>
      <c r="AC23" s="104">
        <f t="shared" si="7"/>
        <v>7.4099999999999999E-2</v>
      </c>
      <c r="AD23" s="104">
        <f t="shared" si="7"/>
        <v>7.4099999999999999E-2</v>
      </c>
      <c r="AE23" s="104">
        <f t="shared" si="7"/>
        <v>7.4099999999999999E-2</v>
      </c>
      <c r="AF23" s="104">
        <f t="shared" si="7"/>
        <v>7.4099999999999999E-2</v>
      </c>
      <c r="AG23" s="104">
        <f t="shared" si="7"/>
        <v>7.4099999999999999E-2</v>
      </c>
      <c r="AH23" s="104">
        <f t="shared" si="7"/>
        <v>7.4099999999999999E-2</v>
      </c>
      <c r="AI23" s="104">
        <f t="shared" si="7"/>
        <v>7.4099999999999999E-2</v>
      </c>
      <c r="AJ23" s="104">
        <f t="shared" si="7"/>
        <v>7.4099999999999999E-2</v>
      </c>
      <c r="AK23" s="104">
        <f t="shared" si="7"/>
        <v>7.4099999999999999E-2</v>
      </c>
      <c r="AL23" s="104">
        <f t="shared" si="7"/>
        <v>7.4099999999999999E-2</v>
      </c>
      <c r="AM23" s="104">
        <f t="shared" si="7"/>
        <v>7.4099999999999999E-2</v>
      </c>
      <c r="AN23" s="104">
        <f t="shared" si="7"/>
        <v>7.4099999999999999E-2</v>
      </c>
      <c r="AO23" s="104">
        <f t="shared" si="7"/>
        <v>7.4099999999999999E-2</v>
      </c>
      <c r="AP23" s="104">
        <f t="shared" si="7"/>
        <v>7.4099999999999999E-2</v>
      </c>
      <c r="AQ23" s="104">
        <f t="shared" si="7"/>
        <v>7.4099999999999999E-2</v>
      </c>
      <c r="AR23" s="104">
        <f t="shared" si="7"/>
        <v>7.4099999999999999E-2</v>
      </c>
      <c r="AS23" s="104">
        <f t="shared" si="7"/>
        <v>7.4099999999999999E-2</v>
      </c>
      <c r="AT23" s="104">
        <f t="shared" si="7"/>
        <v>7.4099999999999999E-2</v>
      </c>
      <c r="AU23" s="104">
        <f t="shared" si="7"/>
        <v>7.4099999999999999E-2</v>
      </c>
      <c r="AV23" s="104">
        <f t="shared" si="7"/>
        <v>7.4099999999999999E-2</v>
      </c>
      <c r="AW23" s="104">
        <f t="shared" si="7"/>
        <v>7.4099999999999999E-2</v>
      </c>
      <c r="AX23" s="104">
        <f t="shared" si="7"/>
        <v>7.4099999999999999E-2</v>
      </c>
      <c r="AY23" s="104">
        <f t="shared" si="7"/>
        <v>7.4099999999999999E-2</v>
      </c>
      <c r="AZ23" s="104">
        <f t="shared" si="7"/>
        <v>7.4099999999999999E-2</v>
      </c>
      <c r="BA23" s="104">
        <f t="shared" si="7"/>
        <v>7.4099999999999999E-2</v>
      </c>
      <c r="BB23" s="104">
        <f t="shared" si="7"/>
        <v>7.4099999999999999E-2</v>
      </c>
      <c r="BC23" s="104">
        <f t="shared" si="7"/>
        <v>7.4099999999999999E-2</v>
      </c>
      <c r="BD23" s="104">
        <f t="shared" si="7"/>
        <v>7.4099999999999999E-2</v>
      </c>
      <c r="BE23" s="104">
        <f t="shared" si="7"/>
        <v>7.4099999999999999E-2</v>
      </c>
      <c r="BF23" s="104">
        <f t="shared" si="7"/>
        <v>7.4099999999999999E-2</v>
      </c>
      <c r="BG23" s="104">
        <f t="shared" si="7"/>
        <v>7.4099999999999999E-2</v>
      </c>
      <c r="BH23" s="104">
        <f t="shared" si="7"/>
        <v>7.4099999999999999E-2</v>
      </c>
      <c r="BI23" s="104">
        <f t="shared" si="7"/>
        <v>7.4099999999999999E-2</v>
      </c>
      <c r="BJ23" s="104">
        <f t="shared" si="7"/>
        <v>7.4099999999999999E-2</v>
      </c>
      <c r="BK23" s="104">
        <f t="shared" si="7"/>
        <v>7.4099999999999999E-2</v>
      </c>
      <c r="BL23" s="104">
        <f t="shared" si="7"/>
        <v>7.4099999999999999E-2</v>
      </c>
      <c r="BM23" s="122"/>
    </row>
    <row r="24" spans="1:65" ht="15" thickBot="1" x14ac:dyDescent="0.4">
      <c r="A24" s="107" t="s">
        <v>94</v>
      </c>
      <c r="B24" s="104" t="s">
        <v>356</v>
      </c>
      <c r="C24" s="104" t="s">
        <v>351</v>
      </c>
      <c r="D24" s="104" t="s">
        <v>355</v>
      </c>
      <c r="E24" s="106" t="s">
        <v>357</v>
      </c>
      <c r="F24" s="104" t="s">
        <v>12</v>
      </c>
      <c r="G24" s="104" t="s">
        <v>76</v>
      </c>
      <c r="H24" s="117" t="s">
        <v>75</v>
      </c>
      <c r="I24" s="118"/>
      <c r="J24" s="119"/>
      <c r="K24" s="120"/>
      <c r="L24" s="121">
        <v>6.93E-2</v>
      </c>
      <c r="M24" s="121">
        <v>6.93E-2</v>
      </c>
      <c r="N24" s="121">
        <v>6.93E-2</v>
      </c>
      <c r="O24" s="121">
        <v>6.93E-2</v>
      </c>
      <c r="P24" s="121">
        <v>6.93E-2</v>
      </c>
      <c r="Q24" s="121">
        <v>6.93E-2</v>
      </c>
      <c r="R24" s="121">
        <v>6.93E-2</v>
      </c>
      <c r="S24" s="121">
        <v>6.93E-2</v>
      </c>
      <c r="T24" s="121">
        <v>6.93E-2</v>
      </c>
      <c r="U24" s="121">
        <v>6.93E-2</v>
      </c>
      <c r="V24" s="121">
        <v>6.93E-2</v>
      </c>
      <c r="W24" s="121">
        <v>6.93E-2</v>
      </c>
      <c r="X24" s="121">
        <v>6.93E-2</v>
      </c>
      <c r="Y24" s="104">
        <f t="shared" ref="Y24:AH27" si="9">($X24)*Y$12</f>
        <v>6.8537699999999993E-2</v>
      </c>
      <c r="Z24" s="104">
        <f t="shared" si="9"/>
        <v>6.8468399999999999E-2</v>
      </c>
      <c r="AA24" s="104">
        <f t="shared" si="9"/>
        <v>6.8399100000000004E-2</v>
      </c>
      <c r="AB24" s="104">
        <f t="shared" si="9"/>
        <v>6.8329799999999996E-2</v>
      </c>
      <c r="AC24" s="104">
        <f t="shared" si="9"/>
        <v>6.8260500000000002E-2</v>
      </c>
      <c r="AD24" s="104">
        <f t="shared" si="9"/>
        <v>6.8191199999999993E-2</v>
      </c>
      <c r="AE24" s="104">
        <f t="shared" si="9"/>
        <v>6.8121899999999999E-2</v>
      </c>
      <c r="AF24" s="104">
        <f t="shared" si="9"/>
        <v>6.8052600000000005E-2</v>
      </c>
      <c r="AG24" s="104">
        <f t="shared" si="9"/>
        <v>6.7983299999999997E-2</v>
      </c>
      <c r="AH24" s="104">
        <f t="shared" si="9"/>
        <v>6.7914000000000002E-2</v>
      </c>
      <c r="AI24" s="104">
        <f t="shared" ref="AI24:AS27" si="10">($X24)*AI$12</f>
        <v>6.7844699999999994E-2</v>
      </c>
      <c r="AJ24" s="104">
        <f t="shared" si="10"/>
        <v>6.77754E-2</v>
      </c>
      <c r="AK24" s="104">
        <f t="shared" si="10"/>
        <v>6.7706100000000005E-2</v>
      </c>
      <c r="AL24" s="104">
        <f t="shared" si="10"/>
        <v>6.7636799999999997E-2</v>
      </c>
      <c r="AM24" s="104">
        <f t="shared" si="10"/>
        <v>6.7567500000000003E-2</v>
      </c>
      <c r="AN24" s="104">
        <f t="shared" si="10"/>
        <v>6.7567500000000003E-2</v>
      </c>
      <c r="AO24" s="104">
        <f t="shared" si="10"/>
        <v>6.7567500000000003E-2</v>
      </c>
      <c r="AP24" s="104">
        <f t="shared" si="10"/>
        <v>6.7567500000000003E-2</v>
      </c>
      <c r="AQ24" s="104">
        <f t="shared" si="10"/>
        <v>6.7567500000000003E-2</v>
      </c>
      <c r="AR24" s="104">
        <f t="shared" si="10"/>
        <v>6.7567500000000003E-2</v>
      </c>
      <c r="AS24" s="104">
        <f t="shared" si="10"/>
        <v>6.7567500000000003E-2</v>
      </c>
      <c r="AT24" s="104">
        <f t="shared" ref="AT24:BL27" si="11">($X24/0.99)*AT$12</f>
        <v>6.8250000000000005E-2</v>
      </c>
      <c r="AU24" s="104">
        <f t="shared" si="11"/>
        <v>6.8250000000000005E-2</v>
      </c>
      <c r="AV24" s="104">
        <f t="shared" si="11"/>
        <v>6.8250000000000005E-2</v>
      </c>
      <c r="AW24" s="104">
        <f t="shared" si="11"/>
        <v>6.8250000000000005E-2</v>
      </c>
      <c r="AX24" s="104">
        <f t="shared" si="11"/>
        <v>6.8250000000000005E-2</v>
      </c>
      <c r="AY24" s="104">
        <f t="shared" si="11"/>
        <v>6.8250000000000005E-2</v>
      </c>
      <c r="AZ24" s="104">
        <f t="shared" si="11"/>
        <v>6.8250000000000005E-2</v>
      </c>
      <c r="BA24" s="104">
        <f t="shared" si="11"/>
        <v>6.8250000000000005E-2</v>
      </c>
      <c r="BB24" s="104">
        <f t="shared" si="11"/>
        <v>6.8250000000000005E-2</v>
      </c>
      <c r="BC24" s="104">
        <f t="shared" si="11"/>
        <v>6.8250000000000005E-2</v>
      </c>
      <c r="BD24" s="104">
        <f t="shared" si="11"/>
        <v>6.8250000000000005E-2</v>
      </c>
      <c r="BE24" s="104">
        <f t="shared" si="11"/>
        <v>6.8250000000000005E-2</v>
      </c>
      <c r="BF24" s="104">
        <f t="shared" si="11"/>
        <v>6.8250000000000005E-2</v>
      </c>
      <c r="BG24" s="104">
        <f t="shared" si="11"/>
        <v>6.8250000000000005E-2</v>
      </c>
      <c r="BH24" s="104">
        <f t="shared" si="11"/>
        <v>6.8250000000000005E-2</v>
      </c>
      <c r="BI24" s="104">
        <f t="shared" si="11"/>
        <v>6.8250000000000005E-2</v>
      </c>
      <c r="BJ24" s="104">
        <f t="shared" si="11"/>
        <v>6.8250000000000005E-2</v>
      </c>
      <c r="BK24" s="104">
        <f t="shared" si="11"/>
        <v>6.8250000000000005E-2</v>
      </c>
      <c r="BL24" s="104">
        <f t="shared" si="11"/>
        <v>6.8250000000000005E-2</v>
      </c>
      <c r="BM24" s="122"/>
    </row>
    <row r="25" spans="1:65" ht="15" thickBot="1" x14ac:dyDescent="0.4">
      <c r="A25" s="107" t="s">
        <v>94</v>
      </c>
      <c r="B25" s="104" t="s">
        <v>356</v>
      </c>
      <c r="C25" s="104" t="s">
        <v>352</v>
      </c>
      <c r="D25" s="104" t="s">
        <v>355</v>
      </c>
      <c r="E25" s="106" t="s">
        <v>357</v>
      </c>
      <c r="F25" s="104" t="s">
        <v>12</v>
      </c>
      <c r="G25" s="104" t="s">
        <v>76</v>
      </c>
      <c r="H25" s="117" t="s">
        <v>75</v>
      </c>
      <c r="I25" s="118"/>
      <c r="J25" s="119"/>
      <c r="K25" s="120"/>
      <c r="L25" s="121">
        <v>6.93E-2</v>
      </c>
      <c r="M25" s="121">
        <v>6.93E-2</v>
      </c>
      <c r="N25" s="121">
        <v>6.93E-2</v>
      </c>
      <c r="O25" s="121">
        <v>6.93E-2</v>
      </c>
      <c r="P25" s="121">
        <v>6.93E-2</v>
      </c>
      <c r="Q25" s="121">
        <v>6.93E-2</v>
      </c>
      <c r="R25" s="121">
        <v>6.93E-2</v>
      </c>
      <c r="S25" s="121">
        <v>6.93E-2</v>
      </c>
      <c r="T25" s="121">
        <v>6.93E-2</v>
      </c>
      <c r="U25" s="121">
        <v>6.93E-2</v>
      </c>
      <c r="V25" s="121">
        <v>6.93E-2</v>
      </c>
      <c r="W25" s="121">
        <v>6.93E-2</v>
      </c>
      <c r="X25" s="121">
        <v>6.93E-2</v>
      </c>
      <c r="Y25" s="104">
        <f t="shared" si="9"/>
        <v>6.8537699999999993E-2</v>
      </c>
      <c r="Z25" s="104">
        <f t="shared" si="9"/>
        <v>6.8468399999999999E-2</v>
      </c>
      <c r="AA25" s="104">
        <f t="shared" si="9"/>
        <v>6.8399100000000004E-2</v>
      </c>
      <c r="AB25" s="104">
        <f t="shared" si="9"/>
        <v>6.8329799999999996E-2</v>
      </c>
      <c r="AC25" s="104">
        <f t="shared" si="9"/>
        <v>6.8260500000000002E-2</v>
      </c>
      <c r="AD25" s="104">
        <f t="shared" si="9"/>
        <v>6.8191199999999993E-2</v>
      </c>
      <c r="AE25" s="104">
        <f t="shared" si="9"/>
        <v>6.8121899999999999E-2</v>
      </c>
      <c r="AF25" s="104">
        <f t="shared" si="9"/>
        <v>6.8052600000000005E-2</v>
      </c>
      <c r="AG25" s="104">
        <f t="shared" si="9"/>
        <v>6.7983299999999997E-2</v>
      </c>
      <c r="AH25" s="104">
        <f t="shared" si="9"/>
        <v>6.7914000000000002E-2</v>
      </c>
      <c r="AI25" s="104">
        <f t="shared" si="10"/>
        <v>6.7844699999999994E-2</v>
      </c>
      <c r="AJ25" s="104">
        <f t="shared" si="10"/>
        <v>6.77754E-2</v>
      </c>
      <c r="AK25" s="104">
        <f t="shared" si="10"/>
        <v>6.7706100000000005E-2</v>
      </c>
      <c r="AL25" s="104">
        <f t="shared" si="10"/>
        <v>6.7636799999999997E-2</v>
      </c>
      <c r="AM25" s="104">
        <f t="shared" si="10"/>
        <v>6.7567500000000003E-2</v>
      </c>
      <c r="AN25" s="104">
        <f t="shared" si="10"/>
        <v>6.7567500000000003E-2</v>
      </c>
      <c r="AO25" s="104">
        <f t="shared" si="10"/>
        <v>6.7567500000000003E-2</v>
      </c>
      <c r="AP25" s="104">
        <f t="shared" si="10"/>
        <v>6.7567500000000003E-2</v>
      </c>
      <c r="AQ25" s="104">
        <f t="shared" si="10"/>
        <v>6.7567500000000003E-2</v>
      </c>
      <c r="AR25" s="104">
        <f t="shared" si="10"/>
        <v>6.7567500000000003E-2</v>
      </c>
      <c r="AS25" s="104">
        <f t="shared" si="10"/>
        <v>6.7567500000000003E-2</v>
      </c>
      <c r="AT25" s="104">
        <f t="shared" si="11"/>
        <v>6.8250000000000005E-2</v>
      </c>
      <c r="AU25" s="104">
        <f t="shared" si="11"/>
        <v>6.8250000000000005E-2</v>
      </c>
      <c r="AV25" s="104">
        <f t="shared" si="11"/>
        <v>6.8250000000000005E-2</v>
      </c>
      <c r="AW25" s="104">
        <f t="shared" si="11"/>
        <v>6.8250000000000005E-2</v>
      </c>
      <c r="AX25" s="104">
        <f t="shared" si="11"/>
        <v>6.8250000000000005E-2</v>
      </c>
      <c r="AY25" s="104">
        <f t="shared" si="11"/>
        <v>6.8250000000000005E-2</v>
      </c>
      <c r="AZ25" s="104">
        <f t="shared" si="11"/>
        <v>6.8250000000000005E-2</v>
      </c>
      <c r="BA25" s="104">
        <f t="shared" si="11"/>
        <v>6.8250000000000005E-2</v>
      </c>
      <c r="BB25" s="104">
        <f t="shared" si="11"/>
        <v>6.8250000000000005E-2</v>
      </c>
      <c r="BC25" s="104">
        <f t="shared" si="11"/>
        <v>6.8250000000000005E-2</v>
      </c>
      <c r="BD25" s="104">
        <f t="shared" si="11"/>
        <v>6.8250000000000005E-2</v>
      </c>
      <c r="BE25" s="104">
        <f t="shared" si="11"/>
        <v>6.8250000000000005E-2</v>
      </c>
      <c r="BF25" s="104">
        <f t="shared" si="11"/>
        <v>6.8250000000000005E-2</v>
      </c>
      <c r="BG25" s="104">
        <f t="shared" si="11"/>
        <v>6.8250000000000005E-2</v>
      </c>
      <c r="BH25" s="104">
        <f t="shared" si="11"/>
        <v>6.8250000000000005E-2</v>
      </c>
      <c r="BI25" s="104">
        <f t="shared" si="11"/>
        <v>6.8250000000000005E-2</v>
      </c>
      <c r="BJ25" s="104">
        <f t="shared" si="11"/>
        <v>6.8250000000000005E-2</v>
      </c>
      <c r="BK25" s="104">
        <f t="shared" si="11"/>
        <v>6.8250000000000005E-2</v>
      </c>
      <c r="BL25" s="104">
        <f t="shared" si="11"/>
        <v>6.8250000000000005E-2</v>
      </c>
      <c r="BM25" s="122"/>
    </row>
    <row r="26" spans="1:65" ht="15" thickBot="1" x14ac:dyDescent="0.4">
      <c r="A26" s="107" t="s">
        <v>94</v>
      </c>
      <c r="B26" s="104" t="s">
        <v>356</v>
      </c>
      <c r="C26" s="104" t="s">
        <v>353</v>
      </c>
      <c r="D26" s="104" t="s">
        <v>355</v>
      </c>
      <c r="E26" s="106" t="s">
        <v>357</v>
      </c>
      <c r="F26" s="104" t="s">
        <v>12</v>
      </c>
      <c r="G26" s="104" t="s">
        <v>76</v>
      </c>
      <c r="H26" s="117" t="s">
        <v>75</v>
      </c>
      <c r="I26" s="118"/>
      <c r="J26" s="119"/>
      <c r="K26" s="120"/>
      <c r="L26" s="121">
        <v>6.93E-2</v>
      </c>
      <c r="M26" s="121">
        <v>6.93E-2</v>
      </c>
      <c r="N26" s="121">
        <v>6.93E-2</v>
      </c>
      <c r="O26" s="121">
        <v>6.93E-2</v>
      </c>
      <c r="P26" s="121">
        <v>6.93E-2</v>
      </c>
      <c r="Q26" s="121">
        <v>6.93E-2</v>
      </c>
      <c r="R26" s="121">
        <v>6.93E-2</v>
      </c>
      <c r="S26" s="121">
        <v>6.93E-2</v>
      </c>
      <c r="T26" s="121">
        <v>6.93E-2</v>
      </c>
      <c r="U26" s="121">
        <v>6.93E-2</v>
      </c>
      <c r="V26" s="121">
        <v>6.93E-2</v>
      </c>
      <c r="W26" s="121">
        <v>6.93E-2</v>
      </c>
      <c r="X26" s="121">
        <v>6.93E-2</v>
      </c>
      <c r="Y26" s="104">
        <f t="shared" si="9"/>
        <v>6.8537699999999993E-2</v>
      </c>
      <c r="Z26" s="104">
        <f t="shared" si="9"/>
        <v>6.8468399999999999E-2</v>
      </c>
      <c r="AA26" s="104">
        <f t="shared" si="9"/>
        <v>6.8399100000000004E-2</v>
      </c>
      <c r="AB26" s="104">
        <f t="shared" si="9"/>
        <v>6.8329799999999996E-2</v>
      </c>
      <c r="AC26" s="104">
        <f t="shared" si="9"/>
        <v>6.8260500000000002E-2</v>
      </c>
      <c r="AD26" s="104">
        <f t="shared" si="9"/>
        <v>6.8191199999999993E-2</v>
      </c>
      <c r="AE26" s="104">
        <f t="shared" si="9"/>
        <v>6.8121899999999999E-2</v>
      </c>
      <c r="AF26" s="104">
        <f t="shared" si="9"/>
        <v>6.8052600000000005E-2</v>
      </c>
      <c r="AG26" s="104">
        <f t="shared" si="9"/>
        <v>6.7983299999999997E-2</v>
      </c>
      <c r="AH26" s="104">
        <f t="shared" si="9"/>
        <v>6.7914000000000002E-2</v>
      </c>
      <c r="AI26" s="104">
        <f t="shared" si="10"/>
        <v>6.7844699999999994E-2</v>
      </c>
      <c r="AJ26" s="104">
        <f t="shared" si="10"/>
        <v>6.77754E-2</v>
      </c>
      <c r="AK26" s="104">
        <f t="shared" si="10"/>
        <v>6.7706100000000005E-2</v>
      </c>
      <c r="AL26" s="104">
        <f t="shared" si="10"/>
        <v>6.7636799999999997E-2</v>
      </c>
      <c r="AM26" s="104">
        <f t="shared" si="10"/>
        <v>6.7567500000000003E-2</v>
      </c>
      <c r="AN26" s="104">
        <f t="shared" si="10"/>
        <v>6.7567500000000003E-2</v>
      </c>
      <c r="AO26" s="104">
        <f t="shared" si="10"/>
        <v>6.7567500000000003E-2</v>
      </c>
      <c r="AP26" s="104">
        <f t="shared" si="10"/>
        <v>6.7567500000000003E-2</v>
      </c>
      <c r="AQ26" s="104">
        <f t="shared" si="10"/>
        <v>6.7567500000000003E-2</v>
      </c>
      <c r="AR26" s="104">
        <f t="shared" si="10"/>
        <v>6.7567500000000003E-2</v>
      </c>
      <c r="AS26" s="104">
        <f t="shared" si="10"/>
        <v>6.7567500000000003E-2</v>
      </c>
      <c r="AT26" s="104">
        <f t="shared" si="11"/>
        <v>6.8250000000000005E-2</v>
      </c>
      <c r="AU26" s="104">
        <f t="shared" si="11"/>
        <v>6.8250000000000005E-2</v>
      </c>
      <c r="AV26" s="104">
        <f t="shared" si="11"/>
        <v>6.8250000000000005E-2</v>
      </c>
      <c r="AW26" s="104">
        <f t="shared" si="11"/>
        <v>6.8250000000000005E-2</v>
      </c>
      <c r="AX26" s="104">
        <f t="shared" si="11"/>
        <v>6.8250000000000005E-2</v>
      </c>
      <c r="AY26" s="104">
        <f t="shared" si="11"/>
        <v>6.8250000000000005E-2</v>
      </c>
      <c r="AZ26" s="104">
        <f t="shared" si="11"/>
        <v>6.8250000000000005E-2</v>
      </c>
      <c r="BA26" s="104">
        <f t="shared" si="11"/>
        <v>6.8250000000000005E-2</v>
      </c>
      <c r="BB26" s="104">
        <f t="shared" si="11"/>
        <v>6.8250000000000005E-2</v>
      </c>
      <c r="BC26" s="104">
        <f t="shared" si="11"/>
        <v>6.8250000000000005E-2</v>
      </c>
      <c r="BD26" s="104">
        <f t="shared" si="11"/>
        <v>6.8250000000000005E-2</v>
      </c>
      <c r="BE26" s="104">
        <f t="shared" si="11"/>
        <v>6.8250000000000005E-2</v>
      </c>
      <c r="BF26" s="104">
        <f t="shared" si="11"/>
        <v>6.8250000000000005E-2</v>
      </c>
      <c r="BG26" s="104">
        <f t="shared" si="11"/>
        <v>6.8250000000000005E-2</v>
      </c>
      <c r="BH26" s="104">
        <f t="shared" si="11"/>
        <v>6.8250000000000005E-2</v>
      </c>
      <c r="BI26" s="104">
        <f t="shared" si="11"/>
        <v>6.8250000000000005E-2</v>
      </c>
      <c r="BJ26" s="104">
        <f t="shared" si="11"/>
        <v>6.8250000000000005E-2</v>
      </c>
      <c r="BK26" s="104">
        <f t="shared" si="11"/>
        <v>6.8250000000000005E-2</v>
      </c>
      <c r="BL26" s="104">
        <f t="shared" si="11"/>
        <v>6.8250000000000005E-2</v>
      </c>
      <c r="BM26" s="122"/>
    </row>
    <row r="27" spans="1:65" ht="15" thickBot="1" x14ac:dyDescent="0.4">
      <c r="A27" s="107" t="s">
        <v>94</v>
      </c>
      <c r="B27" s="104" t="s">
        <v>356</v>
      </c>
      <c r="C27" s="104" t="s">
        <v>354</v>
      </c>
      <c r="D27" s="104" t="s">
        <v>355</v>
      </c>
      <c r="E27" s="106" t="s">
        <v>357</v>
      </c>
      <c r="F27" s="104" t="s">
        <v>12</v>
      </c>
      <c r="G27" s="104" t="s">
        <v>76</v>
      </c>
      <c r="H27" s="117" t="s">
        <v>75</v>
      </c>
      <c r="I27" s="118"/>
      <c r="J27" s="119"/>
      <c r="K27" s="120"/>
      <c r="L27" s="121">
        <v>6.93E-2</v>
      </c>
      <c r="M27" s="121">
        <v>6.93E-2</v>
      </c>
      <c r="N27" s="121">
        <v>6.93E-2</v>
      </c>
      <c r="O27" s="121">
        <v>6.93E-2</v>
      </c>
      <c r="P27" s="121">
        <v>6.93E-2</v>
      </c>
      <c r="Q27" s="121">
        <v>6.93E-2</v>
      </c>
      <c r="R27" s="121">
        <v>6.93E-2</v>
      </c>
      <c r="S27" s="121">
        <v>6.93E-2</v>
      </c>
      <c r="T27" s="121">
        <v>6.93E-2</v>
      </c>
      <c r="U27" s="121">
        <v>6.93E-2</v>
      </c>
      <c r="V27" s="121">
        <v>6.93E-2</v>
      </c>
      <c r="W27" s="121">
        <v>6.93E-2</v>
      </c>
      <c r="X27" s="121">
        <v>6.93E-2</v>
      </c>
      <c r="Y27" s="104">
        <f t="shared" si="9"/>
        <v>6.8537699999999993E-2</v>
      </c>
      <c r="Z27" s="104">
        <f t="shared" si="9"/>
        <v>6.8468399999999999E-2</v>
      </c>
      <c r="AA27" s="104">
        <f t="shared" si="9"/>
        <v>6.8399100000000004E-2</v>
      </c>
      <c r="AB27" s="104">
        <f t="shared" si="9"/>
        <v>6.8329799999999996E-2</v>
      </c>
      <c r="AC27" s="104">
        <f t="shared" si="9"/>
        <v>6.8260500000000002E-2</v>
      </c>
      <c r="AD27" s="104">
        <f t="shared" si="9"/>
        <v>6.8191199999999993E-2</v>
      </c>
      <c r="AE27" s="104">
        <f t="shared" si="9"/>
        <v>6.8121899999999999E-2</v>
      </c>
      <c r="AF27" s="104">
        <f t="shared" si="9"/>
        <v>6.8052600000000005E-2</v>
      </c>
      <c r="AG27" s="104">
        <f t="shared" si="9"/>
        <v>6.7983299999999997E-2</v>
      </c>
      <c r="AH27" s="104">
        <f t="shared" si="9"/>
        <v>6.7914000000000002E-2</v>
      </c>
      <c r="AI27" s="104">
        <f t="shared" si="10"/>
        <v>6.7844699999999994E-2</v>
      </c>
      <c r="AJ27" s="104">
        <f t="shared" si="10"/>
        <v>6.77754E-2</v>
      </c>
      <c r="AK27" s="104">
        <f t="shared" si="10"/>
        <v>6.7706100000000005E-2</v>
      </c>
      <c r="AL27" s="104">
        <f t="shared" si="10"/>
        <v>6.7636799999999997E-2</v>
      </c>
      <c r="AM27" s="104">
        <f t="shared" si="10"/>
        <v>6.7567500000000003E-2</v>
      </c>
      <c r="AN27" s="104">
        <f t="shared" si="10"/>
        <v>6.7567500000000003E-2</v>
      </c>
      <c r="AO27" s="104">
        <f t="shared" si="10"/>
        <v>6.7567500000000003E-2</v>
      </c>
      <c r="AP27" s="104">
        <f t="shared" si="10"/>
        <v>6.7567500000000003E-2</v>
      </c>
      <c r="AQ27" s="104">
        <f t="shared" si="10"/>
        <v>6.7567500000000003E-2</v>
      </c>
      <c r="AR27" s="104">
        <f t="shared" si="10"/>
        <v>6.7567500000000003E-2</v>
      </c>
      <c r="AS27" s="104">
        <f t="shared" si="10"/>
        <v>6.7567500000000003E-2</v>
      </c>
      <c r="AT27" s="104">
        <f t="shared" si="11"/>
        <v>6.8250000000000005E-2</v>
      </c>
      <c r="AU27" s="104">
        <f t="shared" si="11"/>
        <v>6.8250000000000005E-2</v>
      </c>
      <c r="AV27" s="104">
        <f t="shared" si="11"/>
        <v>6.8250000000000005E-2</v>
      </c>
      <c r="AW27" s="104">
        <f t="shared" si="11"/>
        <v>6.8250000000000005E-2</v>
      </c>
      <c r="AX27" s="104">
        <f t="shared" si="11"/>
        <v>6.8250000000000005E-2</v>
      </c>
      <c r="AY27" s="104">
        <f t="shared" si="11"/>
        <v>6.8250000000000005E-2</v>
      </c>
      <c r="AZ27" s="104">
        <f t="shared" si="11"/>
        <v>6.8250000000000005E-2</v>
      </c>
      <c r="BA27" s="104">
        <f t="shared" si="11"/>
        <v>6.8250000000000005E-2</v>
      </c>
      <c r="BB27" s="104">
        <f t="shared" si="11"/>
        <v>6.8250000000000005E-2</v>
      </c>
      <c r="BC27" s="104">
        <f t="shared" si="11"/>
        <v>6.8250000000000005E-2</v>
      </c>
      <c r="BD27" s="104">
        <f t="shared" si="11"/>
        <v>6.8250000000000005E-2</v>
      </c>
      <c r="BE27" s="104">
        <f t="shared" si="11"/>
        <v>6.8250000000000005E-2</v>
      </c>
      <c r="BF27" s="104">
        <f t="shared" si="11"/>
        <v>6.8250000000000005E-2</v>
      </c>
      <c r="BG27" s="104">
        <f t="shared" si="11"/>
        <v>6.8250000000000005E-2</v>
      </c>
      <c r="BH27" s="104">
        <f t="shared" si="11"/>
        <v>6.8250000000000005E-2</v>
      </c>
      <c r="BI27" s="104">
        <f t="shared" si="11"/>
        <v>6.8250000000000005E-2</v>
      </c>
      <c r="BJ27" s="104">
        <f t="shared" si="11"/>
        <v>6.8250000000000005E-2</v>
      </c>
      <c r="BK27" s="104">
        <f t="shared" si="11"/>
        <v>6.8250000000000005E-2</v>
      </c>
      <c r="BL27" s="104">
        <f t="shared" si="11"/>
        <v>6.8250000000000005E-2</v>
      </c>
      <c r="BM27" s="122"/>
    </row>
    <row r="28" spans="1:65" ht="15" thickBot="1" x14ac:dyDescent="0.4">
      <c r="A28" s="107" t="s">
        <v>144</v>
      </c>
      <c r="B28" s="104" t="s">
        <v>356</v>
      </c>
      <c r="C28" s="104" t="s">
        <v>346</v>
      </c>
      <c r="D28" s="104" t="s">
        <v>355</v>
      </c>
      <c r="E28" s="106" t="s">
        <v>357</v>
      </c>
      <c r="F28" s="104" t="s">
        <v>12</v>
      </c>
      <c r="G28" s="104" t="s">
        <v>76</v>
      </c>
      <c r="H28" s="117" t="s">
        <v>75</v>
      </c>
      <c r="I28" s="118"/>
      <c r="J28" s="119"/>
      <c r="K28" s="120"/>
      <c r="L28" s="121">
        <v>7.4099999999999999E-2</v>
      </c>
      <c r="M28" s="121">
        <v>7.4099999999999999E-2</v>
      </c>
      <c r="N28" s="121">
        <v>7.4099999999999999E-2</v>
      </c>
      <c r="O28" s="121">
        <v>7.4099999999999999E-2</v>
      </c>
      <c r="P28" s="104">
        <v>7.0394999999999999E-2</v>
      </c>
      <c r="Q28" s="104">
        <v>6.9802199999999995E-2</v>
      </c>
      <c r="R28" s="104">
        <v>6.9802199999999995E-2</v>
      </c>
      <c r="S28" s="104">
        <v>6.9728100000000001E-2</v>
      </c>
      <c r="T28" s="104">
        <v>6.9505800000000006E-2</v>
      </c>
      <c r="U28" s="104">
        <v>6.9209400000000004E-2</v>
      </c>
      <c r="V28" s="104">
        <v>6.8987099999999996E-2</v>
      </c>
      <c r="W28" s="104">
        <v>6.8690699999999993E-2</v>
      </c>
      <c r="X28" s="104">
        <v>6.8394300000000005E-2</v>
      </c>
      <c r="Y28" s="104">
        <v>6.8171999999999996E-2</v>
      </c>
      <c r="Z28" s="104">
        <v>6.7949700000000002E-2</v>
      </c>
      <c r="AA28" s="104">
        <v>6.7727399999999993E-2</v>
      </c>
      <c r="AB28" s="104">
        <v>6.7431000000000005E-2</v>
      </c>
      <c r="AC28" s="104">
        <v>6.7134600000000003E-2</v>
      </c>
      <c r="AD28" s="104">
        <v>6.6912299999999994E-2</v>
      </c>
      <c r="AE28" s="104">
        <v>6.6615900000000006E-2</v>
      </c>
      <c r="AF28" s="104">
        <v>6.6393599999999997E-2</v>
      </c>
      <c r="AG28" s="104">
        <v>6.6171300000000002E-2</v>
      </c>
      <c r="AH28" s="104">
        <v>6.58749E-2</v>
      </c>
      <c r="AI28" s="104">
        <v>6.5652600000000005E-2</v>
      </c>
      <c r="AJ28" s="104">
        <v>6.5059800000000001E-2</v>
      </c>
      <c r="AK28" s="104">
        <v>6.4615199999999998E-2</v>
      </c>
      <c r="AL28" s="104">
        <v>6.4096500000000001E-2</v>
      </c>
      <c r="AM28" s="104">
        <v>6.3577800000000004E-2</v>
      </c>
      <c r="AN28" s="104">
        <v>6.3059100000000007E-2</v>
      </c>
      <c r="AO28" s="104">
        <v>6.2540399999999996E-2</v>
      </c>
      <c r="AP28" s="104">
        <v>6.2021699999999999E-2</v>
      </c>
      <c r="AQ28" s="104">
        <v>6.1503000000000002E-2</v>
      </c>
      <c r="AR28" s="104">
        <v>6.1058399999999999E-2</v>
      </c>
      <c r="AS28" s="104">
        <v>6.0465600000000001E-2</v>
      </c>
      <c r="AT28" s="104">
        <v>5.9946899999999997E-2</v>
      </c>
      <c r="AU28" s="104">
        <v>5.9502300000000001E-2</v>
      </c>
      <c r="AV28" s="104">
        <v>5.8983599999999997E-2</v>
      </c>
      <c r="AW28" s="104">
        <v>5.83908E-2</v>
      </c>
      <c r="AX28" s="104">
        <v>5.7872100000000003E-2</v>
      </c>
      <c r="AY28" s="104">
        <v>5.7427499999999999E-2</v>
      </c>
      <c r="AZ28" s="104">
        <v>5.6908800000000002E-2</v>
      </c>
      <c r="BA28" s="104">
        <v>5.7056999999999997E-2</v>
      </c>
      <c r="BB28" s="104">
        <v>5.7279299999999998E-2</v>
      </c>
      <c r="BC28" s="104">
        <v>5.75016E-2</v>
      </c>
      <c r="BD28" s="104">
        <v>5.7723900000000002E-2</v>
      </c>
      <c r="BE28" s="104">
        <v>5.7872100000000003E-2</v>
      </c>
      <c r="BF28" s="104">
        <v>5.8094399999999997E-2</v>
      </c>
      <c r="BG28" s="104">
        <v>5.8316699999999999E-2</v>
      </c>
      <c r="BH28" s="104">
        <v>5.84649E-2</v>
      </c>
      <c r="BI28" s="104">
        <v>5.8687200000000002E-2</v>
      </c>
      <c r="BJ28" s="104">
        <v>5.8909499999999997E-2</v>
      </c>
      <c r="BK28" s="104">
        <v>5.9057699999999998E-2</v>
      </c>
      <c r="BL28" s="104">
        <v>5.9279999999999999E-2</v>
      </c>
      <c r="BM28" s="122"/>
    </row>
    <row r="29" spans="1:65" ht="15" thickBot="1" x14ac:dyDescent="0.4">
      <c r="A29" s="107" t="s">
        <v>144</v>
      </c>
      <c r="B29" s="104" t="s">
        <v>356</v>
      </c>
      <c r="C29" s="104" t="s">
        <v>347</v>
      </c>
      <c r="D29" s="104" t="s">
        <v>355</v>
      </c>
      <c r="E29" s="106" t="s">
        <v>357</v>
      </c>
      <c r="F29" s="104" t="s">
        <v>12</v>
      </c>
      <c r="G29" s="104" t="s">
        <v>76</v>
      </c>
      <c r="H29" s="117" t="s">
        <v>75</v>
      </c>
      <c r="I29" s="118"/>
      <c r="J29" s="119"/>
      <c r="K29" s="120"/>
      <c r="L29" s="121">
        <v>7.4099999999999999E-2</v>
      </c>
      <c r="M29" s="121">
        <v>7.4099999999999999E-2</v>
      </c>
      <c r="N29" s="121">
        <v>7.4099999999999999E-2</v>
      </c>
      <c r="O29" s="121">
        <v>7.4099999999999999E-2</v>
      </c>
      <c r="P29" s="104">
        <v>7.0394999999999999E-2</v>
      </c>
      <c r="Q29" s="104">
        <v>6.9802199999999995E-2</v>
      </c>
      <c r="R29" s="104">
        <v>6.9802199999999995E-2</v>
      </c>
      <c r="S29" s="104">
        <v>6.9728100000000001E-2</v>
      </c>
      <c r="T29" s="104">
        <v>6.9505800000000006E-2</v>
      </c>
      <c r="U29" s="104">
        <v>6.9209400000000004E-2</v>
      </c>
      <c r="V29" s="104">
        <v>6.8987099999999996E-2</v>
      </c>
      <c r="W29" s="104">
        <v>6.8690699999999993E-2</v>
      </c>
      <c r="X29" s="104">
        <v>6.8394300000000005E-2</v>
      </c>
      <c r="Y29" s="104">
        <v>6.8171999999999996E-2</v>
      </c>
      <c r="Z29" s="104">
        <v>6.7949700000000002E-2</v>
      </c>
      <c r="AA29" s="104">
        <v>6.7727399999999993E-2</v>
      </c>
      <c r="AB29" s="104">
        <v>6.7431000000000005E-2</v>
      </c>
      <c r="AC29" s="104">
        <v>6.7134600000000003E-2</v>
      </c>
      <c r="AD29" s="104">
        <v>6.6912299999999994E-2</v>
      </c>
      <c r="AE29" s="104">
        <v>6.6615900000000006E-2</v>
      </c>
      <c r="AF29" s="104">
        <v>6.6393599999999997E-2</v>
      </c>
      <c r="AG29" s="104">
        <v>6.6171300000000002E-2</v>
      </c>
      <c r="AH29" s="104">
        <v>6.58749E-2</v>
      </c>
      <c r="AI29" s="104">
        <v>6.5652600000000005E-2</v>
      </c>
      <c r="AJ29" s="104">
        <v>6.5059800000000001E-2</v>
      </c>
      <c r="AK29" s="104">
        <v>6.4615199999999998E-2</v>
      </c>
      <c r="AL29" s="104">
        <v>6.4096500000000001E-2</v>
      </c>
      <c r="AM29" s="104">
        <v>6.3577800000000004E-2</v>
      </c>
      <c r="AN29" s="104">
        <v>6.3059100000000007E-2</v>
      </c>
      <c r="AO29" s="104">
        <v>6.2540399999999996E-2</v>
      </c>
      <c r="AP29" s="104">
        <v>6.2021699999999999E-2</v>
      </c>
      <c r="AQ29" s="104">
        <v>6.1503000000000002E-2</v>
      </c>
      <c r="AR29" s="104">
        <v>6.1058399999999999E-2</v>
      </c>
      <c r="AS29" s="104">
        <v>6.0465600000000001E-2</v>
      </c>
      <c r="AT29" s="104">
        <v>5.9946899999999997E-2</v>
      </c>
      <c r="AU29" s="104">
        <v>5.9502300000000001E-2</v>
      </c>
      <c r="AV29" s="104">
        <v>5.8983599999999997E-2</v>
      </c>
      <c r="AW29" s="104">
        <v>5.83908E-2</v>
      </c>
      <c r="AX29" s="104">
        <v>5.7872100000000003E-2</v>
      </c>
      <c r="AY29" s="104">
        <v>5.7427499999999999E-2</v>
      </c>
      <c r="AZ29" s="104">
        <v>5.6908800000000002E-2</v>
      </c>
      <c r="BA29" s="104">
        <v>5.7056999999999997E-2</v>
      </c>
      <c r="BB29" s="104">
        <v>5.7279299999999998E-2</v>
      </c>
      <c r="BC29" s="104">
        <v>5.75016E-2</v>
      </c>
      <c r="BD29" s="104">
        <v>5.7723900000000002E-2</v>
      </c>
      <c r="BE29" s="104">
        <v>5.7872100000000003E-2</v>
      </c>
      <c r="BF29" s="104">
        <v>5.8094399999999997E-2</v>
      </c>
      <c r="BG29" s="104">
        <v>5.8316699999999999E-2</v>
      </c>
      <c r="BH29" s="104">
        <v>5.84649E-2</v>
      </c>
      <c r="BI29" s="104">
        <v>5.8687200000000002E-2</v>
      </c>
      <c r="BJ29" s="104">
        <v>5.8909499999999997E-2</v>
      </c>
      <c r="BK29" s="104">
        <v>5.9057699999999998E-2</v>
      </c>
      <c r="BL29" s="104">
        <v>5.9279999999999999E-2</v>
      </c>
      <c r="BM29" s="122"/>
    </row>
    <row r="30" spans="1:65" ht="15" thickBot="1" x14ac:dyDescent="0.4">
      <c r="A30" s="107" t="s">
        <v>144</v>
      </c>
      <c r="B30" s="104" t="s">
        <v>356</v>
      </c>
      <c r="C30" s="104" t="s">
        <v>348</v>
      </c>
      <c r="D30" s="104" t="s">
        <v>355</v>
      </c>
      <c r="E30" s="106" t="s">
        <v>357</v>
      </c>
      <c r="F30" s="104" t="s">
        <v>12</v>
      </c>
      <c r="G30" s="104" t="s">
        <v>76</v>
      </c>
      <c r="H30" s="117" t="s">
        <v>75</v>
      </c>
      <c r="I30" s="118"/>
      <c r="J30" s="119"/>
      <c r="K30" s="120"/>
      <c r="L30" s="121">
        <v>7.4099999999999999E-2</v>
      </c>
      <c r="M30" s="121">
        <v>7.4099999999999999E-2</v>
      </c>
      <c r="N30" s="121">
        <v>7.4099999999999999E-2</v>
      </c>
      <c r="O30" s="121">
        <v>7.4099999999999999E-2</v>
      </c>
      <c r="P30" s="104">
        <v>7.0394999999999999E-2</v>
      </c>
      <c r="Q30" s="104">
        <v>6.9802199999999995E-2</v>
      </c>
      <c r="R30" s="104">
        <v>6.9802199999999995E-2</v>
      </c>
      <c r="S30" s="104">
        <v>6.9728100000000001E-2</v>
      </c>
      <c r="T30" s="104">
        <v>6.9505800000000006E-2</v>
      </c>
      <c r="U30" s="104">
        <v>6.9209400000000004E-2</v>
      </c>
      <c r="V30" s="104">
        <v>6.8987099999999996E-2</v>
      </c>
      <c r="W30" s="104">
        <v>6.8690699999999993E-2</v>
      </c>
      <c r="X30" s="104">
        <v>6.8394300000000005E-2</v>
      </c>
      <c r="Y30" s="104">
        <v>6.8171999999999996E-2</v>
      </c>
      <c r="Z30" s="104">
        <v>6.7949700000000002E-2</v>
      </c>
      <c r="AA30" s="104">
        <v>6.7727399999999993E-2</v>
      </c>
      <c r="AB30" s="104">
        <v>6.7431000000000005E-2</v>
      </c>
      <c r="AC30" s="104">
        <v>6.7134600000000003E-2</v>
      </c>
      <c r="AD30" s="104">
        <v>6.6912299999999994E-2</v>
      </c>
      <c r="AE30" s="104">
        <v>6.6615900000000006E-2</v>
      </c>
      <c r="AF30" s="104">
        <v>6.6393599999999997E-2</v>
      </c>
      <c r="AG30" s="104">
        <v>6.6171300000000002E-2</v>
      </c>
      <c r="AH30" s="104">
        <v>6.58749E-2</v>
      </c>
      <c r="AI30" s="104">
        <v>6.5652600000000005E-2</v>
      </c>
      <c r="AJ30" s="104">
        <v>6.5059800000000001E-2</v>
      </c>
      <c r="AK30" s="104">
        <v>6.4615199999999998E-2</v>
      </c>
      <c r="AL30" s="104">
        <v>6.4096500000000001E-2</v>
      </c>
      <c r="AM30" s="104">
        <v>6.3577800000000004E-2</v>
      </c>
      <c r="AN30" s="104">
        <v>6.3059100000000007E-2</v>
      </c>
      <c r="AO30" s="104">
        <v>6.2540399999999996E-2</v>
      </c>
      <c r="AP30" s="104">
        <v>6.2021699999999999E-2</v>
      </c>
      <c r="AQ30" s="104">
        <v>6.1503000000000002E-2</v>
      </c>
      <c r="AR30" s="104">
        <v>6.1058399999999999E-2</v>
      </c>
      <c r="AS30" s="104">
        <v>6.0465600000000001E-2</v>
      </c>
      <c r="AT30" s="104">
        <v>5.9946899999999997E-2</v>
      </c>
      <c r="AU30" s="104">
        <v>5.9502300000000001E-2</v>
      </c>
      <c r="AV30" s="104">
        <v>5.8983599999999997E-2</v>
      </c>
      <c r="AW30" s="104">
        <v>5.83908E-2</v>
      </c>
      <c r="AX30" s="104">
        <v>5.7872100000000003E-2</v>
      </c>
      <c r="AY30" s="104">
        <v>5.7427499999999999E-2</v>
      </c>
      <c r="AZ30" s="104">
        <v>5.6908800000000002E-2</v>
      </c>
      <c r="BA30" s="104">
        <v>5.7056999999999997E-2</v>
      </c>
      <c r="BB30" s="104">
        <v>5.7279299999999998E-2</v>
      </c>
      <c r="BC30" s="104">
        <v>5.75016E-2</v>
      </c>
      <c r="BD30" s="104">
        <v>5.7723900000000002E-2</v>
      </c>
      <c r="BE30" s="104">
        <v>5.7872100000000003E-2</v>
      </c>
      <c r="BF30" s="104">
        <v>5.8094399999999997E-2</v>
      </c>
      <c r="BG30" s="104">
        <v>5.8316699999999999E-2</v>
      </c>
      <c r="BH30" s="104">
        <v>5.84649E-2</v>
      </c>
      <c r="BI30" s="104">
        <v>5.8687200000000002E-2</v>
      </c>
      <c r="BJ30" s="104">
        <v>5.8909499999999997E-2</v>
      </c>
      <c r="BK30" s="104">
        <v>5.9057699999999998E-2</v>
      </c>
      <c r="BL30" s="104">
        <v>5.9279999999999999E-2</v>
      </c>
      <c r="BM30" s="122"/>
    </row>
    <row r="31" spans="1:65" ht="15" thickBot="1" x14ac:dyDescent="0.4">
      <c r="A31" s="107" t="s">
        <v>144</v>
      </c>
      <c r="B31" s="104" t="s">
        <v>356</v>
      </c>
      <c r="C31" s="104" t="s">
        <v>349</v>
      </c>
      <c r="D31" s="104" t="s">
        <v>355</v>
      </c>
      <c r="E31" s="106" t="s">
        <v>357</v>
      </c>
      <c r="F31" s="104" t="s">
        <v>12</v>
      </c>
      <c r="G31" s="104" t="s">
        <v>76</v>
      </c>
      <c r="H31" s="117" t="s">
        <v>75</v>
      </c>
      <c r="I31" s="118"/>
      <c r="J31" s="119"/>
      <c r="K31" s="120"/>
      <c r="L31" s="121">
        <v>7.4099999999999999E-2</v>
      </c>
      <c r="M31" s="121">
        <v>7.4099999999999999E-2</v>
      </c>
      <c r="N31" s="121">
        <v>7.4099999999999999E-2</v>
      </c>
      <c r="O31" s="121">
        <v>7.4099999999999999E-2</v>
      </c>
      <c r="P31" s="104">
        <v>7.0394999999999999E-2</v>
      </c>
      <c r="Q31" s="104">
        <v>6.9802199999999995E-2</v>
      </c>
      <c r="R31" s="104">
        <v>6.9802199999999995E-2</v>
      </c>
      <c r="S31" s="104">
        <v>6.9728100000000001E-2</v>
      </c>
      <c r="T31" s="104">
        <v>6.9505800000000006E-2</v>
      </c>
      <c r="U31" s="104">
        <v>6.9209400000000004E-2</v>
      </c>
      <c r="V31" s="104">
        <v>6.8987099999999996E-2</v>
      </c>
      <c r="W31" s="104">
        <v>6.8690699999999993E-2</v>
      </c>
      <c r="X31" s="104">
        <v>6.8394300000000005E-2</v>
      </c>
      <c r="Y31" s="104">
        <v>6.8171999999999996E-2</v>
      </c>
      <c r="Z31" s="104">
        <v>6.7949700000000002E-2</v>
      </c>
      <c r="AA31" s="104">
        <v>6.7727399999999993E-2</v>
      </c>
      <c r="AB31" s="104">
        <v>6.7431000000000005E-2</v>
      </c>
      <c r="AC31" s="104">
        <v>6.7134600000000003E-2</v>
      </c>
      <c r="AD31" s="104">
        <v>6.6912299999999994E-2</v>
      </c>
      <c r="AE31" s="104">
        <v>6.6615900000000006E-2</v>
      </c>
      <c r="AF31" s="104">
        <v>6.6393599999999997E-2</v>
      </c>
      <c r="AG31" s="104">
        <v>6.6171300000000002E-2</v>
      </c>
      <c r="AH31" s="104">
        <v>6.58749E-2</v>
      </c>
      <c r="AI31" s="104">
        <v>6.5652600000000005E-2</v>
      </c>
      <c r="AJ31" s="104">
        <v>6.5059800000000001E-2</v>
      </c>
      <c r="AK31" s="104">
        <v>6.4615199999999998E-2</v>
      </c>
      <c r="AL31" s="104">
        <v>6.4096500000000001E-2</v>
      </c>
      <c r="AM31" s="104">
        <v>6.3577800000000004E-2</v>
      </c>
      <c r="AN31" s="104">
        <v>6.3059100000000007E-2</v>
      </c>
      <c r="AO31" s="104">
        <v>6.2540399999999996E-2</v>
      </c>
      <c r="AP31" s="104">
        <v>6.2021699999999999E-2</v>
      </c>
      <c r="AQ31" s="104">
        <v>6.1503000000000002E-2</v>
      </c>
      <c r="AR31" s="104">
        <v>6.1058399999999999E-2</v>
      </c>
      <c r="AS31" s="104">
        <v>6.0465600000000001E-2</v>
      </c>
      <c r="AT31" s="104">
        <v>5.9946899999999997E-2</v>
      </c>
      <c r="AU31" s="104">
        <v>5.9502300000000001E-2</v>
      </c>
      <c r="AV31" s="104">
        <v>5.8983599999999997E-2</v>
      </c>
      <c r="AW31" s="104">
        <v>5.83908E-2</v>
      </c>
      <c r="AX31" s="104">
        <v>5.7872100000000003E-2</v>
      </c>
      <c r="AY31" s="104">
        <v>5.7427499999999999E-2</v>
      </c>
      <c r="AZ31" s="104">
        <v>5.6908800000000002E-2</v>
      </c>
      <c r="BA31" s="104">
        <v>5.7056999999999997E-2</v>
      </c>
      <c r="BB31" s="104">
        <v>5.7279299999999998E-2</v>
      </c>
      <c r="BC31" s="104">
        <v>5.75016E-2</v>
      </c>
      <c r="BD31" s="104">
        <v>5.7723900000000002E-2</v>
      </c>
      <c r="BE31" s="104">
        <v>5.7872100000000003E-2</v>
      </c>
      <c r="BF31" s="104">
        <v>5.8094399999999997E-2</v>
      </c>
      <c r="BG31" s="104">
        <v>5.8316699999999999E-2</v>
      </c>
      <c r="BH31" s="104">
        <v>5.84649E-2</v>
      </c>
      <c r="BI31" s="104">
        <v>5.8687200000000002E-2</v>
      </c>
      <c r="BJ31" s="104">
        <v>5.8909499999999997E-2</v>
      </c>
      <c r="BK31" s="104">
        <v>5.9057699999999998E-2</v>
      </c>
      <c r="BL31" s="104">
        <v>5.9279999999999999E-2</v>
      </c>
      <c r="BM31" s="122"/>
    </row>
    <row r="32" spans="1:65" ht="15" thickBot="1" x14ac:dyDescent="0.4">
      <c r="A32" s="107" t="s">
        <v>144</v>
      </c>
      <c r="B32" s="104" t="s">
        <v>356</v>
      </c>
      <c r="C32" s="104" t="s">
        <v>350</v>
      </c>
      <c r="D32" s="104" t="s">
        <v>355</v>
      </c>
      <c r="E32" s="106" t="s">
        <v>357</v>
      </c>
      <c r="F32" s="104" t="s">
        <v>12</v>
      </c>
      <c r="G32" s="104" t="s">
        <v>76</v>
      </c>
      <c r="H32" s="117" t="s">
        <v>75</v>
      </c>
      <c r="I32" s="118"/>
      <c r="J32" s="119"/>
      <c r="K32" s="120"/>
      <c r="L32" s="121">
        <v>7.4099999999999999E-2</v>
      </c>
      <c r="M32" s="121">
        <v>7.4099999999999999E-2</v>
      </c>
      <c r="N32" s="121">
        <v>7.4099999999999999E-2</v>
      </c>
      <c r="O32" s="121">
        <v>7.4099999999999999E-2</v>
      </c>
      <c r="P32" s="104">
        <v>7.0394999999999999E-2</v>
      </c>
      <c r="Q32" s="104">
        <v>6.9802199999999995E-2</v>
      </c>
      <c r="R32" s="104">
        <v>6.9802199999999995E-2</v>
      </c>
      <c r="S32" s="104">
        <v>6.9728100000000001E-2</v>
      </c>
      <c r="T32" s="104">
        <v>6.9505800000000006E-2</v>
      </c>
      <c r="U32" s="104">
        <v>6.9209400000000004E-2</v>
      </c>
      <c r="V32" s="104">
        <v>6.8987099999999996E-2</v>
      </c>
      <c r="W32" s="104">
        <v>6.8690699999999993E-2</v>
      </c>
      <c r="X32" s="104">
        <v>6.8394300000000005E-2</v>
      </c>
      <c r="Y32" s="104">
        <v>6.8171999999999996E-2</v>
      </c>
      <c r="Z32" s="104">
        <v>6.7949700000000002E-2</v>
      </c>
      <c r="AA32" s="104">
        <v>6.7727399999999993E-2</v>
      </c>
      <c r="AB32" s="104">
        <v>6.7431000000000005E-2</v>
      </c>
      <c r="AC32" s="104">
        <v>6.7134600000000003E-2</v>
      </c>
      <c r="AD32" s="104">
        <v>6.6912299999999994E-2</v>
      </c>
      <c r="AE32" s="104">
        <v>6.6615900000000006E-2</v>
      </c>
      <c r="AF32" s="104">
        <v>6.6393599999999997E-2</v>
      </c>
      <c r="AG32" s="104">
        <v>6.6171300000000002E-2</v>
      </c>
      <c r="AH32" s="104">
        <v>6.58749E-2</v>
      </c>
      <c r="AI32" s="104">
        <v>6.5652600000000005E-2</v>
      </c>
      <c r="AJ32" s="104">
        <v>6.5059800000000001E-2</v>
      </c>
      <c r="AK32" s="104">
        <v>6.4615199999999998E-2</v>
      </c>
      <c r="AL32" s="104">
        <v>6.4096500000000001E-2</v>
      </c>
      <c r="AM32" s="104">
        <v>6.3577800000000004E-2</v>
      </c>
      <c r="AN32" s="104">
        <v>6.3059100000000007E-2</v>
      </c>
      <c r="AO32" s="104">
        <v>6.2540399999999996E-2</v>
      </c>
      <c r="AP32" s="104">
        <v>6.2021699999999999E-2</v>
      </c>
      <c r="AQ32" s="104">
        <v>6.1503000000000002E-2</v>
      </c>
      <c r="AR32" s="104">
        <v>6.1058399999999999E-2</v>
      </c>
      <c r="AS32" s="104">
        <v>6.0465600000000001E-2</v>
      </c>
      <c r="AT32" s="104">
        <v>5.9946899999999997E-2</v>
      </c>
      <c r="AU32" s="104">
        <v>5.9502300000000001E-2</v>
      </c>
      <c r="AV32" s="104">
        <v>5.8983599999999997E-2</v>
      </c>
      <c r="AW32" s="104">
        <v>5.83908E-2</v>
      </c>
      <c r="AX32" s="104">
        <v>5.7872100000000003E-2</v>
      </c>
      <c r="AY32" s="104">
        <v>5.7427499999999999E-2</v>
      </c>
      <c r="AZ32" s="104">
        <v>5.6908800000000002E-2</v>
      </c>
      <c r="BA32" s="104">
        <v>5.7056999999999997E-2</v>
      </c>
      <c r="BB32" s="104">
        <v>5.7279299999999998E-2</v>
      </c>
      <c r="BC32" s="104">
        <v>5.75016E-2</v>
      </c>
      <c r="BD32" s="104">
        <v>5.7723900000000002E-2</v>
      </c>
      <c r="BE32" s="104">
        <v>5.7872100000000003E-2</v>
      </c>
      <c r="BF32" s="104">
        <v>5.8094399999999997E-2</v>
      </c>
      <c r="BG32" s="104">
        <v>5.8316699999999999E-2</v>
      </c>
      <c r="BH32" s="104">
        <v>5.84649E-2</v>
      </c>
      <c r="BI32" s="104">
        <v>5.8687200000000002E-2</v>
      </c>
      <c r="BJ32" s="104">
        <v>5.8909499999999997E-2</v>
      </c>
      <c r="BK32" s="104">
        <v>5.9057699999999998E-2</v>
      </c>
      <c r="BL32" s="104">
        <v>5.9279999999999999E-2</v>
      </c>
      <c r="BM32" s="122"/>
    </row>
    <row r="33" spans="1:65" ht="15" thickBot="1" x14ac:dyDescent="0.4">
      <c r="A33" s="107" t="s">
        <v>144</v>
      </c>
      <c r="B33" s="104" t="s">
        <v>356</v>
      </c>
      <c r="C33" s="104" t="s">
        <v>351</v>
      </c>
      <c r="D33" s="104" t="s">
        <v>355</v>
      </c>
      <c r="E33" s="106" t="s">
        <v>357</v>
      </c>
      <c r="F33" s="104" t="s">
        <v>12</v>
      </c>
      <c r="G33" s="104" t="s">
        <v>76</v>
      </c>
      <c r="H33" s="117" t="s">
        <v>75</v>
      </c>
      <c r="I33" s="118"/>
      <c r="J33" s="119"/>
      <c r="K33" s="120"/>
      <c r="L33" s="121">
        <v>6.93E-2</v>
      </c>
      <c r="M33" s="121">
        <v>6.93E-2</v>
      </c>
      <c r="N33" s="121">
        <v>6.93E-2</v>
      </c>
      <c r="O33" s="121">
        <v>6.93E-2</v>
      </c>
      <c r="P33" s="104">
        <v>6.7567500000000003E-2</v>
      </c>
      <c r="Q33" s="104">
        <v>6.6181500000000004E-2</v>
      </c>
      <c r="R33" s="104">
        <v>6.5696400000000002E-2</v>
      </c>
      <c r="S33" s="104">
        <v>6.52113E-2</v>
      </c>
      <c r="T33" s="104">
        <v>6.4587599999999995E-2</v>
      </c>
      <c r="U33" s="104">
        <v>6.3963900000000004E-2</v>
      </c>
      <c r="V33" s="104">
        <v>6.3340199999999999E-2</v>
      </c>
      <c r="W33" s="104">
        <v>6.2716499999999994E-2</v>
      </c>
      <c r="X33" s="104">
        <v>6.2092799999999997E-2</v>
      </c>
      <c r="Y33" s="104">
        <v>6.1469099999999999E-2</v>
      </c>
      <c r="Z33" s="104">
        <v>6.0845400000000001E-2</v>
      </c>
      <c r="AA33" s="104">
        <v>6.0221700000000003E-2</v>
      </c>
      <c r="AB33" s="104">
        <v>5.9597999999999998E-2</v>
      </c>
      <c r="AC33" s="104">
        <v>5.89743E-2</v>
      </c>
      <c r="AD33" s="104">
        <v>5.8350600000000002E-2</v>
      </c>
      <c r="AE33" s="104">
        <v>5.7726899999999998E-2</v>
      </c>
      <c r="AF33" s="104">
        <v>5.71032E-2</v>
      </c>
      <c r="AG33" s="104">
        <v>5.6479500000000002E-2</v>
      </c>
      <c r="AH33" s="104">
        <v>5.5855799999999997E-2</v>
      </c>
      <c r="AI33" s="104">
        <v>5.5232099999999999E-2</v>
      </c>
      <c r="AJ33" s="104">
        <v>5.3984699999999997E-2</v>
      </c>
      <c r="AK33" s="104">
        <v>5.2737300000000001E-2</v>
      </c>
      <c r="AL33" s="104">
        <v>5.1489899999999998E-2</v>
      </c>
      <c r="AM33" s="104">
        <v>5.0242500000000002E-2</v>
      </c>
      <c r="AN33" s="104">
        <v>4.89951E-2</v>
      </c>
      <c r="AO33" s="104">
        <v>4.7747699999999997E-2</v>
      </c>
      <c r="AP33" s="104">
        <v>4.6500300000000001E-2</v>
      </c>
      <c r="AQ33" s="104">
        <v>4.5252899999999999E-2</v>
      </c>
      <c r="AR33" s="104">
        <v>4.4005500000000003E-2</v>
      </c>
      <c r="AS33" s="104">
        <v>4.27581E-2</v>
      </c>
      <c r="AT33" s="104">
        <v>4.1510699999999998E-2</v>
      </c>
      <c r="AU33" s="104">
        <v>4.0263300000000002E-2</v>
      </c>
      <c r="AV33" s="104">
        <v>3.9015899999999999E-2</v>
      </c>
      <c r="AW33" s="104">
        <v>3.7768500000000003E-2</v>
      </c>
      <c r="AX33" s="104">
        <v>3.6451799999999999E-2</v>
      </c>
      <c r="AY33" s="104">
        <v>3.5204399999999997E-2</v>
      </c>
      <c r="AZ33" s="104">
        <v>3.3957000000000001E-2</v>
      </c>
      <c r="BA33" s="104">
        <v>3.4303500000000001E-2</v>
      </c>
      <c r="BB33" s="104">
        <v>3.465E-2</v>
      </c>
      <c r="BC33" s="104">
        <v>3.49965E-2</v>
      </c>
      <c r="BD33" s="104">
        <v>3.5342999999999999E-2</v>
      </c>
      <c r="BE33" s="104">
        <v>3.5689499999999999E-2</v>
      </c>
      <c r="BF33" s="104">
        <v>3.6035999999999999E-2</v>
      </c>
      <c r="BG33" s="104">
        <v>3.6382499999999998E-2</v>
      </c>
      <c r="BH33" s="104">
        <v>3.6728999999999998E-2</v>
      </c>
      <c r="BI33" s="104">
        <v>3.7075499999999997E-2</v>
      </c>
      <c r="BJ33" s="104">
        <v>3.7421999999999997E-2</v>
      </c>
      <c r="BK33" s="104">
        <v>3.7768500000000003E-2</v>
      </c>
      <c r="BL33" s="104">
        <v>3.8115000000000003E-2</v>
      </c>
      <c r="BM33" s="122"/>
    </row>
    <row r="34" spans="1:65" ht="15" thickBot="1" x14ac:dyDescent="0.4">
      <c r="A34" s="107" t="s">
        <v>144</v>
      </c>
      <c r="B34" s="104" t="s">
        <v>356</v>
      </c>
      <c r="C34" s="104" t="s">
        <v>352</v>
      </c>
      <c r="D34" s="104" t="s">
        <v>355</v>
      </c>
      <c r="E34" s="106" t="s">
        <v>357</v>
      </c>
      <c r="F34" s="104" t="s">
        <v>12</v>
      </c>
      <c r="G34" s="104" t="s">
        <v>76</v>
      </c>
      <c r="H34" s="117" t="s">
        <v>75</v>
      </c>
      <c r="I34" s="118"/>
      <c r="J34" s="119"/>
      <c r="K34" s="120"/>
      <c r="L34" s="121">
        <v>6.93E-2</v>
      </c>
      <c r="M34" s="121">
        <v>6.93E-2</v>
      </c>
      <c r="N34" s="121">
        <v>6.93E-2</v>
      </c>
      <c r="O34" s="121">
        <v>6.93E-2</v>
      </c>
      <c r="P34" s="104">
        <v>6.7567500000000003E-2</v>
      </c>
      <c r="Q34" s="104">
        <v>6.6181500000000004E-2</v>
      </c>
      <c r="R34" s="104">
        <v>6.5696400000000002E-2</v>
      </c>
      <c r="S34" s="104">
        <v>6.52113E-2</v>
      </c>
      <c r="T34" s="104">
        <v>6.4587599999999995E-2</v>
      </c>
      <c r="U34" s="104">
        <v>6.3963900000000004E-2</v>
      </c>
      <c r="V34" s="104">
        <v>6.3340199999999999E-2</v>
      </c>
      <c r="W34" s="104">
        <v>6.2716499999999994E-2</v>
      </c>
      <c r="X34" s="104">
        <v>6.2092799999999997E-2</v>
      </c>
      <c r="Y34" s="104">
        <v>6.1469099999999999E-2</v>
      </c>
      <c r="Z34" s="104">
        <v>6.0845400000000001E-2</v>
      </c>
      <c r="AA34" s="104">
        <v>6.0221700000000003E-2</v>
      </c>
      <c r="AB34" s="104">
        <v>5.9597999999999998E-2</v>
      </c>
      <c r="AC34" s="104">
        <v>5.89743E-2</v>
      </c>
      <c r="AD34" s="104">
        <v>5.8350600000000002E-2</v>
      </c>
      <c r="AE34" s="104">
        <v>5.7726899999999998E-2</v>
      </c>
      <c r="AF34" s="104">
        <v>5.71032E-2</v>
      </c>
      <c r="AG34" s="104">
        <v>5.6479500000000002E-2</v>
      </c>
      <c r="AH34" s="104">
        <v>5.5855799999999997E-2</v>
      </c>
      <c r="AI34" s="104">
        <v>5.5232099999999999E-2</v>
      </c>
      <c r="AJ34" s="104">
        <v>5.3984699999999997E-2</v>
      </c>
      <c r="AK34" s="104">
        <v>5.2737300000000001E-2</v>
      </c>
      <c r="AL34" s="104">
        <v>5.1489899999999998E-2</v>
      </c>
      <c r="AM34" s="104">
        <v>5.0242500000000002E-2</v>
      </c>
      <c r="AN34" s="104">
        <v>4.89951E-2</v>
      </c>
      <c r="AO34" s="104">
        <v>4.7747699999999997E-2</v>
      </c>
      <c r="AP34" s="104">
        <v>4.6500300000000001E-2</v>
      </c>
      <c r="AQ34" s="104">
        <v>4.5252899999999999E-2</v>
      </c>
      <c r="AR34" s="104">
        <v>4.4005500000000003E-2</v>
      </c>
      <c r="AS34" s="104">
        <v>4.27581E-2</v>
      </c>
      <c r="AT34" s="104">
        <v>4.1510699999999998E-2</v>
      </c>
      <c r="AU34" s="104">
        <v>4.0263300000000002E-2</v>
      </c>
      <c r="AV34" s="104">
        <v>3.9015899999999999E-2</v>
      </c>
      <c r="AW34" s="104">
        <v>3.7768500000000003E-2</v>
      </c>
      <c r="AX34" s="104">
        <v>3.6451799999999999E-2</v>
      </c>
      <c r="AY34" s="104">
        <v>3.5204399999999997E-2</v>
      </c>
      <c r="AZ34" s="104">
        <v>3.3957000000000001E-2</v>
      </c>
      <c r="BA34" s="104">
        <v>3.4303500000000001E-2</v>
      </c>
      <c r="BB34" s="104">
        <v>3.465E-2</v>
      </c>
      <c r="BC34" s="104">
        <v>3.49965E-2</v>
      </c>
      <c r="BD34" s="104">
        <v>3.5342999999999999E-2</v>
      </c>
      <c r="BE34" s="104">
        <v>3.5689499999999999E-2</v>
      </c>
      <c r="BF34" s="104">
        <v>3.6035999999999999E-2</v>
      </c>
      <c r="BG34" s="104">
        <v>3.6382499999999998E-2</v>
      </c>
      <c r="BH34" s="104">
        <v>3.6728999999999998E-2</v>
      </c>
      <c r="BI34" s="104">
        <v>3.7075499999999997E-2</v>
      </c>
      <c r="BJ34" s="104">
        <v>3.7421999999999997E-2</v>
      </c>
      <c r="BK34" s="104">
        <v>3.7768500000000003E-2</v>
      </c>
      <c r="BL34" s="104">
        <v>3.8115000000000003E-2</v>
      </c>
      <c r="BM34" s="122"/>
    </row>
    <row r="35" spans="1:65" ht="15" thickBot="1" x14ac:dyDescent="0.4">
      <c r="A35" s="107" t="s">
        <v>144</v>
      </c>
      <c r="B35" s="104" t="s">
        <v>356</v>
      </c>
      <c r="C35" s="104" t="s">
        <v>353</v>
      </c>
      <c r="D35" s="104" t="s">
        <v>355</v>
      </c>
      <c r="E35" s="106" t="s">
        <v>357</v>
      </c>
      <c r="F35" s="104" t="s">
        <v>12</v>
      </c>
      <c r="G35" s="104" t="s">
        <v>76</v>
      </c>
      <c r="H35" s="117" t="s">
        <v>75</v>
      </c>
      <c r="I35" s="118"/>
      <c r="J35" s="119"/>
      <c r="K35" s="120"/>
      <c r="L35" s="121">
        <v>6.93E-2</v>
      </c>
      <c r="M35" s="121">
        <v>6.93E-2</v>
      </c>
      <c r="N35" s="121">
        <v>6.93E-2</v>
      </c>
      <c r="O35" s="121">
        <v>6.93E-2</v>
      </c>
      <c r="P35" s="104">
        <v>6.7567500000000003E-2</v>
      </c>
      <c r="Q35" s="104">
        <v>6.6181500000000004E-2</v>
      </c>
      <c r="R35" s="104">
        <v>6.5696400000000002E-2</v>
      </c>
      <c r="S35" s="104">
        <v>6.52113E-2</v>
      </c>
      <c r="T35" s="104">
        <v>6.4587599999999995E-2</v>
      </c>
      <c r="U35" s="104">
        <v>6.3963900000000004E-2</v>
      </c>
      <c r="V35" s="104">
        <v>6.3340199999999999E-2</v>
      </c>
      <c r="W35" s="104">
        <v>6.2716499999999994E-2</v>
      </c>
      <c r="X35" s="104">
        <v>6.2092799999999997E-2</v>
      </c>
      <c r="Y35" s="104">
        <v>6.1469099999999999E-2</v>
      </c>
      <c r="Z35" s="104">
        <v>6.0845400000000001E-2</v>
      </c>
      <c r="AA35" s="104">
        <v>6.0221700000000003E-2</v>
      </c>
      <c r="AB35" s="104">
        <v>5.9597999999999998E-2</v>
      </c>
      <c r="AC35" s="104">
        <v>5.89743E-2</v>
      </c>
      <c r="AD35" s="104">
        <v>5.8350600000000002E-2</v>
      </c>
      <c r="AE35" s="104">
        <v>5.7726899999999998E-2</v>
      </c>
      <c r="AF35" s="104">
        <v>5.71032E-2</v>
      </c>
      <c r="AG35" s="104">
        <v>5.6479500000000002E-2</v>
      </c>
      <c r="AH35" s="104">
        <v>5.5855799999999997E-2</v>
      </c>
      <c r="AI35" s="104">
        <v>5.5232099999999999E-2</v>
      </c>
      <c r="AJ35" s="104">
        <v>5.3984699999999997E-2</v>
      </c>
      <c r="AK35" s="104">
        <v>5.2737300000000001E-2</v>
      </c>
      <c r="AL35" s="104">
        <v>5.1489899999999998E-2</v>
      </c>
      <c r="AM35" s="104">
        <v>5.0242500000000002E-2</v>
      </c>
      <c r="AN35" s="104">
        <v>4.89951E-2</v>
      </c>
      <c r="AO35" s="104">
        <v>4.7747699999999997E-2</v>
      </c>
      <c r="AP35" s="104">
        <v>4.6500300000000001E-2</v>
      </c>
      <c r="AQ35" s="104">
        <v>4.5252899999999999E-2</v>
      </c>
      <c r="AR35" s="104">
        <v>4.4005500000000003E-2</v>
      </c>
      <c r="AS35" s="104">
        <v>4.27581E-2</v>
      </c>
      <c r="AT35" s="104">
        <v>4.1510699999999998E-2</v>
      </c>
      <c r="AU35" s="104">
        <v>4.0263300000000002E-2</v>
      </c>
      <c r="AV35" s="104">
        <v>3.9015899999999999E-2</v>
      </c>
      <c r="AW35" s="104">
        <v>3.7768500000000003E-2</v>
      </c>
      <c r="AX35" s="104">
        <v>3.6451799999999999E-2</v>
      </c>
      <c r="AY35" s="104">
        <v>3.5204399999999997E-2</v>
      </c>
      <c r="AZ35" s="104">
        <v>3.3957000000000001E-2</v>
      </c>
      <c r="BA35" s="104">
        <v>3.4303500000000001E-2</v>
      </c>
      <c r="BB35" s="104">
        <v>3.465E-2</v>
      </c>
      <c r="BC35" s="104">
        <v>3.49965E-2</v>
      </c>
      <c r="BD35" s="104">
        <v>3.5342999999999999E-2</v>
      </c>
      <c r="BE35" s="104">
        <v>3.5689499999999999E-2</v>
      </c>
      <c r="BF35" s="104">
        <v>3.6035999999999999E-2</v>
      </c>
      <c r="BG35" s="104">
        <v>3.6382499999999998E-2</v>
      </c>
      <c r="BH35" s="104">
        <v>3.6728999999999998E-2</v>
      </c>
      <c r="BI35" s="104">
        <v>3.7075499999999997E-2</v>
      </c>
      <c r="BJ35" s="104">
        <v>3.7421999999999997E-2</v>
      </c>
      <c r="BK35" s="104">
        <v>3.7768500000000003E-2</v>
      </c>
      <c r="BL35" s="104">
        <v>3.8115000000000003E-2</v>
      </c>
      <c r="BM35" s="122"/>
    </row>
    <row r="36" spans="1:65" ht="15" thickBot="1" x14ac:dyDescent="0.4">
      <c r="A36" s="107" t="s">
        <v>144</v>
      </c>
      <c r="B36" s="104" t="s">
        <v>356</v>
      </c>
      <c r="C36" s="104" t="s">
        <v>354</v>
      </c>
      <c r="D36" s="104" t="s">
        <v>355</v>
      </c>
      <c r="E36" s="106" t="s">
        <v>357</v>
      </c>
      <c r="F36" s="104" t="s">
        <v>12</v>
      </c>
      <c r="G36" s="104" t="s">
        <v>76</v>
      </c>
      <c r="H36" s="117" t="s">
        <v>75</v>
      </c>
      <c r="I36" s="118"/>
      <c r="J36" s="119"/>
      <c r="K36" s="120"/>
      <c r="L36" s="121">
        <v>6.93E-2</v>
      </c>
      <c r="M36" s="121">
        <v>6.93E-2</v>
      </c>
      <c r="N36" s="121">
        <v>6.93E-2</v>
      </c>
      <c r="O36" s="121">
        <v>6.93E-2</v>
      </c>
      <c r="P36" s="104">
        <v>6.7567500000000003E-2</v>
      </c>
      <c r="Q36" s="104">
        <v>6.6181500000000004E-2</v>
      </c>
      <c r="R36" s="104">
        <v>6.5696400000000002E-2</v>
      </c>
      <c r="S36" s="104">
        <v>6.52113E-2</v>
      </c>
      <c r="T36" s="104">
        <v>6.4587599999999995E-2</v>
      </c>
      <c r="U36" s="104">
        <v>6.3963900000000004E-2</v>
      </c>
      <c r="V36" s="104">
        <v>6.3340199999999999E-2</v>
      </c>
      <c r="W36" s="104">
        <v>6.2716499999999994E-2</v>
      </c>
      <c r="X36" s="104">
        <v>6.2092799999999997E-2</v>
      </c>
      <c r="Y36" s="104">
        <v>6.1469099999999999E-2</v>
      </c>
      <c r="Z36" s="104">
        <v>6.0845400000000001E-2</v>
      </c>
      <c r="AA36" s="104">
        <v>6.0221700000000003E-2</v>
      </c>
      <c r="AB36" s="104">
        <v>5.9597999999999998E-2</v>
      </c>
      <c r="AC36" s="104">
        <v>5.89743E-2</v>
      </c>
      <c r="AD36" s="104">
        <v>5.8350600000000002E-2</v>
      </c>
      <c r="AE36" s="104">
        <v>5.7726899999999998E-2</v>
      </c>
      <c r="AF36" s="104">
        <v>5.71032E-2</v>
      </c>
      <c r="AG36" s="104">
        <v>5.6479500000000002E-2</v>
      </c>
      <c r="AH36" s="104">
        <v>5.5855799999999997E-2</v>
      </c>
      <c r="AI36" s="104">
        <v>5.5232099999999999E-2</v>
      </c>
      <c r="AJ36" s="104">
        <v>5.3984699999999997E-2</v>
      </c>
      <c r="AK36" s="104">
        <v>5.2737300000000001E-2</v>
      </c>
      <c r="AL36" s="104">
        <v>5.1489899999999998E-2</v>
      </c>
      <c r="AM36" s="104">
        <v>5.0242500000000002E-2</v>
      </c>
      <c r="AN36" s="104">
        <v>4.89951E-2</v>
      </c>
      <c r="AO36" s="104">
        <v>4.7747699999999997E-2</v>
      </c>
      <c r="AP36" s="104">
        <v>4.6500300000000001E-2</v>
      </c>
      <c r="AQ36" s="104">
        <v>4.5252899999999999E-2</v>
      </c>
      <c r="AR36" s="104">
        <v>4.4005500000000003E-2</v>
      </c>
      <c r="AS36" s="104">
        <v>4.27581E-2</v>
      </c>
      <c r="AT36" s="104">
        <v>4.1510699999999998E-2</v>
      </c>
      <c r="AU36" s="104">
        <v>4.0263300000000002E-2</v>
      </c>
      <c r="AV36" s="104">
        <v>3.9015899999999999E-2</v>
      </c>
      <c r="AW36" s="104">
        <v>3.7768500000000003E-2</v>
      </c>
      <c r="AX36" s="104">
        <v>3.6451799999999999E-2</v>
      </c>
      <c r="AY36" s="104">
        <v>3.5204399999999997E-2</v>
      </c>
      <c r="AZ36" s="104">
        <v>3.3957000000000001E-2</v>
      </c>
      <c r="BA36" s="104">
        <v>3.4303500000000001E-2</v>
      </c>
      <c r="BB36" s="104">
        <v>3.465E-2</v>
      </c>
      <c r="BC36" s="104">
        <v>3.49965E-2</v>
      </c>
      <c r="BD36" s="104">
        <v>3.5342999999999999E-2</v>
      </c>
      <c r="BE36" s="104">
        <v>3.5689499999999999E-2</v>
      </c>
      <c r="BF36" s="104">
        <v>3.6035999999999999E-2</v>
      </c>
      <c r="BG36" s="104">
        <v>3.6382499999999998E-2</v>
      </c>
      <c r="BH36" s="104">
        <v>3.6728999999999998E-2</v>
      </c>
      <c r="BI36" s="104">
        <v>3.7075499999999997E-2</v>
      </c>
      <c r="BJ36" s="104">
        <v>3.7421999999999997E-2</v>
      </c>
      <c r="BK36" s="104">
        <v>3.7768500000000003E-2</v>
      </c>
      <c r="BL36" s="104">
        <v>3.8115000000000003E-2</v>
      </c>
      <c r="BM36" s="122"/>
    </row>
    <row r="37" spans="1:65" s="136" customFormat="1" ht="15" thickBot="1" x14ac:dyDescent="0.4">
      <c r="A37" s="128" t="s">
        <v>94</v>
      </c>
      <c r="B37" s="129" t="s">
        <v>82</v>
      </c>
      <c r="C37" s="129" t="s">
        <v>244</v>
      </c>
      <c r="D37" s="129" t="s">
        <v>342</v>
      </c>
      <c r="E37" s="130" t="s">
        <v>362</v>
      </c>
      <c r="F37" s="129" t="s">
        <v>12</v>
      </c>
      <c r="G37" s="129" t="s">
        <v>76</v>
      </c>
      <c r="H37" s="131" t="s">
        <v>75</v>
      </c>
      <c r="I37" s="132"/>
      <c r="J37" s="129"/>
      <c r="K37" s="133"/>
      <c r="L37" s="134">
        <v>0.75309999999999999</v>
      </c>
      <c r="M37" s="134">
        <v>0.68079999999999996</v>
      </c>
      <c r="N37" s="134">
        <v>0.72760000000000002</v>
      </c>
      <c r="O37" s="134">
        <v>0.60809999999999997</v>
      </c>
      <c r="P37" s="135">
        <v>0.75</v>
      </c>
      <c r="Q37" s="135">
        <v>0.75</v>
      </c>
      <c r="R37" s="135">
        <v>0.75</v>
      </c>
      <c r="S37" s="135">
        <v>0.75</v>
      </c>
      <c r="T37" s="135">
        <v>0.75</v>
      </c>
      <c r="U37" s="135">
        <v>0.75</v>
      </c>
      <c r="V37" s="135">
        <v>0.75</v>
      </c>
      <c r="W37" s="135">
        <v>0.75</v>
      </c>
      <c r="X37" s="135">
        <v>0.75</v>
      </c>
      <c r="Y37" s="135">
        <v>0.75</v>
      </c>
      <c r="Z37" s="135">
        <v>0.75</v>
      </c>
      <c r="AA37" s="135">
        <v>0.75</v>
      </c>
      <c r="AB37" s="135">
        <v>0.75</v>
      </c>
      <c r="AC37" s="135">
        <v>0.75</v>
      </c>
      <c r="AD37" s="135">
        <v>0.75</v>
      </c>
      <c r="AE37" s="135">
        <v>0.75</v>
      </c>
      <c r="AF37" s="135">
        <v>0.75</v>
      </c>
      <c r="AG37" s="135">
        <v>0.75</v>
      </c>
      <c r="AH37" s="135">
        <v>0.75</v>
      </c>
      <c r="AI37" s="135">
        <v>0.75</v>
      </c>
      <c r="AJ37" s="135">
        <v>0.75</v>
      </c>
      <c r="AK37" s="135">
        <v>0.75</v>
      </c>
      <c r="AL37" s="135">
        <v>0.75</v>
      </c>
      <c r="AM37" s="135">
        <v>0.75</v>
      </c>
      <c r="AN37" s="135">
        <v>0.75</v>
      </c>
      <c r="AO37" s="135">
        <v>0.75</v>
      </c>
      <c r="AP37" s="135">
        <v>0.75</v>
      </c>
      <c r="AQ37" s="135">
        <v>0.75</v>
      </c>
      <c r="AR37" s="135">
        <v>0.75</v>
      </c>
      <c r="AS37" s="134">
        <v>0.72760000000000002</v>
      </c>
      <c r="AT37" s="134">
        <v>0.72760000000000002</v>
      </c>
      <c r="AU37" s="134">
        <v>0.72760000000000002</v>
      </c>
      <c r="AV37" s="134">
        <v>0.72760000000000002</v>
      </c>
      <c r="AW37" s="134">
        <v>0.72760000000000002</v>
      </c>
      <c r="AX37" s="134">
        <v>0.72760000000000002</v>
      </c>
      <c r="AY37" s="134">
        <v>0.72760000000000002</v>
      </c>
      <c r="AZ37" s="134">
        <v>0.72760000000000002</v>
      </c>
      <c r="BA37" s="134">
        <v>0.72760000000000002</v>
      </c>
      <c r="BB37" s="134">
        <v>0.72760000000000002</v>
      </c>
      <c r="BC37" s="134">
        <v>0.72760000000000002</v>
      </c>
      <c r="BD37" s="134">
        <v>0.72760000000000002</v>
      </c>
      <c r="BE37" s="134">
        <v>0.72760000000000002</v>
      </c>
      <c r="BF37" s="134">
        <v>0.72760000000000002</v>
      </c>
      <c r="BG37" s="134">
        <v>0.72760000000000002</v>
      </c>
      <c r="BH37" s="134">
        <v>0.72760000000000002</v>
      </c>
      <c r="BI37" s="134">
        <v>0.72760000000000002</v>
      </c>
      <c r="BJ37" s="134">
        <v>0.72760000000000002</v>
      </c>
      <c r="BK37" s="134">
        <v>0.72760000000000002</v>
      </c>
      <c r="BL37" s="134">
        <v>0.72760000000000002</v>
      </c>
    </row>
    <row r="38" spans="1:65" s="136" customFormat="1" ht="15" thickBot="1" x14ac:dyDescent="0.4">
      <c r="A38" s="128" t="s">
        <v>94</v>
      </c>
      <c r="B38" s="129" t="s">
        <v>82</v>
      </c>
      <c r="C38" s="129" t="s">
        <v>363</v>
      </c>
      <c r="D38" s="129" t="s">
        <v>342</v>
      </c>
      <c r="E38" s="130" t="s">
        <v>362</v>
      </c>
      <c r="F38" s="129" t="s">
        <v>12</v>
      </c>
      <c r="G38" s="129" t="s">
        <v>76</v>
      </c>
      <c r="H38" s="131" t="s">
        <v>75</v>
      </c>
      <c r="I38" s="132"/>
      <c r="J38" s="129"/>
      <c r="K38" s="133"/>
      <c r="L38" s="134">
        <v>0.31850000000000001</v>
      </c>
      <c r="M38" s="134">
        <v>0.34439999999999998</v>
      </c>
      <c r="N38" s="134">
        <v>0.35520000000000002</v>
      </c>
      <c r="O38" s="134">
        <v>0.35520000000000002</v>
      </c>
      <c r="P38" s="135">
        <v>0.7</v>
      </c>
      <c r="Q38" s="135">
        <v>0.7</v>
      </c>
      <c r="R38" s="135">
        <v>0.7</v>
      </c>
      <c r="S38" s="135">
        <v>0.7</v>
      </c>
      <c r="T38" s="135">
        <v>0.7</v>
      </c>
      <c r="U38" s="135">
        <v>0.7</v>
      </c>
      <c r="V38" s="135">
        <v>0.7</v>
      </c>
      <c r="W38" s="135">
        <v>0.7</v>
      </c>
      <c r="X38" s="135">
        <v>0.7</v>
      </c>
      <c r="Y38" s="135">
        <v>0.7</v>
      </c>
      <c r="Z38" s="135">
        <v>0.7</v>
      </c>
      <c r="AA38" s="135">
        <v>0.7</v>
      </c>
      <c r="AB38" s="135">
        <v>0.7</v>
      </c>
      <c r="AC38" s="135">
        <v>0.7</v>
      </c>
      <c r="AD38" s="135">
        <v>0.7</v>
      </c>
      <c r="AE38" s="135">
        <v>0.7</v>
      </c>
      <c r="AF38" s="135">
        <v>0.7</v>
      </c>
      <c r="AG38" s="135">
        <v>0.7</v>
      </c>
      <c r="AH38" s="135">
        <v>0.7</v>
      </c>
      <c r="AI38" s="135">
        <v>0.7</v>
      </c>
      <c r="AJ38" s="135">
        <v>0.7</v>
      </c>
      <c r="AK38" s="135">
        <v>0.7</v>
      </c>
      <c r="AL38" s="135">
        <v>0.7</v>
      </c>
      <c r="AM38" s="135">
        <v>0.7</v>
      </c>
      <c r="AN38" s="135">
        <v>0.7</v>
      </c>
      <c r="AO38" s="135">
        <v>0.7</v>
      </c>
      <c r="AP38" s="135">
        <v>0.7</v>
      </c>
      <c r="AQ38" s="135">
        <v>0.7</v>
      </c>
      <c r="AR38" s="135">
        <v>0.7</v>
      </c>
      <c r="AS38" s="134">
        <v>0.7</v>
      </c>
      <c r="AT38" s="134">
        <v>0.7</v>
      </c>
      <c r="AU38" s="134">
        <v>0.7</v>
      </c>
      <c r="AV38" s="134">
        <v>0.7</v>
      </c>
      <c r="AW38" s="134">
        <v>0.7</v>
      </c>
      <c r="AX38" s="134">
        <v>0.7</v>
      </c>
      <c r="AY38" s="134">
        <v>0.7</v>
      </c>
      <c r="AZ38" s="134">
        <v>0.7</v>
      </c>
      <c r="BA38" s="134">
        <v>0.7</v>
      </c>
      <c r="BB38" s="134">
        <v>0.7</v>
      </c>
      <c r="BC38" s="134">
        <v>0.7</v>
      </c>
      <c r="BD38" s="134">
        <v>0.7</v>
      </c>
      <c r="BE38" s="134">
        <v>0.7</v>
      </c>
      <c r="BF38" s="134">
        <v>0.7</v>
      </c>
      <c r="BG38" s="134">
        <v>0.7</v>
      </c>
      <c r="BH38" s="134">
        <v>0.7</v>
      </c>
      <c r="BI38" s="134">
        <v>0.7</v>
      </c>
      <c r="BJ38" s="134">
        <v>0.7</v>
      </c>
      <c r="BK38" s="134">
        <v>0.7</v>
      </c>
      <c r="BL38" s="134">
        <v>0.7</v>
      </c>
    </row>
    <row r="39" spans="1:65" s="136" customFormat="1" ht="15" thickBot="1" x14ac:dyDescent="0.4">
      <c r="A39" s="128" t="s">
        <v>94</v>
      </c>
      <c r="B39" s="129" t="s">
        <v>82</v>
      </c>
      <c r="C39" s="129" t="s">
        <v>245</v>
      </c>
      <c r="D39" s="129" t="s">
        <v>342</v>
      </c>
      <c r="E39" s="130" t="s">
        <v>362</v>
      </c>
      <c r="F39" s="129" t="s">
        <v>12</v>
      </c>
      <c r="G39" s="129" t="s">
        <v>76</v>
      </c>
      <c r="H39" s="131" t="s">
        <v>75</v>
      </c>
      <c r="I39" s="132"/>
      <c r="J39" s="129"/>
      <c r="K39" s="133"/>
      <c r="L39" s="134">
        <v>0.31830000000000003</v>
      </c>
      <c r="M39" s="134">
        <v>0.34420000000000001</v>
      </c>
      <c r="N39" s="134">
        <v>0.35499999999999998</v>
      </c>
      <c r="O39" s="134">
        <v>0.31019999999999998</v>
      </c>
      <c r="P39" s="135">
        <v>0.4</v>
      </c>
      <c r="Q39" s="135">
        <v>0.4</v>
      </c>
      <c r="R39" s="135">
        <v>0.4</v>
      </c>
      <c r="S39" s="135">
        <v>0.4</v>
      </c>
      <c r="T39" s="135">
        <v>0.4</v>
      </c>
      <c r="U39" s="135">
        <v>0.4</v>
      </c>
      <c r="V39" s="135">
        <v>0.4</v>
      </c>
      <c r="W39" s="135">
        <v>0.4</v>
      </c>
      <c r="X39" s="135">
        <v>0.4</v>
      </c>
      <c r="Y39" s="135">
        <v>0.4</v>
      </c>
      <c r="Z39" s="135">
        <v>0.4</v>
      </c>
      <c r="AA39" s="135">
        <v>0.4</v>
      </c>
      <c r="AB39" s="135">
        <v>0.4</v>
      </c>
      <c r="AC39" s="135">
        <v>0.4</v>
      </c>
      <c r="AD39" s="135">
        <v>0.4</v>
      </c>
      <c r="AE39" s="135">
        <v>0.4</v>
      </c>
      <c r="AF39" s="135">
        <v>0.4</v>
      </c>
      <c r="AG39" s="135">
        <v>0.4</v>
      </c>
      <c r="AH39" s="135">
        <v>0.4</v>
      </c>
      <c r="AI39" s="135">
        <v>0.4</v>
      </c>
      <c r="AJ39" s="135">
        <v>0.4</v>
      </c>
      <c r="AK39" s="135">
        <v>0.4</v>
      </c>
      <c r="AL39" s="135">
        <v>0.4</v>
      </c>
      <c r="AM39" s="135">
        <v>0.4</v>
      </c>
      <c r="AN39" s="135">
        <v>0.4</v>
      </c>
      <c r="AO39" s="135">
        <v>0.4</v>
      </c>
      <c r="AP39" s="135">
        <v>0.4</v>
      </c>
      <c r="AQ39" s="135">
        <v>0.4</v>
      </c>
      <c r="AR39" s="135">
        <v>0.4</v>
      </c>
      <c r="AS39" s="134">
        <v>0.4</v>
      </c>
      <c r="AT39" s="134">
        <v>0.4</v>
      </c>
      <c r="AU39" s="134">
        <v>0.4</v>
      </c>
      <c r="AV39" s="134">
        <v>0.4</v>
      </c>
      <c r="AW39" s="134">
        <v>0.4</v>
      </c>
      <c r="AX39" s="134">
        <v>0.4</v>
      </c>
      <c r="AY39" s="134">
        <v>0.4</v>
      </c>
      <c r="AZ39" s="134">
        <v>0.4</v>
      </c>
      <c r="BA39" s="134">
        <v>0.4</v>
      </c>
      <c r="BB39" s="134">
        <v>0.4</v>
      </c>
      <c r="BC39" s="134">
        <v>0.4</v>
      </c>
      <c r="BD39" s="134">
        <v>0.4</v>
      </c>
      <c r="BE39" s="134">
        <v>0.4</v>
      </c>
      <c r="BF39" s="134">
        <v>0.4</v>
      </c>
      <c r="BG39" s="134">
        <v>0.4</v>
      </c>
      <c r="BH39" s="134">
        <v>0.4</v>
      </c>
      <c r="BI39" s="134">
        <v>0.4</v>
      </c>
      <c r="BJ39" s="134">
        <v>0.4</v>
      </c>
      <c r="BK39" s="134">
        <v>0.4</v>
      </c>
      <c r="BL39" s="134">
        <v>0.4</v>
      </c>
    </row>
    <row r="40" spans="1:65" s="136" customFormat="1" ht="15" thickBot="1" x14ac:dyDescent="0.4">
      <c r="A40" s="128" t="s">
        <v>94</v>
      </c>
      <c r="B40" s="129" t="s">
        <v>82</v>
      </c>
      <c r="C40" s="129" t="s">
        <v>358</v>
      </c>
      <c r="D40" s="129" t="s">
        <v>342</v>
      </c>
      <c r="E40" s="130" t="s">
        <v>362</v>
      </c>
      <c r="F40" s="129" t="s">
        <v>12</v>
      </c>
      <c r="G40" s="129" t="s">
        <v>76</v>
      </c>
      <c r="H40" s="131" t="s">
        <v>75</v>
      </c>
      <c r="I40" s="132"/>
      <c r="J40" s="129"/>
      <c r="K40" s="133"/>
      <c r="L40" s="134">
        <v>0.57999999999999996</v>
      </c>
      <c r="M40" s="134">
        <v>0.57999999999999996</v>
      </c>
      <c r="N40" s="134">
        <v>0.57999999999999996</v>
      </c>
      <c r="O40" s="134">
        <v>0.57999999999999996</v>
      </c>
      <c r="P40" s="135">
        <v>0.57999999999999996</v>
      </c>
      <c r="Q40" s="135">
        <v>0.57999999999999996</v>
      </c>
      <c r="R40" s="135">
        <v>0.57999999999999996</v>
      </c>
      <c r="S40" s="135">
        <v>0.57999999999999996</v>
      </c>
      <c r="T40" s="135">
        <v>0.57999999999999996</v>
      </c>
      <c r="U40" s="135">
        <v>0.57999999999999996</v>
      </c>
      <c r="V40" s="135">
        <v>0.57999999999999996</v>
      </c>
      <c r="W40" s="135">
        <v>0.57999999999999996</v>
      </c>
      <c r="X40" s="135">
        <v>0.57999999999999996</v>
      </c>
      <c r="Y40" s="135">
        <v>0.57999999999999996</v>
      </c>
      <c r="Z40" s="135">
        <v>0.57999999999999996</v>
      </c>
      <c r="AA40" s="135">
        <v>0.57999999999999996</v>
      </c>
      <c r="AB40" s="135">
        <v>0.57999999999999996</v>
      </c>
      <c r="AC40" s="135">
        <v>0.57999999999999996</v>
      </c>
      <c r="AD40" s="135">
        <v>0.57999999999999996</v>
      </c>
      <c r="AE40" s="135">
        <v>0.57999999999999996</v>
      </c>
      <c r="AF40" s="135">
        <v>0.57999999999999996</v>
      </c>
      <c r="AG40" s="135">
        <v>0.57999999999999996</v>
      </c>
      <c r="AH40" s="135">
        <v>0.57999999999999996</v>
      </c>
      <c r="AI40" s="135">
        <v>0.57999999999999996</v>
      </c>
      <c r="AJ40" s="135">
        <v>0.57999999999999996</v>
      </c>
      <c r="AK40" s="135">
        <v>0.57999999999999996</v>
      </c>
      <c r="AL40" s="135">
        <v>0.57999999999999996</v>
      </c>
      <c r="AM40" s="135">
        <v>0.57999999999999996</v>
      </c>
      <c r="AN40" s="135">
        <v>0.57999999999999996</v>
      </c>
      <c r="AO40" s="135">
        <v>0.57999999999999996</v>
      </c>
      <c r="AP40" s="135">
        <v>0.57999999999999996</v>
      </c>
      <c r="AQ40" s="135">
        <v>0.57999999999999996</v>
      </c>
      <c r="AR40" s="135">
        <v>0.57999999999999996</v>
      </c>
      <c r="AS40" s="134">
        <v>0.57999999999999996</v>
      </c>
      <c r="AT40" s="134">
        <v>0.57999999999999996</v>
      </c>
      <c r="AU40" s="134">
        <v>0.57999999999999996</v>
      </c>
      <c r="AV40" s="134">
        <v>0.57999999999999996</v>
      </c>
      <c r="AW40" s="134">
        <v>0.57999999999999996</v>
      </c>
      <c r="AX40" s="134">
        <v>0.57999999999999996</v>
      </c>
      <c r="AY40" s="134">
        <v>0.57999999999999996</v>
      </c>
      <c r="AZ40" s="134">
        <v>0.57999999999999996</v>
      </c>
      <c r="BA40" s="134">
        <v>0.57999999999999996</v>
      </c>
      <c r="BB40" s="134">
        <v>0.57999999999999996</v>
      </c>
      <c r="BC40" s="134">
        <v>0.57999999999999996</v>
      </c>
      <c r="BD40" s="134">
        <v>0.57999999999999996</v>
      </c>
      <c r="BE40" s="134">
        <v>0.57999999999999996</v>
      </c>
      <c r="BF40" s="134">
        <v>0.57999999999999996</v>
      </c>
      <c r="BG40" s="134">
        <v>0.57999999999999996</v>
      </c>
      <c r="BH40" s="134">
        <v>0.57999999999999996</v>
      </c>
      <c r="BI40" s="134">
        <v>0.57999999999999996</v>
      </c>
      <c r="BJ40" s="134">
        <v>0.57999999999999996</v>
      </c>
      <c r="BK40" s="134">
        <v>0.57999999999999996</v>
      </c>
      <c r="BL40" s="134">
        <v>0.57999999999999996</v>
      </c>
    </row>
    <row r="41" spans="1:65" s="136" customFormat="1" ht="15" thickBot="1" x14ac:dyDescent="0.4">
      <c r="A41" s="128" t="s">
        <v>94</v>
      </c>
      <c r="B41" s="129" t="s">
        <v>82</v>
      </c>
      <c r="C41" s="129" t="s">
        <v>364</v>
      </c>
      <c r="D41" s="129" t="s">
        <v>342</v>
      </c>
      <c r="E41" s="130" t="s">
        <v>362</v>
      </c>
      <c r="F41" s="129" t="s">
        <v>12</v>
      </c>
      <c r="G41" s="129" t="s">
        <v>76</v>
      </c>
      <c r="H41" s="131" t="s">
        <v>75</v>
      </c>
      <c r="I41" s="132"/>
      <c r="J41" s="129"/>
      <c r="K41" s="133"/>
      <c r="L41" s="134">
        <v>0.27260000000000001</v>
      </c>
      <c r="M41" s="134">
        <v>0.1845</v>
      </c>
      <c r="N41" s="134">
        <v>0.15049999999999999</v>
      </c>
      <c r="O41" s="134">
        <v>0.15049999999999999</v>
      </c>
      <c r="P41" s="135">
        <v>0.15049999999999999</v>
      </c>
      <c r="Q41" s="135">
        <v>0.15049999999999999</v>
      </c>
      <c r="R41" s="135">
        <v>0.15049999999999999</v>
      </c>
      <c r="S41" s="135">
        <v>0.15049999999999999</v>
      </c>
      <c r="T41" s="135">
        <v>0.15049999999999999</v>
      </c>
      <c r="U41" s="135">
        <v>0.15049999999999999</v>
      </c>
      <c r="V41" s="135">
        <v>0.15049999999999999</v>
      </c>
      <c r="W41" s="135">
        <v>0.15049999999999999</v>
      </c>
      <c r="X41" s="135">
        <v>0.15049999999999999</v>
      </c>
      <c r="Y41" s="135">
        <v>0.15049999999999999</v>
      </c>
      <c r="Z41" s="135">
        <v>0.15049999999999999</v>
      </c>
      <c r="AA41" s="135">
        <v>0.15049999999999999</v>
      </c>
      <c r="AB41" s="135">
        <v>0.15049999999999999</v>
      </c>
      <c r="AC41" s="135">
        <v>0.15049999999999999</v>
      </c>
      <c r="AD41" s="135">
        <v>0.15049999999999999</v>
      </c>
      <c r="AE41" s="135">
        <v>0.15049999999999999</v>
      </c>
      <c r="AF41" s="135">
        <v>0.15049999999999999</v>
      </c>
      <c r="AG41" s="135">
        <v>0.15049999999999999</v>
      </c>
      <c r="AH41" s="135">
        <v>0.15049999999999999</v>
      </c>
      <c r="AI41" s="135">
        <v>0.15049999999999999</v>
      </c>
      <c r="AJ41" s="135">
        <v>0.15049999999999999</v>
      </c>
      <c r="AK41" s="135">
        <v>0.15049999999999999</v>
      </c>
      <c r="AL41" s="135">
        <v>0.15049999999999999</v>
      </c>
      <c r="AM41" s="135">
        <v>0.15049999999999999</v>
      </c>
      <c r="AN41" s="135">
        <v>0.15049999999999999</v>
      </c>
      <c r="AO41" s="135">
        <v>0.15049999999999999</v>
      </c>
      <c r="AP41" s="135">
        <v>0.15049999999999999</v>
      </c>
      <c r="AQ41" s="135">
        <v>0.15049999999999999</v>
      </c>
      <c r="AR41" s="135">
        <v>0.15049999999999999</v>
      </c>
      <c r="AS41" s="134">
        <v>0.15049999999999999</v>
      </c>
      <c r="AT41" s="134">
        <v>0.15049999999999999</v>
      </c>
      <c r="AU41" s="134">
        <v>0.15049999999999999</v>
      </c>
      <c r="AV41" s="134">
        <v>0.15049999999999999</v>
      </c>
      <c r="AW41" s="134">
        <v>0.15049999999999999</v>
      </c>
      <c r="AX41" s="134">
        <v>0.15049999999999999</v>
      </c>
      <c r="AY41" s="134">
        <v>0.15049999999999999</v>
      </c>
      <c r="AZ41" s="134">
        <v>0.15049999999999999</v>
      </c>
      <c r="BA41" s="134">
        <v>0.15049999999999999</v>
      </c>
      <c r="BB41" s="134">
        <v>0.15049999999999999</v>
      </c>
      <c r="BC41" s="134">
        <v>0.15049999999999999</v>
      </c>
      <c r="BD41" s="134">
        <v>0.15049999999999999</v>
      </c>
      <c r="BE41" s="134">
        <v>0.15049999999999999</v>
      </c>
      <c r="BF41" s="134">
        <v>0.15049999999999999</v>
      </c>
      <c r="BG41" s="134">
        <v>0.15049999999999999</v>
      </c>
      <c r="BH41" s="134">
        <v>0.15049999999999999</v>
      </c>
      <c r="BI41" s="134">
        <v>0.15049999999999999</v>
      </c>
      <c r="BJ41" s="134">
        <v>0.15049999999999999</v>
      </c>
      <c r="BK41" s="134">
        <v>0.15049999999999999</v>
      </c>
      <c r="BL41" s="134">
        <v>0.15049999999999999</v>
      </c>
    </row>
    <row r="42" spans="1:65" s="136" customFormat="1" ht="15" thickBot="1" x14ac:dyDescent="0.4">
      <c r="A42" s="128" t="s">
        <v>94</v>
      </c>
      <c r="B42" s="129" t="s">
        <v>82</v>
      </c>
      <c r="C42" s="129" t="s">
        <v>365</v>
      </c>
      <c r="D42" s="129" t="s">
        <v>342</v>
      </c>
      <c r="E42" s="130" t="s">
        <v>362</v>
      </c>
      <c r="F42" s="129" t="s">
        <v>12</v>
      </c>
      <c r="G42" s="129" t="s">
        <v>76</v>
      </c>
      <c r="H42" s="131" t="s">
        <v>75</v>
      </c>
      <c r="I42" s="132"/>
      <c r="J42" s="129"/>
      <c r="K42" s="133"/>
      <c r="L42" s="134">
        <v>0.27239999999999998</v>
      </c>
      <c r="M42" s="134">
        <v>0.18429999999999999</v>
      </c>
      <c r="N42" s="134">
        <v>0.15049999999999999</v>
      </c>
      <c r="O42" s="134">
        <v>0.11890000000000001</v>
      </c>
      <c r="P42" s="135">
        <v>0.69</v>
      </c>
      <c r="Q42" s="135">
        <v>0.69</v>
      </c>
      <c r="R42" s="135">
        <v>0.69</v>
      </c>
      <c r="S42" s="135">
        <v>0.69</v>
      </c>
      <c r="T42" s="135">
        <v>0.69</v>
      </c>
      <c r="U42" s="135">
        <v>0.69</v>
      </c>
      <c r="V42" s="135">
        <v>0.69</v>
      </c>
      <c r="W42" s="135">
        <v>0.69</v>
      </c>
      <c r="X42" s="135">
        <v>0.69</v>
      </c>
      <c r="Y42" s="135">
        <v>0.69</v>
      </c>
      <c r="Z42" s="135">
        <v>0.69</v>
      </c>
      <c r="AA42" s="135">
        <v>0.69</v>
      </c>
      <c r="AB42" s="135">
        <v>0.69</v>
      </c>
      <c r="AC42" s="135">
        <v>0.69</v>
      </c>
      <c r="AD42" s="135">
        <v>0.69</v>
      </c>
      <c r="AE42" s="135">
        <v>0.69</v>
      </c>
      <c r="AF42" s="135">
        <v>0.69</v>
      </c>
      <c r="AG42" s="135">
        <v>0.69</v>
      </c>
      <c r="AH42" s="135">
        <v>0.69</v>
      </c>
      <c r="AI42" s="135">
        <v>0.69</v>
      </c>
      <c r="AJ42" s="135">
        <v>0.69</v>
      </c>
      <c r="AK42" s="135">
        <v>0.69</v>
      </c>
      <c r="AL42" s="135">
        <v>0.69</v>
      </c>
      <c r="AM42" s="135">
        <v>0.69</v>
      </c>
      <c r="AN42" s="135">
        <v>0.69</v>
      </c>
      <c r="AO42" s="135">
        <v>0.69</v>
      </c>
      <c r="AP42" s="135">
        <v>0.69</v>
      </c>
      <c r="AQ42" s="135">
        <v>0.69</v>
      </c>
      <c r="AR42" s="135">
        <v>0.69</v>
      </c>
      <c r="AS42" s="134">
        <v>0.69</v>
      </c>
      <c r="AT42" s="134">
        <v>0.69</v>
      </c>
      <c r="AU42" s="134">
        <v>0.69</v>
      </c>
      <c r="AV42" s="134">
        <v>0.69</v>
      </c>
      <c r="AW42" s="134">
        <v>0.69</v>
      </c>
      <c r="AX42" s="134">
        <v>0.69</v>
      </c>
      <c r="AY42" s="134">
        <v>0.69</v>
      </c>
      <c r="AZ42" s="134">
        <v>0.69</v>
      </c>
      <c r="BA42" s="134">
        <v>0.69</v>
      </c>
      <c r="BB42" s="134">
        <v>0.69</v>
      </c>
      <c r="BC42" s="134">
        <v>0.69</v>
      </c>
      <c r="BD42" s="134">
        <v>0.69</v>
      </c>
      <c r="BE42" s="134">
        <v>0.69</v>
      </c>
      <c r="BF42" s="134">
        <v>0.69</v>
      </c>
      <c r="BG42" s="134">
        <v>0.69</v>
      </c>
      <c r="BH42" s="134">
        <v>0.69</v>
      </c>
      <c r="BI42" s="134">
        <v>0.69</v>
      </c>
      <c r="BJ42" s="134">
        <v>0.69</v>
      </c>
      <c r="BK42" s="134">
        <v>0.69</v>
      </c>
      <c r="BL42" s="134">
        <v>0.69</v>
      </c>
    </row>
    <row r="43" spans="1:65" s="136" customFormat="1" ht="15" thickBot="1" x14ac:dyDescent="0.4">
      <c r="A43" s="128" t="s">
        <v>94</v>
      </c>
      <c r="B43" s="129" t="s">
        <v>82</v>
      </c>
      <c r="C43" s="129" t="s">
        <v>366</v>
      </c>
      <c r="D43" s="129" t="s">
        <v>342</v>
      </c>
      <c r="E43" s="130" t="s">
        <v>362</v>
      </c>
      <c r="F43" s="129" t="s">
        <v>12</v>
      </c>
      <c r="G43" s="129" t="s">
        <v>76</v>
      </c>
      <c r="H43" s="131" t="s">
        <v>75</v>
      </c>
      <c r="I43" s="132"/>
      <c r="J43" s="129"/>
      <c r="K43" s="133"/>
      <c r="L43" s="134">
        <v>0.46</v>
      </c>
      <c r="M43" s="134">
        <v>0.33229999999999998</v>
      </c>
      <c r="N43" s="134">
        <v>0.24779999999999999</v>
      </c>
      <c r="O43" s="134">
        <v>0.22700000000000001</v>
      </c>
      <c r="P43" s="135">
        <v>0.65500000000000003</v>
      </c>
      <c r="Q43" s="135">
        <v>0.65500000000000003</v>
      </c>
      <c r="R43" s="135">
        <v>0.65500000000000003</v>
      </c>
      <c r="S43" s="135">
        <v>0.65500000000000003</v>
      </c>
      <c r="T43" s="135">
        <v>0.65500000000000003</v>
      </c>
      <c r="U43" s="135">
        <v>0.65500000000000003</v>
      </c>
      <c r="V43" s="135">
        <v>0.65500000000000003</v>
      </c>
      <c r="W43" s="135">
        <v>0.65500000000000003</v>
      </c>
      <c r="X43" s="135">
        <v>0.65500000000000003</v>
      </c>
      <c r="Y43" s="135">
        <v>0.65500000000000003</v>
      </c>
      <c r="Z43" s="135">
        <v>0.65500000000000003</v>
      </c>
      <c r="AA43" s="135">
        <v>0.65500000000000003</v>
      </c>
      <c r="AB43" s="135">
        <v>0.65500000000000003</v>
      </c>
      <c r="AC43" s="135">
        <v>0.65500000000000003</v>
      </c>
      <c r="AD43" s="135">
        <v>0.65500000000000003</v>
      </c>
      <c r="AE43" s="135">
        <v>0.65500000000000003</v>
      </c>
      <c r="AF43" s="135">
        <v>0.65500000000000003</v>
      </c>
      <c r="AG43" s="135">
        <v>0.65500000000000003</v>
      </c>
      <c r="AH43" s="135">
        <v>0.65500000000000003</v>
      </c>
      <c r="AI43" s="135">
        <v>0.65500000000000003</v>
      </c>
      <c r="AJ43" s="135">
        <v>0.65500000000000003</v>
      </c>
      <c r="AK43" s="135">
        <v>0.65500000000000003</v>
      </c>
      <c r="AL43" s="135">
        <v>0.65500000000000003</v>
      </c>
      <c r="AM43" s="135">
        <v>0.65500000000000003</v>
      </c>
      <c r="AN43" s="135">
        <v>0.65500000000000003</v>
      </c>
      <c r="AO43" s="135">
        <v>0.65500000000000003</v>
      </c>
      <c r="AP43" s="135">
        <v>0.65500000000000003</v>
      </c>
      <c r="AQ43" s="135">
        <v>0.65500000000000003</v>
      </c>
      <c r="AR43" s="135">
        <v>0.65500000000000003</v>
      </c>
      <c r="AS43" s="134">
        <v>0.65500000000000003</v>
      </c>
      <c r="AT43" s="134">
        <v>0.65500000000000003</v>
      </c>
      <c r="AU43" s="134">
        <v>0.65500000000000003</v>
      </c>
      <c r="AV43" s="134">
        <v>0.65500000000000003</v>
      </c>
      <c r="AW43" s="134">
        <v>0.65500000000000003</v>
      </c>
      <c r="AX43" s="134">
        <v>0.65500000000000003</v>
      </c>
      <c r="AY43" s="134">
        <v>0.65500000000000003</v>
      </c>
      <c r="AZ43" s="134">
        <v>0.65500000000000003</v>
      </c>
      <c r="BA43" s="134">
        <v>0.65500000000000003</v>
      </c>
      <c r="BB43" s="134">
        <v>0.65500000000000003</v>
      </c>
      <c r="BC43" s="134">
        <v>0.65500000000000003</v>
      </c>
      <c r="BD43" s="134">
        <v>0.65500000000000003</v>
      </c>
      <c r="BE43" s="134">
        <v>0.65500000000000003</v>
      </c>
      <c r="BF43" s="134">
        <v>0.65500000000000003</v>
      </c>
      <c r="BG43" s="134">
        <v>0.65500000000000003</v>
      </c>
      <c r="BH43" s="134">
        <v>0.65500000000000003</v>
      </c>
      <c r="BI43" s="134">
        <v>0.65500000000000003</v>
      </c>
      <c r="BJ43" s="134">
        <v>0.65500000000000003</v>
      </c>
      <c r="BK43" s="134">
        <v>0.65500000000000003</v>
      </c>
      <c r="BL43" s="134">
        <v>0.65500000000000003</v>
      </c>
    </row>
    <row r="44" spans="1:65" s="136" customFormat="1" ht="15" thickBot="1" x14ac:dyDescent="0.4">
      <c r="A44" s="128" t="s">
        <v>94</v>
      </c>
      <c r="B44" s="129" t="s">
        <v>82</v>
      </c>
      <c r="C44" s="129" t="s">
        <v>367</v>
      </c>
      <c r="D44" s="129" t="s">
        <v>342</v>
      </c>
      <c r="E44" s="130" t="s">
        <v>362</v>
      </c>
      <c r="F44" s="129" t="s">
        <v>12</v>
      </c>
      <c r="G44" s="129" t="s">
        <v>76</v>
      </c>
      <c r="H44" s="131" t="s">
        <v>75</v>
      </c>
      <c r="I44" s="132"/>
      <c r="J44" s="129"/>
      <c r="K44" s="133"/>
      <c r="L44" s="134">
        <v>8.5599999999999996E-2</v>
      </c>
      <c r="M44" s="134">
        <v>1.0800000000000001E-2</v>
      </c>
      <c r="N44" s="134">
        <v>3.6700000000000003E-2</v>
      </c>
      <c r="O44" s="134">
        <v>1.7500000000000002E-2</v>
      </c>
      <c r="P44" s="135">
        <v>0.69</v>
      </c>
      <c r="Q44" s="135">
        <v>0.69</v>
      </c>
      <c r="R44" s="135">
        <v>0.69</v>
      </c>
      <c r="S44" s="135">
        <v>0.69</v>
      </c>
      <c r="T44" s="135">
        <v>0.69</v>
      </c>
      <c r="U44" s="135">
        <v>0.69</v>
      </c>
      <c r="V44" s="135">
        <v>0.69</v>
      </c>
      <c r="W44" s="135">
        <v>0.69</v>
      </c>
      <c r="X44" s="135">
        <v>0.69</v>
      </c>
      <c r="Y44" s="135">
        <v>0.69</v>
      </c>
      <c r="Z44" s="135">
        <v>0.69</v>
      </c>
      <c r="AA44" s="135">
        <v>0.69</v>
      </c>
      <c r="AB44" s="135">
        <v>0.69</v>
      </c>
      <c r="AC44" s="135">
        <v>0.69</v>
      </c>
      <c r="AD44" s="135">
        <v>0.69</v>
      </c>
      <c r="AE44" s="135">
        <v>0.69</v>
      </c>
      <c r="AF44" s="135">
        <v>0.69</v>
      </c>
      <c r="AG44" s="135">
        <v>0.69</v>
      </c>
      <c r="AH44" s="135">
        <v>0.69</v>
      </c>
      <c r="AI44" s="135">
        <v>0.69</v>
      </c>
      <c r="AJ44" s="135">
        <v>0.69</v>
      </c>
      <c r="AK44" s="135">
        <v>0.69</v>
      </c>
      <c r="AL44" s="135">
        <v>0.69</v>
      </c>
      <c r="AM44" s="135">
        <v>0.69</v>
      </c>
      <c r="AN44" s="135">
        <v>0.69</v>
      </c>
      <c r="AO44" s="135">
        <v>0.69</v>
      </c>
      <c r="AP44" s="135">
        <v>0.69</v>
      </c>
      <c r="AQ44" s="135">
        <v>0.69</v>
      </c>
      <c r="AR44" s="135">
        <v>0.69</v>
      </c>
      <c r="AS44" s="134">
        <v>0.69</v>
      </c>
      <c r="AT44" s="134">
        <v>0.69</v>
      </c>
      <c r="AU44" s="134">
        <v>0.69</v>
      </c>
      <c r="AV44" s="134">
        <v>0.69</v>
      </c>
      <c r="AW44" s="134">
        <v>0.69</v>
      </c>
      <c r="AX44" s="134">
        <v>0.69</v>
      </c>
      <c r="AY44" s="134">
        <v>0.69</v>
      </c>
      <c r="AZ44" s="134">
        <v>0.69</v>
      </c>
      <c r="BA44" s="134">
        <v>0.69</v>
      </c>
      <c r="BB44" s="134">
        <v>0.69</v>
      </c>
      <c r="BC44" s="134">
        <v>0.69</v>
      </c>
      <c r="BD44" s="134">
        <v>0.69</v>
      </c>
      <c r="BE44" s="134">
        <v>0.69</v>
      </c>
      <c r="BF44" s="134">
        <v>0.69</v>
      </c>
      <c r="BG44" s="134">
        <v>0.69</v>
      </c>
      <c r="BH44" s="134">
        <v>0.69</v>
      </c>
      <c r="BI44" s="134">
        <v>0.69</v>
      </c>
      <c r="BJ44" s="134">
        <v>0.69</v>
      </c>
      <c r="BK44" s="134">
        <v>0.69</v>
      </c>
      <c r="BL44" s="134">
        <v>0.69</v>
      </c>
    </row>
    <row r="45" spans="1:65" s="136" customFormat="1" ht="15" thickBot="1" x14ac:dyDescent="0.4">
      <c r="A45" s="128" t="s">
        <v>94</v>
      </c>
      <c r="B45" s="129" t="s">
        <v>82</v>
      </c>
      <c r="C45" s="129" t="s">
        <v>368</v>
      </c>
      <c r="D45" s="129" t="s">
        <v>342</v>
      </c>
      <c r="E45" s="130" t="s">
        <v>362</v>
      </c>
      <c r="F45" s="129" t="s">
        <v>12</v>
      </c>
      <c r="G45" s="129" t="s">
        <v>76</v>
      </c>
      <c r="H45" s="131" t="s">
        <v>75</v>
      </c>
      <c r="I45" s="132"/>
      <c r="J45" s="129"/>
      <c r="K45" s="133"/>
      <c r="L45" s="134">
        <v>2.64E-2</v>
      </c>
      <c r="M45" s="134">
        <v>1.5100000000000001E-2</v>
      </c>
      <c r="N45" s="134">
        <v>5.1000000000000004E-3</v>
      </c>
      <c r="O45" s="134">
        <v>3.3999999999999998E-3</v>
      </c>
      <c r="P45" s="135">
        <v>0.65500000000000003</v>
      </c>
      <c r="Q45" s="135">
        <v>0.65500000000000003</v>
      </c>
      <c r="R45" s="135">
        <v>0.65500000000000003</v>
      </c>
      <c r="S45" s="135">
        <v>0.65500000000000003</v>
      </c>
      <c r="T45" s="135">
        <v>0.65500000000000003</v>
      </c>
      <c r="U45" s="135">
        <v>0.65500000000000003</v>
      </c>
      <c r="V45" s="135">
        <v>0.65500000000000003</v>
      </c>
      <c r="W45" s="135">
        <v>0.65500000000000003</v>
      </c>
      <c r="X45" s="135">
        <v>0.65500000000000003</v>
      </c>
      <c r="Y45" s="135">
        <v>0.65500000000000003</v>
      </c>
      <c r="Z45" s="135">
        <v>0.65500000000000003</v>
      </c>
      <c r="AA45" s="135">
        <v>0.65500000000000003</v>
      </c>
      <c r="AB45" s="135">
        <v>0.65500000000000003</v>
      </c>
      <c r="AC45" s="135">
        <v>0.65500000000000003</v>
      </c>
      <c r="AD45" s="135">
        <v>0.65500000000000003</v>
      </c>
      <c r="AE45" s="135">
        <v>0.65500000000000003</v>
      </c>
      <c r="AF45" s="135">
        <v>0.65500000000000003</v>
      </c>
      <c r="AG45" s="135">
        <v>0.65500000000000003</v>
      </c>
      <c r="AH45" s="135">
        <v>0.65500000000000003</v>
      </c>
      <c r="AI45" s="135">
        <v>0.65500000000000003</v>
      </c>
      <c r="AJ45" s="135">
        <v>0.65500000000000003</v>
      </c>
      <c r="AK45" s="135">
        <v>0.65500000000000003</v>
      </c>
      <c r="AL45" s="135">
        <v>0.65500000000000003</v>
      </c>
      <c r="AM45" s="135">
        <v>0.65500000000000003</v>
      </c>
      <c r="AN45" s="135">
        <v>0.65500000000000003</v>
      </c>
      <c r="AO45" s="135">
        <v>0.65500000000000003</v>
      </c>
      <c r="AP45" s="135">
        <v>0.65500000000000003</v>
      </c>
      <c r="AQ45" s="135">
        <v>0.65500000000000003</v>
      </c>
      <c r="AR45" s="135">
        <v>0.65500000000000003</v>
      </c>
      <c r="AS45" s="134">
        <v>0.65500000000000003</v>
      </c>
      <c r="AT45" s="134">
        <v>0.65500000000000003</v>
      </c>
      <c r="AU45" s="134">
        <v>0.65500000000000003</v>
      </c>
      <c r="AV45" s="134">
        <v>0.65500000000000003</v>
      </c>
      <c r="AW45" s="134">
        <v>0.65500000000000003</v>
      </c>
      <c r="AX45" s="134">
        <v>0.65500000000000003</v>
      </c>
      <c r="AY45" s="134">
        <v>0.65500000000000003</v>
      </c>
      <c r="AZ45" s="134">
        <v>0.65500000000000003</v>
      </c>
      <c r="BA45" s="134">
        <v>0.65500000000000003</v>
      </c>
      <c r="BB45" s="134">
        <v>0.65500000000000003</v>
      </c>
      <c r="BC45" s="134">
        <v>0.65500000000000003</v>
      </c>
      <c r="BD45" s="134">
        <v>0.65500000000000003</v>
      </c>
      <c r="BE45" s="134">
        <v>0.65500000000000003</v>
      </c>
      <c r="BF45" s="134">
        <v>0.65500000000000003</v>
      </c>
      <c r="BG45" s="134">
        <v>0.65500000000000003</v>
      </c>
      <c r="BH45" s="134">
        <v>0.65500000000000003</v>
      </c>
      <c r="BI45" s="134">
        <v>0.65500000000000003</v>
      </c>
      <c r="BJ45" s="134">
        <v>0.65500000000000003</v>
      </c>
      <c r="BK45" s="134">
        <v>0.65500000000000003</v>
      </c>
      <c r="BL45" s="134">
        <v>0.65500000000000003</v>
      </c>
    </row>
    <row r="46" spans="1:65" s="136" customFormat="1" ht="15" thickBot="1" x14ac:dyDescent="0.4">
      <c r="A46" s="128" t="s">
        <v>94</v>
      </c>
      <c r="B46" s="129" t="s">
        <v>82</v>
      </c>
      <c r="C46" s="129" t="s">
        <v>369</v>
      </c>
      <c r="D46" s="129" t="s">
        <v>342</v>
      </c>
      <c r="E46" s="130" t="s">
        <v>362</v>
      </c>
      <c r="F46" s="129" t="s">
        <v>12</v>
      </c>
      <c r="G46" s="129" t="s">
        <v>76</v>
      </c>
      <c r="H46" s="131" t="s">
        <v>75</v>
      </c>
      <c r="I46" s="132"/>
      <c r="J46" s="129"/>
      <c r="K46" s="133"/>
      <c r="L46" s="134">
        <v>0.39250000000000002</v>
      </c>
      <c r="M46" s="134">
        <v>0.35770000000000002</v>
      </c>
      <c r="N46" s="134">
        <v>0.29880000000000001</v>
      </c>
      <c r="O46" s="134">
        <v>0.2525</v>
      </c>
      <c r="P46" s="135">
        <v>0.56000000000000005</v>
      </c>
      <c r="Q46" s="135">
        <v>0.56000000000000005</v>
      </c>
      <c r="R46" s="135">
        <v>0.56000000000000005</v>
      </c>
      <c r="S46" s="135">
        <v>0.56000000000000005</v>
      </c>
      <c r="T46" s="135">
        <v>0.56000000000000005</v>
      </c>
      <c r="U46" s="135">
        <v>0.56000000000000005</v>
      </c>
      <c r="V46" s="135">
        <v>0.56000000000000005</v>
      </c>
      <c r="W46" s="135">
        <v>0.56000000000000005</v>
      </c>
      <c r="X46" s="135">
        <v>0.56000000000000005</v>
      </c>
      <c r="Y46" s="135">
        <v>0.56000000000000005</v>
      </c>
      <c r="Z46" s="135">
        <v>0.56000000000000005</v>
      </c>
      <c r="AA46" s="135">
        <v>0.56000000000000005</v>
      </c>
      <c r="AB46" s="135">
        <v>0.56000000000000005</v>
      </c>
      <c r="AC46" s="135">
        <v>0.56000000000000005</v>
      </c>
      <c r="AD46" s="135">
        <v>0.56000000000000005</v>
      </c>
      <c r="AE46" s="135">
        <v>0.56000000000000005</v>
      </c>
      <c r="AF46" s="135">
        <v>0.56000000000000005</v>
      </c>
      <c r="AG46" s="135">
        <v>0.56000000000000005</v>
      </c>
      <c r="AH46" s="135">
        <v>0.56000000000000005</v>
      </c>
      <c r="AI46" s="135">
        <v>0.56000000000000005</v>
      </c>
      <c r="AJ46" s="135">
        <v>0.56000000000000005</v>
      </c>
      <c r="AK46" s="135">
        <v>0.56000000000000005</v>
      </c>
      <c r="AL46" s="135">
        <v>0.56000000000000005</v>
      </c>
      <c r="AM46" s="135">
        <v>0.56000000000000005</v>
      </c>
      <c r="AN46" s="135">
        <v>0.56000000000000005</v>
      </c>
      <c r="AO46" s="135">
        <v>0.56000000000000005</v>
      </c>
      <c r="AP46" s="135">
        <v>0.56000000000000005</v>
      </c>
      <c r="AQ46" s="135">
        <v>0.56000000000000005</v>
      </c>
      <c r="AR46" s="135">
        <v>0.56000000000000005</v>
      </c>
      <c r="AS46" s="134">
        <v>0.56000000000000005</v>
      </c>
      <c r="AT46" s="134">
        <v>0.56000000000000005</v>
      </c>
      <c r="AU46" s="134">
        <v>0.56000000000000005</v>
      </c>
      <c r="AV46" s="134">
        <v>0.56000000000000005</v>
      </c>
      <c r="AW46" s="134">
        <v>0.56000000000000005</v>
      </c>
      <c r="AX46" s="134">
        <v>0.56000000000000005</v>
      </c>
      <c r="AY46" s="134">
        <v>0.56000000000000005</v>
      </c>
      <c r="AZ46" s="134">
        <v>0.56000000000000005</v>
      </c>
      <c r="BA46" s="134">
        <v>0.56000000000000005</v>
      </c>
      <c r="BB46" s="134">
        <v>0.56000000000000005</v>
      </c>
      <c r="BC46" s="134">
        <v>0.56000000000000005</v>
      </c>
      <c r="BD46" s="134">
        <v>0.56000000000000005</v>
      </c>
      <c r="BE46" s="134">
        <v>0.56000000000000005</v>
      </c>
      <c r="BF46" s="134">
        <v>0.56000000000000005</v>
      </c>
      <c r="BG46" s="134">
        <v>0.56000000000000005</v>
      </c>
      <c r="BH46" s="134">
        <v>0.56000000000000005</v>
      </c>
      <c r="BI46" s="134">
        <v>0.56000000000000005</v>
      </c>
      <c r="BJ46" s="134">
        <v>0.56000000000000005</v>
      </c>
      <c r="BK46" s="134">
        <v>0.56000000000000005</v>
      </c>
      <c r="BL46" s="134">
        <v>0.56000000000000005</v>
      </c>
    </row>
    <row r="47" spans="1:65" s="136" customFormat="1" ht="15" thickBot="1" x14ac:dyDescent="0.4">
      <c r="A47" s="128" t="s">
        <v>94</v>
      </c>
      <c r="B47" s="129" t="s">
        <v>82</v>
      </c>
      <c r="C47" s="129" t="s">
        <v>370</v>
      </c>
      <c r="D47" s="129" t="s">
        <v>342</v>
      </c>
      <c r="E47" s="130" t="s">
        <v>362</v>
      </c>
      <c r="F47" s="129" t="s">
        <v>12</v>
      </c>
      <c r="G47" s="129" t="s">
        <v>76</v>
      </c>
      <c r="H47" s="131" t="s">
        <v>75</v>
      </c>
      <c r="I47" s="132"/>
      <c r="J47" s="129"/>
      <c r="K47" s="133"/>
      <c r="L47" s="134">
        <v>0.27260000000000001</v>
      </c>
      <c r="M47" s="134">
        <v>0.1845</v>
      </c>
      <c r="N47" s="134">
        <v>0.15049999999999999</v>
      </c>
      <c r="O47" s="134">
        <v>0.15049999999999999</v>
      </c>
      <c r="P47" s="135">
        <v>0.5</v>
      </c>
      <c r="Q47" s="135">
        <v>0.5</v>
      </c>
      <c r="R47" s="135">
        <v>0.5</v>
      </c>
      <c r="S47" s="135">
        <v>0.5</v>
      </c>
      <c r="T47" s="135">
        <v>0.5</v>
      </c>
      <c r="U47" s="135">
        <v>0.5</v>
      </c>
      <c r="V47" s="135">
        <v>0.5</v>
      </c>
      <c r="W47" s="135">
        <v>0.5</v>
      </c>
      <c r="X47" s="135">
        <v>0.5</v>
      </c>
      <c r="Y47" s="135">
        <v>0.5</v>
      </c>
      <c r="Z47" s="135">
        <v>0.5</v>
      </c>
      <c r="AA47" s="135">
        <v>0.5</v>
      </c>
      <c r="AB47" s="135">
        <v>0.5</v>
      </c>
      <c r="AC47" s="135">
        <v>0.5</v>
      </c>
      <c r="AD47" s="135">
        <v>0.5</v>
      </c>
      <c r="AE47" s="135">
        <v>0.5</v>
      </c>
      <c r="AF47" s="135">
        <v>0.5</v>
      </c>
      <c r="AG47" s="135">
        <v>0.5</v>
      </c>
      <c r="AH47" s="135">
        <v>0.5</v>
      </c>
      <c r="AI47" s="135">
        <v>0.5</v>
      </c>
      <c r="AJ47" s="135">
        <v>0.5</v>
      </c>
      <c r="AK47" s="135">
        <v>0.5</v>
      </c>
      <c r="AL47" s="135">
        <v>0.5</v>
      </c>
      <c r="AM47" s="135">
        <v>0.5</v>
      </c>
      <c r="AN47" s="135">
        <v>0.5</v>
      </c>
      <c r="AO47" s="135">
        <v>0.5</v>
      </c>
      <c r="AP47" s="135">
        <v>0.5</v>
      </c>
      <c r="AQ47" s="135">
        <v>0.5</v>
      </c>
      <c r="AR47" s="135">
        <v>0.5</v>
      </c>
      <c r="AS47" s="134">
        <v>0.5</v>
      </c>
      <c r="AT47" s="134">
        <v>0.5</v>
      </c>
      <c r="AU47" s="134">
        <v>0.5</v>
      </c>
      <c r="AV47" s="134">
        <v>0.5</v>
      </c>
      <c r="AW47" s="134">
        <v>0.5</v>
      </c>
      <c r="AX47" s="134">
        <v>0.5</v>
      </c>
      <c r="AY47" s="134">
        <v>0.5</v>
      </c>
      <c r="AZ47" s="134">
        <v>0.5</v>
      </c>
      <c r="BA47" s="134">
        <v>0.5</v>
      </c>
      <c r="BB47" s="134">
        <v>0.5</v>
      </c>
      <c r="BC47" s="134">
        <v>0.5</v>
      </c>
      <c r="BD47" s="134">
        <v>0.5</v>
      </c>
      <c r="BE47" s="134">
        <v>0.5</v>
      </c>
      <c r="BF47" s="134">
        <v>0.5</v>
      </c>
      <c r="BG47" s="134">
        <v>0.5</v>
      </c>
      <c r="BH47" s="134">
        <v>0.5</v>
      </c>
      <c r="BI47" s="134">
        <v>0.5</v>
      </c>
      <c r="BJ47" s="134">
        <v>0.5</v>
      </c>
      <c r="BK47" s="134">
        <v>0.5</v>
      </c>
      <c r="BL47" s="134">
        <v>0.5</v>
      </c>
    </row>
    <row r="48" spans="1:65" s="136" customFormat="1" ht="15" thickBot="1" x14ac:dyDescent="0.4">
      <c r="A48" s="128" t="s">
        <v>94</v>
      </c>
      <c r="B48" s="129" t="s">
        <v>82</v>
      </c>
      <c r="C48" s="129" t="s">
        <v>371</v>
      </c>
      <c r="D48" s="129" t="s">
        <v>342</v>
      </c>
      <c r="E48" s="130" t="s">
        <v>362</v>
      </c>
      <c r="F48" s="129" t="s">
        <v>12</v>
      </c>
      <c r="G48" s="129" t="s">
        <v>76</v>
      </c>
      <c r="H48" s="131" t="s">
        <v>75</v>
      </c>
      <c r="I48" s="132"/>
      <c r="J48" s="129"/>
      <c r="K48" s="133"/>
      <c r="L48" s="134">
        <v>0.57999999999999996</v>
      </c>
      <c r="M48" s="134">
        <v>0.57999999999999996</v>
      </c>
      <c r="N48" s="134">
        <v>0.57999999999999996</v>
      </c>
      <c r="O48" s="134">
        <v>0.57999999999999996</v>
      </c>
      <c r="P48" s="135">
        <v>0.57999999999999996</v>
      </c>
      <c r="Q48" s="135">
        <v>0.57999999999999996</v>
      </c>
      <c r="R48" s="135">
        <v>0.57999999999999996</v>
      </c>
      <c r="S48" s="135">
        <v>0.57999999999999996</v>
      </c>
      <c r="T48" s="135">
        <v>0.57999999999999996</v>
      </c>
      <c r="U48" s="135">
        <v>0.57999999999999996</v>
      </c>
      <c r="V48" s="135">
        <v>0.57999999999999996</v>
      </c>
      <c r="W48" s="135">
        <v>0.57999999999999996</v>
      </c>
      <c r="X48" s="135">
        <v>0.57999999999999996</v>
      </c>
      <c r="Y48" s="135">
        <v>0.57999999999999996</v>
      </c>
      <c r="Z48" s="135">
        <v>0.57999999999999996</v>
      </c>
      <c r="AA48" s="135">
        <v>0.57999999999999996</v>
      </c>
      <c r="AB48" s="135">
        <v>0.57999999999999996</v>
      </c>
      <c r="AC48" s="135">
        <v>0.57999999999999996</v>
      </c>
      <c r="AD48" s="135">
        <v>0.57999999999999996</v>
      </c>
      <c r="AE48" s="135">
        <v>0.57999999999999996</v>
      </c>
      <c r="AF48" s="135">
        <v>0.57999999999999996</v>
      </c>
      <c r="AG48" s="135">
        <v>0.57999999999999996</v>
      </c>
      <c r="AH48" s="135">
        <v>0.57999999999999996</v>
      </c>
      <c r="AI48" s="135">
        <v>0.57999999999999996</v>
      </c>
      <c r="AJ48" s="135">
        <v>0.57999999999999996</v>
      </c>
      <c r="AK48" s="135">
        <v>0.57999999999999996</v>
      </c>
      <c r="AL48" s="135">
        <v>0.57999999999999996</v>
      </c>
      <c r="AM48" s="135">
        <v>0.57999999999999996</v>
      </c>
      <c r="AN48" s="135">
        <v>0.57999999999999996</v>
      </c>
      <c r="AO48" s="135">
        <v>0.57999999999999996</v>
      </c>
      <c r="AP48" s="135">
        <v>0.57999999999999996</v>
      </c>
      <c r="AQ48" s="135">
        <v>0.57999999999999996</v>
      </c>
      <c r="AR48" s="135">
        <v>0.57999999999999996</v>
      </c>
      <c r="AS48" s="134">
        <v>0.57999999999999996</v>
      </c>
      <c r="AT48" s="134">
        <v>0.57999999999999996</v>
      </c>
      <c r="AU48" s="134">
        <v>0.57999999999999996</v>
      </c>
      <c r="AV48" s="134">
        <v>0.57999999999999996</v>
      </c>
      <c r="AW48" s="134">
        <v>0.57999999999999996</v>
      </c>
      <c r="AX48" s="134">
        <v>0.57999999999999996</v>
      </c>
      <c r="AY48" s="134">
        <v>0.57999999999999996</v>
      </c>
      <c r="AZ48" s="134">
        <v>0.57999999999999996</v>
      </c>
      <c r="BA48" s="134">
        <v>0.57999999999999996</v>
      </c>
      <c r="BB48" s="134">
        <v>0.57999999999999996</v>
      </c>
      <c r="BC48" s="134">
        <v>0.57999999999999996</v>
      </c>
      <c r="BD48" s="134">
        <v>0.57999999999999996</v>
      </c>
      <c r="BE48" s="134">
        <v>0.57999999999999996</v>
      </c>
      <c r="BF48" s="134">
        <v>0.57999999999999996</v>
      </c>
      <c r="BG48" s="134">
        <v>0.57999999999999996</v>
      </c>
      <c r="BH48" s="134">
        <v>0.57999999999999996</v>
      </c>
      <c r="BI48" s="134">
        <v>0.57999999999999996</v>
      </c>
      <c r="BJ48" s="134">
        <v>0.57999999999999996</v>
      </c>
      <c r="BK48" s="134">
        <v>0.57999999999999996</v>
      </c>
      <c r="BL48" s="134">
        <v>0.57999999999999996</v>
      </c>
    </row>
  </sheetData>
  <phoneticPr fontId="4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45A-214D-400F-A8A1-23CE7C33AECF}">
  <dimension ref="A1:B18"/>
  <sheetViews>
    <sheetView workbookViewId="0">
      <selection activeCell="H13" sqref="H13"/>
    </sheetView>
  </sheetViews>
  <sheetFormatPr defaultRowHeight="14.5" x14ac:dyDescent="0.35"/>
  <cols>
    <col min="1" max="1" width="10.453125" bestFit="1" customWidth="1"/>
    <col min="2" max="2" width="16.90625" bestFit="1" customWidth="1"/>
  </cols>
  <sheetData>
    <row r="1" spans="1:2" x14ac:dyDescent="0.35">
      <c r="A1" s="19" t="s">
        <v>63</v>
      </c>
      <c r="B1" s="19" t="s">
        <v>64</v>
      </c>
    </row>
    <row r="2" spans="1:2" x14ac:dyDescent="0.35">
      <c r="A2" s="20" t="s">
        <v>47</v>
      </c>
      <c r="B2" s="5" t="s">
        <v>48</v>
      </c>
    </row>
    <row r="3" spans="1:2" x14ac:dyDescent="0.35">
      <c r="A3" s="20" t="s">
        <v>49</v>
      </c>
      <c r="B3" s="5" t="s">
        <v>48</v>
      </c>
    </row>
    <row r="4" spans="1:2" x14ac:dyDescent="0.35">
      <c r="A4" s="21" t="s">
        <v>50</v>
      </c>
      <c r="B4" s="5" t="s">
        <v>51</v>
      </c>
    </row>
    <row r="5" spans="1:2" x14ac:dyDescent="0.35">
      <c r="A5" s="21" t="s">
        <v>50</v>
      </c>
      <c r="B5" s="5" t="s">
        <v>52</v>
      </c>
    </row>
    <row r="6" spans="1:2" x14ac:dyDescent="0.35">
      <c r="A6" s="21" t="s">
        <v>50</v>
      </c>
      <c r="B6" s="5" t="s">
        <v>53</v>
      </c>
    </row>
    <row r="7" spans="1:2" x14ac:dyDescent="0.35">
      <c r="A7" s="21" t="s">
        <v>54</v>
      </c>
      <c r="B7" s="5" t="s">
        <v>51</v>
      </c>
    </row>
    <row r="8" spans="1:2" x14ac:dyDescent="0.35">
      <c r="A8" s="21" t="s">
        <v>54</v>
      </c>
      <c r="B8" s="5" t="s">
        <v>55</v>
      </c>
    </row>
    <row r="9" spans="1:2" x14ac:dyDescent="0.35">
      <c r="A9" s="21" t="s">
        <v>54</v>
      </c>
      <c r="B9" s="5" t="s">
        <v>53</v>
      </c>
    </row>
    <row r="10" spans="1:2" x14ac:dyDescent="0.35">
      <c r="A10" s="21" t="s">
        <v>56</v>
      </c>
      <c r="B10" s="5" t="s">
        <v>53</v>
      </c>
    </row>
    <row r="11" spans="1:2" x14ac:dyDescent="0.35">
      <c r="A11" s="21" t="s">
        <v>57</v>
      </c>
      <c r="B11" s="5" t="s">
        <v>53</v>
      </c>
    </row>
    <row r="12" spans="1:2" x14ac:dyDescent="0.35">
      <c r="A12" s="21" t="s">
        <v>58</v>
      </c>
      <c r="B12" s="5" t="s">
        <v>51</v>
      </c>
    </row>
    <row r="13" spans="1:2" x14ac:dyDescent="0.35">
      <c r="A13" s="21" t="s">
        <v>58</v>
      </c>
      <c r="B13" s="5" t="s">
        <v>55</v>
      </c>
    </row>
    <row r="14" spans="1:2" x14ac:dyDescent="0.35">
      <c r="A14" s="21" t="s">
        <v>58</v>
      </c>
      <c r="B14" s="5" t="s">
        <v>53</v>
      </c>
    </row>
    <row r="15" spans="1:2" x14ac:dyDescent="0.35">
      <c r="A15" s="21" t="s">
        <v>59</v>
      </c>
      <c r="B15" s="5" t="s">
        <v>53</v>
      </c>
    </row>
    <row r="16" spans="1:2" x14ac:dyDescent="0.35">
      <c r="A16" s="21" t="s">
        <v>60</v>
      </c>
      <c r="B16" s="5" t="s">
        <v>53</v>
      </c>
    </row>
    <row r="17" spans="1:2" x14ac:dyDescent="0.35">
      <c r="A17" s="22" t="s">
        <v>61</v>
      </c>
      <c r="B17" s="5" t="s">
        <v>53</v>
      </c>
    </row>
    <row r="18" spans="1:2" x14ac:dyDescent="0.35">
      <c r="A18" s="22" t="s">
        <v>62</v>
      </c>
      <c r="B18" s="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2" sqref="B2"/>
    </sheetView>
  </sheetViews>
  <sheetFormatPr defaultRowHeight="14.5" x14ac:dyDescent="0.35"/>
  <cols>
    <col min="1" max="1" width="25" bestFit="1" customWidth="1"/>
  </cols>
  <sheetData>
    <row r="1" spans="1:2" x14ac:dyDescent="0.35">
      <c r="A1" s="1" t="s">
        <v>19</v>
      </c>
      <c r="B1" s="1" t="s">
        <v>20</v>
      </c>
    </row>
    <row r="2" spans="1:2" x14ac:dyDescent="0.35">
      <c r="A2" t="s">
        <v>21</v>
      </c>
      <c r="B2">
        <v>2023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2"/>
  <sheetViews>
    <sheetView workbookViewId="0">
      <selection activeCell="D8" sqref="D8"/>
    </sheetView>
  </sheetViews>
  <sheetFormatPr defaultRowHeight="14.5" x14ac:dyDescent="0.35"/>
  <cols>
    <col min="2" max="2" width="41.54296875" bestFit="1" customWidth="1"/>
    <col min="3" max="3" width="16.90625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14" t="s">
        <v>0</v>
      </c>
      <c r="B1" s="15" t="s">
        <v>23</v>
      </c>
      <c r="C1" s="15" t="s">
        <v>22</v>
      </c>
      <c r="D1" s="16" t="s">
        <v>24</v>
      </c>
    </row>
    <row r="2" spans="1:4" x14ac:dyDescent="0.35">
      <c r="A2" s="45" t="s">
        <v>94</v>
      </c>
      <c r="B2" s="46" t="s">
        <v>101</v>
      </c>
      <c r="C2" s="23" t="s">
        <v>100</v>
      </c>
      <c r="D2" s="24">
        <v>1</v>
      </c>
    </row>
    <row r="3" spans="1:4" x14ac:dyDescent="0.35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35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35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35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35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35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35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35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35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4">
      <c r="A12" s="12" t="s">
        <v>94</v>
      </c>
      <c r="B12" s="13" t="s">
        <v>121</v>
      </c>
      <c r="C12" s="6" t="s">
        <v>120</v>
      </c>
      <c r="D12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S10"/>
  <sheetViews>
    <sheetView topLeftCell="F1" workbookViewId="0">
      <selection activeCell="O2" sqref="O2"/>
    </sheetView>
  </sheetViews>
  <sheetFormatPr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5.90625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11.6328125" customWidth="1"/>
    <col min="16" max="16" width="12.90625" customWidth="1"/>
    <col min="17" max="17" width="12.36328125" customWidth="1"/>
    <col min="18" max="18" width="11.6328125" customWidth="1"/>
    <col min="19" max="19" width="19" customWidth="1"/>
  </cols>
  <sheetData>
    <row r="1" spans="1:19" x14ac:dyDescent="0.35">
      <c r="A1" s="8" t="s">
        <v>0</v>
      </c>
      <c r="B1" s="9" t="s">
        <v>9</v>
      </c>
      <c r="C1" s="9" t="s">
        <v>18</v>
      </c>
      <c r="D1" s="9" t="s">
        <v>1</v>
      </c>
      <c r="E1" s="9" t="s">
        <v>43</v>
      </c>
      <c r="F1" s="9" t="s">
        <v>38</v>
      </c>
      <c r="G1" s="9" t="s">
        <v>2</v>
      </c>
      <c r="H1" s="9" t="s">
        <v>3</v>
      </c>
      <c r="I1" s="9" t="s">
        <v>15</v>
      </c>
      <c r="J1" s="9" t="s">
        <v>16</v>
      </c>
      <c r="K1" s="9" t="s">
        <v>6</v>
      </c>
      <c r="L1" s="9" t="s">
        <v>4</v>
      </c>
      <c r="M1" s="9" t="s">
        <v>5</v>
      </c>
      <c r="N1" s="9" t="s">
        <v>7</v>
      </c>
      <c r="O1" s="9" t="s">
        <v>29</v>
      </c>
      <c r="P1" s="9" t="s">
        <v>42</v>
      </c>
      <c r="Q1" s="9" t="s">
        <v>8</v>
      </c>
      <c r="R1" s="9" t="s">
        <v>96</v>
      </c>
      <c r="S1" s="10" t="s">
        <v>97</v>
      </c>
    </row>
    <row r="2" spans="1:19" x14ac:dyDescent="0.35">
      <c r="A2" s="11" t="s">
        <v>94</v>
      </c>
      <c r="B2" s="7" t="s">
        <v>10</v>
      </c>
      <c r="C2" s="7" t="s">
        <v>26</v>
      </c>
      <c r="D2" s="56" t="s">
        <v>99</v>
      </c>
      <c r="E2" s="56" t="s">
        <v>44</v>
      </c>
      <c r="F2" s="56" t="s">
        <v>14</v>
      </c>
      <c r="G2" s="7" t="s">
        <v>14</v>
      </c>
      <c r="H2" s="7" t="s">
        <v>12</v>
      </c>
      <c r="I2" s="7" t="s">
        <v>17</v>
      </c>
      <c r="J2" s="7" t="s">
        <v>17</v>
      </c>
      <c r="K2" s="58" t="s">
        <v>17</v>
      </c>
      <c r="L2" s="58" t="s">
        <v>17</v>
      </c>
      <c r="M2" s="7" t="s">
        <v>17</v>
      </c>
      <c r="N2" s="7">
        <v>2023</v>
      </c>
      <c r="O2" s="154">
        <v>-3.3772783610771101E-3</v>
      </c>
      <c r="P2" s="154">
        <v>-1.3878713984887381E-2</v>
      </c>
      <c r="Q2" s="154">
        <v>-2.6025097679430065E-2</v>
      </c>
      <c r="R2" s="154">
        <v>-2.5128161557273154E-2</v>
      </c>
      <c r="S2" s="155">
        <v>-2.4230107472090645E-2</v>
      </c>
    </row>
    <row r="3" spans="1:19" x14ac:dyDescent="0.35">
      <c r="A3" s="11" t="s">
        <v>94</v>
      </c>
      <c r="B3" s="7" t="s">
        <v>10</v>
      </c>
      <c r="C3" s="7" t="s">
        <v>27</v>
      </c>
      <c r="D3" s="56" t="s">
        <v>98</v>
      </c>
      <c r="E3" s="56" t="s">
        <v>44</v>
      </c>
      <c r="F3" s="56" t="s">
        <v>14</v>
      </c>
      <c r="G3" s="7" t="s">
        <v>14</v>
      </c>
      <c r="H3" s="7" t="s">
        <v>12</v>
      </c>
      <c r="I3" s="7" t="s">
        <v>17</v>
      </c>
      <c r="J3" s="7" t="s">
        <v>17</v>
      </c>
      <c r="K3" s="58" t="s">
        <v>17</v>
      </c>
      <c r="L3" s="58" t="s">
        <v>17</v>
      </c>
      <c r="M3" s="7" t="s">
        <v>17</v>
      </c>
      <c r="N3" s="7">
        <v>2023</v>
      </c>
      <c r="O3" s="123">
        <v>1.0110314236138842E-2</v>
      </c>
      <c r="P3" s="123">
        <v>2.85522423478854E-2</v>
      </c>
      <c r="Q3" s="123">
        <v>3.79915321420096E-2</v>
      </c>
      <c r="R3" s="123">
        <v>4.0701310224968597E-2</v>
      </c>
      <c r="S3" s="124">
        <v>4.0991127629274947E-2</v>
      </c>
    </row>
    <row r="4" spans="1:19" x14ac:dyDescent="0.35">
      <c r="A4" s="38" t="s">
        <v>94</v>
      </c>
      <c r="B4" s="56" t="s">
        <v>10</v>
      </c>
      <c r="C4" s="56" t="s">
        <v>122</v>
      </c>
      <c r="D4" s="7" t="s">
        <v>123</v>
      </c>
      <c r="E4" s="7" t="s">
        <v>45</v>
      </c>
      <c r="F4" s="56" t="s">
        <v>14</v>
      </c>
      <c r="G4" s="7" t="s">
        <v>14</v>
      </c>
      <c r="H4" s="7" t="s">
        <v>12</v>
      </c>
      <c r="I4" s="7" t="s">
        <v>17</v>
      </c>
      <c r="J4" s="7" t="s">
        <v>17</v>
      </c>
      <c r="K4" s="7" t="s">
        <v>17</v>
      </c>
      <c r="L4" s="7" t="s">
        <v>17</v>
      </c>
      <c r="M4" s="7" t="s">
        <v>17</v>
      </c>
      <c r="N4" s="7">
        <v>2023</v>
      </c>
      <c r="O4" s="18">
        <v>1.5000009999999999E-2</v>
      </c>
      <c r="P4" s="18">
        <v>1.5000100000000001E-2</v>
      </c>
      <c r="Q4" s="18">
        <v>1.5001E-2</v>
      </c>
      <c r="R4" s="18">
        <v>1.5010000000000001E-2</v>
      </c>
      <c r="S4" s="17">
        <v>1.5100000000000001E-2</v>
      </c>
    </row>
    <row r="5" spans="1:19" ht="15" thickBot="1" x14ac:dyDescent="0.4">
      <c r="A5" s="39" t="s">
        <v>94</v>
      </c>
      <c r="B5" s="57" t="s">
        <v>13</v>
      </c>
      <c r="C5" s="57" t="s">
        <v>124</v>
      </c>
      <c r="D5" s="13" t="s">
        <v>125</v>
      </c>
      <c r="E5" s="13" t="s">
        <v>45</v>
      </c>
      <c r="F5" s="13" t="s">
        <v>14</v>
      </c>
      <c r="G5" s="57" t="s">
        <v>14</v>
      </c>
      <c r="H5" s="57" t="s">
        <v>12</v>
      </c>
      <c r="I5" s="13" t="s">
        <v>17</v>
      </c>
      <c r="J5" s="13" t="s">
        <v>17</v>
      </c>
      <c r="K5" s="13" t="s">
        <v>17</v>
      </c>
      <c r="L5" s="13" t="s">
        <v>17</v>
      </c>
      <c r="M5" s="13" t="s">
        <v>17</v>
      </c>
      <c r="N5" s="57">
        <v>2040</v>
      </c>
      <c r="O5" s="40">
        <v>0</v>
      </c>
      <c r="P5" s="40">
        <f>3.73319049141347/93.7569</f>
        <v>3.9817767987353141E-2</v>
      </c>
      <c r="Q5" s="40">
        <f>8.86452/114.589</f>
        <v>7.7359257869429016E-2</v>
      </c>
      <c r="R5" s="40">
        <f>13.9404870897817/138.622</f>
        <v>0.10056475227439871</v>
      </c>
      <c r="S5" s="52">
        <f>19.4189658651877/167.353</f>
        <v>0.11603595911150502</v>
      </c>
    </row>
    <row r="10" spans="1:19" x14ac:dyDescent="0.35">
      <c r="O10" s="153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2"/>
  <sheetViews>
    <sheetView workbookViewId="0">
      <selection activeCell="H18" sqref="H18"/>
    </sheetView>
  </sheetViews>
  <sheetFormatPr defaultRowHeight="14.5" x14ac:dyDescent="0.35"/>
  <cols>
    <col min="1" max="1" width="8.36328125" bestFit="1" customWidth="1"/>
    <col min="2" max="2" width="34.36328125" bestFit="1" customWidth="1"/>
    <col min="3" max="3" width="16.90625" bestFit="1" customWidth="1"/>
    <col min="4" max="4" width="37.36328125" bestFit="1" customWidth="1"/>
  </cols>
  <sheetData>
    <row r="1" spans="1:4" x14ac:dyDescent="0.35">
      <c r="A1" s="8" t="s">
        <v>0</v>
      </c>
      <c r="B1" s="9" t="s">
        <v>23</v>
      </c>
      <c r="C1" s="9" t="s">
        <v>22</v>
      </c>
      <c r="D1" s="10" t="s">
        <v>25</v>
      </c>
    </row>
    <row r="2" spans="1:4" x14ac:dyDescent="0.35">
      <c r="A2" s="45" t="s">
        <v>94</v>
      </c>
      <c r="B2" s="46" t="s">
        <v>101</v>
      </c>
      <c r="C2" s="23" t="s">
        <v>100</v>
      </c>
      <c r="D2" s="24">
        <v>1</v>
      </c>
    </row>
    <row r="3" spans="1:4" x14ac:dyDescent="0.35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35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35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35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35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35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35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35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35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4">
      <c r="A12" s="12" t="s">
        <v>94</v>
      </c>
      <c r="B12" s="13" t="s">
        <v>121</v>
      </c>
      <c r="C12" s="6" t="s">
        <v>120</v>
      </c>
      <c r="D12" s="4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BP35"/>
  <sheetViews>
    <sheetView topLeftCell="D1" zoomScale="83" zoomScaleNormal="203" workbookViewId="0">
      <pane ySplit="1" topLeftCell="A2" activePane="bottomLeft" state="frozen"/>
      <selection pane="bottomLeft" activeCell="F27" sqref="F27"/>
    </sheetView>
  </sheetViews>
  <sheetFormatPr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27.90625" bestFit="1" customWidth="1"/>
    <col min="5" max="5" width="20.90625" bestFit="1" customWidth="1"/>
    <col min="6" max="6" width="10.453125" bestFit="1" customWidth="1"/>
    <col min="7" max="7" width="8.54296875" bestFit="1" customWidth="1"/>
    <col min="8" max="8" width="8.54296875" customWidth="1"/>
    <col min="9" max="9" width="8.453125" customWidth="1"/>
    <col min="10" max="10" width="9.36328125" customWidth="1"/>
    <col min="11" max="13" width="6.08984375" customWidth="1"/>
    <col min="14" max="14" width="6.90625" customWidth="1"/>
    <col min="15" max="19" width="9.90625" customWidth="1"/>
    <col min="20" max="20" width="20.54296875" customWidth="1"/>
  </cols>
  <sheetData>
    <row r="1" spans="1:68" ht="15" thickBot="1" x14ac:dyDescent="0.4">
      <c r="A1" s="14" t="s">
        <v>0</v>
      </c>
      <c r="B1" s="14" t="s">
        <v>89</v>
      </c>
      <c r="C1" s="15" t="s">
        <v>9</v>
      </c>
      <c r="D1" s="15" t="s">
        <v>18</v>
      </c>
      <c r="E1" s="15" t="s">
        <v>1</v>
      </c>
      <c r="F1" s="15" t="s">
        <v>2</v>
      </c>
      <c r="G1" s="15" t="s">
        <v>3</v>
      </c>
      <c r="H1" s="97" t="s">
        <v>75</v>
      </c>
      <c r="I1" s="15" t="s">
        <v>15</v>
      </c>
      <c r="J1" s="15" t="s">
        <v>16</v>
      </c>
      <c r="K1" s="15" t="s">
        <v>6</v>
      </c>
      <c r="L1" s="15" t="s">
        <v>4</v>
      </c>
      <c r="M1" s="15" t="s">
        <v>5</v>
      </c>
      <c r="N1" s="15" t="s">
        <v>7</v>
      </c>
      <c r="O1" s="15" t="s">
        <v>29</v>
      </c>
      <c r="P1" s="15" t="s">
        <v>42</v>
      </c>
      <c r="Q1" s="15" t="s">
        <v>8</v>
      </c>
      <c r="R1" s="15" t="s">
        <v>96</v>
      </c>
      <c r="S1" s="15" t="s">
        <v>97</v>
      </c>
      <c r="T1" s="29" t="s">
        <v>28</v>
      </c>
      <c r="U1" s="98" t="s">
        <v>263</v>
      </c>
      <c r="V1" s="98" t="s">
        <v>264</v>
      </c>
      <c r="W1" s="98" t="s">
        <v>265</v>
      </c>
      <c r="X1" s="98" t="s">
        <v>266</v>
      </c>
      <c r="Y1" s="98" t="s">
        <v>267</v>
      </c>
      <c r="Z1" s="98" t="s">
        <v>268</v>
      </c>
      <c r="AA1" s="98" t="s">
        <v>269</v>
      </c>
      <c r="AB1" s="98" t="s">
        <v>270</v>
      </c>
      <c r="AC1" s="98" t="s">
        <v>271</v>
      </c>
      <c r="AD1" s="98" t="s">
        <v>272</v>
      </c>
      <c r="AE1" s="98" t="s">
        <v>273</v>
      </c>
      <c r="AF1" s="98" t="s">
        <v>274</v>
      </c>
      <c r="AG1" s="98" t="s">
        <v>275</v>
      </c>
      <c r="AH1" s="98" t="s">
        <v>276</v>
      </c>
      <c r="AI1" s="98" t="s">
        <v>277</v>
      </c>
      <c r="AJ1" s="98" t="s">
        <v>278</v>
      </c>
      <c r="AK1" s="98" t="s">
        <v>279</v>
      </c>
      <c r="AL1" s="98" t="s">
        <v>280</v>
      </c>
      <c r="AM1" s="98" t="s">
        <v>281</v>
      </c>
      <c r="AN1" s="98" t="s">
        <v>282</v>
      </c>
      <c r="AO1" s="98" t="s">
        <v>283</v>
      </c>
      <c r="AP1" s="98" t="s">
        <v>284</v>
      </c>
      <c r="AQ1" s="98" t="s">
        <v>285</v>
      </c>
      <c r="AR1" s="98" t="s">
        <v>286</v>
      </c>
      <c r="AS1" s="98" t="s">
        <v>287</v>
      </c>
      <c r="AT1" s="98" t="s">
        <v>288</v>
      </c>
      <c r="AU1" s="98" t="s">
        <v>289</v>
      </c>
      <c r="AV1" s="98" t="s">
        <v>290</v>
      </c>
      <c r="AW1" s="98" t="s">
        <v>291</v>
      </c>
      <c r="AX1" s="98" t="s">
        <v>292</v>
      </c>
      <c r="AY1" s="98" t="s">
        <v>293</v>
      </c>
      <c r="AZ1" s="98" t="s">
        <v>294</v>
      </c>
      <c r="BA1" s="98" t="s">
        <v>295</v>
      </c>
      <c r="BB1" s="98" t="s">
        <v>296</v>
      </c>
      <c r="BC1" s="98" t="s">
        <v>297</v>
      </c>
      <c r="BD1" s="98" t="s">
        <v>298</v>
      </c>
      <c r="BE1" s="98" t="s">
        <v>299</v>
      </c>
      <c r="BF1" s="98" t="s">
        <v>300</v>
      </c>
      <c r="BG1" s="98" t="s">
        <v>301</v>
      </c>
      <c r="BH1" s="98" t="s">
        <v>302</v>
      </c>
      <c r="BI1" s="98" t="s">
        <v>303</v>
      </c>
      <c r="BJ1" s="98" t="s">
        <v>304</v>
      </c>
      <c r="BK1" s="98" t="s">
        <v>305</v>
      </c>
      <c r="BL1" s="98" t="s">
        <v>306</v>
      </c>
      <c r="BM1" s="98" t="s">
        <v>307</v>
      </c>
      <c r="BN1" s="98" t="s">
        <v>308</v>
      </c>
      <c r="BO1" s="98" t="s">
        <v>309</v>
      </c>
      <c r="BP1" s="98" t="s">
        <v>310</v>
      </c>
    </row>
    <row r="2" spans="1:68" x14ac:dyDescent="0.35">
      <c r="A2" s="60" t="s">
        <v>32</v>
      </c>
      <c r="B2" s="61" t="s">
        <v>90</v>
      </c>
      <c r="C2" s="61" t="s">
        <v>11</v>
      </c>
      <c r="D2" s="61" t="s">
        <v>142</v>
      </c>
      <c r="E2" s="61" t="s">
        <v>127</v>
      </c>
      <c r="F2" s="61" t="s">
        <v>14</v>
      </c>
      <c r="G2" s="61" t="s">
        <v>12</v>
      </c>
      <c r="H2" s="61" t="s">
        <v>14</v>
      </c>
      <c r="I2" s="61" t="s">
        <v>17</v>
      </c>
      <c r="J2" s="61" t="s">
        <v>17</v>
      </c>
      <c r="K2" s="61" t="s">
        <v>17</v>
      </c>
      <c r="L2" s="61" t="s">
        <v>17</v>
      </c>
      <c r="M2" s="61" t="s">
        <v>17</v>
      </c>
      <c r="N2" s="61">
        <v>2023</v>
      </c>
      <c r="O2" s="61">
        <v>0</v>
      </c>
      <c r="P2" s="61">
        <v>0</v>
      </c>
      <c r="Q2" s="61">
        <v>0</v>
      </c>
      <c r="R2" s="61">
        <v>0</v>
      </c>
      <c r="S2" s="61">
        <v>0</v>
      </c>
      <c r="T2" s="91" t="s">
        <v>143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</row>
    <row r="3" spans="1:68" x14ac:dyDescent="0.35">
      <c r="A3" s="62" t="s">
        <v>94</v>
      </c>
      <c r="B3" s="63" t="s">
        <v>90</v>
      </c>
      <c r="C3" s="63" t="s">
        <v>37</v>
      </c>
      <c r="D3" s="141" t="s">
        <v>128</v>
      </c>
      <c r="E3" s="63" t="s">
        <v>129</v>
      </c>
      <c r="F3" s="63" t="s">
        <v>14</v>
      </c>
      <c r="G3" s="63" t="s">
        <v>14</v>
      </c>
      <c r="H3" s="63" t="s">
        <v>12</v>
      </c>
      <c r="I3" s="63" t="s">
        <v>17</v>
      </c>
      <c r="J3" s="63" t="s">
        <v>17</v>
      </c>
      <c r="K3" s="63" t="s">
        <v>17</v>
      </c>
      <c r="L3" s="63" t="s">
        <v>17</v>
      </c>
      <c r="M3" s="63" t="s">
        <v>17</v>
      </c>
      <c r="N3" s="63">
        <v>2023</v>
      </c>
      <c r="O3" s="63">
        <v>0.05</v>
      </c>
      <c r="P3" s="63">
        <v>0.05</v>
      </c>
      <c r="Q3" s="63">
        <v>0.05</v>
      </c>
      <c r="R3" s="63">
        <v>0.05</v>
      </c>
      <c r="S3" s="63">
        <v>0.05</v>
      </c>
      <c r="T3" s="92" t="s">
        <v>311</v>
      </c>
      <c r="U3" s="125">
        <v>0</v>
      </c>
      <c r="V3" s="125">
        <v>0</v>
      </c>
      <c r="W3" s="125">
        <v>0</v>
      </c>
      <c r="X3" s="125">
        <v>0</v>
      </c>
      <c r="Y3" s="125">
        <v>0</v>
      </c>
      <c r="Z3" s="125">
        <v>0</v>
      </c>
      <c r="AA3" s="125">
        <v>0</v>
      </c>
      <c r="AB3" s="125">
        <v>0</v>
      </c>
      <c r="AC3" s="125">
        <v>0</v>
      </c>
      <c r="AD3" s="125">
        <v>0</v>
      </c>
      <c r="AE3" s="125">
        <v>0</v>
      </c>
      <c r="AF3" s="125">
        <v>0</v>
      </c>
      <c r="AG3" s="125">
        <v>0</v>
      </c>
      <c r="AH3" s="125">
        <v>0</v>
      </c>
      <c r="AI3" s="125">
        <v>0</v>
      </c>
      <c r="AJ3" s="125">
        <v>0</v>
      </c>
      <c r="AK3" s="125">
        <v>0</v>
      </c>
      <c r="AL3" s="125">
        <v>0</v>
      </c>
      <c r="AM3" s="125">
        <v>0</v>
      </c>
      <c r="AN3" s="125">
        <v>0</v>
      </c>
      <c r="AO3" s="125">
        <v>0</v>
      </c>
      <c r="AP3" s="125">
        <v>0</v>
      </c>
      <c r="AQ3" s="125">
        <v>0</v>
      </c>
      <c r="AR3" s="125">
        <v>0</v>
      </c>
      <c r="AS3" s="125">
        <v>0</v>
      </c>
      <c r="AT3" s="125">
        <v>0</v>
      </c>
      <c r="AU3" s="125">
        <v>0</v>
      </c>
      <c r="AV3" s="125">
        <v>0</v>
      </c>
      <c r="AW3" s="125">
        <v>0</v>
      </c>
      <c r="AX3" s="125">
        <v>0</v>
      </c>
      <c r="AY3" s="125">
        <v>0</v>
      </c>
      <c r="AZ3" s="125">
        <v>0</v>
      </c>
      <c r="BA3" s="125">
        <v>0</v>
      </c>
      <c r="BB3" s="125">
        <v>0</v>
      </c>
      <c r="BC3" s="125">
        <v>0</v>
      </c>
      <c r="BD3" s="125">
        <v>0</v>
      </c>
      <c r="BE3" s="125">
        <v>0</v>
      </c>
      <c r="BF3" s="125">
        <v>0</v>
      </c>
      <c r="BG3" s="125">
        <v>0</v>
      </c>
      <c r="BH3" s="125">
        <v>0</v>
      </c>
      <c r="BI3" s="125">
        <v>0</v>
      </c>
      <c r="BJ3" s="125">
        <v>0</v>
      </c>
      <c r="BK3" s="125">
        <v>0</v>
      </c>
      <c r="BL3" s="125">
        <v>0</v>
      </c>
      <c r="BM3" s="125">
        <v>0</v>
      </c>
      <c r="BN3" s="125">
        <v>0</v>
      </c>
      <c r="BO3" s="125">
        <v>0</v>
      </c>
      <c r="BP3" s="125">
        <v>0</v>
      </c>
    </row>
    <row r="4" spans="1:68" x14ac:dyDescent="0.35">
      <c r="A4" s="62" t="s">
        <v>94</v>
      </c>
      <c r="B4" s="63" t="s">
        <v>90</v>
      </c>
      <c r="C4" s="63" t="s">
        <v>10</v>
      </c>
      <c r="D4" s="141" t="s">
        <v>155</v>
      </c>
      <c r="E4" s="63" t="s">
        <v>146</v>
      </c>
      <c r="F4" s="63" t="s">
        <v>14</v>
      </c>
      <c r="G4" s="63" t="s">
        <v>14</v>
      </c>
      <c r="H4" s="63" t="s">
        <v>12</v>
      </c>
      <c r="I4" s="63" t="s">
        <v>17</v>
      </c>
      <c r="J4" s="63" t="s">
        <v>17</v>
      </c>
      <c r="K4" s="63" t="s">
        <v>17</v>
      </c>
      <c r="L4" s="63" t="s">
        <v>17</v>
      </c>
      <c r="M4" s="63" t="s">
        <v>17</v>
      </c>
      <c r="N4" s="63">
        <v>2023</v>
      </c>
      <c r="O4" s="63" t="s">
        <v>41</v>
      </c>
      <c r="P4" s="63" t="s">
        <v>41</v>
      </c>
      <c r="Q4" s="63">
        <f>70.6/100</f>
        <v>0.70599999999999996</v>
      </c>
      <c r="R4" s="63">
        <f>Q4+0.001</f>
        <v>0.70699999999999996</v>
      </c>
      <c r="S4" s="63">
        <f>R4+0.001</f>
        <v>0.70799999999999996</v>
      </c>
      <c r="T4" s="92" t="s">
        <v>143</v>
      </c>
      <c r="U4" s="126">
        <v>1.3155555555555555E-3</v>
      </c>
      <c r="V4" s="126">
        <v>2.151111111111111E-3</v>
      </c>
      <c r="W4" s="126">
        <v>2.9866666666666665E-3</v>
      </c>
      <c r="X4" s="126">
        <v>3.8222222222222221E-3</v>
      </c>
      <c r="Y4" s="126">
        <v>4.657777777777778E-3</v>
      </c>
      <c r="Z4" s="126">
        <v>5.4933333333333336E-3</v>
      </c>
      <c r="AA4" s="126">
        <v>6.3288888888888891E-3</v>
      </c>
      <c r="AB4" s="126">
        <v>7.1644444444444446E-3</v>
      </c>
      <c r="AC4" s="126">
        <v>8.0000000000000002E-3</v>
      </c>
      <c r="AD4" s="126">
        <v>1.0666666666666666E-2</v>
      </c>
      <c r="AE4" s="126">
        <v>1.3333333333333332E-2</v>
      </c>
      <c r="AF4" s="126">
        <v>1.6E-2</v>
      </c>
      <c r="AG4" s="126">
        <v>2.8000000000000001E-2</v>
      </c>
      <c r="AH4" s="126">
        <v>4.2000000000000003E-2</v>
      </c>
      <c r="AI4" s="126">
        <v>5.6000000000000001E-2</v>
      </c>
      <c r="AJ4" s="126">
        <v>7.0000000000000007E-2</v>
      </c>
      <c r="AK4" s="126">
        <v>8.4000000000000005E-2</v>
      </c>
      <c r="AL4" s="126">
        <v>9.8000000000000004E-2</v>
      </c>
      <c r="AM4" s="126">
        <v>0.13490000000000002</v>
      </c>
      <c r="AN4" s="126">
        <v>0.17180000000000001</v>
      </c>
      <c r="AO4" s="126">
        <v>0.2087</v>
      </c>
      <c r="AP4" s="126">
        <v>0.24559999999999998</v>
      </c>
      <c r="AQ4" s="126">
        <v>0.28249999999999997</v>
      </c>
      <c r="AR4" s="126">
        <v>0.31939999999999996</v>
      </c>
      <c r="AS4" s="126">
        <v>0.35629999999999995</v>
      </c>
      <c r="AT4" s="126">
        <v>0.39319999999999994</v>
      </c>
      <c r="AU4" s="126">
        <v>0.43009999999999993</v>
      </c>
      <c r="AV4" s="126">
        <v>0.46700000000000003</v>
      </c>
      <c r="AW4" s="126">
        <v>0.48447000000000001</v>
      </c>
      <c r="AX4" s="126">
        <v>0.50194000000000005</v>
      </c>
      <c r="AY4" s="126">
        <v>0.51941000000000004</v>
      </c>
      <c r="AZ4" s="126">
        <v>0.53688000000000002</v>
      </c>
      <c r="BA4" s="126">
        <v>0.55435000000000001</v>
      </c>
      <c r="BB4" s="126">
        <v>0.57181999999999999</v>
      </c>
      <c r="BC4" s="126">
        <v>0.58928999999999998</v>
      </c>
      <c r="BD4" s="126">
        <v>0.60675999999999997</v>
      </c>
      <c r="BE4" s="126">
        <v>0.62422999999999995</v>
      </c>
      <c r="BF4" s="126">
        <v>0.64170000000000005</v>
      </c>
      <c r="BG4" s="126">
        <v>0.651115</v>
      </c>
      <c r="BH4" s="126">
        <v>0.66052999999999995</v>
      </c>
      <c r="BI4" s="126">
        <v>0.6699449999999999</v>
      </c>
      <c r="BJ4" s="126">
        <v>0.67935999999999985</v>
      </c>
      <c r="BK4" s="126">
        <v>0.6887749999999998</v>
      </c>
      <c r="BL4" s="126">
        <v>0.69818999999999976</v>
      </c>
      <c r="BM4" s="126">
        <v>0.70760499999999971</v>
      </c>
      <c r="BN4" s="126">
        <v>0.71701999999999966</v>
      </c>
      <c r="BO4" s="126">
        <v>0.72643499999999961</v>
      </c>
      <c r="BP4" s="126">
        <v>0.73584999999999956</v>
      </c>
    </row>
    <row r="5" spans="1:68" x14ac:dyDescent="0.35">
      <c r="A5" s="62" t="s">
        <v>94</v>
      </c>
      <c r="B5" s="63" t="s">
        <v>90</v>
      </c>
      <c r="C5" s="63" t="s">
        <v>10</v>
      </c>
      <c r="D5" s="141" t="s">
        <v>156</v>
      </c>
      <c r="E5" s="63" t="s">
        <v>147</v>
      </c>
      <c r="F5" s="63" t="s">
        <v>14</v>
      </c>
      <c r="G5" s="63" t="s">
        <v>14</v>
      </c>
      <c r="H5" s="63" t="s">
        <v>12</v>
      </c>
      <c r="I5" s="63" t="s">
        <v>17</v>
      </c>
      <c r="J5" s="63" t="s">
        <v>17</v>
      </c>
      <c r="K5" s="63" t="s">
        <v>17</v>
      </c>
      <c r="L5" s="63" t="s">
        <v>17</v>
      </c>
      <c r="M5" s="63" t="s">
        <v>17</v>
      </c>
      <c r="N5" s="63">
        <v>2023</v>
      </c>
      <c r="O5" s="63" t="s">
        <v>41</v>
      </c>
      <c r="P5" s="63" t="s">
        <v>41</v>
      </c>
      <c r="Q5" s="63">
        <f>93.9/100</f>
        <v>0.93900000000000006</v>
      </c>
      <c r="R5" s="63">
        <f t="shared" ref="R5:S5" si="0">Q5+0.001</f>
        <v>0.94000000000000006</v>
      </c>
      <c r="S5" s="63">
        <f t="shared" si="0"/>
        <v>0.94100000000000006</v>
      </c>
      <c r="T5" s="92" t="s">
        <v>143</v>
      </c>
      <c r="U5" s="126">
        <v>5.0000000000000001E-4</v>
      </c>
      <c r="V5" s="126">
        <v>5.9999999999999995E-4</v>
      </c>
      <c r="W5" s="126">
        <v>6.4999999999999997E-4</v>
      </c>
      <c r="X5" s="126">
        <v>6.9999999999999999E-4</v>
      </c>
      <c r="Y5" s="126">
        <v>7.5000000000000002E-4</v>
      </c>
      <c r="Z5" s="126">
        <v>1E-3</v>
      </c>
      <c r="AA5" s="126">
        <v>2E-3</v>
      </c>
      <c r="AB5" s="126">
        <v>3.0000000000000001E-3</v>
      </c>
      <c r="AC5" s="126">
        <v>1.2914285714285715E-2</v>
      </c>
      <c r="AD5" s="126">
        <v>2.2828571428571427E-2</v>
      </c>
      <c r="AE5" s="126">
        <v>3.2742857142857143E-2</v>
      </c>
      <c r="AF5" s="126">
        <v>4.2657142857142859E-2</v>
      </c>
      <c r="AG5" s="126">
        <v>5.2571428571428575E-2</v>
      </c>
      <c r="AH5" s="126">
        <v>6.248571428571429E-2</v>
      </c>
      <c r="AI5" s="126">
        <v>7.2400000000000006E-2</v>
      </c>
      <c r="AJ5" s="126">
        <v>8.2314285714285715E-2</v>
      </c>
      <c r="AK5" s="126">
        <v>9.2228571428571424E-2</v>
      </c>
      <c r="AL5" s="126">
        <v>0.10214285714285715</v>
      </c>
      <c r="AM5" s="126">
        <v>0.14438857142857142</v>
      </c>
      <c r="AN5" s="126">
        <v>0.1866342857142857</v>
      </c>
      <c r="AO5" s="126">
        <v>0.22887999999999997</v>
      </c>
      <c r="AP5" s="126">
        <v>0.27112571428571425</v>
      </c>
      <c r="AQ5" s="126">
        <v>0.31337142857142852</v>
      </c>
      <c r="AR5" s="126">
        <v>0.3556171428571428</v>
      </c>
      <c r="AS5" s="126">
        <v>0.39786285714285707</v>
      </c>
      <c r="AT5" s="126">
        <v>0.44010857142857135</v>
      </c>
      <c r="AU5" s="126">
        <v>0.48235428571428562</v>
      </c>
      <c r="AV5" s="126">
        <v>0.52460000000000007</v>
      </c>
      <c r="AW5" s="126">
        <v>0.57230000000000003</v>
      </c>
      <c r="AX5" s="126">
        <v>0.58888000000000007</v>
      </c>
      <c r="AY5" s="126">
        <v>0.60546000000000011</v>
      </c>
      <c r="AZ5" s="126">
        <v>0.62204000000000015</v>
      </c>
      <c r="BA5" s="126">
        <v>0.63862000000000019</v>
      </c>
      <c r="BB5" s="126">
        <v>0.65520000000000012</v>
      </c>
      <c r="BC5" s="126">
        <v>0.66400000000000015</v>
      </c>
      <c r="BD5" s="126">
        <v>0.67280000000000018</v>
      </c>
      <c r="BE5" s="126">
        <v>0.68160000000000021</v>
      </c>
      <c r="BF5" s="126">
        <v>0.69040000000000024</v>
      </c>
      <c r="BG5" s="126">
        <v>0.69920000000000027</v>
      </c>
      <c r="BH5" s="126">
        <v>0.70799999999999996</v>
      </c>
      <c r="BI5" s="126">
        <v>0.71389999999999998</v>
      </c>
      <c r="BJ5" s="126">
        <v>0.7198</v>
      </c>
      <c r="BK5" s="126">
        <v>0.72570000000000001</v>
      </c>
      <c r="BL5" s="126">
        <v>0.73160000000000003</v>
      </c>
      <c r="BM5" s="126">
        <v>0.73750000000000004</v>
      </c>
      <c r="BN5" s="126">
        <v>0.74340000000000006</v>
      </c>
      <c r="BO5" s="126">
        <v>0.74930000000000008</v>
      </c>
      <c r="BP5" s="126">
        <v>0.75</v>
      </c>
    </row>
    <row r="6" spans="1:68" x14ac:dyDescent="0.35">
      <c r="A6" s="62" t="s">
        <v>94</v>
      </c>
      <c r="B6" s="63" t="s">
        <v>90</v>
      </c>
      <c r="C6" s="63" t="s">
        <v>10</v>
      </c>
      <c r="D6" s="141" t="s">
        <v>157</v>
      </c>
      <c r="E6" s="63" t="s">
        <v>148</v>
      </c>
      <c r="F6" s="63" t="s">
        <v>14</v>
      </c>
      <c r="G6" s="63" t="s">
        <v>14</v>
      </c>
      <c r="H6" s="63" t="s">
        <v>12</v>
      </c>
      <c r="I6" s="63" t="s">
        <v>17</v>
      </c>
      <c r="J6" s="63" t="s">
        <v>17</v>
      </c>
      <c r="K6" s="63" t="s">
        <v>17</v>
      </c>
      <c r="L6" s="63" t="s">
        <v>17</v>
      </c>
      <c r="M6" s="63" t="s">
        <v>17</v>
      </c>
      <c r="N6" s="63">
        <v>2023</v>
      </c>
      <c r="O6" s="63" t="s">
        <v>41</v>
      </c>
      <c r="P6" s="63" t="s">
        <v>41</v>
      </c>
      <c r="Q6" s="63">
        <f>93.9/100</f>
        <v>0.93900000000000006</v>
      </c>
      <c r="R6" s="63">
        <f t="shared" ref="R6:S6" si="1">Q6+0.001</f>
        <v>0.94000000000000006</v>
      </c>
      <c r="S6" s="63">
        <f t="shared" si="1"/>
        <v>0.94100000000000006</v>
      </c>
      <c r="T6" s="92" t="s">
        <v>143</v>
      </c>
      <c r="U6" s="126">
        <v>2E-3</v>
      </c>
      <c r="V6" s="126">
        <v>2.5000000000000001E-3</v>
      </c>
      <c r="W6" s="126">
        <v>3.2000000000000002E-3</v>
      </c>
      <c r="X6" s="126">
        <v>4.0000000000000001E-3</v>
      </c>
      <c r="Y6" s="126">
        <v>5.4999999999999997E-3</v>
      </c>
      <c r="Z6" s="126">
        <v>7.0000000000000001E-3</v>
      </c>
      <c r="AA6" s="126">
        <v>1.7657142857142857E-2</v>
      </c>
      <c r="AB6" s="126">
        <v>2.8314285714285715E-2</v>
      </c>
      <c r="AC6" s="126">
        <v>3.8971428571428574E-2</v>
      </c>
      <c r="AD6" s="126">
        <v>4.9628571428571432E-2</v>
      </c>
      <c r="AE6" s="126">
        <v>6.028571428571429E-2</v>
      </c>
      <c r="AF6" s="126">
        <v>7.0942857142857141E-2</v>
      </c>
      <c r="AG6" s="126">
        <v>8.1600000000000006E-2</v>
      </c>
      <c r="AH6" s="126">
        <v>9.894E-2</v>
      </c>
      <c r="AI6" s="126">
        <v>0.11627999999999999</v>
      </c>
      <c r="AJ6" s="126">
        <v>0.13361999999999999</v>
      </c>
      <c r="AK6" s="126">
        <v>0.15095999999999998</v>
      </c>
      <c r="AL6" s="126">
        <v>0.16829999999999998</v>
      </c>
      <c r="AM6" s="126">
        <v>0.18563999999999997</v>
      </c>
      <c r="AN6" s="126">
        <v>0.20297999999999997</v>
      </c>
      <c r="AO6" s="126">
        <v>0.22031999999999996</v>
      </c>
      <c r="AP6" s="126">
        <v>0.23765999999999995</v>
      </c>
      <c r="AQ6" s="126">
        <v>0.255</v>
      </c>
      <c r="AR6" s="126">
        <v>0.26950000000000002</v>
      </c>
      <c r="AS6" s="126">
        <v>0.28400000000000003</v>
      </c>
      <c r="AT6" s="126">
        <v>0.29850000000000004</v>
      </c>
      <c r="AU6" s="126">
        <v>0.31300000000000006</v>
      </c>
      <c r="AV6" s="126">
        <v>0.32750000000000007</v>
      </c>
      <c r="AW6" s="126">
        <v>0.34200000000000008</v>
      </c>
      <c r="AX6" s="126">
        <v>0.35650000000000009</v>
      </c>
      <c r="AY6" s="126">
        <v>0.37100000000000011</v>
      </c>
      <c r="AZ6" s="126">
        <v>0.38550000000000012</v>
      </c>
      <c r="BA6" s="126">
        <v>0.4</v>
      </c>
      <c r="BB6" s="126">
        <v>0.41155000000000003</v>
      </c>
      <c r="BC6" s="126">
        <v>0.42310000000000003</v>
      </c>
      <c r="BD6" s="126">
        <v>0.43465000000000004</v>
      </c>
      <c r="BE6" s="126">
        <v>0.44620000000000004</v>
      </c>
      <c r="BF6" s="126">
        <v>0.45775000000000005</v>
      </c>
      <c r="BG6" s="126">
        <v>0.46930000000000005</v>
      </c>
      <c r="BH6" s="126">
        <v>0.48085000000000006</v>
      </c>
      <c r="BI6" s="126">
        <v>0.49240000000000006</v>
      </c>
      <c r="BJ6" s="126">
        <v>0.50395000000000001</v>
      </c>
      <c r="BK6" s="126">
        <v>0.51549999999999996</v>
      </c>
      <c r="BL6" s="126">
        <v>0.52704999999999991</v>
      </c>
      <c r="BM6" s="126">
        <v>0.53859999999999986</v>
      </c>
      <c r="BN6" s="126">
        <v>0.55014999999999981</v>
      </c>
      <c r="BO6" s="126">
        <v>0.56169999999999976</v>
      </c>
      <c r="BP6" s="126">
        <v>0.5732499999999997</v>
      </c>
    </row>
    <row r="7" spans="1:68" x14ac:dyDescent="0.35">
      <c r="A7" s="62" t="s">
        <v>94</v>
      </c>
      <c r="B7" s="63" t="s">
        <v>90</v>
      </c>
      <c r="C7" s="63" t="s">
        <v>11</v>
      </c>
      <c r="D7" s="141" t="s">
        <v>158</v>
      </c>
      <c r="E7" s="63" t="s">
        <v>149</v>
      </c>
      <c r="F7" s="63" t="s">
        <v>14</v>
      </c>
      <c r="G7" s="63" t="s">
        <v>14</v>
      </c>
      <c r="H7" s="63" t="s">
        <v>12</v>
      </c>
      <c r="I7" s="63" t="s">
        <v>17</v>
      </c>
      <c r="J7" s="63" t="s">
        <v>17</v>
      </c>
      <c r="K7" s="63" t="s">
        <v>17</v>
      </c>
      <c r="L7" s="63" t="s">
        <v>17</v>
      </c>
      <c r="M7" s="63" t="s">
        <v>17</v>
      </c>
      <c r="N7" s="63">
        <v>2023</v>
      </c>
      <c r="O7" s="63" t="s">
        <v>41</v>
      </c>
      <c r="P7" s="63">
        <v>1</v>
      </c>
      <c r="Q7" s="63">
        <v>1</v>
      </c>
      <c r="R7" s="63">
        <v>1</v>
      </c>
      <c r="S7" s="63">
        <v>1</v>
      </c>
      <c r="T7" s="92" t="s">
        <v>143</v>
      </c>
      <c r="U7" s="126">
        <v>1.9799999999999999E-4</v>
      </c>
      <c r="V7" s="126">
        <v>5.1650000000000003E-3</v>
      </c>
      <c r="W7" s="126">
        <v>1.0132E-2</v>
      </c>
      <c r="X7" s="126">
        <v>1.5099E-2</v>
      </c>
      <c r="Y7" s="126">
        <v>2.0065999999999997E-2</v>
      </c>
      <c r="Z7" s="126">
        <v>2.5032999999999996E-2</v>
      </c>
      <c r="AA7" s="126">
        <v>0.03</v>
      </c>
      <c r="AB7" s="126">
        <v>5.1428571428571428E-2</v>
      </c>
      <c r="AC7" s="126">
        <v>7.2857142857142856E-2</v>
      </c>
      <c r="AD7" s="126">
        <v>9.4285714285714278E-2</v>
      </c>
      <c r="AE7" s="126">
        <v>0.1157142857142857</v>
      </c>
      <c r="AF7" s="126">
        <v>0.13714285714285712</v>
      </c>
      <c r="AG7" s="126">
        <v>0.15857142857142853</v>
      </c>
      <c r="AH7" s="126">
        <v>0.18</v>
      </c>
      <c r="AI7" s="126">
        <v>0.19799999999999998</v>
      </c>
      <c r="AJ7" s="126">
        <v>0.216</v>
      </c>
      <c r="AK7" s="126">
        <v>0.23399999999999999</v>
      </c>
      <c r="AL7" s="126">
        <v>0.252</v>
      </c>
      <c r="AM7" s="126">
        <v>0.27</v>
      </c>
      <c r="AN7" s="126">
        <v>0.28800000000000003</v>
      </c>
      <c r="AO7" s="126">
        <v>0.30600000000000005</v>
      </c>
      <c r="AP7" s="126">
        <v>0.32400000000000007</v>
      </c>
      <c r="AQ7" s="126">
        <v>0.34200000000000008</v>
      </c>
      <c r="AR7" s="126">
        <v>0.36</v>
      </c>
      <c r="AS7" s="126">
        <v>0.372</v>
      </c>
      <c r="AT7" s="126">
        <v>0.38400000000000001</v>
      </c>
      <c r="AU7" s="126">
        <v>0.39600000000000002</v>
      </c>
      <c r="AV7" s="126">
        <v>0.40800000000000003</v>
      </c>
      <c r="AW7" s="126">
        <v>0.42000000000000004</v>
      </c>
      <c r="AX7" s="126">
        <v>0.43200000000000005</v>
      </c>
      <c r="AY7" s="126">
        <v>0.44400000000000006</v>
      </c>
      <c r="AZ7" s="126">
        <v>0.45600000000000007</v>
      </c>
      <c r="BA7" s="126">
        <v>0.46800000000000008</v>
      </c>
      <c r="BB7" s="126">
        <v>0.48</v>
      </c>
      <c r="BC7" s="126">
        <v>0.48449999999999999</v>
      </c>
      <c r="BD7" s="126">
        <v>0.48899999999999993</v>
      </c>
      <c r="BE7" s="126">
        <v>0.49349999999999994</v>
      </c>
      <c r="BF7" s="126">
        <v>0.49799999999999989</v>
      </c>
      <c r="BG7" s="126">
        <v>0.50249999999999984</v>
      </c>
      <c r="BH7" s="126">
        <v>0.50699999999999978</v>
      </c>
      <c r="BI7" s="126">
        <v>0.51149999999999984</v>
      </c>
      <c r="BJ7" s="126">
        <v>0.51599999999999979</v>
      </c>
      <c r="BK7" s="126">
        <v>0.52049999999999974</v>
      </c>
      <c r="BL7" s="126">
        <v>0.52499999999999969</v>
      </c>
      <c r="BM7" s="126">
        <v>0.52949999999999964</v>
      </c>
      <c r="BN7" s="126">
        <v>0.5339999999999997</v>
      </c>
      <c r="BO7" s="126">
        <v>0.53849999999999965</v>
      </c>
      <c r="BP7" s="126">
        <v>0.54299999999999959</v>
      </c>
    </row>
    <row r="8" spans="1:68" x14ac:dyDescent="0.35">
      <c r="A8" s="62" t="s">
        <v>94</v>
      </c>
      <c r="B8" s="63" t="s">
        <v>90</v>
      </c>
      <c r="C8" s="63" t="s">
        <v>11</v>
      </c>
      <c r="D8" s="141" t="s">
        <v>159</v>
      </c>
      <c r="E8" s="63" t="s">
        <v>127</v>
      </c>
      <c r="F8" s="63" t="s">
        <v>14</v>
      </c>
      <c r="G8" s="63" t="s">
        <v>14</v>
      </c>
      <c r="H8" s="63" t="s">
        <v>12</v>
      </c>
      <c r="I8" s="63" t="s">
        <v>17</v>
      </c>
      <c r="J8" s="63" t="s">
        <v>17</v>
      </c>
      <c r="K8" s="63" t="s">
        <v>17</v>
      </c>
      <c r="L8" s="63" t="s">
        <v>17</v>
      </c>
      <c r="M8" s="63" t="s">
        <v>17</v>
      </c>
      <c r="N8" s="63">
        <v>2023</v>
      </c>
      <c r="O8" s="63" t="s">
        <v>41</v>
      </c>
      <c r="P8" s="63" t="s">
        <v>41</v>
      </c>
      <c r="Q8" s="63">
        <f>46.9/100</f>
        <v>0.46899999999999997</v>
      </c>
      <c r="R8" s="63">
        <f t="shared" ref="R8:S8" si="2">Q8+0.001</f>
        <v>0.47</v>
      </c>
      <c r="S8" s="63">
        <f t="shared" si="2"/>
        <v>0.47099999999999997</v>
      </c>
      <c r="T8" s="92" t="s">
        <v>143</v>
      </c>
      <c r="U8" s="126">
        <v>5.0000000000000001E-4</v>
      </c>
      <c r="V8" s="126">
        <v>1E-3</v>
      </c>
      <c r="W8" s="126">
        <v>3.0000000000000001E-3</v>
      </c>
      <c r="X8" s="126">
        <v>8.0000000000000002E-3</v>
      </c>
      <c r="Y8" s="126">
        <v>8.9999999999999993E-3</v>
      </c>
      <c r="Z8" s="126">
        <v>0.01</v>
      </c>
      <c r="AA8" s="126">
        <v>2.2352941176470589E-2</v>
      </c>
      <c r="AB8" s="126">
        <v>3.4705882352941177E-2</v>
      </c>
      <c r="AC8" s="126">
        <v>4.7058823529411764E-2</v>
      </c>
      <c r="AD8" s="126">
        <v>5.9411764705882351E-2</v>
      </c>
      <c r="AE8" s="126">
        <v>7.1764705882352939E-2</v>
      </c>
      <c r="AF8" s="126">
        <v>8.4117647058823519E-2</v>
      </c>
      <c r="AG8" s="126">
        <v>9.6470588235294114E-2</v>
      </c>
      <c r="AH8" s="126">
        <v>0.10882352941176471</v>
      </c>
      <c r="AI8" s="126">
        <v>0.1211764705882353</v>
      </c>
      <c r="AJ8" s="126">
        <v>0.1335294117647059</v>
      </c>
      <c r="AK8" s="126">
        <v>0.14588235294117649</v>
      </c>
      <c r="AL8" s="126">
        <v>0.15823529411764709</v>
      </c>
      <c r="AM8" s="126">
        <v>0.17058823529411768</v>
      </c>
      <c r="AN8" s="126">
        <v>0.18294117647058827</v>
      </c>
      <c r="AO8" s="126">
        <v>0.19529411764705887</v>
      </c>
      <c r="AP8" s="126">
        <v>0.20764705882352946</v>
      </c>
      <c r="AQ8" s="126">
        <v>0.22</v>
      </c>
      <c r="AR8" s="126">
        <v>0.23980000000000001</v>
      </c>
      <c r="AS8" s="126">
        <v>0.2596</v>
      </c>
      <c r="AT8" s="126">
        <v>0.27939999999999998</v>
      </c>
      <c r="AU8" s="126">
        <v>0.29919999999999997</v>
      </c>
      <c r="AV8" s="126">
        <v>0.31899999999999995</v>
      </c>
      <c r="AW8" s="126">
        <v>0.33879999999999993</v>
      </c>
      <c r="AX8" s="126">
        <v>0.35859999999999992</v>
      </c>
      <c r="AY8" s="126">
        <v>0.3783999999999999</v>
      </c>
      <c r="AZ8" s="126">
        <v>0.39819999999999989</v>
      </c>
      <c r="BA8" s="126">
        <v>0.41799999999999998</v>
      </c>
      <c r="BB8" s="126">
        <v>0.43179999999999996</v>
      </c>
      <c r="BC8" s="126">
        <v>0.44559999999999994</v>
      </c>
      <c r="BD8" s="126">
        <v>0.45939999999999992</v>
      </c>
      <c r="BE8" s="126">
        <v>0.4731999999999999</v>
      </c>
      <c r="BF8" s="126">
        <v>0.48699999999999988</v>
      </c>
      <c r="BG8" s="126">
        <v>0.50079999999999991</v>
      </c>
      <c r="BH8" s="126">
        <v>0.51459999999999995</v>
      </c>
      <c r="BI8" s="126">
        <v>0.52839999999999998</v>
      </c>
      <c r="BJ8" s="126">
        <v>0.54220000000000002</v>
      </c>
      <c r="BK8" s="126">
        <v>0.55600000000000005</v>
      </c>
      <c r="BL8" s="126">
        <v>0.56980000000000008</v>
      </c>
      <c r="BM8" s="126">
        <v>0.58360000000000012</v>
      </c>
      <c r="BN8" s="126">
        <v>0.59740000000000015</v>
      </c>
      <c r="BO8" s="126">
        <v>0.61120000000000019</v>
      </c>
      <c r="BP8" s="126">
        <v>0.62500000000000022</v>
      </c>
    </row>
    <row r="9" spans="1:68" x14ac:dyDescent="0.35">
      <c r="A9" s="62" t="s">
        <v>94</v>
      </c>
      <c r="B9" s="63" t="s">
        <v>90</v>
      </c>
      <c r="C9" s="63" t="s">
        <v>11</v>
      </c>
      <c r="D9" s="141" t="s">
        <v>126</v>
      </c>
      <c r="E9" s="63" t="s">
        <v>150</v>
      </c>
      <c r="F9" s="63" t="s">
        <v>14</v>
      </c>
      <c r="G9" s="63" t="s">
        <v>14</v>
      </c>
      <c r="H9" s="63" t="s">
        <v>12</v>
      </c>
      <c r="I9" s="63" t="s">
        <v>17</v>
      </c>
      <c r="J9" s="63" t="s">
        <v>17</v>
      </c>
      <c r="K9" s="63" t="s">
        <v>17</v>
      </c>
      <c r="L9" s="63" t="s">
        <v>17</v>
      </c>
      <c r="M9" s="63" t="s">
        <v>17</v>
      </c>
      <c r="N9" s="63">
        <v>2023</v>
      </c>
      <c r="O9" s="63" t="s">
        <v>41</v>
      </c>
      <c r="P9" s="63" t="s">
        <v>41</v>
      </c>
      <c r="Q9" s="63">
        <f>46.9/100</f>
        <v>0.46899999999999997</v>
      </c>
      <c r="R9" s="63">
        <f t="shared" ref="R9:S9" si="3">Q9+0.001</f>
        <v>0.47</v>
      </c>
      <c r="S9" s="63">
        <f t="shared" si="3"/>
        <v>0.47099999999999997</v>
      </c>
      <c r="T9" s="92" t="s">
        <v>143</v>
      </c>
      <c r="U9" s="126">
        <v>6.9999999999999999E-4</v>
      </c>
      <c r="V9" s="126">
        <v>1.1999999999999999E-3</v>
      </c>
      <c r="W9" s="126">
        <v>3.5000000000000001E-3</v>
      </c>
      <c r="X9" s="126">
        <v>8.9999999999999993E-3</v>
      </c>
      <c r="Y9" s="126">
        <v>0.01</v>
      </c>
      <c r="Z9" s="126">
        <v>1.1714285714285715E-2</v>
      </c>
      <c r="AA9" s="126">
        <v>1.842857142857143E-2</v>
      </c>
      <c r="AB9" s="126">
        <v>0.02</v>
      </c>
      <c r="AC9" s="126">
        <v>3.1857142857142862E-2</v>
      </c>
      <c r="AD9" s="126">
        <v>3.8571428571428576E-2</v>
      </c>
      <c r="AE9" s="126">
        <v>4.528571428571429E-2</v>
      </c>
      <c r="AF9" s="126">
        <v>5.1999999999999998E-2</v>
      </c>
      <c r="AG9" s="126">
        <v>6.9400000000000003E-2</v>
      </c>
      <c r="AH9" s="126">
        <v>8.6800000000000002E-2</v>
      </c>
      <c r="AI9" s="126">
        <v>0.1042</v>
      </c>
      <c r="AJ9" s="126">
        <v>0.1216</v>
      </c>
      <c r="AK9" s="126">
        <v>0.13900000000000001</v>
      </c>
      <c r="AL9" s="126">
        <v>0.15640000000000001</v>
      </c>
      <c r="AM9" s="126">
        <v>0.17380000000000001</v>
      </c>
      <c r="AN9" s="126">
        <v>0.19120000000000001</v>
      </c>
      <c r="AO9" s="126">
        <v>0.20860000000000001</v>
      </c>
      <c r="AP9" s="126">
        <v>0.22600000000000001</v>
      </c>
      <c r="AQ9" s="126">
        <v>0.246</v>
      </c>
      <c r="AR9" s="126">
        <v>0.26600000000000001</v>
      </c>
      <c r="AS9" s="126">
        <v>0.28600000000000003</v>
      </c>
      <c r="AT9" s="126">
        <v>0.30600000000000005</v>
      </c>
      <c r="AU9" s="126">
        <v>0.32600000000000007</v>
      </c>
      <c r="AV9" s="126">
        <v>0.34600000000000009</v>
      </c>
      <c r="AW9" s="126">
        <v>0.3660000000000001</v>
      </c>
      <c r="AX9" s="126">
        <v>0.38600000000000012</v>
      </c>
      <c r="AY9" s="126">
        <v>0.40600000000000014</v>
      </c>
      <c r="AZ9" s="126">
        <v>0.42599999999999999</v>
      </c>
      <c r="BA9" s="126">
        <v>0.43924999999999997</v>
      </c>
      <c r="BB9" s="126">
        <v>0.45249999999999996</v>
      </c>
      <c r="BC9" s="126">
        <v>0.46574999999999994</v>
      </c>
      <c r="BD9" s="126">
        <v>0.47899999999999993</v>
      </c>
      <c r="BE9" s="126">
        <v>0.49224999999999991</v>
      </c>
      <c r="BF9" s="126">
        <v>0.50549999999999995</v>
      </c>
      <c r="BG9" s="126">
        <v>0.51874999999999993</v>
      </c>
      <c r="BH9" s="126">
        <v>0.53199999999999992</v>
      </c>
      <c r="BI9" s="126">
        <v>0.5452499999999999</v>
      </c>
      <c r="BJ9" s="126">
        <v>0.55849999999999989</v>
      </c>
      <c r="BK9" s="126">
        <v>0.57174999999999987</v>
      </c>
      <c r="BL9" s="126">
        <v>0.58499999999999985</v>
      </c>
      <c r="BM9" s="126">
        <v>0.59824999999999984</v>
      </c>
      <c r="BN9" s="126">
        <v>0.61149999999999982</v>
      </c>
      <c r="BO9" s="126">
        <v>0.61799999999999999</v>
      </c>
      <c r="BP9" s="126">
        <v>0.625</v>
      </c>
    </row>
    <row r="10" spans="1:68" x14ac:dyDescent="0.35">
      <c r="A10" s="62" t="s">
        <v>94</v>
      </c>
      <c r="B10" s="63" t="s">
        <v>90</v>
      </c>
      <c r="C10" s="63" t="s">
        <v>11</v>
      </c>
      <c r="D10" s="141" t="s">
        <v>160</v>
      </c>
      <c r="E10" s="63" t="s">
        <v>151</v>
      </c>
      <c r="F10" s="63" t="s">
        <v>14</v>
      </c>
      <c r="G10" s="63" t="s">
        <v>14</v>
      </c>
      <c r="H10" s="63" t="s">
        <v>12</v>
      </c>
      <c r="I10" s="63" t="s">
        <v>17</v>
      </c>
      <c r="J10" s="63" t="s">
        <v>17</v>
      </c>
      <c r="K10" s="63" t="s">
        <v>17</v>
      </c>
      <c r="L10" s="63" t="s">
        <v>17</v>
      </c>
      <c r="M10" s="63" t="s">
        <v>17</v>
      </c>
      <c r="N10" s="63">
        <v>2023</v>
      </c>
      <c r="O10" s="63" t="s">
        <v>41</v>
      </c>
      <c r="P10" s="63" t="s">
        <v>41</v>
      </c>
      <c r="Q10" s="63">
        <f>43.5/100</f>
        <v>0.435</v>
      </c>
      <c r="R10" s="63">
        <f t="shared" ref="R10:S10" si="4">Q10+0.001</f>
        <v>0.436</v>
      </c>
      <c r="S10" s="63">
        <f t="shared" si="4"/>
        <v>0.437</v>
      </c>
      <c r="T10" s="92" t="s">
        <v>143</v>
      </c>
      <c r="U10" s="126">
        <v>1.4500000000000001E-3</v>
      </c>
      <c r="V10" s="126">
        <v>2.3600000000000001E-3</v>
      </c>
      <c r="W10" s="126">
        <v>3.2700000000000003E-3</v>
      </c>
      <c r="X10" s="126">
        <v>4.1800000000000006E-3</v>
      </c>
      <c r="Y10" s="126">
        <v>5.0900000000000008E-3</v>
      </c>
      <c r="Z10" s="126">
        <v>6.0000000000000001E-3</v>
      </c>
      <c r="AA10" s="126">
        <v>1.0857142857142857E-2</v>
      </c>
      <c r="AB10" s="126">
        <v>1.5714285714285715E-2</v>
      </c>
      <c r="AC10" s="126">
        <v>2.0571428571428574E-2</v>
      </c>
      <c r="AD10" s="126">
        <v>2.5428571428571432E-2</v>
      </c>
      <c r="AE10" s="126">
        <v>3.0285714285714291E-2</v>
      </c>
      <c r="AF10" s="126">
        <v>3.5142857142857149E-2</v>
      </c>
      <c r="AG10" s="126">
        <v>0.04</v>
      </c>
      <c r="AH10" s="126">
        <v>5.5599999999999997E-2</v>
      </c>
      <c r="AI10" s="126">
        <v>7.1199999999999999E-2</v>
      </c>
      <c r="AJ10" s="126">
        <v>8.6800000000000002E-2</v>
      </c>
      <c r="AK10" s="126">
        <v>0.1024</v>
      </c>
      <c r="AL10" s="126">
        <v>0.11800000000000001</v>
      </c>
      <c r="AM10" s="126">
        <v>0.1336</v>
      </c>
      <c r="AN10" s="126">
        <v>0.1492</v>
      </c>
      <c r="AO10" s="126">
        <v>0.1648</v>
      </c>
      <c r="AP10" s="126">
        <v>0.1804</v>
      </c>
      <c r="AQ10" s="126">
        <v>0.19600000000000001</v>
      </c>
      <c r="AR10" s="126">
        <v>0.22770000000000001</v>
      </c>
      <c r="AS10" s="126">
        <v>0.25940000000000002</v>
      </c>
      <c r="AT10" s="126">
        <v>0.29110000000000003</v>
      </c>
      <c r="AU10" s="126">
        <v>0.32280000000000003</v>
      </c>
      <c r="AV10" s="126">
        <v>0.35450000000000004</v>
      </c>
      <c r="AW10" s="126">
        <v>0.38620000000000004</v>
      </c>
      <c r="AX10" s="126">
        <v>0.41790000000000005</v>
      </c>
      <c r="AY10" s="126">
        <v>0.44960000000000006</v>
      </c>
      <c r="AZ10" s="126">
        <v>0.48130000000000006</v>
      </c>
      <c r="BA10" s="126">
        <v>0.51300000000000001</v>
      </c>
      <c r="BB10" s="126">
        <v>0.52775000000000005</v>
      </c>
      <c r="BC10" s="126">
        <v>0.54250000000000009</v>
      </c>
      <c r="BD10" s="126">
        <v>0.55725000000000013</v>
      </c>
      <c r="BE10" s="126">
        <v>0.57200000000000017</v>
      </c>
      <c r="BF10" s="126">
        <v>0.58675000000000022</v>
      </c>
      <c r="BG10" s="126">
        <v>0.60150000000000026</v>
      </c>
      <c r="BH10" s="126">
        <v>0.6162500000000003</v>
      </c>
      <c r="BI10" s="126">
        <v>0.63100000000000034</v>
      </c>
      <c r="BJ10" s="126">
        <v>0.64575000000000038</v>
      </c>
      <c r="BK10" s="126">
        <v>0.66050000000000042</v>
      </c>
      <c r="BL10" s="126">
        <v>0.67525000000000046</v>
      </c>
      <c r="BM10" s="126">
        <v>0.6900000000000005</v>
      </c>
      <c r="BN10" s="126">
        <v>0.70475000000000054</v>
      </c>
      <c r="BO10" s="126">
        <v>0.71950000000000058</v>
      </c>
      <c r="BP10" s="126">
        <v>0.73425000000000062</v>
      </c>
    </row>
    <row r="11" spans="1:68" x14ac:dyDescent="0.35">
      <c r="A11" s="62" t="s">
        <v>94</v>
      </c>
      <c r="B11" s="63" t="s">
        <v>90</v>
      </c>
      <c r="C11" s="63" t="s">
        <v>37</v>
      </c>
      <c r="D11" s="141" t="s">
        <v>161</v>
      </c>
      <c r="E11" s="63" t="s">
        <v>152</v>
      </c>
      <c r="F11" s="63" t="s">
        <v>14</v>
      </c>
      <c r="G11" s="63" t="s">
        <v>14</v>
      </c>
      <c r="H11" s="63" t="s">
        <v>12</v>
      </c>
      <c r="I11" s="63" t="s">
        <v>17</v>
      </c>
      <c r="J11" s="63" t="s">
        <v>17</v>
      </c>
      <c r="K11" s="63" t="s">
        <v>17</v>
      </c>
      <c r="L11" s="63" t="s">
        <v>17</v>
      </c>
      <c r="M11" s="63" t="s">
        <v>17</v>
      </c>
      <c r="N11" s="63">
        <v>2023</v>
      </c>
      <c r="O11" s="63">
        <f>7/100</f>
        <v>7.0000000000000007E-2</v>
      </c>
      <c r="P11" s="63">
        <f>6.1/100</f>
        <v>6.0999999999999999E-2</v>
      </c>
      <c r="Q11" s="63">
        <f>9.5/100</f>
        <v>9.5000000000000001E-2</v>
      </c>
      <c r="R11" s="63">
        <f t="shared" ref="R11:S12" si="5">Q11+0.001</f>
        <v>9.6000000000000002E-2</v>
      </c>
      <c r="S11" s="63">
        <f t="shared" si="5"/>
        <v>9.7000000000000003E-2</v>
      </c>
      <c r="T11" s="92" t="s">
        <v>311</v>
      </c>
      <c r="U11" s="126">
        <v>0</v>
      </c>
      <c r="V11" s="126">
        <v>0</v>
      </c>
      <c r="W11" s="126">
        <v>0</v>
      </c>
      <c r="X11" s="126">
        <v>0</v>
      </c>
      <c r="Y11" s="126">
        <v>0</v>
      </c>
      <c r="Z11" s="126">
        <v>0</v>
      </c>
      <c r="AA11" s="126">
        <v>0</v>
      </c>
      <c r="AB11" s="126">
        <v>0</v>
      </c>
      <c r="AC11" s="126">
        <v>0</v>
      </c>
      <c r="AD11" s="126">
        <v>0</v>
      </c>
      <c r="AE11" s="126">
        <v>0</v>
      </c>
      <c r="AF11" s="126">
        <v>0</v>
      </c>
      <c r="AG11" s="126">
        <v>1E-4</v>
      </c>
      <c r="AH11" s="126">
        <v>2.0000000000000001E-4</v>
      </c>
      <c r="AI11" s="126">
        <v>4.0000000000000002E-4</v>
      </c>
      <c r="AJ11" s="126">
        <v>5.9999999999999995E-4</v>
      </c>
      <c r="AK11" s="126">
        <v>1.6666666666666668E-3</v>
      </c>
      <c r="AL11" s="126">
        <v>3.3333333333333335E-3</v>
      </c>
      <c r="AM11" s="126">
        <v>5.0000000000000001E-3</v>
      </c>
      <c r="AN11" s="126">
        <v>6.6666666666666671E-3</v>
      </c>
      <c r="AO11" s="126">
        <v>8.3333333333333332E-3</v>
      </c>
      <c r="AP11" s="126">
        <v>0.01</v>
      </c>
      <c r="AQ11" s="126">
        <v>1.9000000000000003E-2</v>
      </c>
      <c r="AR11" s="126">
        <v>2.8000000000000004E-2</v>
      </c>
      <c r="AS11" s="126">
        <v>3.7000000000000005E-2</v>
      </c>
      <c r="AT11" s="126">
        <v>4.6000000000000006E-2</v>
      </c>
      <c r="AU11" s="126">
        <v>5.5000000000000007E-2</v>
      </c>
      <c r="AV11" s="126">
        <v>6.4000000000000001E-2</v>
      </c>
      <c r="AW11" s="126">
        <v>7.3000000000000009E-2</v>
      </c>
      <c r="AX11" s="126">
        <v>8.2000000000000017E-2</v>
      </c>
      <c r="AY11" s="126">
        <v>9.1000000000000025E-2</v>
      </c>
      <c r="AZ11" s="126">
        <v>0.1</v>
      </c>
      <c r="BA11" s="126">
        <v>0.11235000000000001</v>
      </c>
      <c r="BB11" s="126">
        <v>0.12470000000000001</v>
      </c>
      <c r="BC11" s="126">
        <v>0.13705000000000001</v>
      </c>
      <c r="BD11" s="126">
        <v>0.14940000000000001</v>
      </c>
      <c r="BE11" s="126">
        <v>0.16175</v>
      </c>
      <c r="BF11" s="126">
        <v>0.1741</v>
      </c>
      <c r="BG11" s="126">
        <v>0.18645</v>
      </c>
      <c r="BH11" s="126">
        <v>0.1988</v>
      </c>
      <c r="BI11" s="126">
        <v>0.21115</v>
      </c>
      <c r="BJ11" s="126">
        <v>0.2235</v>
      </c>
      <c r="BK11" s="126">
        <v>0.24476249999999999</v>
      </c>
      <c r="BL11" s="126">
        <v>0.26602499999999996</v>
      </c>
      <c r="BM11" s="126">
        <v>0.28728749999999992</v>
      </c>
      <c r="BN11" s="126">
        <v>0.30854999999999988</v>
      </c>
      <c r="BO11" s="126">
        <v>0.32981249999999984</v>
      </c>
      <c r="BP11" s="126">
        <v>0.3510749999999998</v>
      </c>
    </row>
    <row r="12" spans="1:68" x14ac:dyDescent="0.35">
      <c r="A12" s="62" t="s">
        <v>94</v>
      </c>
      <c r="B12" s="63" t="s">
        <v>90</v>
      </c>
      <c r="C12" s="63" t="s">
        <v>37</v>
      </c>
      <c r="D12" s="141" t="s">
        <v>166</v>
      </c>
      <c r="E12" s="63" t="s">
        <v>167</v>
      </c>
      <c r="F12" s="63" t="s">
        <v>14</v>
      </c>
      <c r="G12" s="63" t="s">
        <v>14</v>
      </c>
      <c r="H12" s="63" t="s">
        <v>12</v>
      </c>
      <c r="I12" s="63" t="s">
        <v>17</v>
      </c>
      <c r="J12" s="63" t="s">
        <v>17</v>
      </c>
      <c r="K12" s="63" t="s">
        <v>17</v>
      </c>
      <c r="L12" s="63" t="s">
        <v>17</v>
      </c>
      <c r="M12" s="63" t="s">
        <v>17</v>
      </c>
      <c r="N12" s="63">
        <v>2023</v>
      </c>
      <c r="O12" s="63">
        <v>1E-3</v>
      </c>
      <c r="P12" s="63">
        <f>3.1/100</f>
        <v>3.1E-2</v>
      </c>
      <c r="Q12" s="63">
        <f>7.1/100</f>
        <v>7.0999999999999994E-2</v>
      </c>
      <c r="R12" s="63">
        <f t="shared" si="5"/>
        <v>7.1999999999999995E-2</v>
      </c>
      <c r="S12" s="63">
        <f t="shared" si="5"/>
        <v>7.2999999999999995E-2</v>
      </c>
      <c r="T12" s="92" t="s">
        <v>311</v>
      </c>
      <c r="U12" s="126">
        <v>0</v>
      </c>
      <c r="V12" s="126">
        <v>0</v>
      </c>
      <c r="W12" s="126">
        <v>0</v>
      </c>
      <c r="X12" s="126">
        <v>0</v>
      </c>
      <c r="Y12" s="126">
        <v>0</v>
      </c>
      <c r="Z12" s="126">
        <v>0</v>
      </c>
      <c r="AA12" s="126">
        <v>0</v>
      </c>
      <c r="AB12" s="126">
        <v>0</v>
      </c>
      <c r="AC12" s="126">
        <v>0</v>
      </c>
      <c r="AD12" s="126">
        <v>0</v>
      </c>
      <c r="AE12" s="126">
        <v>0</v>
      </c>
      <c r="AF12" s="126">
        <v>0</v>
      </c>
      <c r="AG12" s="126">
        <v>0</v>
      </c>
      <c r="AH12" s="126">
        <v>1E-3</v>
      </c>
      <c r="AI12" s="126">
        <v>1.5E-3</v>
      </c>
      <c r="AJ12" s="126">
        <v>2E-3</v>
      </c>
      <c r="AK12" s="126">
        <v>2.5000000000000001E-3</v>
      </c>
      <c r="AL12" s="126">
        <v>3.0000000000000001E-3</v>
      </c>
      <c r="AM12" s="126">
        <v>3.6999999999999997E-3</v>
      </c>
      <c r="AN12" s="126">
        <v>7.3999999999999995E-3</v>
      </c>
      <c r="AO12" s="126">
        <v>1.1099999999999999E-2</v>
      </c>
      <c r="AP12" s="126">
        <v>1.4799999999999999E-2</v>
      </c>
      <c r="AQ12" s="126">
        <v>1.8499999999999999E-2</v>
      </c>
      <c r="AR12" s="126">
        <v>2.2199999999999998E-2</v>
      </c>
      <c r="AS12" s="126">
        <v>2.5899999999999996E-2</v>
      </c>
      <c r="AT12" s="126">
        <v>2.9599999999999994E-2</v>
      </c>
      <c r="AU12" s="126">
        <v>3.3299999999999996E-2</v>
      </c>
      <c r="AV12" s="126">
        <v>3.6999999999999998E-2</v>
      </c>
      <c r="AW12" s="126">
        <v>0.04</v>
      </c>
      <c r="AX12" s="126">
        <v>4.3000000000000003E-2</v>
      </c>
      <c r="AY12" s="126">
        <v>4.6000000000000006E-2</v>
      </c>
      <c r="AZ12" s="126">
        <v>4.9000000000000009E-2</v>
      </c>
      <c r="BA12" s="126">
        <v>5.2000000000000011E-2</v>
      </c>
      <c r="BB12" s="126">
        <v>5.5000000000000014E-2</v>
      </c>
      <c r="BC12" s="126">
        <v>5.8000000000000017E-2</v>
      </c>
      <c r="BD12" s="126">
        <v>6.1000000000000019E-2</v>
      </c>
      <c r="BE12" s="126">
        <v>6.4000000000000015E-2</v>
      </c>
      <c r="BF12" s="126">
        <v>6.7000000000000004E-2</v>
      </c>
      <c r="BG12" s="126">
        <v>7.1099999999999997E-2</v>
      </c>
      <c r="BH12" s="126">
        <v>7.5199999999999989E-2</v>
      </c>
      <c r="BI12" s="126">
        <v>7.9299999999999982E-2</v>
      </c>
      <c r="BJ12" s="126">
        <v>8.3399999999999974E-2</v>
      </c>
      <c r="BK12" s="126">
        <v>8.7499999999999967E-2</v>
      </c>
      <c r="BL12" s="126">
        <v>9.1599999999999959E-2</v>
      </c>
      <c r="BM12" s="126">
        <v>9.5699999999999952E-2</v>
      </c>
      <c r="BN12" s="126">
        <v>9.9799999999999944E-2</v>
      </c>
      <c r="BO12" s="126">
        <v>0.10389999999999994</v>
      </c>
      <c r="BP12" s="126">
        <v>0.10799999999999993</v>
      </c>
    </row>
    <row r="13" spans="1:68" x14ac:dyDescent="0.35">
      <c r="A13" s="62" t="s">
        <v>94</v>
      </c>
      <c r="B13" s="63" t="s">
        <v>90</v>
      </c>
      <c r="C13" s="63" t="s">
        <v>165</v>
      </c>
      <c r="D13" s="141" t="s">
        <v>162</v>
      </c>
      <c r="E13" s="63" t="s">
        <v>153</v>
      </c>
      <c r="F13" s="63" t="s">
        <v>14</v>
      </c>
      <c r="G13" s="63" t="s">
        <v>14</v>
      </c>
      <c r="H13" s="63" t="s">
        <v>12</v>
      </c>
      <c r="I13" s="63" t="s">
        <v>17</v>
      </c>
      <c r="J13" s="63" t="s">
        <v>17</v>
      </c>
      <c r="K13" s="63" t="s">
        <v>17</v>
      </c>
      <c r="L13" s="63" t="s">
        <v>17</v>
      </c>
      <c r="M13" s="63" t="s">
        <v>17</v>
      </c>
      <c r="N13" s="63">
        <v>2023</v>
      </c>
      <c r="O13" s="63">
        <f>8/100</f>
        <v>0.08</v>
      </c>
      <c r="P13" s="63">
        <f>8.2/100</f>
        <v>8.199999999999999E-2</v>
      </c>
      <c r="Q13" s="63">
        <f>19.2/100</f>
        <v>0.192</v>
      </c>
      <c r="R13" s="63">
        <f t="shared" ref="R13:S13" si="6">Q13+0.001</f>
        <v>0.193</v>
      </c>
      <c r="S13" s="63">
        <f t="shared" si="6"/>
        <v>0.19400000000000001</v>
      </c>
      <c r="T13" s="92" t="s">
        <v>143</v>
      </c>
      <c r="U13" s="126">
        <v>0</v>
      </c>
      <c r="V13" s="126">
        <v>0</v>
      </c>
      <c r="W13" s="126">
        <v>0</v>
      </c>
      <c r="X13" s="126">
        <v>0</v>
      </c>
      <c r="Y13" s="126">
        <v>0</v>
      </c>
      <c r="Z13" s="126">
        <v>0</v>
      </c>
      <c r="AA13" s="126">
        <v>0</v>
      </c>
      <c r="AB13" s="126">
        <v>5.0000000000000001E-4</v>
      </c>
      <c r="AC13" s="126">
        <v>1.8571428571428571E-3</v>
      </c>
      <c r="AD13" s="126">
        <v>3.7142857142857142E-3</v>
      </c>
      <c r="AE13" s="126">
        <v>5.5714285714285709E-3</v>
      </c>
      <c r="AF13" s="126">
        <v>7.4285714285714285E-3</v>
      </c>
      <c r="AG13" s="126">
        <v>9.285714285714286E-3</v>
      </c>
      <c r="AH13" s="126">
        <v>1.1142857142857144E-2</v>
      </c>
      <c r="AI13" s="126">
        <v>1.8499999999999999E-2</v>
      </c>
      <c r="AJ13" s="126">
        <v>2.9749999999999999E-2</v>
      </c>
      <c r="AK13" s="126">
        <v>4.1000000000000002E-2</v>
      </c>
      <c r="AL13" s="126">
        <v>5.2250000000000005E-2</v>
      </c>
      <c r="AM13" s="126">
        <v>6.3500000000000001E-2</v>
      </c>
      <c r="AN13" s="126">
        <v>7.4749999999999997E-2</v>
      </c>
      <c r="AO13" s="126">
        <v>8.5999999999999993E-2</v>
      </c>
      <c r="AP13" s="126">
        <v>9.7249999999999989E-2</v>
      </c>
      <c r="AQ13" s="126">
        <v>0.10849999999999999</v>
      </c>
      <c r="AR13" s="126">
        <v>0.11974999999999998</v>
      </c>
      <c r="AS13" s="126">
        <v>0.13099999999999998</v>
      </c>
      <c r="AT13" s="126">
        <v>0.14224999999999999</v>
      </c>
      <c r="AU13" s="126">
        <v>0.1535</v>
      </c>
      <c r="AV13" s="126">
        <v>0.16475000000000001</v>
      </c>
      <c r="AW13" s="126">
        <v>0.17600000000000002</v>
      </c>
      <c r="AX13" s="126">
        <v>0.18725000000000003</v>
      </c>
      <c r="AY13" s="126">
        <v>0.19850000000000001</v>
      </c>
      <c r="AZ13" s="126">
        <v>0.22520000000000001</v>
      </c>
      <c r="BA13" s="126">
        <v>0.26640000000000003</v>
      </c>
      <c r="BB13" s="126">
        <v>0.30760000000000004</v>
      </c>
      <c r="BC13" s="126">
        <v>0.34880000000000005</v>
      </c>
      <c r="BD13" s="126">
        <v>0.39000000000000007</v>
      </c>
      <c r="BE13" s="126">
        <v>0.43120000000000008</v>
      </c>
      <c r="BF13" s="126">
        <v>0.4724000000000001</v>
      </c>
      <c r="BG13" s="126">
        <v>0.51360000000000006</v>
      </c>
      <c r="BH13" s="126">
        <v>0.55480000000000007</v>
      </c>
      <c r="BI13" s="126">
        <v>0.59599999999999997</v>
      </c>
      <c r="BJ13" s="126">
        <v>0.61119999999999997</v>
      </c>
      <c r="BK13" s="126">
        <v>0.62639999999999996</v>
      </c>
      <c r="BL13" s="126">
        <v>0.64159999999999995</v>
      </c>
      <c r="BM13" s="126">
        <v>0.65679999999999994</v>
      </c>
      <c r="BN13" s="126">
        <v>0.67199999999999993</v>
      </c>
      <c r="BO13" s="126">
        <v>0.68719999999999992</v>
      </c>
      <c r="BP13" s="126">
        <v>0.70239999999999991</v>
      </c>
    </row>
    <row r="14" spans="1:68" ht="15" thickBot="1" x14ac:dyDescent="0.4">
      <c r="A14" s="64" t="s">
        <v>94</v>
      </c>
      <c r="B14" s="65" t="s">
        <v>90</v>
      </c>
      <c r="C14" s="65" t="s">
        <v>164</v>
      </c>
      <c r="D14" s="142" t="s">
        <v>163</v>
      </c>
      <c r="E14" s="65" t="s">
        <v>154</v>
      </c>
      <c r="F14" s="65" t="s">
        <v>14</v>
      </c>
      <c r="G14" s="65" t="s">
        <v>14</v>
      </c>
      <c r="H14" s="65" t="s">
        <v>12</v>
      </c>
      <c r="I14" s="65" t="s">
        <v>17</v>
      </c>
      <c r="J14" s="65" t="s">
        <v>17</v>
      </c>
      <c r="K14" s="65" t="s">
        <v>17</v>
      </c>
      <c r="L14" s="65" t="s">
        <v>17</v>
      </c>
      <c r="M14" s="65" t="s">
        <v>17</v>
      </c>
      <c r="N14" s="65">
        <v>2023</v>
      </c>
      <c r="O14" s="65">
        <f>3/100</f>
        <v>0.03</v>
      </c>
      <c r="P14" s="65">
        <v>0.1</v>
      </c>
      <c r="Q14" s="65">
        <v>0.4</v>
      </c>
      <c r="R14" s="65">
        <f t="shared" ref="R14:S14" si="7">Q14+0.001</f>
        <v>0.40100000000000002</v>
      </c>
      <c r="S14" s="65">
        <f t="shared" si="7"/>
        <v>0.40200000000000002</v>
      </c>
      <c r="T14" s="93" t="s">
        <v>143</v>
      </c>
      <c r="U14" s="126">
        <v>5.4693877551020408E-3</v>
      </c>
      <c r="V14" s="126">
        <v>5.9387755102040815E-3</v>
      </c>
      <c r="W14" s="126">
        <v>6.4081632653061223E-3</v>
      </c>
      <c r="X14" s="126">
        <v>6.877551020408163E-3</v>
      </c>
      <c r="Y14" s="126">
        <v>7.3469387755102037E-3</v>
      </c>
      <c r="Z14" s="126">
        <v>7.8163265306122436E-3</v>
      </c>
      <c r="AA14" s="126">
        <v>8.2857142857142851E-3</v>
      </c>
      <c r="AB14" s="126">
        <v>1.1571428571428571E-2</v>
      </c>
      <c r="AC14" s="126">
        <v>1.4857142857142857E-2</v>
      </c>
      <c r="AD14" s="126">
        <v>1.8142857142857141E-2</v>
      </c>
      <c r="AE14" s="126">
        <v>2.1428571428571425E-2</v>
      </c>
      <c r="AF14" s="126">
        <v>2.4714285714285709E-2</v>
      </c>
      <c r="AG14" s="126">
        <v>2.8000000000000001E-2</v>
      </c>
      <c r="AH14" s="126">
        <v>3.73E-2</v>
      </c>
      <c r="AI14" s="126">
        <v>4.6600000000000003E-2</v>
      </c>
      <c r="AJ14" s="126">
        <v>5.5900000000000005E-2</v>
      </c>
      <c r="AK14" s="126">
        <v>6.5200000000000008E-2</v>
      </c>
      <c r="AL14" s="126">
        <v>7.4500000000000011E-2</v>
      </c>
      <c r="AM14" s="126">
        <v>8.3800000000000013E-2</v>
      </c>
      <c r="AN14" s="126">
        <v>9.3100000000000016E-2</v>
      </c>
      <c r="AO14" s="126">
        <v>0.10240000000000002</v>
      </c>
      <c r="AP14" s="126">
        <v>0.11170000000000002</v>
      </c>
      <c r="AQ14" s="126">
        <v>0.121</v>
      </c>
      <c r="AR14" s="126">
        <v>0.16259999999999999</v>
      </c>
      <c r="AS14" s="126">
        <v>0.20419999999999999</v>
      </c>
      <c r="AT14" s="126">
        <v>0.24579999999999999</v>
      </c>
      <c r="AU14" s="126">
        <v>0.28739999999999999</v>
      </c>
      <c r="AV14" s="126">
        <v>0.32900000000000001</v>
      </c>
      <c r="AW14" s="126">
        <v>0.37060000000000004</v>
      </c>
      <c r="AX14" s="126">
        <v>0.41220000000000007</v>
      </c>
      <c r="AY14" s="126">
        <v>0.45380000000000009</v>
      </c>
      <c r="AZ14" s="126">
        <v>0.49540000000000012</v>
      </c>
      <c r="BA14" s="126">
        <v>0.53700000000000003</v>
      </c>
      <c r="BB14" s="126">
        <v>0.55180000000000007</v>
      </c>
      <c r="BC14" s="126">
        <v>0.5666000000000001</v>
      </c>
      <c r="BD14" s="126">
        <v>0.58140000000000014</v>
      </c>
      <c r="BE14" s="126">
        <v>0.59620000000000017</v>
      </c>
      <c r="BF14" s="126">
        <v>0.61100000000000021</v>
      </c>
      <c r="BG14" s="126">
        <v>0.62580000000000024</v>
      </c>
      <c r="BH14" s="126">
        <v>0.64060000000000028</v>
      </c>
      <c r="BI14" s="126">
        <v>0.65540000000000032</v>
      </c>
      <c r="BJ14" s="126">
        <v>0.67020000000000035</v>
      </c>
      <c r="BK14" s="126">
        <v>0.68500000000000039</v>
      </c>
      <c r="BL14" s="126">
        <v>0.69980000000000042</v>
      </c>
      <c r="BM14" s="126">
        <v>0.71460000000000046</v>
      </c>
      <c r="BN14" s="126">
        <v>0.72940000000000049</v>
      </c>
      <c r="BO14" s="126">
        <v>0.74420000000000053</v>
      </c>
      <c r="BP14" s="126">
        <v>0.75900000000000056</v>
      </c>
    </row>
    <row r="15" spans="1:68" x14ac:dyDescent="0.35">
      <c r="A15" s="66" t="s">
        <v>94</v>
      </c>
      <c r="B15" s="67" t="s">
        <v>90</v>
      </c>
      <c r="C15" s="67" t="s">
        <v>11</v>
      </c>
      <c r="D15" s="143" t="s">
        <v>206</v>
      </c>
      <c r="E15" s="100" t="s">
        <v>173</v>
      </c>
      <c r="F15" s="67" t="s">
        <v>14</v>
      </c>
      <c r="G15" s="67" t="s">
        <v>14</v>
      </c>
      <c r="H15" s="67" t="s">
        <v>12</v>
      </c>
      <c r="I15" s="67" t="s">
        <v>17</v>
      </c>
      <c r="J15" s="67" t="s">
        <v>17</v>
      </c>
      <c r="K15" s="67" t="s">
        <v>17</v>
      </c>
      <c r="L15" s="67" t="s">
        <v>17</v>
      </c>
      <c r="M15" s="67" t="s">
        <v>17</v>
      </c>
      <c r="N15" s="67">
        <v>2023</v>
      </c>
      <c r="O15" s="67" t="s">
        <v>41</v>
      </c>
      <c r="P15" s="67">
        <v>0</v>
      </c>
      <c r="Q15" s="67">
        <v>0</v>
      </c>
      <c r="R15" s="67">
        <v>0</v>
      </c>
      <c r="S15" s="67">
        <v>0</v>
      </c>
      <c r="T15" s="94" t="s">
        <v>143</v>
      </c>
      <c r="U15" s="126">
        <v>1E-3</v>
      </c>
      <c r="V15" s="126">
        <v>2E-3</v>
      </c>
      <c r="W15" s="126">
        <v>4.0000000000000001E-3</v>
      </c>
      <c r="X15" s="126">
        <v>8.0000000000000002E-3</v>
      </c>
      <c r="Y15" s="126">
        <v>0.01</v>
      </c>
      <c r="Z15" s="126">
        <v>1.2E-2</v>
      </c>
      <c r="AA15" s="126">
        <v>1.842857142857143E-2</v>
      </c>
      <c r="AB15" s="126">
        <v>2.4857142857142859E-2</v>
      </c>
      <c r="AC15" s="126">
        <v>3.1285714285714285E-2</v>
      </c>
      <c r="AD15" s="126">
        <v>3.7714285714285714E-2</v>
      </c>
      <c r="AE15" s="126">
        <v>4.4142857142857143E-2</v>
      </c>
      <c r="AF15" s="126">
        <v>5.0571428571428573E-2</v>
      </c>
      <c r="AG15" s="126">
        <v>5.7000000000000002E-2</v>
      </c>
      <c r="AH15" s="126">
        <v>6.8900000000000003E-2</v>
      </c>
      <c r="AI15" s="126">
        <v>8.0799999999999997E-2</v>
      </c>
      <c r="AJ15" s="126">
        <v>9.2699999999999991E-2</v>
      </c>
      <c r="AK15" s="126">
        <v>0.10459999999999998</v>
      </c>
      <c r="AL15" s="126">
        <v>0.11649999999999998</v>
      </c>
      <c r="AM15" s="126">
        <v>0.12839999999999999</v>
      </c>
      <c r="AN15" s="126">
        <v>0.14029999999999998</v>
      </c>
      <c r="AO15" s="126">
        <v>0.15219999999999997</v>
      </c>
      <c r="AP15" s="126">
        <v>0.16409999999999997</v>
      </c>
      <c r="AQ15" s="126">
        <v>0.17599999999999999</v>
      </c>
      <c r="AR15" s="126">
        <v>0.1772</v>
      </c>
      <c r="AS15" s="126">
        <v>0.1784</v>
      </c>
      <c r="AT15" s="126">
        <v>0.17960000000000001</v>
      </c>
      <c r="AU15" s="126">
        <v>0.18080000000000002</v>
      </c>
      <c r="AV15" s="126">
        <v>0.18200000000000002</v>
      </c>
      <c r="AW15" s="126">
        <v>0.18320000000000003</v>
      </c>
      <c r="AX15" s="126">
        <v>0.18440000000000004</v>
      </c>
      <c r="AY15" s="126">
        <v>0.18560000000000004</v>
      </c>
      <c r="AZ15" s="126">
        <v>0.18680000000000005</v>
      </c>
      <c r="BA15" s="126">
        <v>0.188</v>
      </c>
      <c r="BB15" s="126">
        <v>0.18725</v>
      </c>
      <c r="BC15" s="126">
        <v>0.1865</v>
      </c>
      <c r="BD15" s="126">
        <v>0.18575</v>
      </c>
      <c r="BE15" s="126">
        <v>0.185</v>
      </c>
      <c r="BF15" s="126">
        <v>0.18425</v>
      </c>
      <c r="BG15" s="126">
        <v>0.1835</v>
      </c>
      <c r="BH15" s="126">
        <v>0.18275</v>
      </c>
      <c r="BI15" s="126">
        <v>0.182</v>
      </c>
      <c r="BJ15" s="126">
        <v>0.18124999999999999</v>
      </c>
      <c r="BK15" s="126">
        <v>0.18049999999999999</v>
      </c>
      <c r="BL15" s="126">
        <v>0.18</v>
      </c>
      <c r="BM15" s="126">
        <v>0.18</v>
      </c>
      <c r="BN15" s="126">
        <v>0.18</v>
      </c>
      <c r="BO15" s="126">
        <v>0.18</v>
      </c>
      <c r="BP15" s="126">
        <v>0.18</v>
      </c>
    </row>
    <row r="16" spans="1:68" x14ac:dyDescent="0.35">
      <c r="A16" s="68" t="s">
        <v>94</v>
      </c>
      <c r="B16" s="69" t="s">
        <v>90</v>
      </c>
      <c r="C16" s="69" t="s">
        <v>10</v>
      </c>
      <c r="D16" s="141" t="s">
        <v>328</v>
      </c>
      <c r="E16" s="101" t="s">
        <v>327</v>
      </c>
      <c r="F16" s="69" t="s">
        <v>14</v>
      </c>
      <c r="G16" s="69" t="s">
        <v>14</v>
      </c>
      <c r="H16" s="69" t="s">
        <v>12</v>
      </c>
      <c r="I16" s="69" t="s">
        <v>17</v>
      </c>
      <c r="J16" s="69" t="s">
        <v>17</v>
      </c>
      <c r="K16" s="69" t="s">
        <v>17</v>
      </c>
      <c r="L16" s="69" t="s">
        <v>17</v>
      </c>
      <c r="M16" s="69" t="s">
        <v>17</v>
      </c>
      <c r="N16" s="69">
        <v>2023</v>
      </c>
      <c r="O16" s="69" t="s">
        <v>41</v>
      </c>
      <c r="P16" s="69">
        <v>0</v>
      </c>
      <c r="Q16" s="69">
        <v>0</v>
      </c>
      <c r="R16" s="69">
        <v>0</v>
      </c>
      <c r="S16" s="69">
        <v>0</v>
      </c>
      <c r="T16" s="95" t="s">
        <v>143</v>
      </c>
      <c r="U16" s="127">
        <v>0</v>
      </c>
      <c r="V16" s="126">
        <v>0</v>
      </c>
      <c r="W16" s="126">
        <v>0</v>
      </c>
      <c r="X16" s="126">
        <v>0</v>
      </c>
      <c r="Y16" s="126">
        <v>1E-3</v>
      </c>
      <c r="Z16" s="127">
        <v>4.0000000000000001E-3</v>
      </c>
      <c r="AA16" s="126">
        <v>0.02</v>
      </c>
      <c r="AB16" s="126">
        <v>3.6000000000000004E-2</v>
      </c>
      <c r="AC16" s="126">
        <v>5.2000000000000005E-2</v>
      </c>
      <c r="AD16" s="126">
        <v>6.8000000000000005E-2</v>
      </c>
      <c r="AE16" s="126">
        <v>8.4000000000000005E-2</v>
      </c>
      <c r="AF16" s="126">
        <v>0.1</v>
      </c>
      <c r="AG16" s="126">
        <v>0.10181818181818182</v>
      </c>
      <c r="AH16" s="126">
        <v>0.10363636363636364</v>
      </c>
      <c r="AI16" s="126">
        <v>0.10545454545454545</v>
      </c>
      <c r="AJ16" s="126">
        <v>0.10727272727272727</v>
      </c>
      <c r="AK16" s="126">
        <v>0.10909090909090909</v>
      </c>
      <c r="AL16" s="126">
        <v>0.1109090909090909</v>
      </c>
      <c r="AM16" s="126">
        <v>0.11272727272727272</v>
      </c>
      <c r="AN16" s="126">
        <v>0.11454545454545453</v>
      </c>
      <c r="AO16" s="126">
        <v>0.11636363636363635</v>
      </c>
      <c r="AP16" s="126">
        <v>0.11818181818181817</v>
      </c>
      <c r="AQ16" s="126">
        <v>0.12</v>
      </c>
      <c r="AR16" s="126">
        <v>0.12079999999999999</v>
      </c>
      <c r="AS16" s="126">
        <v>0.12159999999999999</v>
      </c>
      <c r="AT16" s="126">
        <v>0.12239999999999998</v>
      </c>
      <c r="AU16" s="126">
        <v>0.12319999999999998</v>
      </c>
      <c r="AV16" s="126">
        <v>0.12399999999999997</v>
      </c>
      <c r="AW16" s="126">
        <v>0.12479999999999997</v>
      </c>
      <c r="AX16" s="126">
        <v>0.12559999999999996</v>
      </c>
      <c r="AY16" s="126">
        <v>0.12639999999999996</v>
      </c>
      <c r="AZ16" s="126">
        <v>0.12719999999999995</v>
      </c>
      <c r="BA16" s="126">
        <v>0.12799999999999995</v>
      </c>
      <c r="BB16" s="126">
        <v>0.12879999999999994</v>
      </c>
      <c r="BC16" s="126">
        <v>0.12959999999999994</v>
      </c>
      <c r="BD16" s="126">
        <v>0.13039999999999993</v>
      </c>
      <c r="BE16" s="126">
        <v>0.13119999999999993</v>
      </c>
      <c r="BF16" s="126">
        <v>0.13199999999999992</v>
      </c>
      <c r="BG16" s="126">
        <v>0.13279999999999992</v>
      </c>
      <c r="BH16" s="126">
        <v>0.13359999999999991</v>
      </c>
      <c r="BI16" s="126">
        <v>0.13439999999999991</v>
      </c>
      <c r="BJ16" s="126">
        <v>0.1351999999999999</v>
      </c>
      <c r="BK16" s="126">
        <v>0.1359999999999999</v>
      </c>
      <c r="BL16" s="126">
        <v>0.13679999999999989</v>
      </c>
      <c r="BM16" s="126">
        <v>0.13759999999999989</v>
      </c>
      <c r="BN16" s="126">
        <v>0.13839999999999988</v>
      </c>
      <c r="BO16" s="126">
        <v>0.13919999999999988</v>
      </c>
      <c r="BP16" s="126">
        <v>0.14000000000000001</v>
      </c>
    </row>
    <row r="17" spans="1:68" x14ac:dyDescent="0.35">
      <c r="A17" s="68" t="s">
        <v>94</v>
      </c>
      <c r="B17" s="69" t="s">
        <v>90</v>
      </c>
      <c r="C17" s="69" t="s">
        <v>10</v>
      </c>
      <c r="D17" s="141" t="s">
        <v>205</v>
      </c>
      <c r="E17" s="69" t="s">
        <v>174</v>
      </c>
      <c r="F17" s="69" t="s">
        <v>14</v>
      </c>
      <c r="G17" s="69" t="s">
        <v>14</v>
      </c>
      <c r="H17" s="69" t="s">
        <v>12</v>
      </c>
      <c r="I17" s="69" t="s">
        <v>17</v>
      </c>
      <c r="J17" s="69" t="s">
        <v>17</v>
      </c>
      <c r="K17" s="69" t="s">
        <v>17</v>
      </c>
      <c r="L17" s="69" t="s">
        <v>17</v>
      </c>
      <c r="M17" s="69" t="s">
        <v>17</v>
      </c>
      <c r="N17" s="69">
        <v>2023</v>
      </c>
      <c r="O17" s="69" t="s">
        <v>41</v>
      </c>
      <c r="P17" s="69" t="s">
        <v>41</v>
      </c>
      <c r="Q17" s="69">
        <f>(1-Q4)*0.9</f>
        <v>0.26460000000000006</v>
      </c>
      <c r="R17" s="69">
        <f t="shared" ref="R17" si="8">(1-R4)*0.9</f>
        <v>0.26370000000000005</v>
      </c>
      <c r="S17" s="69">
        <f>(1-S4)*0.9</f>
        <v>0.26280000000000003</v>
      </c>
      <c r="T17" s="95" t="s">
        <v>143</v>
      </c>
      <c r="U17" s="127">
        <v>0.9985844444444445</v>
      </c>
      <c r="V17" s="127">
        <v>0.99774888888888891</v>
      </c>
      <c r="W17" s="127">
        <v>0.99691333333333332</v>
      </c>
      <c r="X17" s="127">
        <v>0.99607777777777784</v>
      </c>
      <c r="Y17" s="127">
        <v>0.99424222222222225</v>
      </c>
      <c r="Z17" s="127">
        <v>0.99040666666666666</v>
      </c>
      <c r="AA17" s="127">
        <v>0.97357111111111105</v>
      </c>
      <c r="AB17" s="127">
        <v>0.95673555555555556</v>
      </c>
      <c r="AC17" s="127">
        <v>0.93989999999999996</v>
      </c>
      <c r="AD17" s="127">
        <v>0.92123333333333324</v>
      </c>
      <c r="AE17" s="127">
        <v>0.90256666666666674</v>
      </c>
      <c r="AF17" s="127">
        <v>0.88390000000000002</v>
      </c>
      <c r="AG17" s="127">
        <v>0.87008181818181818</v>
      </c>
      <c r="AH17" s="127">
        <v>0.85426363636363634</v>
      </c>
      <c r="AI17" s="127">
        <v>0.83844545454545449</v>
      </c>
      <c r="AJ17" s="127">
        <v>0.82262727272727276</v>
      </c>
      <c r="AK17" s="127">
        <v>0.80680909090909092</v>
      </c>
      <c r="AL17" s="127">
        <v>0.79099090909090919</v>
      </c>
      <c r="AM17" s="127">
        <v>0.75227272727272732</v>
      </c>
      <c r="AN17" s="127">
        <v>0.71355454545454555</v>
      </c>
      <c r="AO17" s="127">
        <v>0.67483636363636368</v>
      </c>
      <c r="AP17" s="127">
        <v>0.6361181818181818</v>
      </c>
      <c r="AQ17" s="127">
        <v>0.59740000000000004</v>
      </c>
      <c r="AR17" s="127">
        <v>0.55970000000000009</v>
      </c>
      <c r="AS17" s="127">
        <v>0.52200000000000013</v>
      </c>
      <c r="AT17" s="127">
        <v>0.48430000000000012</v>
      </c>
      <c r="AU17" s="127">
        <v>0.44660000000000011</v>
      </c>
      <c r="AV17" s="127">
        <v>0.40889999999999999</v>
      </c>
      <c r="AW17" s="127">
        <v>0.39062999999999998</v>
      </c>
      <c r="AX17" s="127">
        <v>0.37236000000000002</v>
      </c>
      <c r="AY17" s="127">
        <v>0.35409000000000002</v>
      </c>
      <c r="AZ17" s="127">
        <v>0.33582000000000001</v>
      </c>
      <c r="BA17" s="127">
        <v>0.31755000000000011</v>
      </c>
      <c r="BB17" s="127">
        <v>0.2992800000000001</v>
      </c>
      <c r="BC17" s="127">
        <v>0.28101000000000009</v>
      </c>
      <c r="BD17" s="127">
        <v>0.26274000000000008</v>
      </c>
      <c r="BE17" s="127">
        <v>0.24447000000000008</v>
      </c>
      <c r="BF17" s="127">
        <v>0.22620000000000007</v>
      </c>
      <c r="BG17" s="127">
        <v>0.21598500000000009</v>
      </c>
      <c r="BH17" s="127">
        <v>0.20577000000000012</v>
      </c>
      <c r="BI17" s="127">
        <v>0.19555500000000026</v>
      </c>
      <c r="BJ17" s="127">
        <v>0.18534000000000028</v>
      </c>
      <c r="BK17" s="127">
        <v>0.17512500000000031</v>
      </c>
      <c r="BL17" s="127">
        <v>0.16491000000000033</v>
      </c>
      <c r="BM17" s="127">
        <v>0.15469500000000036</v>
      </c>
      <c r="BN17" s="127">
        <v>0.1444800000000005</v>
      </c>
      <c r="BO17" s="127">
        <v>0.13426500000000052</v>
      </c>
      <c r="BP17" s="127">
        <v>0.12405000000000044</v>
      </c>
    </row>
    <row r="18" spans="1:68" x14ac:dyDescent="0.35">
      <c r="A18" s="68" t="s">
        <v>94</v>
      </c>
      <c r="B18" s="69" t="s">
        <v>90</v>
      </c>
      <c r="C18" s="69" t="s">
        <v>11</v>
      </c>
      <c r="D18" s="141" t="s">
        <v>204</v>
      </c>
      <c r="E18" s="69" t="s">
        <v>175</v>
      </c>
      <c r="F18" s="69" t="s">
        <v>14</v>
      </c>
      <c r="G18" s="69" t="s">
        <v>14</v>
      </c>
      <c r="H18" s="69" t="s">
        <v>12</v>
      </c>
      <c r="I18" s="69" t="s">
        <v>17</v>
      </c>
      <c r="J18" s="69" t="s">
        <v>17</v>
      </c>
      <c r="K18" s="69" t="s">
        <v>17</v>
      </c>
      <c r="L18" s="69" t="s">
        <v>17</v>
      </c>
      <c r="M18" s="69" t="s">
        <v>17</v>
      </c>
      <c r="N18" s="69">
        <v>2023</v>
      </c>
      <c r="O18" s="69" t="s">
        <v>41</v>
      </c>
      <c r="P18" s="69">
        <v>0</v>
      </c>
      <c r="Q18" s="69">
        <v>0</v>
      </c>
      <c r="R18" s="69">
        <v>0</v>
      </c>
      <c r="S18" s="69">
        <v>0</v>
      </c>
      <c r="T18" s="95" t="s">
        <v>143</v>
      </c>
      <c r="U18" s="126">
        <v>0.99980199999999997</v>
      </c>
      <c r="V18" s="126">
        <v>0.99473500000000004</v>
      </c>
      <c r="W18" s="126">
        <v>0.98976799999999998</v>
      </c>
      <c r="X18" s="126">
        <v>0.98480100000000004</v>
      </c>
      <c r="Y18" s="126">
        <v>0.97983399999999998</v>
      </c>
      <c r="Z18" s="126">
        <v>0.97486700000000004</v>
      </c>
      <c r="AA18" s="126">
        <v>0.96989999999999998</v>
      </c>
      <c r="AB18" s="126">
        <v>0.94847142857142863</v>
      </c>
      <c r="AC18" s="126">
        <v>0.92704285714285717</v>
      </c>
      <c r="AD18" s="126">
        <v>0.9056142857142857</v>
      </c>
      <c r="AE18" s="126">
        <v>0.88418571428571435</v>
      </c>
      <c r="AF18" s="126">
        <v>0.86275714285714289</v>
      </c>
      <c r="AG18" s="126">
        <v>0.84132857142857143</v>
      </c>
      <c r="AH18" s="126">
        <v>0.81990000000000007</v>
      </c>
      <c r="AI18" s="126">
        <v>0.80190000000000006</v>
      </c>
      <c r="AJ18" s="126">
        <v>0.78390000000000004</v>
      </c>
      <c r="AK18" s="126">
        <v>0.76590000000000003</v>
      </c>
      <c r="AL18" s="126">
        <v>0.74790000000000001</v>
      </c>
      <c r="AM18" s="126">
        <v>0.72989999999999999</v>
      </c>
      <c r="AN18" s="126">
        <v>0.71189999999999998</v>
      </c>
      <c r="AO18" s="126">
        <v>0.69389999999999996</v>
      </c>
      <c r="AP18" s="126">
        <v>0.67589999999999995</v>
      </c>
      <c r="AQ18" s="126">
        <v>0.65789999999999993</v>
      </c>
      <c r="AR18" s="126">
        <v>0.63990000000000002</v>
      </c>
      <c r="AS18" s="126">
        <v>0.62790000000000001</v>
      </c>
      <c r="AT18" s="126">
        <v>0.6159</v>
      </c>
      <c r="AU18" s="126">
        <v>0.60389999999999999</v>
      </c>
      <c r="AV18" s="126">
        <v>0.59189999999999998</v>
      </c>
      <c r="AW18" s="126">
        <v>0.57989999999999997</v>
      </c>
      <c r="AX18" s="126">
        <v>0.56789999999999996</v>
      </c>
      <c r="AY18" s="126">
        <v>0.55589999999999995</v>
      </c>
      <c r="AZ18" s="126">
        <v>0.54389999999999994</v>
      </c>
      <c r="BA18" s="126">
        <v>0.53189999999999993</v>
      </c>
      <c r="BB18" s="126">
        <v>0.51990000000000003</v>
      </c>
      <c r="BC18" s="126">
        <v>0.51540000000000008</v>
      </c>
      <c r="BD18" s="126">
        <v>0.51090000000000013</v>
      </c>
      <c r="BE18" s="126">
        <v>0.50640000000000007</v>
      </c>
      <c r="BF18" s="126">
        <v>0.50190000000000012</v>
      </c>
      <c r="BG18" s="126">
        <v>0.49740000000000018</v>
      </c>
      <c r="BH18" s="126">
        <v>0.49290000000000023</v>
      </c>
      <c r="BI18" s="126">
        <v>0.48840000000000017</v>
      </c>
      <c r="BJ18" s="126">
        <v>0.48390000000000022</v>
      </c>
      <c r="BK18" s="126">
        <v>0.47940000000000027</v>
      </c>
      <c r="BL18" s="126">
        <v>0.47490000000000032</v>
      </c>
      <c r="BM18" s="126">
        <v>0.47040000000000037</v>
      </c>
      <c r="BN18" s="126">
        <v>0.46590000000000031</v>
      </c>
      <c r="BO18" s="126">
        <v>0.46140000000000037</v>
      </c>
      <c r="BP18" s="126">
        <v>0.45690000000000042</v>
      </c>
    </row>
    <row r="19" spans="1:68" x14ac:dyDescent="0.35">
      <c r="A19" s="68" t="s">
        <v>94</v>
      </c>
      <c r="B19" s="69" t="s">
        <v>90</v>
      </c>
      <c r="C19" s="69" t="s">
        <v>10</v>
      </c>
      <c r="D19" s="141" t="s">
        <v>203</v>
      </c>
      <c r="E19" s="69" t="s">
        <v>176</v>
      </c>
      <c r="F19" s="69" t="s">
        <v>14</v>
      </c>
      <c r="G19" s="69" t="s">
        <v>14</v>
      </c>
      <c r="H19" s="69" t="s">
        <v>12</v>
      </c>
      <c r="I19" s="69" t="s">
        <v>17</v>
      </c>
      <c r="J19" s="69" t="s">
        <v>17</v>
      </c>
      <c r="K19" s="69" t="s">
        <v>17</v>
      </c>
      <c r="L19" s="69" t="s">
        <v>17</v>
      </c>
      <c r="M19" s="69" t="s">
        <v>17</v>
      </c>
      <c r="N19" s="69">
        <v>2023</v>
      </c>
      <c r="O19" s="69" t="s">
        <v>41</v>
      </c>
      <c r="P19" s="69" t="s">
        <v>41</v>
      </c>
      <c r="Q19" s="69">
        <v>0</v>
      </c>
      <c r="R19" s="69">
        <v>0</v>
      </c>
      <c r="S19" s="69">
        <v>0</v>
      </c>
      <c r="T19" s="95" t="s">
        <v>143</v>
      </c>
      <c r="U19" s="126">
        <v>0</v>
      </c>
      <c r="V19" s="126">
        <v>0</v>
      </c>
      <c r="W19" s="126">
        <v>0</v>
      </c>
      <c r="X19" s="126">
        <v>0</v>
      </c>
      <c r="Y19" s="126">
        <v>0</v>
      </c>
      <c r="Z19" s="126">
        <v>0</v>
      </c>
      <c r="AA19" s="126">
        <v>0</v>
      </c>
      <c r="AB19" s="126">
        <v>0</v>
      </c>
      <c r="AC19" s="126">
        <v>0</v>
      </c>
      <c r="AD19" s="126">
        <v>0</v>
      </c>
      <c r="AE19" s="126">
        <v>0</v>
      </c>
      <c r="AF19" s="126">
        <v>0</v>
      </c>
      <c r="AG19" s="126">
        <v>0</v>
      </c>
      <c r="AH19" s="126">
        <v>0</v>
      </c>
      <c r="AI19" s="126">
        <v>0</v>
      </c>
      <c r="AJ19" s="126">
        <v>0</v>
      </c>
      <c r="AK19" s="126">
        <v>0</v>
      </c>
      <c r="AL19" s="126">
        <v>0</v>
      </c>
      <c r="AM19" s="126">
        <v>0</v>
      </c>
      <c r="AN19" s="126">
        <v>0</v>
      </c>
      <c r="AO19" s="126">
        <v>0</v>
      </c>
      <c r="AP19" s="126">
        <v>0</v>
      </c>
      <c r="AQ19" s="126">
        <v>0</v>
      </c>
      <c r="AR19" s="126">
        <v>0</v>
      </c>
      <c r="AS19" s="126">
        <v>0</v>
      </c>
      <c r="AT19" s="126">
        <v>0</v>
      </c>
      <c r="AU19" s="126">
        <v>0</v>
      </c>
      <c r="AV19" s="126">
        <v>0</v>
      </c>
      <c r="AW19" s="126">
        <v>0</v>
      </c>
      <c r="AX19" s="126">
        <v>0</v>
      </c>
      <c r="AY19" s="126">
        <v>0</v>
      </c>
      <c r="AZ19" s="126">
        <v>0</v>
      </c>
      <c r="BA19" s="126">
        <v>0</v>
      </c>
      <c r="BB19" s="126">
        <v>0</v>
      </c>
      <c r="BC19" s="126">
        <v>0</v>
      </c>
      <c r="BD19" s="126">
        <v>0</v>
      </c>
      <c r="BE19" s="126">
        <v>0</v>
      </c>
      <c r="BF19" s="126">
        <v>0</v>
      </c>
      <c r="BG19" s="126">
        <v>0</v>
      </c>
      <c r="BH19" s="126">
        <v>0</v>
      </c>
      <c r="BI19" s="126">
        <v>0</v>
      </c>
      <c r="BJ19" s="126">
        <v>0</v>
      </c>
      <c r="BK19" s="126">
        <v>0</v>
      </c>
      <c r="BL19" s="126">
        <v>0</v>
      </c>
      <c r="BM19" s="126">
        <v>0</v>
      </c>
      <c r="BN19" s="126">
        <v>0</v>
      </c>
      <c r="BO19" s="126">
        <v>0</v>
      </c>
      <c r="BP19" s="126">
        <v>0</v>
      </c>
    </row>
    <row r="20" spans="1:68" x14ac:dyDescent="0.35">
      <c r="A20" s="68" t="s">
        <v>94</v>
      </c>
      <c r="B20" s="69" t="s">
        <v>90</v>
      </c>
      <c r="C20" s="69" t="s">
        <v>10</v>
      </c>
      <c r="D20" s="141" t="s">
        <v>329</v>
      </c>
      <c r="E20" s="102" t="s">
        <v>326</v>
      </c>
      <c r="F20" s="69" t="s">
        <v>14</v>
      </c>
      <c r="G20" s="69" t="s">
        <v>14</v>
      </c>
      <c r="H20" s="69" t="s">
        <v>12</v>
      </c>
      <c r="I20" s="69" t="s">
        <v>17</v>
      </c>
      <c r="J20" s="69" t="s">
        <v>17</v>
      </c>
      <c r="K20" s="69" t="s">
        <v>17</v>
      </c>
      <c r="L20" s="69" t="s">
        <v>17</v>
      </c>
      <c r="M20" s="69" t="s">
        <v>17</v>
      </c>
      <c r="N20" s="69">
        <v>2023</v>
      </c>
      <c r="O20" s="69" t="s">
        <v>41</v>
      </c>
      <c r="P20" s="69">
        <v>0</v>
      </c>
      <c r="Q20" s="69">
        <v>0</v>
      </c>
      <c r="R20" s="69">
        <v>0</v>
      </c>
      <c r="S20" s="69">
        <v>0</v>
      </c>
      <c r="T20" s="95" t="s">
        <v>143</v>
      </c>
      <c r="U20" s="126">
        <v>0</v>
      </c>
      <c r="V20" s="126">
        <v>0</v>
      </c>
      <c r="W20" s="126">
        <v>0</v>
      </c>
      <c r="X20" s="126">
        <v>0</v>
      </c>
      <c r="Y20" s="126">
        <v>0</v>
      </c>
      <c r="Z20" s="126">
        <v>0</v>
      </c>
      <c r="AA20" s="126">
        <v>0</v>
      </c>
      <c r="AB20" s="126">
        <v>0</v>
      </c>
      <c r="AC20" s="126">
        <v>0</v>
      </c>
      <c r="AD20" s="126">
        <v>0</v>
      </c>
      <c r="AE20" s="126">
        <v>0</v>
      </c>
      <c r="AF20" s="126">
        <v>0</v>
      </c>
      <c r="AG20" s="126">
        <v>0</v>
      </c>
      <c r="AH20" s="126">
        <v>0</v>
      </c>
      <c r="AI20" s="126">
        <v>0</v>
      </c>
      <c r="AJ20" s="126">
        <v>0</v>
      </c>
      <c r="AK20" s="126">
        <v>0</v>
      </c>
      <c r="AL20" s="126">
        <v>0</v>
      </c>
      <c r="AM20" s="126">
        <v>0</v>
      </c>
      <c r="AN20" s="126">
        <v>0</v>
      </c>
      <c r="AO20" s="126">
        <v>0</v>
      </c>
      <c r="AP20" s="126">
        <v>0</v>
      </c>
      <c r="AQ20" s="126">
        <v>0</v>
      </c>
      <c r="AR20" s="126">
        <v>0</v>
      </c>
      <c r="AS20" s="126">
        <v>0</v>
      </c>
      <c r="AT20" s="126">
        <v>0</v>
      </c>
      <c r="AU20" s="126">
        <v>0</v>
      </c>
      <c r="AV20" s="126">
        <v>0</v>
      </c>
      <c r="AW20" s="126">
        <v>0</v>
      </c>
      <c r="AX20" s="126">
        <v>0</v>
      </c>
      <c r="AY20" s="126">
        <v>0</v>
      </c>
      <c r="AZ20" s="126">
        <v>0</v>
      </c>
      <c r="BA20" s="126">
        <v>0</v>
      </c>
      <c r="BB20" s="126">
        <v>0</v>
      </c>
      <c r="BC20" s="126">
        <v>0</v>
      </c>
      <c r="BD20" s="126">
        <v>0</v>
      </c>
      <c r="BE20" s="126">
        <v>0</v>
      </c>
      <c r="BF20" s="126">
        <v>0</v>
      </c>
      <c r="BG20" s="126">
        <v>0</v>
      </c>
      <c r="BH20" s="126">
        <v>0</v>
      </c>
      <c r="BI20" s="126">
        <v>0</v>
      </c>
      <c r="BJ20" s="126">
        <v>0</v>
      </c>
      <c r="BK20" s="126">
        <v>0</v>
      </c>
      <c r="BL20" s="126">
        <v>0</v>
      </c>
      <c r="BM20" s="126">
        <v>0</v>
      </c>
      <c r="BN20" s="126">
        <v>0</v>
      </c>
      <c r="BO20" s="126">
        <v>0</v>
      </c>
      <c r="BP20" s="126">
        <v>0</v>
      </c>
    </row>
    <row r="21" spans="1:68" x14ac:dyDescent="0.35">
      <c r="A21" s="68" t="s">
        <v>94</v>
      </c>
      <c r="B21" s="69" t="s">
        <v>90</v>
      </c>
      <c r="C21" s="69" t="s">
        <v>10</v>
      </c>
      <c r="D21" s="141" t="s">
        <v>202</v>
      </c>
      <c r="E21" s="69" t="s">
        <v>177</v>
      </c>
      <c r="F21" s="69" t="s">
        <v>14</v>
      </c>
      <c r="G21" s="69" t="s">
        <v>14</v>
      </c>
      <c r="H21" s="69" t="s">
        <v>12</v>
      </c>
      <c r="I21" s="69" t="s">
        <v>17</v>
      </c>
      <c r="J21" s="69" t="s">
        <v>17</v>
      </c>
      <c r="K21" s="69" t="s">
        <v>17</v>
      </c>
      <c r="L21" s="69" t="s">
        <v>17</v>
      </c>
      <c r="M21" s="69" t="s">
        <v>17</v>
      </c>
      <c r="N21" s="69">
        <v>2023</v>
      </c>
      <c r="O21" s="69" t="s">
        <v>41</v>
      </c>
      <c r="P21" s="69" t="s">
        <v>41</v>
      </c>
      <c r="Q21" s="69">
        <f>(1-Q5)*0.9</f>
        <v>5.4899999999999949E-2</v>
      </c>
      <c r="R21" s="69">
        <f t="shared" ref="R21:S21" si="9">(1-R5)*0.9</f>
        <v>5.3999999999999951E-2</v>
      </c>
      <c r="S21" s="69">
        <f t="shared" si="9"/>
        <v>5.3099999999999946E-2</v>
      </c>
      <c r="T21" s="95" t="s">
        <v>143</v>
      </c>
      <c r="U21" s="126">
        <v>0.99940000000000007</v>
      </c>
      <c r="V21" s="126">
        <v>0.99929999999999997</v>
      </c>
      <c r="W21" s="126">
        <v>0.99924999999999997</v>
      </c>
      <c r="X21" s="126">
        <v>0.99919999999999998</v>
      </c>
      <c r="Y21" s="126">
        <v>0.99914999999999998</v>
      </c>
      <c r="Z21" s="126">
        <v>0.99890000000000001</v>
      </c>
      <c r="AA21" s="126">
        <v>0.99790000000000001</v>
      </c>
      <c r="AB21" s="126">
        <v>0.99690000000000001</v>
      </c>
      <c r="AC21" s="126">
        <v>0.98698571428571424</v>
      </c>
      <c r="AD21" s="126">
        <v>0.97707142857142859</v>
      </c>
      <c r="AE21" s="126">
        <v>0.96715714285714283</v>
      </c>
      <c r="AF21" s="126">
        <v>0.95724285714285717</v>
      </c>
      <c r="AG21" s="126">
        <v>0.94732857142857141</v>
      </c>
      <c r="AH21" s="126">
        <v>0.93741428571428576</v>
      </c>
      <c r="AI21" s="126">
        <v>0.92749999999999999</v>
      </c>
      <c r="AJ21" s="126">
        <v>0.91758571428571434</v>
      </c>
      <c r="AK21" s="126">
        <v>0.90767142857142857</v>
      </c>
      <c r="AL21" s="126">
        <v>0.89775714285714292</v>
      </c>
      <c r="AM21" s="126">
        <v>0.85551142857142859</v>
      </c>
      <c r="AN21" s="126">
        <v>0.81326571428571426</v>
      </c>
      <c r="AO21" s="126">
        <v>0.77102000000000004</v>
      </c>
      <c r="AP21" s="126">
        <v>0.72877428571428582</v>
      </c>
      <c r="AQ21" s="126">
        <v>0.68652857142857149</v>
      </c>
      <c r="AR21" s="126">
        <v>0.64428285714285716</v>
      </c>
      <c r="AS21" s="126">
        <v>0.60203714285714294</v>
      </c>
      <c r="AT21" s="126">
        <v>0.55979142857142872</v>
      </c>
      <c r="AU21" s="126">
        <v>0.51754571428571439</v>
      </c>
      <c r="AV21" s="126">
        <v>0.47529999999999994</v>
      </c>
      <c r="AW21" s="126">
        <v>0.42759999999999998</v>
      </c>
      <c r="AX21" s="126">
        <v>0.41101999999999994</v>
      </c>
      <c r="AY21" s="126">
        <v>0.3944399999999999</v>
      </c>
      <c r="AZ21" s="126">
        <v>0.37785999999999986</v>
      </c>
      <c r="BA21" s="126">
        <v>0.36127999999999982</v>
      </c>
      <c r="BB21" s="126">
        <v>0.3446999999999999</v>
      </c>
      <c r="BC21" s="126">
        <v>0.33589999999999987</v>
      </c>
      <c r="BD21" s="126">
        <v>0.32709999999999984</v>
      </c>
      <c r="BE21" s="126">
        <v>0.31829999999999981</v>
      </c>
      <c r="BF21" s="126">
        <v>0.30949999999999978</v>
      </c>
      <c r="BG21" s="126">
        <v>0.30069999999999975</v>
      </c>
      <c r="BH21" s="126">
        <v>0.29190000000000005</v>
      </c>
      <c r="BI21" s="126">
        <v>0.28600000000000003</v>
      </c>
      <c r="BJ21" s="126">
        <v>0.28010000000000002</v>
      </c>
      <c r="BK21" s="126">
        <v>0.2742</v>
      </c>
      <c r="BL21" s="126">
        <v>0.26829999999999998</v>
      </c>
      <c r="BM21" s="126">
        <v>0.26239999999999997</v>
      </c>
      <c r="BN21" s="126">
        <v>0.25649999999999995</v>
      </c>
      <c r="BO21" s="126">
        <v>0.25059999999999993</v>
      </c>
      <c r="BP21" s="126">
        <v>0.24990000000000001</v>
      </c>
    </row>
    <row r="22" spans="1:68" x14ac:dyDescent="0.35">
      <c r="A22" s="68" t="s">
        <v>94</v>
      </c>
      <c r="B22" s="69" t="s">
        <v>90</v>
      </c>
      <c r="C22" s="69" t="s">
        <v>11</v>
      </c>
      <c r="D22" s="141" t="s">
        <v>201</v>
      </c>
      <c r="E22" s="69" t="s">
        <v>178</v>
      </c>
      <c r="F22" s="69" t="s">
        <v>14</v>
      </c>
      <c r="G22" s="69" t="s">
        <v>14</v>
      </c>
      <c r="H22" s="69" t="s">
        <v>12</v>
      </c>
      <c r="I22" s="69" t="s">
        <v>17</v>
      </c>
      <c r="J22" s="69" t="s">
        <v>17</v>
      </c>
      <c r="K22" s="69" t="s">
        <v>17</v>
      </c>
      <c r="L22" s="69" t="s">
        <v>17</v>
      </c>
      <c r="M22" s="69" t="s">
        <v>17</v>
      </c>
      <c r="N22" s="69">
        <v>2023</v>
      </c>
      <c r="O22" s="69" t="s">
        <v>41</v>
      </c>
      <c r="P22" s="69" t="s">
        <v>41</v>
      </c>
      <c r="Q22" s="69">
        <f>(1-Q9)*0.9*0.97</f>
        <v>0.46356300000000006</v>
      </c>
      <c r="R22" s="69">
        <f t="shared" ref="R22:S22" si="10">(1-R9)*0.9*0.97</f>
        <v>0.46269000000000005</v>
      </c>
      <c r="S22" s="69">
        <f t="shared" si="10"/>
        <v>0.46181700000000003</v>
      </c>
      <c r="T22" s="95" t="s">
        <v>143</v>
      </c>
      <c r="U22" s="126">
        <v>0.96819999999999995</v>
      </c>
      <c r="V22" s="126">
        <v>0.96155714285714289</v>
      </c>
      <c r="W22" s="126">
        <v>0.9551142857142858</v>
      </c>
      <c r="X22" s="126">
        <v>0.94447142857142852</v>
      </c>
      <c r="Y22" s="126">
        <v>0.9393285714285714</v>
      </c>
      <c r="Z22" s="126">
        <v>0.93447142857142862</v>
      </c>
      <c r="AA22" s="126">
        <v>0.92561428571428561</v>
      </c>
      <c r="AB22" s="126">
        <v>0.91789999999999994</v>
      </c>
      <c r="AC22" s="126">
        <v>0.90124285714285712</v>
      </c>
      <c r="AD22" s="126">
        <v>0.88972857142857142</v>
      </c>
      <c r="AE22" s="126">
        <v>0.87821428571428573</v>
      </c>
      <c r="AF22" s="126">
        <v>0.86670000000000003</v>
      </c>
      <c r="AG22" s="126">
        <v>0.84449999999999992</v>
      </c>
      <c r="AH22" s="126">
        <v>0.8155</v>
      </c>
      <c r="AI22" s="126">
        <v>0.78650000000000009</v>
      </c>
      <c r="AJ22" s="126">
        <v>0.75749999999999995</v>
      </c>
      <c r="AK22" s="126">
        <v>0.72849999999999993</v>
      </c>
      <c r="AL22" s="126">
        <v>0.69950000000000001</v>
      </c>
      <c r="AM22" s="126">
        <v>0.67190000000000005</v>
      </c>
      <c r="AN22" s="126">
        <v>0.64429999999999987</v>
      </c>
      <c r="AO22" s="126">
        <v>0.61670000000000003</v>
      </c>
      <c r="AP22" s="126">
        <v>0.58910000000000007</v>
      </c>
      <c r="AQ22" s="126">
        <v>0.55889999999999995</v>
      </c>
      <c r="AR22" s="126">
        <v>0.53900000000000003</v>
      </c>
      <c r="AS22" s="126">
        <v>0.51909999999999989</v>
      </c>
      <c r="AT22" s="126">
        <v>0.49919999999999998</v>
      </c>
      <c r="AU22" s="126">
        <v>0.4793</v>
      </c>
      <c r="AV22" s="126">
        <v>0.45939999999999992</v>
      </c>
      <c r="AW22" s="126">
        <v>0.43809999999999988</v>
      </c>
      <c r="AX22" s="126">
        <v>0.41679999999999995</v>
      </c>
      <c r="AY22" s="126">
        <v>0.39549999999999991</v>
      </c>
      <c r="AZ22" s="126">
        <v>0.37420000000000009</v>
      </c>
      <c r="BA22" s="126">
        <v>0.35965000000000008</v>
      </c>
      <c r="BB22" s="126">
        <v>0.34750000000000009</v>
      </c>
      <c r="BC22" s="126">
        <v>0.3353500000000002</v>
      </c>
      <c r="BD22" s="126">
        <v>0.32320000000000021</v>
      </c>
      <c r="BE22" s="126">
        <v>0.31105000000000022</v>
      </c>
      <c r="BF22" s="126">
        <v>0.29890000000000011</v>
      </c>
      <c r="BG22" s="126">
        <v>0.28675000000000017</v>
      </c>
      <c r="BH22" s="126">
        <v>0.27460000000000018</v>
      </c>
      <c r="BI22" s="126">
        <v>0.26245000000000018</v>
      </c>
      <c r="BJ22" s="126">
        <v>0.25030000000000024</v>
      </c>
      <c r="BK22" s="126">
        <v>0.23815000000000025</v>
      </c>
      <c r="BL22" s="126">
        <v>0.22600000000000031</v>
      </c>
      <c r="BM22" s="126">
        <v>0.21385000000000032</v>
      </c>
      <c r="BN22" s="126">
        <v>0.20170000000000032</v>
      </c>
      <c r="BO22" s="126">
        <v>0.1963000000000002</v>
      </c>
      <c r="BP22" s="126">
        <v>0.19040000000000018</v>
      </c>
    </row>
    <row r="23" spans="1:68" x14ac:dyDescent="0.35">
      <c r="A23" s="68" t="s">
        <v>94</v>
      </c>
      <c r="B23" s="69" t="s">
        <v>90</v>
      </c>
      <c r="C23" s="69" t="s">
        <v>165</v>
      </c>
      <c r="D23" s="141" t="s">
        <v>200</v>
      </c>
      <c r="E23" s="69" t="s">
        <v>179</v>
      </c>
      <c r="F23" s="69" t="s">
        <v>14</v>
      </c>
      <c r="G23" s="69" t="s">
        <v>14</v>
      </c>
      <c r="H23" s="69" t="s">
        <v>12</v>
      </c>
      <c r="I23" s="69" t="s">
        <v>17</v>
      </c>
      <c r="J23" s="69" t="s">
        <v>17</v>
      </c>
      <c r="K23" s="69" t="s">
        <v>17</v>
      </c>
      <c r="L23" s="69" t="s">
        <v>17</v>
      </c>
      <c r="M23" s="69" t="s">
        <v>17</v>
      </c>
      <c r="N23" s="69">
        <v>2023</v>
      </c>
      <c r="O23" s="69">
        <f>(1-O13)*0.95</f>
        <v>0.874</v>
      </c>
      <c r="P23" s="69">
        <f t="shared" ref="P23:S23" si="11">(1-P13)*0.95</f>
        <v>0.87209999999999999</v>
      </c>
      <c r="Q23" s="69">
        <f t="shared" si="11"/>
        <v>0.76760000000000006</v>
      </c>
      <c r="R23" s="69">
        <f t="shared" si="11"/>
        <v>0.76664999999999994</v>
      </c>
      <c r="S23" s="69">
        <f t="shared" si="11"/>
        <v>0.76570000000000005</v>
      </c>
      <c r="T23" s="95" t="s">
        <v>143</v>
      </c>
      <c r="U23" s="126">
        <v>0.99990000000000001</v>
      </c>
      <c r="V23" s="126">
        <v>0.99990000000000001</v>
      </c>
      <c r="W23" s="126">
        <v>0.99990000000000001</v>
      </c>
      <c r="X23" s="126">
        <v>0.99990000000000001</v>
      </c>
      <c r="Y23" s="126">
        <v>0.99990000000000001</v>
      </c>
      <c r="Z23" s="126">
        <v>0.99990000000000001</v>
      </c>
      <c r="AA23" s="126">
        <v>0.99990000000000001</v>
      </c>
      <c r="AB23" s="126">
        <v>0.99940000000000007</v>
      </c>
      <c r="AC23" s="126">
        <v>0.99804285714285712</v>
      </c>
      <c r="AD23" s="126">
        <v>0.99618571428571434</v>
      </c>
      <c r="AE23" s="126">
        <v>0.99432857142857145</v>
      </c>
      <c r="AF23" s="126">
        <v>0.99247142857142856</v>
      </c>
      <c r="AG23" s="126">
        <v>0.99061428571428567</v>
      </c>
      <c r="AH23" s="126">
        <v>0.98875714285714289</v>
      </c>
      <c r="AI23" s="126">
        <v>0.98140000000000005</v>
      </c>
      <c r="AJ23" s="126">
        <v>0.97015000000000007</v>
      </c>
      <c r="AK23" s="126">
        <v>0.95889999999999997</v>
      </c>
      <c r="AL23" s="126">
        <v>0.94764999999999999</v>
      </c>
      <c r="AM23" s="126">
        <v>0.93640000000000001</v>
      </c>
      <c r="AN23" s="126">
        <v>0.92515000000000003</v>
      </c>
      <c r="AO23" s="126">
        <v>0.91390000000000005</v>
      </c>
      <c r="AP23" s="126">
        <v>0.90265000000000006</v>
      </c>
      <c r="AQ23" s="126">
        <v>0.89139999999999997</v>
      </c>
      <c r="AR23" s="126">
        <v>0.88014999999999999</v>
      </c>
      <c r="AS23" s="126">
        <v>0.86890000000000001</v>
      </c>
      <c r="AT23" s="126">
        <v>0.85765000000000002</v>
      </c>
      <c r="AU23" s="126">
        <v>0.84640000000000004</v>
      </c>
      <c r="AV23" s="126">
        <v>0.83515000000000006</v>
      </c>
      <c r="AW23" s="126">
        <v>0.82389999999999997</v>
      </c>
      <c r="AX23" s="126">
        <v>0.81264999999999998</v>
      </c>
      <c r="AY23" s="126">
        <v>0.8014</v>
      </c>
      <c r="AZ23" s="126">
        <v>0.77469999999999994</v>
      </c>
      <c r="BA23" s="126">
        <v>0.73350000000000004</v>
      </c>
      <c r="BB23" s="126">
        <v>0.69229999999999992</v>
      </c>
      <c r="BC23" s="126">
        <v>0.65110000000000001</v>
      </c>
      <c r="BD23" s="126">
        <v>0.60989999999999989</v>
      </c>
      <c r="BE23" s="126">
        <v>0.56869999999999998</v>
      </c>
      <c r="BF23" s="126">
        <v>0.52749999999999986</v>
      </c>
      <c r="BG23" s="126">
        <v>0.48629999999999995</v>
      </c>
      <c r="BH23" s="126">
        <v>0.44509999999999994</v>
      </c>
      <c r="BI23" s="126">
        <v>0.40390000000000004</v>
      </c>
      <c r="BJ23" s="126">
        <v>0.38870000000000005</v>
      </c>
      <c r="BK23" s="126">
        <v>0.37350000000000005</v>
      </c>
      <c r="BL23" s="126">
        <v>0.35830000000000006</v>
      </c>
      <c r="BM23" s="126">
        <v>0.34310000000000007</v>
      </c>
      <c r="BN23" s="126">
        <v>0.32790000000000008</v>
      </c>
      <c r="BO23" s="126">
        <v>0.31270000000000009</v>
      </c>
      <c r="BP23" s="126">
        <v>0.2975000000000001</v>
      </c>
    </row>
    <row r="24" spans="1:68" x14ac:dyDescent="0.35">
      <c r="A24" s="68" t="s">
        <v>94</v>
      </c>
      <c r="B24" s="69" t="s">
        <v>90</v>
      </c>
      <c r="C24" s="69" t="s">
        <v>11</v>
      </c>
      <c r="D24" s="141" t="s">
        <v>199</v>
      </c>
      <c r="E24" s="69" t="s">
        <v>180</v>
      </c>
      <c r="F24" s="69" t="s">
        <v>14</v>
      </c>
      <c r="G24" s="69" t="s">
        <v>14</v>
      </c>
      <c r="H24" s="69" t="s">
        <v>12</v>
      </c>
      <c r="I24" s="69" t="s">
        <v>17</v>
      </c>
      <c r="J24" s="69" t="s">
        <v>17</v>
      </c>
      <c r="K24" s="69" t="s">
        <v>17</v>
      </c>
      <c r="L24" s="69" t="s">
        <v>17</v>
      </c>
      <c r="M24" s="69" t="s">
        <v>17</v>
      </c>
      <c r="N24" s="69">
        <v>2023</v>
      </c>
      <c r="O24" s="69" t="s">
        <v>41</v>
      </c>
      <c r="P24" s="69" t="s">
        <v>41</v>
      </c>
      <c r="Q24" s="69">
        <f>(1-Q9)*0.9*0.03</f>
        <v>1.4337000000000001E-2</v>
      </c>
      <c r="R24" s="69">
        <f t="shared" ref="R24:S24" si="12">(1-R9)*0.9*0.03</f>
        <v>1.431E-2</v>
      </c>
      <c r="S24" s="69">
        <f t="shared" si="12"/>
        <v>1.4283000000000001E-2</v>
      </c>
      <c r="T24" s="95" t="s">
        <v>143</v>
      </c>
      <c r="U24" s="126">
        <v>2.1000000000000001E-2</v>
      </c>
      <c r="V24" s="126">
        <v>2.2142857142857145E-2</v>
      </c>
      <c r="W24" s="126">
        <v>2.3285714285714288E-2</v>
      </c>
      <c r="X24" s="126">
        <v>2.4428571428571431E-2</v>
      </c>
      <c r="Y24" s="126">
        <v>2.5571428571428575E-2</v>
      </c>
      <c r="Z24" s="126">
        <v>2.6714285714285718E-2</v>
      </c>
      <c r="AA24" s="126">
        <v>2.7857142857142862E-2</v>
      </c>
      <c r="AB24" s="126">
        <v>2.9000000000000001E-2</v>
      </c>
      <c r="AC24" s="126">
        <v>2.8800000000000003E-2</v>
      </c>
      <c r="AD24" s="126">
        <v>2.8600000000000004E-2</v>
      </c>
      <c r="AE24" s="126">
        <v>2.8400000000000005E-2</v>
      </c>
      <c r="AF24" s="126">
        <v>2.8200000000000006E-2</v>
      </c>
      <c r="AG24" s="126">
        <v>2.8000000000000008E-2</v>
      </c>
      <c r="AH24" s="126">
        <v>2.7800000000000009E-2</v>
      </c>
      <c r="AI24" s="126">
        <v>2.760000000000001E-2</v>
      </c>
      <c r="AJ24" s="126">
        <v>2.7400000000000011E-2</v>
      </c>
      <c r="AK24" s="126">
        <v>2.7200000000000012E-2</v>
      </c>
      <c r="AL24" s="126">
        <v>2.7E-2</v>
      </c>
      <c r="AM24" s="126">
        <v>2.5399999999999999E-2</v>
      </c>
      <c r="AN24" s="126">
        <v>2.3799999999999998E-2</v>
      </c>
      <c r="AO24" s="126">
        <v>2.2199999999999998E-2</v>
      </c>
      <c r="AP24" s="126">
        <v>2.0599999999999997E-2</v>
      </c>
      <c r="AQ24" s="126">
        <v>1.8999999999999996E-2</v>
      </c>
      <c r="AR24" s="126">
        <v>1.7399999999999995E-2</v>
      </c>
      <c r="AS24" s="126">
        <v>1.5799999999999995E-2</v>
      </c>
      <c r="AT24" s="126">
        <v>1.4199999999999994E-2</v>
      </c>
      <c r="AU24" s="126">
        <v>1.2599999999999993E-2</v>
      </c>
      <c r="AV24" s="126">
        <v>1.0999999999999999E-2</v>
      </c>
      <c r="AW24" s="126">
        <v>1.0799999999999999E-2</v>
      </c>
      <c r="AX24" s="126">
        <v>1.0599999999999998E-2</v>
      </c>
      <c r="AY24" s="126">
        <v>1.0399999999999998E-2</v>
      </c>
      <c r="AZ24" s="126">
        <v>1.0199999999999997E-2</v>
      </c>
      <c r="BA24" s="126">
        <v>9.9999999999999967E-3</v>
      </c>
      <c r="BB24" s="126">
        <v>9.7999999999999962E-3</v>
      </c>
      <c r="BC24" s="126">
        <v>9.5999999999999957E-3</v>
      </c>
      <c r="BD24" s="126">
        <v>9.3999999999999952E-3</v>
      </c>
      <c r="BE24" s="126">
        <v>9.1999999999999946E-3</v>
      </c>
      <c r="BF24" s="126">
        <v>8.9999999999999941E-3</v>
      </c>
      <c r="BG24" s="126">
        <v>8.7999999999999936E-3</v>
      </c>
      <c r="BH24" s="126">
        <v>8.5999999999999931E-3</v>
      </c>
      <c r="BI24" s="126">
        <v>8.3999999999999925E-3</v>
      </c>
      <c r="BJ24" s="126">
        <v>8.199999999999992E-3</v>
      </c>
      <c r="BK24" s="126">
        <v>7.9999999999999915E-3</v>
      </c>
      <c r="BL24" s="126">
        <v>7.7999999999999918E-3</v>
      </c>
      <c r="BM24" s="126">
        <v>7.5999999999999922E-3</v>
      </c>
      <c r="BN24" s="126">
        <v>7.3999999999999925E-3</v>
      </c>
      <c r="BO24" s="126">
        <v>7.1999999999999929E-3</v>
      </c>
      <c r="BP24" s="126">
        <v>7.0000000000000001E-3</v>
      </c>
    </row>
    <row r="25" spans="1:68" x14ac:dyDescent="0.35">
      <c r="A25" s="68" t="s">
        <v>94</v>
      </c>
      <c r="B25" s="69" t="s">
        <v>90</v>
      </c>
      <c r="C25" s="69" t="s">
        <v>11</v>
      </c>
      <c r="D25" s="141" t="s">
        <v>198</v>
      </c>
      <c r="E25" s="69" t="s">
        <v>181</v>
      </c>
      <c r="F25" s="69" t="s">
        <v>14</v>
      </c>
      <c r="G25" s="69" t="s">
        <v>14</v>
      </c>
      <c r="H25" s="69" t="s">
        <v>12</v>
      </c>
      <c r="I25" s="69" t="s">
        <v>17</v>
      </c>
      <c r="J25" s="69" t="s">
        <v>17</v>
      </c>
      <c r="K25" s="69" t="s">
        <v>17</v>
      </c>
      <c r="L25" s="69" t="s">
        <v>17</v>
      </c>
      <c r="M25" s="69" t="s">
        <v>17</v>
      </c>
      <c r="N25" s="69">
        <v>2023</v>
      </c>
      <c r="O25" s="69" t="s">
        <v>41</v>
      </c>
      <c r="P25" s="69" t="s">
        <v>41</v>
      </c>
      <c r="Q25" s="69">
        <f>(1-Q8)*0.9</f>
        <v>0.47790000000000005</v>
      </c>
      <c r="R25" s="69">
        <f t="shared" ref="R25:S25" si="13">(1-R8)*0.9</f>
        <v>0.47700000000000004</v>
      </c>
      <c r="S25" s="69">
        <f t="shared" si="13"/>
        <v>0.47610000000000002</v>
      </c>
      <c r="T25" s="95" t="s">
        <v>143</v>
      </c>
      <c r="U25" s="127">
        <v>0.99140000000000006</v>
      </c>
      <c r="V25" s="127">
        <v>0.9899</v>
      </c>
      <c r="W25" s="127">
        <v>0.9859</v>
      </c>
      <c r="X25" s="127">
        <v>0.97689999999999999</v>
      </c>
      <c r="Y25" s="127">
        <v>0.97389999999999999</v>
      </c>
      <c r="Z25" s="127">
        <v>0.97089999999999999</v>
      </c>
      <c r="AA25" s="127">
        <v>0.95211848739495797</v>
      </c>
      <c r="AB25" s="127">
        <v>0.93333697478991595</v>
      </c>
      <c r="AC25" s="127">
        <v>0.91475546218487391</v>
      </c>
      <c r="AD25" s="127">
        <v>0.89617394957983187</v>
      </c>
      <c r="AE25" s="127">
        <v>0.87759243697478995</v>
      </c>
      <c r="AF25" s="127">
        <v>0.85901092436974791</v>
      </c>
      <c r="AG25" s="127">
        <v>0.84042941176470587</v>
      </c>
      <c r="AH25" s="127">
        <v>0.81637647058823526</v>
      </c>
      <c r="AI25" s="127">
        <v>0.79232352941176465</v>
      </c>
      <c r="AJ25" s="127">
        <v>0.76827058823529415</v>
      </c>
      <c r="AK25" s="127">
        <v>0.74421764705882354</v>
      </c>
      <c r="AL25" s="127">
        <v>0.72016470588235304</v>
      </c>
      <c r="AM25" s="127">
        <v>0.6964117647058824</v>
      </c>
      <c r="AN25" s="127">
        <v>0.67265882352941175</v>
      </c>
      <c r="AO25" s="127">
        <v>0.64890588235294122</v>
      </c>
      <c r="AP25" s="127">
        <v>0.62515294117647058</v>
      </c>
      <c r="AQ25" s="127">
        <v>0.60140000000000016</v>
      </c>
      <c r="AR25" s="127">
        <v>0.58089999999999997</v>
      </c>
      <c r="AS25" s="127">
        <v>0.56040000000000001</v>
      </c>
      <c r="AT25" s="127">
        <v>0.53990000000000005</v>
      </c>
      <c r="AU25" s="127">
        <v>0.51940000000000008</v>
      </c>
      <c r="AV25" s="127">
        <v>0.49890000000000001</v>
      </c>
      <c r="AW25" s="127">
        <v>0.47789999999999999</v>
      </c>
      <c r="AX25" s="127">
        <v>0.45690000000000008</v>
      </c>
      <c r="AY25" s="127">
        <v>0.43590000000000012</v>
      </c>
      <c r="AZ25" s="127">
        <v>0.41490000000000005</v>
      </c>
      <c r="BA25" s="127">
        <v>0.39390000000000008</v>
      </c>
      <c r="BB25" s="127">
        <v>0.38085000000000002</v>
      </c>
      <c r="BC25" s="127">
        <v>0.36780000000000002</v>
      </c>
      <c r="BD25" s="127">
        <v>0.35475000000000012</v>
      </c>
      <c r="BE25" s="127">
        <v>0.34170000000000017</v>
      </c>
      <c r="BF25" s="127">
        <v>0.32865000000000011</v>
      </c>
      <c r="BG25" s="127">
        <v>0.3156000000000001</v>
      </c>
      <c r="BH25" s="127">
        <v>0.3025500000000001</v>
      </c>
      <c r="BI25" s="127">
        <v>0.28950000000000004</v>
      </c>
      <c r="BJ25" s="127">
        <v>0.27644999999999997</v>
      </c>
      <c r="BK25" s="127">
        <v>0.26339999999999997</v>
      </c>
      <c r="BL25" s="127">
        <v>0.25009999999999993</v>
      </c>
      <c r="BM25" s="127">
        <v>0.2362999999999999</v>
      </c>
      <c r="BN25" s="127">
        <v>0.22249999999999986</v>
      </c>
      <c r="BO25" s="127">
        <v>0.20869999999999983</v>
      </c>
      <c r="BP25" s="127">
        <v>0.1948999999999998</v>
      </c>
    </row>
    <row r="26" spans="1:68" x14ac:dyDescent="0.35">
      <c r="A26" s="68" t="s">
        <v>94</v>
      </c>
      <c r="B26" s="69" t="s">
        <v>90</v>
      </c>
      <c r="C26" s="69" t="s">
        <v>11</v>
      </c>
      <c r="D26" s="141" t="s">
        <v>197</v>
      </c>
      <c r="E26" s="69" t="s">
        <v>182</v>
      </c>
      <c r="F26" s="69" t="s">
        <v>14</v>
      </c>
      <c r="G26" s="69" t="s">
        <v>14</v>
      </c>
      <c r="H26" s="69" t="s">
        <v>12</v>
      </c>
      <c r="I26" s="69" t="s">
        <v>17</v>
      </c>
      <c r="J26" s="69" t="s">
        <v>17</v>
      </c>
      <c r="K26" s="69" t="s">
        <v>17</v>
      </c>
      <c r="L26" s="69" t="s">
        <v>17</v>
      </c>
      <c r="M26" s="69" t="s">
        <v>17</v>
      </c>
      <c r="N26" s="69">
        <v>2023</v>
      </c>
      <c r="O26" s="69" t="s">
        <v>41</v>
      </c>
      <c r="P26" s="69" t="s">
        <v>41</v>
      </c>
      <c r="Q26" s="69">
        <f>(1-Q10)*0.9*0.27</f>
        <v>0.137295</v>
      </c>
      <c r="R26" s="69">
        <f t="shared" ref="R26:S26" si="14">(1-R10)*0.9*0.27</f>
        <v>0.13705200000000003</v>
      </c>
      <c r="S26" s="69">
        <f t="shared" si="14"/>
        <v>0.13680899999999999</v>
      </c>
      <c r="T26" s="95" t="s">
        <v>143</v>
      </c>
      <c r="U26" s="126">
        <v>0.26816666666666666</v>
      </c>
      <c r="V26" s="126">
        <v>0.26633333333333331</v>
      </c>
      <c r="W26" s="126">
        <v>0.26449999999999996</v>
      </c>
      <c r="X26" s="126">
        <v>0.2626666666666666</v>
      </c>
      <c r="Y26" s="126">
        <v>0.26083333333333325</v>
      </c>
      <c r="Z26" s="126">
        <v>0.25900000000000001</v>
      </c>
      <c r="AA26" s="126">
        <v>0.25600000000000001</v>
      </c>
      <c r="AB26" s="126">
        <v>0.253</v>
      </c>
      <c r="AC26" s="126">
        <v>0.2447</v>
      </c>
      <c r="AD26" s="126">
        <v>0.2364</v>
      </c>
      <c r="AE26" s="126">
        <v>0.2281</v>
      </c>
      <c r="AF26" s="126">
        <v>0.2198</v>
      </c>
      <c r="AG26" s="126">
        <v>0.21149999999999999</v>
      </c>
      <c r="AH26" s="126">
        <v>0.20319999999999999</v>
      </c>
      <c r="AI26" s="126">
        <v>0.19489999999999999</v>
      </c>
      <c r="AJ26" s="126">
        <v>0.18659999999999999</v>
      </c>
      <c r="AK26" s="126">
        <v>0.17829999999999999</v>
      </c>
      <c r="AL26" s="126">
        <v>0.17</v>
      </c>
      <c r="AM26" s="126">
        <v>0.16240000000000002</v>
      </c>
      <c r="AN26" s="126">
        <v>0.15480000000000002</v>
      </c>
      <c r="AO26" s="126">
        <v>0.14720000000000003</v>
      </c>
      <c r="AP26" s="126">
        <v>0.13960000000000003</v>
      </c>
      <c r="AQ26" s="126">
        <v>0.13200000000000003</v>
      </c>
      <c r="AR26" s="126">
        <v>0.12440000000000004</v>
      </c>
      <c r="AS26" s="126">
        <v>0.11680000000000004</v>
      </c>
      <c r="AT26" s="126">
        <v>0.10920000000000005</v>
      </c>
      <c r="AU26" s="126">
        <v>0.10160000000000005</v>
      </c>
      <c r="AV26" s="126">
        <v>9.4E-2</v>
      </c>
      <c r="AW26" s="126">
        <v>9.11E-2</v>
      </c>
      <c r="AX26" s="126">
        <v>8.8200000000000001E-2</v>
      </c>
      <c r="AY26" s="126">
        <v>8.5300000000000001E-2</v>
      </c>
      <c r="AZ26" s="126">
        <v>8.2400000000000001E-2</v>
      </c>
      <c r="BA26" s="126">
        <v>7.9500000000000001E-2</v>
      </c>
      <c r="BB26" s="126">
        <v>7.6600000000000001E-2</v>
      </c>
      <c r="BC26" s="126">
        <v>7.3700000000000002E-2</v>
      </c>
      <c r="BD26" s="126">
        <v>7.0800000000000002E-2</v>
      </c>
      <c r="BE26" s="126">
        <v>6.7900000000000002E-2</v>
      </c>
      <c r="BF26" s="126">
        <v>6.5000000000000002E-2</v>
      </c>
      <c r="BG26" s="126">
        <v>6.2100000000000002E-2</v>
      </c>
      <c r="BH26" s="126">
        <v>5.9200000000000003E-2</v>
      </c>
      <c r="BI26" s="126">
        <v>5.6300000000000003E-2</v>
      </c>
      <c r="BJ26" s="126">
        <v>5.3400000000000003E-2</v>
      </c>
      <c r="BK26" s="126">
        <v>5.0500000000000003E-2</v>
      </c>
      <c r="BL26" s="126">
        <v>4.7600000000000003E-2</v>
      </c>
      <c r="BM26" s="126">
        <v>4.4700000000000004E-2</v>
      </c>
      <c r="BN26" s="126">
        <v>4.1800000000000004E-2</v>
      </c>
      <c r="BO26" s="126">
        <v>3.8900000000000004E-2</v>
      </c>
      <c r="BP26" s="126">
        <v>3.5999999999999997E-2</v>
      </c>
    </row>
    <row r="27" spans="1:68" x14ac:dyDescent="0.35">
      <c r="A27" s="68" t="s">
        <v>94</v>
      </c>
      <c r="B27" s="69" t="s">
        <v>90</v>
      </c>
      <c r="C27" s="69" t="s">
        <v>11</v>
      </c>
      <c r="D27" s="141" t="s">
        <v>196</v>
      </c>
      <c r="E27" s="101" t="s">
        <v>183</v>
      </c>
      <c r="F27" s="69" t="s">
        <v>14</v>
      </c>
      <c r="G27" s="69" t="s">
        <v>14</v>
      </c>
      <c r="H27" s="69" t="s">
        <v>12</v>
      </c>
      <c r="I27" s="69" t="s">
        <v>17</v>
      </c>
      <c r="J27" s="69" t="s">
        <v>17</v>
      </c>
      <c r="K27" s="69" t="s">
        <v>17</v>
      </c>
      <c r="L27" s="69" t="s">
        <v>17</v>
      </c>
      <c r="M27" s="69" t="s">
        <v>17</v>
      </c>
      <c r="N27" s="69">
        <v>2023</v>
      </c>
      <c r="O27" s="69" t="s">
        <v>41</v>
      </c>
      <c r="P27" s="69">
        <v>0</v>
      </c>
      <c r="Q27" s="69">
        <v>0</v>
      </c>
      <c r="R27" s="69">
        <v>0</v>
      </c>
      <c r="S27" s="69">
        <v>0</v>
      </c>
      <c r="T27" s="95" t="s">
        <v>143</v>
      </c>
      <c r="U27" s="126">
        <v>0.01</v>
      </c>
      <c r="V27" s="126">
        <v>1.4999999999999999E-2</v>
      </c>
      <c r="W27" s="126">
        <v>1.7999999999999999E-2</v>
      </c>
      <c r="X27" s="126">
        <v>2.1999999999999999E-2</v>
      </c>
      <c r="Y27" s="126">
        <v>2.5000000000000001E-2</v>
      </c>
      <c r="Z27" s="126">
        <v>2.7E-2</v>
      </c>
      <c r="AA27" s="126">
        <v>2.8000000000000001E-2</v>
      </c>
      <c r="AB27" s="126">
        <v>3.3000000000000002E-2</v>
      </c>
      <c r="AC27" s="126">
        <v>3.7999999999999999E-2</v>
      </c>
      <c r="AD27" s="126">
        <v>4.2999999999999997E-2</v>
      </c>
      <c r="AE27" s="126">
        <v>4.7999999999999994E-2</v>
      </c>
      <c r="AF27" s="126">
        <v>5.2999999999999992E-2</v>
      </c>
      <c r="AG27" s="126">
        <v>5.8000000000000003E-2</v>
      </c>
      <c r="AH27" s="126">
        <v>6.9800000000000001E-2</v>
      </c>
      <c r="AI27" s="126">
        <v>8.1600000000000006E-2</v>
      </c>
      <c r="AJ27" s="126">
        <v>9.3400000000000011E-2</v>
      </c>
      <c r="AK27" s="126">
        <v>0.10520000000000002</v>
      </c>
      <c r="AL27" s="126">
        <v>0.11700000000000002</v>
      </c>
      <c r="AM27" s="126">
        <v>0.12880000000000003</v>
      </c>
      <c r="AN27" s="126">
        <v>0.14060000000000003</v>
      </c>
      <c r="AO27" s="126">
        <v>0.15240000000000004</v>
      </c>
      <c r="AP27" s="126">
        <v>0.16420000000000004</v>
      </c>
      <c r="AQ27" s="126">
        <v>0.17599999999999999</v>
      </c>
      <c r="AR27" s="126">
        <v>0.17749999999999999</v>
      </c>
      <c r="AS27" s="126">
        <v>0.17899999999999999</v>
      </c>
      <c r="AT27" s="126">
        <v>0.18049999999999999</v>
      </c>
      <c r="AU27" s="126">
        <v>0.182</v>
      </c>
      <c r="AV27" s="126">
        <v>0.1835</v>
      </c>
      <c r="AW27" s="126">
        <v>0.185</v>
      </c>
      <c r="AX27" s="126">
        <v>0.1865</v>
      </c>
      <c r="AY27" s="126">
        <v>0.188</v>
      </c>
      <c r="AZ27" s="126">
        <v>0.1895</v>
      </c>
      <c r="BA27" s="126">
        <v>0.191</v>
      </c>
      <c r="BB27" s="126">
        <v>0.19009999999999999</v>
      </c>
      <c r="BC27" s="126">
        <v>0.18919999999999998</v>
      </c>
      <c r="BD27" s="126">
        <v>0.18829999999999997</v>
      </c>
      <c r="BE27" s="126">
        <v>0.18739999999999996</v>
      </c>
      <c r="BF27" s="126">
        <v>0.18649999999999994</v>
      </c>
      <c r="BG27" s="126">
        <v>0.18559999999999993</v>
      </c>
      <c r="BH27" s="126">
        <v>0.18469999999999992</v>
      </c>
      <c r="BI27" s="126">
        <v>0.18379999999999991</v>
      </c>
      <c r="BJ27" s="126">
        <v>0.1828999999999999</v>
      </c>
      <c r="BK27" s="126">
        <v>0.18199999999999988</v>
      </c>
      <c r="BL27" s="126">
        <v>0.18109999999999987</v>
      </c>
      <c r="BM27" s="126">
        <v>0.18019999999999986</v>
      </c>
      <c r="BN27" s="126">
        <v>0.17929999999999985</v>
      </c>
      <c r="BO27" s="126">
        <v>0.17839999999999984</v>
      </c>
      <c r="BP27" s="126">
        <v>0.17749999999999982</v>
      </c>
    </row>
    <row r="28" spans="1:68" x14ac:dyDescent="0.35">
      <c r="A28" s="68" t="s">
        <v>94</v>
      </c>
      <c r="B28" s="69" t="s">
        <v>90</v>
      </c>
      <c r="C28" s="69" t="s">
        <v>11</v>
      </c>
      <c r="D28" s="141" t="s">
        <v>195</v>
      </c>
      <c r="E28" s="69" t="s">
        <v>184</v>
      </c>
      <c r="F28" s="69" t="s">
        <v>14</v>
      </c>
      <c r="G28" s="69" t="s">
        <v>14</v>
      </c>
      <c r="H28" s="69" t="s">
        <v>12</v>
      </c>
      <c r="I28" s="69" t="s">
        <v>17</v>
      </c>
      <c r="J28" s="69" t="s">
        <v>17</v>
      </c>
      <c r="K28" s="69" t="s">
        <v>17</v>
      </c>
      <c r="L28" s="69" t="s">
        <v>17</v>
      </c>
      <c r="M28" s="69" t="s">
        <v>17</v>
      </c>
      <c r="N28" s="69">
        <v>2023</v>
      </c>
      <c r="O28" s="69" t="s">
        <v>41</v>
      </c>
      <c r="P28" s="69">
        <v>0</v>
      </c>
      <c r="Q28" s="69">
        <v>0</v>
      </c>
      <c r="R28" s="69">
        <v>0</v>
      </c>
      <c r="S28" s="69">
        <v>0</v>
      </c>
      <c r="T28" s="95" t="s">
        <v>143</v>
      </c>
      <c r="U28" s="126">
        <v>7.0000000000000001E-3</v>
      </c>
      <c r="V28" s="126">
        <v>7.0000000000000001E-3</v>
      </c>
      <c r="W28" s="126">
        <v>7.0000000000000001E-3</v>
      </c>
      <c r="X28" s="126">
        <v>7.0000000000000001E-3</v>
      </c>
      <c r="Y28" s="126">
        <v>7.0000000000000001E-3</v>
      </c>
      <c r="Z28" s="126">
        <v>7.0000000000000001E-3</v>
      </c>
      <c r="AA28" s="126">
        <v>7.0000000000000001E-3</v>
      </c>
      <c r="AB28" s="126">
        <v>7.0000000000000001E-3</v>
      </c>
      <c r="AC28" s="126">
        <v>6.8000000000000005E-3</v>
      </c>
      <c r="AD28" s="126">
        <v>6.6000000000000008E-3</v>
      </c>
      <c r="AE28" s="126">
        <v>6.4000000000000012E-3</v>
      </c>
      <c r="AF28" s="126">
        <v>6.2000000000000015E-3</v>
      </c>
      <c r="AG28" s="126">
        <v>6.0000000000000019E-3</v>
      </c>
      <c r="AH28" s="126">
        <v>5.8000000000000022E-3</v>
      </c>
      <c r="AI28" s="126">
        <v>5.6000000000000025E-3</v>
      </c>
      <c r="AJ28" s="126">
        <v>5.4000000000000029E-3</v>
      </c>
      <c r="AK28" s="126">
        <v>5.2000000000000032E-3</v>
      </c>
      <c r="AL28" s="126">
        <v>5.0000000000000001E-3</v>
      </c>
      <c r="AM28" s="126">
        <v>4.5000000000000005E-3</v>
      </c>
      <c r="AN28" s="126">
        <v>4.0000000000000001E-3</v>
      </c>
      <c r="AO28" s="126">
        <v>3.5000000000000001E-3</v>
      </c>
      <c r="AP28" s="126">
        <v>3.0000000000000001E-3</v>
      </c>
      <c r="AQ28" s="126">
        <v>2.5000000000000001E-3</v>
      </c>
      <c r="AR28" s="126">
        <v>2E-3</v>
      </c>
      <c r="AS28" s="126">
        <v>1.5E-3</v>
      </c>
      <c r="AT28" s="126">
        <v>1E-3</v>
      </c>
      <c r="AU28" s="126">
        <v>5.0000000000000001E-4</v>
      </c>
      <c r="AV28" s="126">
        <v>0</v>
      </c>
      <c r="AW28" s="126">
        <v>0</v>
      </c>
      <c r="AX28" s="126">
        <v>0</v>
      </c>
      <c r="AY28" s="126">
        <v>0</v>
      </c>
      <c r="AZ28" s="126">
        <v>0</v>
      </c>
      <c r="BA28" s="126">
        <v>0</v>
      </c>
      <c r="BB28" s="126">
        <v>0</v>
      </c>
      <c r="BC28" s="126">
        <v>0</v>
      </c>
      <c r="BD28" s="126">
        <v>0</v>
      </c>
      <c r="BE28" s="126">
        <v>0</v>
      </c>
      <c r="BF28" s="126">
        <v>0</v>
      </c>
      <c r="BG28" s="126">
        <v>0</v>
      </c>
      <c r="BH28" s="126">
        <v>0</v>
      </c>
      <c r="BI28" s="126">
        <v>0</v>
      </c>
      <c r="BJ28" s="126">
        <v>0</v>
      </c>
      <c r="BK28" s="126">
        <v>0</v>
      </c>
      <c r="BL28" s="126">
        <v>0</v>
      </c>
      <c r="BM28" s="126">
        <v>0</v>
      </c>
      <c r="BN28" s="126">
        <v>0</v>
      </c>
      <c r="BO28" s="126">
        <v>0</v>
      </c>
      <c r="BP28" s="126">
        <v>0</v>
      </c>
    </row>
    <row r="29" spans="1:68" x14ac:dyDescent="0.35">
      <c r="A29" s="68" t="s">
        <v>94</v>
      </c>
      <c r="B29" s="69" t="s">
        <v>90</v>
      </c>
      <c r="C29" s="69" t="s">
        <v>37</v>
      </c>
      <c r="D29" s="141" t="s">
        <v>194</v>
      </c>
      <c r="E29" s="69" t="s">
        <v>185</v>
      </c>
      <c r="F29" s="69" t="s">
        <v>14</v>
      </c>
      <c r="G29" s="69" t="s">
        <v>14</v>
      </c>
      <c r="H29" s="69" t="s">
        <v>12</v>
      </c>
      <c r="I29" s="69" t="s">
        <v>17</v>
      </c>
      <c r="J29" s="69" t="s">
        <v>17</v>
      </c>
      <c r="K29" s="69" t="s">
        <v>17</v>
      </c>
      <c r="L29" s="69" t="s">
        <v>17</v>
      </c>
      <c r="M29" s="69" t="s">
        <v>17</v>
      </c>
      <c r="N29" s="69">
        <v>2023</v>
      </c>
      <c r="O29" s="69">
        <f>(1-SUM(O11:O12))*0.95</f>
        <v>0.88255000000000006</v>
      </c>
      <c r="P29" s="69">
        <f t="shared" ref="P29:S29" si="15">(1-SUM(P11:P12))*0.95</f>
        <v>0.86260000000000003</v>
      </c>
      <c r="Q29" s="69">
        <f t="shared" si="15"/>
        <v>0.7923</v>
      </c>
      <c r="R29" s="69">
        <f t="shared" si="15"/>
        <v>0.79039999999999999</v>
      </c>
      <c r="S29" s="69">
        <f t="shared" si="15"/>
        <v>0.78849999999999998</v>
      </c>
      <c r="T29" s="95" t="s">
        <v>143</v>
      </c>
      <c r="U29" s="126">
        <v>0.99990000000000001</v>
      </c>
      <c r="V29" s="126">
        <v>0.99990000000000001</v>
      </c>
      <c r="W29" s="126">
        <v>0.99990000000000001</v>
      </c>
      <c r="X29" s="126">
        <v>0.99990000000000001</v>
      </c>
      <c r="Y29" s="126">
        <v>0.99990000000000001</v>
      </c>
      <c r="Z29" s="126">
        <v>0.99990000000000001</v>
      </c>
      <c r="AA29" s="126">
        <v>0.99990000000000001</v>
      </c>
      <c r="AB29" s="126">
        <v>0.99990000000000001</v>
      </c>
      <c r="AC29" s="126">
        <v>0.99990000000000001</v>
      </c>
      <c r="AD29" s="126">
        <v>0.99990000000000001</v>
      </c>
      <c r="AE29" s="126">
        <v>0.99990000000000001</v>
      </c>
      <c r="AF29" s="126">
        <v>0.99990000000000001</v>
      </c>
      <c r="AG29" s="126">
        <v>0.99980000000000002</v>
      </c>
      <c r="AH29" s="126">
        <v>0.99870000000000003</v>
      </c>
      <c r="AI29" s="126">
        <v>0.99800000000000011</v>
      </c>
      <c r="AJ29" s="126">
        <v>0.99729999999999996</v>
      </c>
      <c r="AK29" s="126">
        <v>0.99573333333333336</v>
      </c>
      <c r="AL29" s="126">
        <v>0.99356666666666671</v>
      </c>
      <c r="AM29" s="126">
        <v>0.99119999999999997</v>
      </c>
      <c r="AN29" s="126">
        <v>0.98583333333333334</v>
      </c>
      <c r="AO29" s="126">
        <v>0.98046666666666671</v>
      </c>
      <c r="AP29" s="126">
        <v>0.97509999999999997</v>
      </c>
      <c r="AQ29" s="126">
        <v>0.96240000000000003</v>
      </c>
      <c r="AR29" s="126">
        <v>0.94969999999999999</v>
      </c>
      <c r="AS29" s="126">
        <v>0.93699999999999994</v>
      </c>
      <c r="AT29" s="126">
        <v>0.92430000000000001</v>
      </c>
      <c r="AU29" s="126">
        <v>0.91159999999999997</v>
      </c>
      <c r="AV29" s="126">
        <v>0.89889999999999992</v>
      </c>
      <c r="AW29" s="126">
        <v>0.88690000000000002</v>
      </c>
      <c r="AX29" s="126">
        <v>0.8748999999999999</v>
      </c>
      <c r="AY29" s="126">
        <v>0.8629</v>
      </c>
      <c r="AZ29" s="126">
        <v>0.85089999999999999</v>
      </c>
      <c r="BA29" s="126">
        <v>0.83555000000000001</v>
      </c>
      <c r="BB29" s="126">
        <v>0.82019999999999993</v>
      </c>
      <c r="BC29" s="126">
        <v>0.80484999999999995</v>
      </c>
      <c r="BD29" s="126">
        <v>0.78949999999999998</v>
      </c>
      <c r="BE29" s="126">
        <v>0.77414999999999989</v>
      </c>
      <c r="BF29" s="126">
        <v>0.75879999999999992</v>
      </c>
      <c r="BG29" s="126">
        <v>0.74235000000000007</v>
      </c>
      <c r="BH29" s="126">
        <v>0.72589999999999999</v>
      </c>
      <c r="BI29" s="126">
        <v>0.70945000000000014</v>
      </c>
      <c r="BJ29" s="126">
        <v>0.69300000000000006</v>
      </c>
      <c r="BK29" s="126">
        <v>0.66763750000000011</v>
      </c>
      <c r="BL29" s="126">
        <v>0.64227500000000015</v>
      </c>
      <c r="BM29" s="126">
        <v>0.6169125000000002</v>
      </c>
      <c r="BN29" s="126">
        <v>0.59155000000000024</v>
      </c>
      <c r="BO29" s="126">
        <v>0.56618750000000029</v>
      </c>
      <c r="BP29" s="126">
        <v>0.54082500000000033</v>
      </c>
    </row>
    <row r="30" spans="1:68" x14ac:dyDescent="0.35">
      <c r="A30" s="68" t="s">
        <v>94</v>
      </c>
      <c r="B30" s="69" t="s">
        <v>90</v>
      </c>
      <c r="C30" s="69" t="s">
        <v>164</v>
      </c>
      <c r="D30" s="141" t="s">
        <v>190</v>
      </c>
      <c r="E30" s="69" t="s">
        <v>186</v>
      </c>
      <c r="F30" s="69" t="s">
        <v>14</v>
      </c>
      <c r="G30" s="69" t="s">
        <v>14</v>
      </c>
      <c r="H30" s="69" t="s">
        <v>12</v>
      </c>
      <c r="I30" s="69" t="s">
        <v>17</v>
      </c>
      <c r="J30" s="69" t="s">
        <v>17</v>
      </c>
      <c r="K30" s="69" t="s">
        <v>17</v>
      </c>
      <c r="L30" s="69" t="s">
        <v>17</v>
      </c>
      <c r="M30" s="69" t="s">
        <v>17</v>
      </c>
      <c r="N30" s="69">
        <v>2023</v>
      </c>
      <c r="O30" s="69">
        <f>(1-O14)*0.95*0.34</f>
        <v>0.31331000000000003</v>
      </c>
      <c r="P30" s="69">
        <f t="shared" ref="P30:S30" si="16">(1-P14)*0.95*0.34</f>
        <v>0.29070000000000001</v>
      </c>
      <c r="Q30" s="69">
        <f t="shared" si="16"/>
        <v>0.1938</v>
      </c>
      <c r="R30" s="69">
        <f t="shared" si="16"/>
        <v>0.19347699999999998</v>
      </c>
      <c r="S30" s="69">
        <f t="shared" si="16"/>
        <v>0.19315399999999999</v>
      </c>
      <c r="T30" s="95" t="s">
        <v>143</v>
      </c>
      <c r="U30" s="126">
        <v>0.33336326530612242</v>
      </c>
      <c r="V30" s="126">
        <v>0.33332653061224488</v>
      </c>
      <c r="W30" s="126">
        <v>0.33328979591836733</v>
      </c>
      <c r="X30" s="126">
        <v>0.33325306122448978</v>
      </c>
      <c r="Y30" s="126">
        <v>0.33321632653061223</v>
      </c>
      <c r="Z30" s="126">
        <v>0.33317959183673468</v>
      </c>
      <c r="AA30" s="126">
        <v>0.33314285714285718</v>
      </c>
      <c r="AB30" s="126">
        <v>0.33228571428571435</v>
      </c>
      <c r="AC30" s="126">
        <v>0.33142857142857152</v>
      </c>
      <c r="AD30" s="126">
        <v>0.33057142857142868</v>
      </c>
      <c r="AE30" s="126">
        <v>0.32971428571428585</v>
      </c>
      <c r="AF30" s="126">
        <v>0.32885714285714301</v>
      </c>
      <c r="AG30" s="126">
        <v>0.32800000000000001</v>
      </c>
      <c r="AH30" s="126">
        <v>0.3251</v>
      </c>
      <c r="AI30" s="126">
        <v>0.32219999999999999</v>
      </c>
      <c r="AJ30" s="126">
        <v>0.31929999999999997</v>
      </c>
      <c r="AK30" s="126">
        <v>0.31639999999999996</v>
      </c>
      <c r="AL30" s="126">
        <v>0.31349999999999995</v>
      </c>
      <c r="AM30" s="126">
        <v>0.31059999999999993</v>
      </c>
      <c r="AN30" s="126">
        <v>0.30769999999999992</v>
      </c>
      <c r="AO30" s="126">
        <v>0.3047999999999999</v>
      </c>
      <c r="AP30" s="126">
        <v>0.30189999999999989</v>
      </c>
      <c r="AQ30" s="126">
        <v>0.29899999999999999</v>
      </c>
      <c r="AR30" s="126">
        <v>0.2848</v>
      </c>
      <c r="AS30" s="126">
        <v>0.27060000000000001</v>
      </c>
      <c r="AT30" s="126">
        <v>0.25640000000000002</v>
      </c>
      <c r="AU30" s="126">
        <v>0.24220000000000003</v>
      </c>
      <c r="AV30" s="126">
        <v>0.22800000000000004</v>
      </c>
      <c r="AW30" s="126">
        <v>0.21380000000000005</v>
      </c>
      <c r="AX30" s="126">
        <v>0.19960000000000006</v>
      </c>
      <c r="AY30" s="126">
        <v>0.18540000000000006</v>
      </c>
      <c r="AZ30" s="126">
        <v>0.17120000000000007</v>
      </c>
      <c r="BA30" s="126">
        <v>0.157</v>
      </c>
      <c r="BB30" s="126">
        <v>0.15195</v>
      </c>
      <c r="BC30" s="126">
        <v>0.1469</v>
      </c>
      <c r="BD30" s="126">
        <v>0.14185</v>
      </c>
      <c r="BE30" s="126">
        <v>0.1368</v>
      </c>
      <c r="BF30" s="126">
        <v>0.13175000000000001</v>
      </c>
      <c r="BG30" s="126">
        <v>0.12670000000000001</v>
      </c>
      <c r="BH30" s="126">
        <v>0.12165000000000001</v>
      </c>
      <c r="BI30" s="126">
        <v>0.11660000000000001</v>
      </c>
      <c r="BJ30" s="126">
        <v>0.11155000000000001</v>
      </c>
      <c r="BK30" s="126">
        <v>0.10650000000000001</v>
      </c>
      <c r="BL30" s="126">
        <v>0.10145000000000001</v>
      </c>
      <c r="BM30" s="126">
        <v>9.6400000000000013E-2</v>
      </c>
      <c r="BN30" s="126">
        <v>9.1350000000000015E-2</v>
      </c>
      <c r="BO30" s="126">
        <v>8.6300000000000016E-2</v>
      </c>
      <c r="BP30" s="126">
        <v>8.1250000000000017E-2</v>
      </c>
    </row>
    <row r="31" spans="1:68" x14ac:dyDescent="0.35">
      <c r="A31" s="68" t="s">
        <v>94</v>
      </c>
      <c r="B31" s="69" t="s">
        <v>90</v>
      </c>
      <c r="C31" s="69" t="s">
        <v>164</v>
      </c>
      <c r="D31" s="141" t="s">
        <v>191</v>
      </c>
      <c r="E31" s="69" t="s">
        <v>187</v>
      </c>
      <c r="F31" s="69" t="s">
        <v>14</v>
      </c>
      <c r="G31" s="69" t="s">
        <v>14</v>
      </c>
      <c r="H31" s="69" t="s">
        <v>12</v>
      </c>
      <c r="I31" s="69" t="s">
        <v>17</v>
      </c>
      <c r="J31" s="69" t="s">
        <v>17</v>
      </c>
      <c r="K31" s="69" t="s">
        <v>17</v>
      </c>
      <c r="L31" s="69" t="s">
        <v>17</v>
      </c>
      <c r="M31" s="69" t="s">
        <v>17</v>
      </c>
      <c r="N31" s="69">
        <v>2023</v>
      </c>
      <c r="O31" s="69">
        <f>(1-O14)*0.95*0.66</f>
        <v>0.60819000000000001</v>
      </c>
      <c r="P31" s="69">
        <f t="shared" ref="P31:S31" si="17">(1-P14)*0.95*0.66</f>
        <v>0.56430000000000002</v>
      </c>
      <c r="Q31" s="69">
        <f t="shared" si="17"/>
        <v>0.37619999999999998</v>
      </c>
      <c r="R31" s="69">
        <f t="shared" si="17"/>
        <v>0.37557299999999999</v>
      </c>
      <c r="S31" s="69">
        <f t="shared" si="17"/>
        <v>0.374946</v>
      </c>
      <c r="T31" s="95" t="s">
        <v>143</v>
      </c>
      <c r="U31" s="126">
        <v>0.66106734693877545</v>
      </c>
      <c r="V31" s="126">
        <v>0.66063469387755114</v>
      </c>
      <c r="W31" s="126">
        <v>0.6602020408163265</v>
      </c>
      <c r="X31" s="126">
        <v>0.65976938775510208</v>
      </c>
      <c r="Y31" s="126">
        <v>0.65933673469387755</v>
      </c>
      <c r="Z31" s="126">
        <v>0.65890408163265313</v>
      </c>
      <c r="AA31" s="126">
        <v>0.6584714285714286</v>
      </c>
      <c r="AB31" s="126">
        <v>0.65604285714285715</v>
      </c>
      <c r="AC31" s="126">
        <v>0.65361428571428559</v>
      </c>
      <c r="AD31" s="126">
        <v>0.65118571428571415</v>
      </c>
      <c r="AE31" s="126">
        <v>0.6487571428571427</v>
      </c>
      <c r="AF31" s="126">
        <v>0.64632857142857136</v>
      </c>
      <c r="AG31" s="126">
        <v>0.64389999999999992</v>
      </c>
      <c r="AH31" s="126">
        <v>0.63750000000000007</v>
      </c>
      <c r="AI31" s="126">
        <v>0.63109999999999999</v>
      </c>
      <c r="AJ31" s="126">
        <v>0.62470000000000003</v>
      </c>
      <c r="AK31" s="126">
        <v>0.61829999999999996</v>
      </c>
      <c r="AL31" s="126">
        <v>0.61190000000000011</v>
      </c>
      <c r="AM31" s="126">
        <v>0.60550000000000004</v>
      </c>
      <c r="AN31" s="126">
        <v>0.59910000000000019</v>
      </c>
      <c r="AO31" s="126">
        <v>0.5927</v>
      </c>
      <c r="AP31" s="126">
        <v>0.58630000000000015</v>
      </c>
      <c r="AQ31" s="126">
        <v>0.57990000000000008</v>
      </c>
      <c r="AR31" s="126">
        <v>0.5525000000000001</v>
      </c>
      <c r="AS31" s="126">
        <v>0.52510000000000012</v>
      </c>
      <c r="AT31" s="126">
        <v>0.49770000000000003</v>
      </c>
      <c r="AU31" s="126">
        <v>0.47030000000000005</v>
      </c>
      <c r="AV31" s="126">
        <v>0.44290000000000002</v>
      </c>
      <c r="AW31" s="126">
        <v>0.41549999999999998</v>
      </c>
      <c r="AX31" s="126">
        <v>0.38809999999999995</v>
      </c>
      <c r="AY31" s="126">
        <v>0.36069999999999991</v>
      </c>
      <c r="AZ31" s="126">
        <v>0.33329999999999987</v>
      </c>
      <c r="BA31" s="126">
        <v>0.30589999999999995</v>
      </c>
      <c r="BB31" s="126">
        <v>0.29614999999999991</v>
      </c>
      <c r="BC31" s="126">
        <v>0.28639999999999988</v>
      </c>
      <c r="BD31" s="126">
        <v>0.27664999999999984</v>
      </c>
      <c r="BE31" s="126">
        <v>0.2668999999999998</v>
      </c>
      <c r="BF31" s="126">
        <v>0.25714999999999977</v>
      </c>
      <c r="BG31" s="126">
        <v>0.24739999999999973</v>
      </c>
      <c r="BH31" s="126">
        <v>0.23764999999999969</v>
      </c>
      <c r="BI31" s="126">
        <v>0.22789999999999966</v>
      </c>
      <c r="BJ31" s="126">
        <v>0.21814999999999962</v>
      </c>
      <c r="BK31" s="126">
        <v>0.20839999999999959</v>
      </c>
      <c r="BL31" s="126">
        <v>0.19864999999999955</v>
      </c>
      <c r="BM31" s="126">
        <v>0.18889999999999951</v>
      </c>
      <c r="BN31" s="126">
        <v>0.17914999999999948</v>
      </c>
      <c r="BO31" s="126">
        <v>0.16939999999999944</v>
      </c>
      <c r="BP31" s="126">
        <v>0.1596499999999994</v>
      </c>
    </row>
    <row r="32" spans="1:68" x14ac:dyDescent="0.35">
      <c r="A32" s="68" t="s">
        <v>94</v>
      </c>
      <c r="B32" s="69" t="s">
        <v>90</v>
      </c>
      <c r="C32" s="69" t="s">
        <v>10</v>
      </c>
      <c r="D32" s="141" t="s">
        <v>324</v>
      </c>
      <c r="E32" s="102" t="s">
        <v>325</v>
      </c>
      <c r="F32" s="69" t="s">
        <v>14</v>
      </c>
      <c r="G32" s="69" t="s">
        <v>14</v>
      </c>
      <c r="H32" s="69" t="s">
        <v>12</v>
      </c>
      <c r="I32" s="69" t="s">
        <v>17</v>
      </c>
      <c r="J32" s="69" t="s">
        <v>17</v>
      </c>
      <c r="K32" s="69" t="s">
        <v>17</v>
      </c>
      <c r="L32" s="69" t="s">
        <v>17</v>
      </c>
      <c r="M32" s="69" t="s">
        <v>17</v>
      </c>
      <c r="N32" s="69">
        <v>2023</v>
      </c>
      <c r="O32" s="69" t="s">
        <v>41</v>
      </c>
      <c r="P32" s="69">
        <v>0</v>
      </c>
      <c r="Q32" s="69">
        <v>0</v>
      </c>
      <c r="R32" s="69">
        <v>0</v>
      </c>
      <c r="S32" s="69">
        <v>0</v>
      </c>
      <c r="T32" s="95" t="s">
        <v>143</v>
      </c>
      <c r="U32" s="126">
        <v>1E-3</v>
      </c>
      <c r="V32" s="126">
        <v>2E-3</v>
      </c>
      <c r="W32" s="126">
        <v>3.0000000000000001E-3</v>
      </c>
      <c r="X32" s="126">
        <v>3.5000000000000001E-3</v>
      </c>
      <c r="Y32" s="126">
        <v>4.1999999999999997E-3</v>
      </c>
      <c r="Z32" s="126">
        <v>5.0000000000000001E-3</v>
      </c>
      <c r="AA32" s="126">
        <v>1.3142857142857144E-2</v>
      </c>
      <c r="AB32" s="126">
        <v>2.1285714285714286E-2</v>
      </c>
      <c r="AC32" s="126">
        <v>2.9428571428571429E-2</v>
      </c>
      <c r="AD32" s="126">
        <v>3.7571428571428575E-2</v>
      </c>
      <c r="AE32" s="126">
        <v>4.5714285714285721E-2</v>
      </c>
      <c r="AF32" s="126">
        <v>5.3857142857142867E-2</v>
      </c>
      <c r="AG32" s="126">
        <v>6.2E-2</v>
      </c>
      <c r="AH32" s="126">
        <v>7.9000000000000001E-2</v>
      </c>
      <c r="AI32" s="126">
        <v>9.6000000000000002E-2</v>
      </c>
      <c r="AJ32" s="126">
        <v>0.113</v>
      </c>
      <c r="AK32" s="126">
        <v>0.13</v>
      </c>
      <c r="AL32" s="126">
        <v>0.14700000000000002</v>
      </c>
      <c r="AM32" s="126">
        <v>0.16400000000000003</v>
      </c>
      <c r="AN32" s="126">
        <v>0.18100000000000005</v>
      </c>
      <c r="AO32" s="126">
        <v>0.19800000000000006</v>
      </c>
      <c r="AP32" s="126">
        <v>0.21500000000000008</v>
      </c>
      <c r="AQ32" s="126">
        <v>0.23200000000000001</v>
      </c>
      <c r="AR32" s="126">
        <v>0.23820000000000002</v>
      </c>
      <c r="AS32" s="126">
        <v>0.24440000000000001</v>
      </c>
      <c r="AT32" s="126">
        <v>0.25059999999999999</v>
      </c>
      <c r="AU32" s="126">
        <v>0.25679999999999997</v>
      </c>
      <c r="AV32" s="126">
        <v>0.26299999999999996</v>
      </c>
      <c r="AW32" s="126">
        <v>0.26919999999999994</v>
      </c>
      <c r="AX32" s="126">
        <v>0.27539999999999992</v>
      </c>
      <c r="AY32" s="126">
        <v>0.28159999999999991</v>
      </c>
      <c r="AZ32" s="126">
        <v>0.28779999999999989</v>
      </c>
      <c r="BA32" s="126">
        <v>0.29399999999999998</v>
      </c>
      <c r="BB32" s="126">
        <v>0.29674999999999996</v>
      </c>
      <c r="BC32" s="126">
        <v>0.29949999999999993</v>
      </c>
      <c r="BD32" s="126">
        <v>0.30224999999999991</v>
      </c>
      <c r="BE32" s="126">
        <v>0.30499999999999988</v>
      </c>
      <c r="BF32" s="126">
        <v>0.30774999999999986</v>
      </c>
      <c r="BG32" s="126">
        <v>0.31049999999999983</v>
      </c>
      <c r="BH32" s="126">
        <v>0.31324999999999981</v>
      </c>
      <c r="BI32" s="126">
        <v>0.31599999999999978</v>
      </c>
      <c r="BJ32" s="126">
        <v>0.31874999999999976</v>
      </c>
      <c r="BK32" s="126">
        <v>0.32149999999999973</v>
      </c>
      <c r="BL32" s="126">
        <v>0.32424999999999971</v>
      </c>
      <c r="BM32" s="126">
        <v>0.32699999999999968</v>
      </c>
      <c r="BN32" s="126">
        <v>0.32974999999999965</v>
      </c>
      <c r="BO32" s="126">
        <v>0.33249999999999963</v>
      </c>
      <c r="BP32" s="126">
        <v>0.3352499999999996</v>
      </c>
    </row>
    <row r="33" spans="1:68" x14ac:dyDescent="0.35">
      <c r="A33" s="68" t="s">
        <v>94</v>
      </c>
      <c r="B33" s="69" t="s">
        <v>90</v>
      </c>
      <c r="C33" s="69" t="s">
        <v>10</v>
      </c>
      <c r="D33" s="141" t="s">
        <v>192</v>
      </c>
      <c r="E33" s="69" t="s">
        <v>188</v>
      </c>
      <c r="F33" s="69" t="s">
        <v>14</v>
      </c>
      <c r="G33" s="69" t="s">
        <v>14</v>
      </c>
      <c r="H33" s="69" t="s">
        <v>12</v>
      </c>
      <c r="I33" s="69" t="s">
        <v>17</v>
      </c>
      <c r="J33" s="69" t="s">
        <v>17</v>
      </c>
      <c r="K33" s="69" t="s">
        <v>17</v>
      </c>
      <c r="L33" s="69" t="s">
        <v>17</v>
      </c>
      <c r="M33" s="69" t="s">
        <v>17</v>
      </c>
      <c r="N33" s="69">
        <v>2023</v>
      </c>
      <c r="O33" s="69" t="s">
        <v>41</v>
      </c>
      <c r="P33" s="69">
        <f>Q33</f>
        <v>5.4899999999999949E-2</v>
      </c>
      <c r="Q33" s="69">
        <f>(1-Q6)*0.9</f>
        <v>5.4899999999999949E-2</v>
      </c>
      <c r="R33" s="69">
        <f t="shared" ref="R33:S33" si="18">(1-R6)*0.9</f>
        <v>5.3999999999999951E-2</v>
      </c>
      <c r="S33" s="69">
        <f t="shared" si="18"/>
        <v>5.3099999999999946E-2</v>
      </c>
      <c r="T33" s="95" t="s">
        <v>143</v>
      </c>
      <c r="U33" s="126">
        <v>0.99690000000000001</v>
      </c>
      <c r="V33" s="126">
        <v>0.99540000000000006</v>
      </c>
      <c r="W33" s="126">
        <v>0.99370000000000003</v>
      </c>
      <c r="X33" s="126">
        <v>0.99240000000000006</v>
      </c>
      <c r="Y33" s="126">
        <v>0.99020000000000008</v>
      </c>
      <c r="Z33" s="126">
        <v>0.9879</v>
      </c>
      <c r="AA33" s="126">
        <v>0.96910000000000007</v>
      </c>
      <c r="AB33" s="126">
        <v>0.95030000000000003</v>
      </c>
      <c r="AC33" s="126">
        <v>0.93149999999999999</v>
      </c>
      <c r="AD33" s="126">
        <v>0.91269999999999996</v>
      </c>
      <c r="AE33" s="126">
        <v>0.89390000000000003</v>
      </c>
      <c r="AF33" s="126">
        <v>0.87509999999999999</v>
      </c>
      <c r="AG33" s="126">
        <v>0.85630000000000006</v>
      </c>
      <c r="AH33" s="126">
        <v>0.82196000000000002</v>
      </c>
      <c r="AI33" s="126">
        <v>0.7876200000000001</v>
      </c>
      <c r="AJ33" s="126">
        <v>0.75328000000000006</v>
      </c>
      <c r="AK33" s="126">
        <v>0.71894000000000002</v>
      </c>
      <c r="AL33" s="126">
        <v>0.68459999999999999</v>
      </c>
      <c r="AM33" s="126">
        <v>0.65025999999999995</v>
      </c>
      <c r="AN33" s="126">
        <v>0.61592000000000002</v>
      </c>
      <c r="AO33" s="126">
        <v>0.58157999999999999</v>
      </c>
      <c r="AP33" s="126">
        <v>0.54723999999999995</v>
      </c>
      <c r="AQ33" s="126">
        <v>0.51290000000000002</v>
      </c>
      <c r="AR33" s="126">
        <v>0.49219999999999992</v>
      </c>
      <c r="AS33" s="126">
        <v>0.47149999999999997</v>
      </c>
      <c r="AT33" s="126">
        <v>0.45080000000000003</v>
      </c>
      <c r="AU33" s="126">
        <v>0.43009999999999998</v>
      </c>
      <c r="AV33" s="126">
        <v>0.40939999999999993</v>
      </c>
      <c r="AW33" s="126">
        <v>0.38869999999999999</v>
      </c>
      <c r="AX33" s="126">
        <v>0.36800000000000005</v>
      </c>
      <c r="AY33" s="126">
        <v>0.3473</v>
      </c>
      <c r="AZ33" s="126">
        <v>0.32659999999999995</v>
      </c>
      <c r="BA33" s="126">
        <v>0.30590000000000001</v>
      </c>
      <c r="BB33" s="126">
        <v>0.29159999999999997</v>
      </c>
      <c r="BC33" s="126">
        <v>0.27730000000000005</v>
      </c>
      <c r="BD33" s="126">
        <v>0.26300000000000012</v>
      </c>
      <c r="BE33" s="126">
        <v>0.24870000000000009</v>
      </c>
      <c r="BF33" s="126">
        <v>0.23440000000000005</v>
      </c>
      <c r="BG33" s="126">
        <v>0.22010000000000013</v>
      </c>
      <c r="BH33" s="126">
        <v>0.2058000000000002</v>
      </c>
      <c r="BI33" s="126">
        <v>0.19150000000000017</v>
      </c>
      <c r="BJ33" s="126">
        <v>0.17720000000000025</v>
      </c>
      <c r="BK33" s="126">
        <v>0.16290000000000032</v>
      </c>
      <c r="BL33" s="126">
        <v>0.1486000000000004</v>
      </c>
      <c r="BM33" s="126">
        <v>0.13430000000000047</v>
      </c>
      <c r="BN33" s="126">
        <v>0.12000000000000055</v>
      </c>
      <c r="BO33" s="126">
        <v>0.10570000000000063</v>
      </c>
      <c r="BP33" s="126">
        <v>9.1400000000000703E-2</v>
      </c>
    </row>
    <row r="34" spans="1:68" x14ac:dyDescent="0.35">
      <c r="A34" s="68" t="s">
        <v>94</v>
      </c>
      <c r="B34" s="69" t="s">
        <v>90</v>
      </c>
      <c r="C34" s="69" t="s">
        <v>11</v>
      </c>
      <c r="D34" s="141" t="s">
        <v>323</v>
      </c>
      <c r="E34" s="101" t="s">
        <v>322</v>
      </c>
      <c r="F34" s="69" t="s">
        <v>14</v>
      </c>
      <c r="G34" s="69" t="s">
        <v>14</v>
      </c>
      <c r="H34" s="69" t="s">
        <v>12</v>
      </c>
      <c r="I34" s="69" t="s">
        <v>17</v>
      </c>
      <c r="J34" s="69" t="s">
        <v>17</v>
      </c>
      <c r="K34" s="69" t="s">
        <v>17</v>
      </c>
      <c r="L34" s="69" t="s">
        <v>17</v>
      </c>
      <c r="M34" s="69" t="s">
        <v>17</v>
      </c>
      <c r="N34" s="69">
        <v>2023</v>
      </c>
      <c r="O34" s="69" t="s">
        <v>41</v>
      </c>
      <c r="P34" s="69">
        <v>0</v>
      </c>
      <c r="Q34" s="69">
        <v>0</v>
      </c>
      <c r="R34" s="69">
        <v>0</v>
      </c>
      <c r="S34" s="69">
        <v>0</v>
      </c>
      <c r="T34" s="95" t="s">
        <v>143</v>
      </c>
      <c r="U34" s="126">
        <v>2.2000000000000001E-3</v>
      </c>
      <c r="V34" s="126">
        <v>4.3600000000000002E-3</v>
      </c>
      <c r="W34" s="126">
        <v>6.5199999999999998E-3</v>
      </c>
      <c r="X34" s="126">
        <v>8.6800000000000002E-3</v>
      </c>
      <c r="Y34" s="126">
        <v>1.0840000000000001E-2</v>
      </c>
      <c r="Z34" s="126">
        <v>1.2999999999999999E-2</v>
      </c>
      <c r="AA34" s="126">
        <v>1.8285714285714287E-2</v>
      </c>
      <c r="AB34" s="126">
        <v>2.3571428571428573E-2</v>
      </c>
      <c r="AC34" s="126">
        <v>2.8857142857142859E-2</v>
      </c>
      <c r="AD34" s="126">
        <v>3.4142857142857148E-2</v>
      </c>
      <c r="AE34" s="126">
        <v>3.9428571428571438E-2</v>
      </c>
      <c r="AF34" s="126">
        <v>4.4714285714285727E-2</v>
      </c>
      <c r="AG34" s="126">
        <v>0.05</v>
      </c>
      <c r="AH34" s="126">
        <v>6.2300000000000001E-2</v>
      </c>
      <c r="AI34" s="126">
        <v>7.46E-2</v>
      </c>
      <c r="AJ34" s="126">
        <v>8.6900000000000005E-2</v>
      </c>
      <c r="AK34" s="126">
        <v>9.920000000000001E-2</v>
      </c>
      <c r="AL34" s="126">
        <v>0.11150000000000002</v>
      </c>
      <c r="AM34" s="126">
        <v>0.11575000000000002</v>
      </c>
      <c r="AN34" s="126">
        <v>0.12000000000000002</v>
      </c>
      <c r="AO34" s="126">
        <v>0.12425000000000003</v>
      </c>
      <c r="AP34" s="126">
        <v>0.12850000000000003</v>
      </c>
      <c r="AQ34" s="126">
        <v>0.13275000000000003</v>
      </c>
      <c r="AR34" s="126">
        <v>0.13700000000000004</v>
      </c>
      <c r="AS34" s="126">
        <v>0.14125000000000004</v>
      </c>
      <c r="AT34" s="126">
        <v>0.14550000000000005</v>
      </c>
      <c r="AU34" s="126">
        <v>0.14975000000000005</v>
      </c>
      <c r="AV34" s="126">
        <v>0.154</v>
      </c>
      <c r="AW34" s="126">
        <v>0.1502</v>
      </c>
      <c r="AX34" s="126">
        <v>0.1464</v>
      </c>
      <c r="AY34" s="126">
        <v>0.1426</v>
      </c>
      <c r="AZ34" s="126">
        <v>0.13880000000000001</v>
      </c>
      <c r="BA34" s="126">
        <v>0.13500000000000001</v>
      </c>
      <c r="BB34" s="126">
        <v>0.13215000000000002</v>
      </c>
      <c r="BC34" s="126">
        <v>0.12930000000000003</v>
      </c>
      <c r="BD34" s="126">
        <v>0.12645000000000003</v>
      </c>
      <c r="BE34" s="126">
        <v>0.12360000000000003</v>
      </c>
      <c r="BF34" s="126">
        <v>0.12075000000000002</v>
      </c>
      <c r="BG34" s="126">
        <v>0.11790000000000002</v>
      </c>
      <c r="BH34" s="126">
        <v>0.11505000000000001</v>
      </c>
      <c r="BI34" s="126">
        <v>0.11220000000000001</v>
      </c>
      <c r="BJ34" s="126">
        <v>0.10935</v>
      </c>
      <c r="BK34" s="126">
        <v>0.1065</v>
      </c>
      <c r="BL34" s="126">
        <v>0.10364999999999999</v>
      </c>
      <c r="BM34" s="126">
        <v>0.10079999999999999</v>
      </c>
      <c r="BN34" s="126">
        <v>9.7949999999999982E-2</v>
      </c>
      <c r="BO34" s="126">
        <v>9.5099999999999976E-2</v>
      </c>
      <c r="BP34" s="126">
        <v>9.2249999999999971E-2</v>
      </c>
    </row>
    <row r="35" spans="1:68" ht="15" thickBot="1" x14ac:dyDescent="0.4">
      <c r="A35" s="70" t="s">
        <v>94</v>
      </c>
      <c r="B35" s="71" t="s">
        <v>90</v>
      </c>
      <c r="C35" s="71" t="s">
        <v>11</v>
      </c>
      <c r="D35" s="142" t="s">
        <v>193</v>
      </c>
      <c r="E35" s="71" t="s">
        <v>189</v>
      </c>
      <c r="F35" s="71" t="s">
        <v>14</v>
      </c>
      <c r="G35" s="71" t="s">
        <v>14</v>
      </c>
      <c r="H35" s="71" t="s">
        <v>12</v>
      </c>
      <c r="I35" s="71" t="s">
        <v>17</v>
      </c>
      <c r="J35" s="71" t="s">
        <v>17</v>
      </c>
      <c r="K35" s="71" t="s">
        <v>17</v>
      </c>
      <c r="L35" s="71" t="s">
        <v>17</v>
      </c>
      <c r="M35" s="71" t="s">
        <v>17</v>
      </c>
      <c r="N35" s="71">
        <v>2023</v>
      </c>
      <c r="O35" s="71" t="s">
        <v>41</v>
      </c>
      <c r="P35" s="71" t="s">
        <v>41</v>
      </c>
      <c r="Q35" s="71">
        <f>(1-Q10)*0.9*(1-0.27)</f>
        <v>0.37120499999999995</v>
      </c>
      <c r="R35" s="71">
        <f t="shared" ref="R35:S35" si="19">(1-R10)*0.9*(1-0.27)</f>
        <v>0.37054800000000004</v>
      </c>
      <c r="S35" s="71">
        <f t="shared" si="19"/>
        <v>0.36989099999999991</v>
      </c>
      <c r="T35" s="96" t="s">
        <v>143</v>
      </c>
      <c r="U35" s="126">
        <v>0.72808333333333342</v>
      </c>
      <c r="V35" s="126">
        <v>0.72684666666666664</v>
      </c>
      <c r="W35" s="126">
        <v>0.72561000000000009</v>
      </c>
      <c r="X35" s="126">
        <v>0.72437333333333342</v>
      </c>
      <c r="Y35" s="126">
        <v>0.72313666666666676</v>
      </c>
      <c r="Z35" s="126">
        <v>0.72189999999999999</v>
      </c>
      <c r="AA35" s="126">
        <v>0.71475714285714287</v>
      </c>
      <c r="AB35" s="126">
        <v>0.70761428571428575</v>
      </c>
      <c r="AC35" s="126">
        <v>0.70577142857142849</v>
      </c>
      <c r="AD35" s="126">
        <v>0.70392857142857135</v>
      </c>
      <c r="AE35" s="126">
        <v>0.70208571428571431</v>
      </c>
      <c r="AF35" s="126">
        <v>0.70024285714285717</v>
      </c>
      <c r="AG35" s="126">
        <v>0.69839999999999991</v>
      </c>
      <c r="AH35" s="126">
        <v>0.67880000000000007</v>
      </c>
      <c r="AI35" s="126">
        <v>0.65920000000000001</v>
      </c>
      <c r="AJ35" s="126">
        <v>0.63960000000000006</v>
      </c>
      <c r="AK35" s="126">
        <v>0.61999999999999988</v>
      </c>
      <c r="AL35" s="126">
        <v>0.60039999999999993</v>
      </c>
      <c r="AM35" s="126">
        <v>0.58815000000000006</v>
      </c>
      <c r="AN35" s="126">
        <v>0.57589999999999997</v>
      </c>
      <c r="AO35" s="126">
        <v>0.56364999999999998</v>
      </c>
      <c r="AP35" s="126">
        <v>0.55139999999999989</v>
      </c>
      <c r="AQ35" s="126">
        <v>0.53915000000000002</v>
      </c>
      <c r="AR35" s="126">
        <v>0.51079999999999992</v>
      </c>
      <c r="AS35" s="126">
        <v>0.48244999999999988</v>
      </c>
      <c r="AT35" s="126">
        <v>0.45409999999999984</v>
      </c>
      <c r="AU35" s="126">
        <v>0.42574999999999996</v>
      </c>
      <c r="AV35" s="126">
        <v>0.39739999999999998</v>
      </c>
      <c r="AW35" s="126">
        <v>0.37239999999999995</v>
      </c>
      <c r="AX35" s="126">
        <v>0.34739999999999993</v>
      </c>
      <c r="AY35" s="126">
        <v>0.32240000000000002</v>
      </c>
      <c r="AZ35" s="126">
        <v>0.29739999999999989</v>
      </c>
      <c r="BA35" s="126">
        <v>0.27239999999999998</v>
      </c>
      <c r="BB35" s="126">
        <v>0.26339999999999997</v>
      </c>
      <c r="BC35" s="126">
        <v>0.2543999999999999</v>
      </c>
      <c r="BD35" s="126">
        <v>0.24539999999999987</v>
      </c>
      <c r="BE35" s="126">
        <v>0.23639999999999978</v>
      </c>
      <c r="BF35" s="126">
        <v>0.22739999999999977</v>
      </c>
      <c r="BG35" s="126">
        <v>0.21839999999999976</v>
      </c>
      <c r="BH35" s="126">
        <v>0.20939999999999967</v>
      </c>
      <c r="BI35" s="126">
        <v>0.20039999999999963</v>
      </c>
      <c r="BJ35" s="126">
        <v>0.19139999999999963</v>
      </c>
      <c r="BK35" s="126">
        <v>0.18239999999999962</v>
      </c>
      <c r="BL35" s="126">
        <v>0.17339999999999958</v>
      </c>
      <c r="BM35" s="126">
        <v>0.16439999999999949</v>
      </c>
      <c r="BN35" s="126">
        <v>0.15539999999999948</v>
      </c>
      <c r="BO35" s="126">
        <v>0.14639999999999947</v>
      </c>
      <c r="BP35" s="126">
        <v>0.13739999999999941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 filterMode="1"/>
  <dimension ref="A1:BI76"/>
  <sheetViews>
    <sheetView topLeftCell="B61" zoomScale="55" zoomScaleNormal="55" workbookViewId="0">
      <selection activeCell="B67" sqref="B67:H69"/>
    </sheetView>
  </sheetViews>
  <sheetFormatPr defaultColWidth="8.90625" defaultRowHeight="14.5" x14ac:dyDescent="0.35"/>
  <cols>
    <col min="1" max="1" width="14.08984375" style="88" customWidth="1"/>
    <col min="2" max="2" width="46.6328125" style="88" bestFit="1" customWidth="1"/>
    <col min="3" max="3" width="31.90625" style="88" customWidth="1"/>
    <col min="4" max="4" width="51" style="88" customWidth="1"/>
    <col min="5" max="5" width="18.36328125" style="88" customWidth="1"/>
    <col min="6" max="6" width="15" style="88" customWidth="1"/>
    <col min="7" max="7" width="87.90625" style="88" customWidth="1"/>
    <col min="8" max="8" width="255.6328125" style="88" customWidth="1"/>
    <col min="9" max="9" width="13.36328125" style="88" bestFit="1" customWidth="1"/>
    <col min="10" max="10" width="12.90625" style="88" customWidth="1"/>
    <col min="11" max="11" width="13.36328125" style="88" customWidth="1"/>
    <col min="12" max="12" width="11.36328125" style="88" customWidth="1"/>
    <col min="13" max="13" width="12.6328125" style="88" customWidth="1"/>
    <col min="14" max="14" width="38.36328125" style="88" bestFit="1" customWidth="1"/>
    <col min="15" max="61" width="10" style="88" customWidth="1"/>
    <col min="62" max="16384" width="8.90625" style="88"/>
  </cols>
  <sheetData>
    <row r="1" spans="1:61" ht="29" x14ac:dyDescent="0.35">
      <c r="A1" s="72" t="s">
        <v>0</v>
      </c>
      <c r="B1" s="73" t="s">
        <v>19</v>
      </c>
      <c r="C1" s="73" t="s">
        <v>1</v>
      </c>
      <c r="D1" s="73" t="s">
        <v>74</v>
      </c>
      <c r="E1" s="82" t="s">
        <v>68</v>
      </c>
      <c r="F1" s="73" t="s">
        <v>3</v>
      </c>
      <c r="G1" s="83" t="s">
        <v>69</v>
      </c>
      <c r="H1" s="83" t="s">
        <v>70</v>
      </c>
      <c r="I1" s="73" t="s">
        <v>7</v>
      </c>
      <c r="J1" s="82" t="s">
        <v>66</v>
      </c>
      <c r="K1" s="82" t="s">
        <v>71</v>
      </c>
      <c r="L1" s="84" t="s">
        <v>72</v>
      </c>
      <c r="M1" s="85" t="s">
        <v>84</v>
      </c>
      <c r="N1" s="84" t="s">
        <v>67</v>
      </c>
    </row>
    <row r="2" spans="1:61" s="7" customFormat="1" hidden="1" x14ac:dyDescent="0.35">
      <c r="A2" s="87" t="s">
        <v>85</v>
      </c>
      <c r="B2" s="139" t="s">
        <v>86</v>
      </c>
      <c r="C2" s="87" t="s">
        <v>130</v>
      </c>
      <c r="D2" s="87" t="s">
        <v>88</v>
      </c>
      <c r="E2" s="87" t="s">
        <v>14</v>
      </c>
      <c r="F2" s="87" t="s">
        <v>12</v>
      </c>
      <c r="G2" s="86">
        <v>2018</v>
      </c>
      <c r="H2" s="86">
        <v>0</v>
      </c>
      <c r="I2" s="87">
        <v>2022</v>
      </c>
      <c r="J2" s="87">
        <v>2023</v>
      </c>
      <c r="K2" s="87">
        <v>99999</v>
      </c>
      <c r="L2" s="87" t="s">
        <v>73</v>
      </c>
      <c r="M2" s="87">
        <v>1</v>
      </c>
      <c r="N2" s="89" t="s">
        <v>87</v>
      </c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</row>
    <row r="3" spans="1:61" s="7" customFormat="1" ht="58" x14ac:dyDescent="0.35">
      <c r="A3" s="87" t="s">
        <v>94</v>
      </c>
      <c r="B3" s="137" t="s">
        <v>241</v>
      </c>
      <c r="C3" s="87" t="s">
        <v>358</v>
      </c>
      <c r="D3" s="87" t="s">
        <v>242</v>
      </c>
      <c r="E3" s="87" t="s">
        <v>12</v>
      </c>
      <c r="F3" s="87" t="s">
        <v>12</v>
      </c>
      <c r="G3" s="86" t="s">
        <v>254</v>
      </c>
      <c r="H3" s="86" t="s">
        <v>418</v>
      </c>
      <c r="I3" s="87">
        <v>2069</v>
      </c>
      <c r="J3" s="87">
        <v>2070</v>
      </c>
      <c r="K3" s="87">
        <v>17</v>
      </c>
      <c r="L3" s="87" t="s">
        <v>170</v>
      </c>
      <c r="M3" s="87">
        <v>1</v>
      </c>
      <c r="N3" s="89" t="s">
        <v>168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</row>
    <row r="4" spans="1:61" s="7" customFormat="1" ht="58" x14ac:dyDescent="0.35">
      <c r="A4" s="87" t="s">
        <v>94</v>
      </c>
      <c r="B4" s="138" t="s">
        <v>169</v>
      </c>
      <c r="C4" s="87" t="s">
        <v>243</v>
      </c>
      <c r="D4" s="87" t="s">
        <v>246</v>
      </c>
      <c r="E4" s="87" t="s">
        <v>12</v>
      </c>
      <c r="F4" s="87" t="s">
        <v>12</v>
      </c>
      <c r="G4" s="86" t="s">
        <v>254</v>
      </c>
      <c r="H4" s="86" t="s">
        <v>413</v>
      </c>
      <c r="I4" s="87">
        <v>2069</v>
      </c>
      <c r="J4" s="87">
        <v>2070</v>
      </c>
      <c r="K4" s="87">
        <v>75.687258698999997</v>
      </c>
      <c r="L4" s="87" t="s">
        <v>170</v>
      </c>
      <c r="M4" s="87">
        <v>1</v>
      </c>
      <c r="N4" s="89" t="s">
        <v>168</v>
      </c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</row>
    <row r="5" spans="1:61" s="7" customFormat="1" ht="58" x14ac:dyDescent="0.35">
      <c r="A5" s="87" t="s">
        <v>94</v>
      </c>
      <c r="B5" s="138" t="s">
        <v>169</v>
      </c>
      <c r="C5" s="87" t="s">
        <v>171</v>
      </c>
      <c r="D5" s="87" t="s">
        <v>246</v>
      </c>
      <c r="E5" s="87" t="s">
        <v>12</v>
      </c>
      <c r="F5" s="87" t="s">
        <v>12</v>
      </c>
      <c r="G5" s="86" t="s">
        <v>254</v>
      </c>
      <c r="H5" s="86" t="s">
        <v>415</v>
      </c>
      <c r="I5" s="87">
        <v>2069</v>
      </c>
      <c r="J5" s="87">
        <v>2070</v>
      </c>
      <c r="K5" s="87">
        <v>11.63302798086</v>
      </c>
      <c r="L5" s="87" t="s">
        <v>170</v>
      </c>
      <c r="M5" s="87">
        <v>1</v>
      </c>
      <c r="N5" s="89" t="s">
        <v>168</v>
      </c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</row>
    <row r="6" spans="1:61" s="7" customFormat="1" ht="58" x14ac:dyDescent="0.35">
      <c r="A6" s="87" t="s">
        <v>94</v>
      </c>
      <c r="B6" s="137" t="s">
        <v>241</v>
      </c>
      <c r="C6" s="87" t="s">
        <v>256</v>
      </c>
      <c r="D6" s="87" t="s">
        <v>242</v>
      </c>
      <c r="E6" s="87" t="s">
        <v>12</v>
      </c>
      <c r="F6" s="87" t="s">
        <v>12</v>
      </c>
      <c r="G6" s="86" t="s">
        <v>254</v>
      </c>
      <c r="H6" s="86" t="s">
        <v>395</v>
      </c>
      <c r="I6" s="87">
        <v>2069</v>
      </c>
      <c r="J6" s="87">
        <v>2070</v>
      </c>
      <c r="K6" s="87">
        <v>14.400600000000001</v>
      </c>
      <c r="L6" s="87" t="s">
        <v>170</v>
      </c>
      <c r="M6" s="87">
        <v>1</v>
      </c>
      <c r="N6" s="89" t="s">
        <v>168</v>
      </c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</row>
    <row r="7" spans="1:61" s="7" customFormat="1" x14ac:dyDescent="0.35">
      <c r="A7" s="87" t="s">
        <v>94</v>
      </c>
      <c r="B7" s="137" t="s">
        <v>241</v>
      </c>
      <c r="C7" s="87" t="s">
        <v>130</v>
      </c>
      <c r="D7" s="87" t="s">
        <v>242</v>
      </c>
      <c r="E7" s="87" t="s">
        <v>12</v>
      </c>
      <c r="F7" s="87" t="s">
        <v>12</v>
      </c>
      <c r="G7" s="86" t="s">
        <v>172</v>
      </c>
      <c r="H7" s="86" t="s">
        <v>172</v>
      </c>
      <c r="I7" s="87">
        <v>2030</v>
      </c>
      <c r="J7" s="87">
        <v>2031</v>
      </c>
      <c r="K7" s="87">
        <v>0</v>
      </c>
      <c r="L7" s="87" t="s">
        <v>170</v>
      </c>
      <c r="M7" s="87">
        <v>1</v>
      </c>
      <c r="N7" s="89" t="s">
        <v>168</v>
      </c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</row>
    <row r="8" spans="1:61" s="7" customFormat="1" x14ac:dyDescent="0.35">
      <c r="A8" s="87" t="s">
        <v>94</v>
      </c>
      <c r="B8" s="137" t="s">
        <v>241</v>
      </c>
      <c r="C8" s="87" t="s">
        <v>389</v>
      </c>
      <c r="D8" s="87" t="s">
        <v>242</v>
      </c>
      <c r="E8" s="87" t="s">
        <v>12</v>
      </c>
      <c r="F8" s="87" t="s">
        <v>12</v>
      </c>
      <c r="G8" s="86" t="s">
        <v>172</v>
      </c>
      <c r="H8" s="86" t="s">
        <v>172</v>
      </c>
      <c r="I8" s="87">
        <v>2030</v>
      </c>
      <c r="J8" s="87">
        <v>2031</v>
      </c>
      <c r="K8" s="87">
        <v>0</v>
      </c>
      <c r="L8" s="87" t="s">
        <v>170</v>
      </c>
      <c r="M8" s="87">
        <v>1</v>
      </c>
      <c r="N8" s="89" t="s">
        <v>168</v>
      </c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</row>
    <row r="9" spans="1:61" s="7" customFormat="1" x14ac:dyDescent="0.35">
      <c r="A9" s="87" t="s">
        <v>94</v>
      </c>
      <c r="B9" s="137" t="s">
        <v>241</v>
      </c>
      <c r="C9" s="87" t="s">
        <v>390</v>
      </c>
      <c r="D9" s="87" t="s">
        <v>242</v>
      </c>
      <c r="E9" s="87" t="s">
        <v>12</v>
      </c>
      <c r="F9" s="87" t="s">
        <v>12</v>
      </c>
      <c r="G9" s="86" t="s">
        <v>172</v>
      </c>
      <c r="H9" s="86" t="s">
        <v>172</v>
      </c>
      <c r="I9" s="87">
        <v>2030</v>
      </c>
      <c r="J9" s="87">
        <v>2031</v>
      </c>
      <c r="K9" s="87">
        <v>0</v>
      </c>
      <c r="L9" s="87" t="s">
        <v>170</v>
      </c>
      <c r="M9" s="87">
        <v>1</v>
      </c>
      <c r="N9" s="89" t="s">
        <v>168</v>
      </c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0" spans="1:61" s="7" customFormat="1" x14ac:dyDescent="0.35">
      <c r="A10" s="87" t="s">
        <v>94</v>
      </c>
      <c r="B10" s="137" t="s">
        <v>241</v>
      </c>
      <c r="C10" s="87" t="s">
        <v>380</v>
      </c>
      <c r="D10" s="87" t="s">
        <v>242</v>
      </c>
      <c r="E10" s="87" t="s">
        <v>12</v>
      </c>
      <c r="F10" s="87" t="s">
        <v>12</v>
      </c>
      <c r="G10" s="86" t="s">
        <v>172</v>
      </c>
      <c r="H10" s="86" t="s">
        <v>172</v>
      </c>
      <c r="I10" s="87">
        <v>2030</v>
      </c>
      <c r="J10" s="87">
        <v>2031</v>
      </c>
      <c r="K10" s="87">
        <v>0</v>
      </c>
      <c r="L10" s="87" t="s">
        <v>170</v>
      </c>
      <c r="M10" s="87">
        <v>1</v>
      </c>
      <c r="N10" s="89" t="s">
        <v>168</v>
      </c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</row>
    <row r="11" spans="1:61" s="7" customFormat="1" x14ac:dyDescent="0.35">
      <c r="A11" s="87" t="s">
        <v>94</v>
      </c>
      <c r="B11" s="137" t="s">
        <v>241</v>
      </c>
      <c r="C11" s="87" t="s">
        <v>379</v>
      </c>
      <c r="D11" s="87" t="s">
        <v>242</v>
      </c>
      <c r="E11" s="87" t="s">
        <v>12</v>
      </c>
      <c r="F11" s="87" t="s">
        <v>12</v>
      </c>
      <c r="G11" s="86" t="s">
        <v>172</v>
      </c>
      <c r="H11" s="86" t="s">
        <v>172</v>
      </c>
      <c r="I11" s="87">
        <v>2030</v>
      </c>
      <c r="J11" s="87">
        <v>2031</v>
      </c>
      <c r="K11" s="87">
        <v>0</v>
      </c>
      <c r="L11" s="87" t="s">
        <v>170</v>
      </c>
      <c r="M11" s="87">
        <v>1</v>
      </c>
      <c r="N11" s="89" t="s">
        <v>168</v>
      </c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</row>
    <row r="12" spans="1:61" s="7" customFormat="1" x14ac:dyDescent="0.35">
      <c r="A12" s="87" t="s">
        <v>94</v>
      </c>
      <c r="B12" s="137" t="s">
        <v>241</v>
      </c>
      <c r="C12" s="87" t="s">
        <v>378</v>
      </c>
      <c r="D12" s="87" t="s">
        <v>242</v>
      </c>
      <c r="E12" s="87" t="s">
        <v>12</v>
      </c>
      <c r="F12" s="87" t="s">
        <v>12</v>
      </c>
      <c r="G12" s="86" t="s">
        <v>172</v>
      </c>
      <c r="H12" s="86" t="s">
        <v>172</v>
      </c>
      <c r="I12" s="87">
        <v>2030</v>
      </c>
      <c r="J12" s="87">
        <v>2031</v>
      </c>
      <c r="K12" s="87">
        <v>0</v>
      </c>
      <c r="L12" s="87" t="s">
        <v>170</v>
      </c>
      <c r="M12" s="87">
        <v>1</v>
      </c>
      <c r="N12" s="89" t="s">
        <v>168</v>
      </c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</row>
    <row r="13" spans="1:61" s="7" customFormat="1" x14ac:dyDescent="0.35">
      <c r="A13" s="87" t="s">
        <v>94</v>
      </c>
      <c r="B13" s="137" t="s">
        <v>241</v>
      </c>
      <c r="C13" s="87" t="s">
        <v>391</v>
      </c>
      <c r="D13" s="87" t="s">
        <v>242</v>
      </c>
      <c r="E13" s="87" t="s">
        <v>12</v>
      </c>
      <c r="F13" s="87" t="s">
        <v>12</v>
      </c>
      <c r="G13" s="86" t="s">
        <v>172</v>
      </c>
      <c r="H13" s="86" t="s">
        <v>172</v>
      </c>
      <c r="I13" s="87">
        <v>2030</v>
      </c>
      <c r="J13" s="87">
        <v>2031</v>
      </c>
      <c r="K13" s="87">
        <v>0</v>
      </c>
      <c r="L13" s="87" t="s">
        <v>170</v>
      </c>
      <c r="M13" s="87">
        <v>1</v>
      </c>
      <c r="N13" s="89" t="s">
        <v>168</v>
      </c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</row>
    <row r="14" spans="1:61" s="7" customFormat="1" x14ac:dyDescent="0.35">
      <c r="A14" s="87" t="s">
        <v>94</v>
      </c>
      <c r="B14" s="137" t="s">
        <v>241</v>
      </c>
      <c r="C14" s="87" t="s">
        <v>392</v>
      </c>
      <c r="D14" s="87" t="s">
        <v>242</v>
      </c>
      <c r="E14" s="87" t="s">
        <v>12</v>
      </c>
      <c r="F14" s="87" t="s">
        <v>12</v>
      </c>
      <c r="G14" s="86" t="s">
        <v>172</v>
      </c>
      <c r="H14" s="86" t="s">
        <v>172</v>
      </c>
      <c r="I14" s="87">
        <v>2030</v>
      </c>
      <c r="J14" s="87">
        <v>2031</v>
      </c>
      <c r="K14" s="87">
        <v>0</v>
      </c>
      <c r="L14" s="87" t="s">
        <v>170</v>
      </c>
      <c r="M14" s="87">
        <v>1</v>
      </c>
      <c r="N14" s="89" t="s">
        <v>168</v>
      </c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</row>
    <row r="15" spans="1:61" s="7" customFormat="1" x14ac:dyDescent="0.35">
      <c r="A15" s="87" t="s">
        <v>94</v>
      </c>
      <c r="B15" s="137" t="s">
        <v>241</v>
      </c>
      <c r="C15" s="87" t="s">
        <v>393</v>
      </c>
      <c r="D15" s="87" t="s">
        <v>242</v>
      </c>
      <c r="E15" s="87" t="s">
        <v>12</v>
      </c>
      <c r="F15" s="87" t="s">
        <v>12</v>
      </c>
      <c r="G15" s="86" t="s">
        <v>172</v>
      </c>
      <c r="H15" s="86" t="s">
        <v>172</v>
      </c>
      <c r="I15" s="87">
        <v>2030</v>
      </c>
      <c r="J15" s="87">
        <v>2031</v>
      </c>
      <c r="K15" s="87">
        <v>0</v>
      </c>
      <c r="L15" s="87" t="s">
        <v>170</v>
      </c>
      <c r="M15" s="87">
        <v>1</v>
      </c>
      <c r="N15" s="89" t="s">
        <v>168</v>
      </c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</row>
    <row r="16" spans="1:61" s="7" customFormat="1" x14ac:dyDescent="0.35">
      <c r="A16" s="87" t="s">
        <v>94</v>
      </c>
      <c r="B16" s="137" t="s">
        <v>241</v>
      </c>
      <c r="C16" s="87" t="s">
        <v>373</v>
      </c>
      <c r="D16" s="87" t="s">
        <v>242</v>
      </c>
      <c r="E16" s="87" t="s">
        <v>12</v>
      </c>
      <c r="F16" s="87" t="s">
        <v>12</v>
      </c>
      <c r="G16" s="86" t="s">
        <v>172</v>
      </c>
      <c r="H16" s="86" t="s">
        <v>172</v>
      </c>
      <c r="I16" s="87">
        <v>2030</v>
      </c>
      <c r="J16" s="87">
        <v>2031</v>
      </c>
      <c r="K16" s="87">
        <v>0</v>
      </c>
      <c r="L16" s="87" t="s">
        <v>170</v>
      </c>
      <c r="M16" s="87">
        <v>1</v>
      </c>
      <c r="N16" s="89" t="s">
        <v>168</v>
      </c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</row>
    <row r="17" spans="1:61" s="7" customFormat="1" x14ac:dyDescent="0.35">
      <c r="A17" s="87" t="s">
        <v>94</v>
      </c>
      <c r="B17" s="137" t="s">
        <v>241</v>
      </c>
      <c r="C17" s="87" t="s">
        <v>372</v>
      </c>
      <c r="D17" s="87" t="s">
        <v>242</v>
      </c>
      <c r="E17" s="87" t="s">
        <v>12</v>
      </c>
      <c r="F17" s="87" t="s">
        <v>12</v>
      </c>
      <c r="G17" s="86" t="s">
        <v>172</v>
      </c>
      <c r="H17" s="86" t="s">
        <v>172</v>
      </c>
      <c r="I17" s="87">
        <v>2030</v>
      </c>
      <c r="J17" s="87">
        <v>2031</v>
      </c>
      <c r="K17" s="87">
        <v>0</v>
      </c>
      <c r="L17" s="87" t="s">
        <v>170</v>
      </c>
      <c r="M17" s="87">
        <v>1</v>
      </c>
      <c r="N17" s="89" t="s">
        <v>168</v>
      </c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</row>
    <row r="18" spans="1:61" s="7" customFormat="1" x14ac:dyDescent="0.35">
      <c r="A18" s="87" t="s">
        <v>94</v>
      </c>
      <c r="B18" s="137" t="s">
        <v>241</v>
      </c>
      <c r="C18" s="87" t="s">
        <v>377</v>
      </c>
      <c r="D18" s="87" t="s">
        <v>242</v>
      </c>
      <c r="E18" s="87" t="s">
        <v>12</v>
      </c>
      <c r="F18" s="87" t="s">
        <v>12</v>
      </c>
      <c r="G18" s="86" t="s">
        <v>172</v>
      </c>
      <c r="H18" s="86" t="s">
        <v>172</v>
      </c>
      <c r="I18" s="87">
        <v>2030</v>
      </c>
      <c r="J18" s="87">
        <v>2031</v>
      </c>
      <c r="K18" s="87">
        <v>0</v>
      </c>
      <c r="L18" s="87" t="s">
        <v>170</v>
      </c>
      <c r="M18" s="87">
        <v>1</v>
      </c>
      <c r="N18" s="89" t="s">
        <v>168</v>
      </c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</row>
    <row r="19" spans="1:61" s="7" customFormat="1" ht="58" x14ac:dyDescent="0.35">
      <c r="A19" s="87" t="s">
        <v>94</v>
      </c>
      <c r="B19" s="137" t="s">
        <v>241</v>
      </c>
      <c r="C19" s="87" t="s">
        <v>253</v>
      </c>
      <c r="D19" s="87" t="s">
        <v>242</v>
      </c>
      <c r="E19" s="87" t="s">
        <v>12</v>
      </c>
      <c r="F19" s="87" t="s">
        <v>12</v>
      </c>
      <c r="G19" s="86" t="s">
        <v>254</v>
      </c>
      <c r="H19" s="86" t="s">
        <v>416</v>
      </c>
      <c r="I19" s="87">
        <v>2069</v>
      </c>
      <c r="J19" s="87">
        <v>2070</v>
      </c>
      <c r="K19" s="87">
        <v>8.4690069749999992</v>
      </c>
      <c r="L19" s="87" t="s">
        <v>170</v>
      </c>
      <c r="M19" s="87">
        <v>1</v>
      </c>
      <c r="N19" s="89" t="s">
        <v>168</v>
      </c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</row>
    <row r="20" spans="1:61" s="7" customFormat="1" ht="58" x14ac:dyDescent="0.35">
      <c r="A20" s="87" t="s">
        <v>94</v>
      </c>
      <c r="B20" s="137" t="s">
        <v>241</v>
      </c>
      <c r="C20" s="87" t="s">
        <v>243</v>
      </c>
      <c r="D20" s="87" t="s">
        <v>242</v>
      </c>
      <c r="E20" s="87" t="s">
        <v>12</v>
      </c>
      <c r="F20" s="87" t="s">
        <v>12</v>
      </c>
      <c r="G20" s="86" t="s">
        <v>254</v>
      </c>
      <c r="H20" s="86" t="s">
        <v>412</v>
      </c>
      <c r="I20" s="87">
        <v>2069</v>
      </c>
      <c r="J20" s="87">
        <v>2070</v>
      </c>
      <c r="K20" s="87">
        <v>74.188501101</v>
      </c>
      <c r="L20" s="87" t="s">
        <v>170</v>
      </c>
      <c r="M20" s="87">
        <v>1</v>
      </c>
      <c r="N20" s="89" t="s">
        <v>168</v>
      </c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</row>
    <row r="21" spans="1:61" s="7" customFormat="1" ht="58" x14ac:dyDescent="0.35">
      <c r="A21" s="87" t="s">
        <v>94</v>
      </c>
      <c r="B21" s="138" t="s">
        <v>169</v>
      </c>
      <c r="C21" s="87" t="s">
        <v>253</v>
      </c>
      <c r="D21" s="87" t="s">
        <v>246</v>
      </c>
      <c r="E21" s="87" t="s">
        <v>14</v>
      </c>
      <c r="F21" s="87" t="s">
        <v>12</v>
      </c>
      <c r="G21" s="86" t="s">
        <v>254</v>
      </c>
      <c r="H21" s="86" t="s">
        <v>417</v>
      </c>
      <c r="I21" s="87">
        <v>2069</v>
      </c>
      <c r="J21" s="87">
        <v>2070</v>
      </c>
      <c r="K21" s="87">
        <v>9.4100077500000001</v>
      </c>
      <c r="L21" s="87" t="s">
        <v>170</v>
      </c>
      <c r="M21" s="87">
        <v>1</v>
      </c>
      <c r="N21" s="89" t="s">
        <v>255</v>
      </c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</row>
    <row r="22" spans="1:61" s="7" customFormat="1" x14ac:dyDescent="0.35">
      <c r="A22" s="87" t="s">
        <v>94</v>
      </c>
      <c r="B22" s="140" t="s">
        <v>251</v>
      </c>
      <c r="C22" s="87" t="s">
        <v>256</v>
      </c>
      <c r="D22" s="87" t="s">
        <v>374</v>
      </c>
      <c r="E22" s="87" t="s">
        <v>12</v>
      </c>
      <c r="F22" s="87" t="s">
        <v>12</v>
      </c>
      <c r="G22" s="86" t="s">
        <v>172</v>
      </c>
      <c r="H22" s="86" t="s">
        <v>172</v>
      </c>
      <c r="I22" s="87">
        <v>2021</v>
      </c>
      <c r="J22" s="87">
        <v>2022</v>
      </c>
      <c r="K22" s="87">
        <v>99</v>
      </c>
      <c r="L22" s="87" t="s">
        <v>73</v>
      </c>
      <c r="M22" s="87">
        <v>1</v>
      </c>
      <c r="N22" s="89" t="s">
        <v>375</v>
      </c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</row>
    <row r="23" spans="1:61" s="7" customFormat="1" x14ac:dyDescent="0.35">
      <c r="A23" s="87" t="s">
        <v>94</v>
      </c>
      <c r="B23" s="140" t="s">
        <v>251</v>
      </c>
      <c r="C23" s="87" t="s">
        <v>253</v>
      </c>
      <c r="D23" s="87" t="s">
        <v>252</v>
      </c>
      <c r="E23" s="87" t="s">
        <v>12</v>
      </c>
      <c r="F23" s="87" t="s">
        <v>12</v>
      </c>
      <c r="G23" s="86" t="s">
        <v>172</v>
      </c>
      <c r="H23" s="86" t="s">
        <v>172</v>
      </c>
      <c r="I23" s="87">
        <v>2021</v>
      </c>
      <c r="J23" s="87">
        <v>2022</v>
      </c>
      <c r="K23" s="87">
        <v>99</v>
      </c>
      <c r="L23" s="87" t="s">
        <v>73</v>
      </c>
      <c r="M23" s="87">
        <v>1</v>
      </c>
      <c r="N23" s="89" t="s">
        <v>375</v>
      </c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</row>
    <row r="24" spans="1:61" s="7" customFormat="1" ht="58" x14ac:dyDescent="0.35">
      <c r="A24" s="87" t="s">
        <v>94</v>
      </c>
      <c r="B24" s="137" t="s">
        <v>241</v>
      </c>
      <c r="C24" s="87" t="s">
        <v>359</v>
      </c>
      <c r="D24" s="87" t="s">
        <v>242</v>
      </c>
      <c r="E24" s="87" t="s">
        <v>14</v>
      </c>
      <c r="F24" s="87" t="s">
        <v>12</v>
      </c>
      <c r="G24" s="86" t="s">
        <v>254</v>
      </c>
      <c r="H24" s="86" t="s">
        <v>411</v>
      </c>
      <c r="I24" s="87">
        <v>2069</v>
      </c>
      <c r="J24" s="87">
        <v>2070</v>
      </c>
      <c r="K24" s="87">
        <v>34.218209999999999</v>
      </c>
      <c r="L24" s="87" t="s">
        <v>170</v>
      </c>
      <c r="M24" s="87">
        <v>1</v>
      </c>
      <c r="N24" s="89" t="s">
        <v>255</v>
      </c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</row>
    <row r="25" spans="1:61" s="7" customFormat="1" ht="58" x14ac:dyDescent="0.35">
      <c r="A25" s="87" t="s">
        <v>94</v>
      </c>
      <c r="B25" s="137" t="s">
        <v>241</v>
      </c>
      <c r="C25" s="87" t="s">
        <v>171</v>
      </c>
      <c r="D25" s="87" t="s">
        <v>242</v>
      </c>
      <c r="E25" s="87" t="s">
        <v>12</v>
      </c>
      <c r="F25" s="87" t="s">
        <v>12</v>
      </c>
      <c r="G25" s="86" t="s">
        <v>254</v>
      </c>
      <c r="H25" s="86" t="s">
        <v>414</v>
      </c>
      <c r="I25" s="87">
        <v>2069</v>
      </c>
      <c r="J25" s="87">
        <v>2070</v>
      </c>
      <c r="K25" s="87">
        <v>11.517849485999999</v>
      </c>
      <c r="L25" s="87" t="s">
        <v>170</v>
      </c>
      <c r="M25" s="87">
        <v>1</v>
      </c>
      <c r="N25" s="89" t="s">
        <v>168</v>
      </c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</row>
    <row r="26" spans="1:61" s="7" customFormat="1" ht="58" x14ac:dyDescent="0.35">
      <c r="A26" s="87" t="s">
        <v>94</v>
      </c>
      <c r="B26" s="137" t="s">
        <v>241</v>
      </c>
      <c r="C26" s="87" t="s">
        <v>257</v>
      </c>
      <c r="D26" s="87" t="s">
        <v>242</v>
      </c>
      <c r="E26" s="87" t="s">
        <v>12</v>
      </c>
      <c r="F26" s="87" t="s">
        <v>12</v>
      </c>
      <c r="G26" s="86" t="s">
        <v>254</v>
      </c>
      <c r="H26" s="86" t="s">
        <v>396</v>
      </c>
      <c r="I26" s="87">
        <v>2069</v>
      </c>
      <c r="J26" s="87">
        <v>2070</v>
      </c>
      <c r="K26" s="87">
        <v>3.65989939014066</v>
      </c>
      <c r="L26" s="87" t="s">
        <v>170</v>
      </c>
      <c r="M26" s="87">
        <v>1</v>
      </c>
      <c r="N26" s="89" t="s">
        <v>168</v>
      </c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</row>
    <row r="27" spans="1:61" s="7" customFormat="1" ht="58" x14ac:dyDescent="0.35">
      <c r="A27" s="87" t="s">
        <v>94</v>
      </c>
      <c r="B27" s="138" t="s">
        <v>169</v>
      </c>
      <c r="C27" s="87" t="s">
        <v>257</v>
      </c>
      <c r="D27" s="87" t="s">
        <v>246</v>
      </c>
      <c r="E27" s="87" t="s">
        <v>14</v>
      </c>
      <c r="F27" s="87" t="s">
        <v>12</v>
      </c>
      <c r="G27" s="86" t="s">
        <v>254</v>
      </c>
      <c r="H27" s="86" t="s">
        <v>402</v>
      </c>
      <c r="I27" s="87">
        <v>2069</v>
      </c>
      <c r="J27" s="87">
        <v>2070</v>
      </c>
      <c r="K27" s="87">
        <v>3.6964983840420702</v>
      </c>
      <c r="L27" s="87" t="s">
        <v>170</v>
      </c>
      <c r="M27" s="87">
        <v>1</v>
      </c>
      <c r="N27" s="89" t="s">
        <v>255</v>
      </c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</row>
    <row r="28" spans="1:61" s="7" customFormat="1" ht="58" x14ac:dyDescent="0.35">
      <c r="A28" s="87" t="s">
        <v>94</v>
      </c>
      <c r="B28" s="137" t="s">
        <v>241</v>
      </c>
      <c r="C28" s="87" t="s">
        <v>258</v>
      </c>
      <c r="D28" s="87" t="s">
        <v>242</v>
      </c>
      <c r="E28" s="87" t="s">
        <v>12</v>
      </c>
      <c r="F28" s="87" t="s">
        <v>12</v>
      </c>
      <c r="G28" s="86" t="s">
        <v>254</v>
      </c>
      <c r="H28" s="86" t="s">
        <v>397</v>
      </c>
      <c r="I28" s="87">
        <v>2069</v>
      </c>
      <c r="J28" s="87">
        <v>2070</v>
      </c>
      <c r="K28" s="87">
        <v>2.7836042692625299E-2</v>
      </c>
      <c r="L28" s="87" t="s">
        <v>170</v>
      </c>
      <c r="M28" s="87">
        <v>1</v>
      </c>
      <c r="N28" s="89" t="s">
        <v>168</v>
      </c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</row>
    <row r="29" spans="1:61" s="7" customFormat="1" ht="58" x14ac:dyDescent="0.35">
      <c r="A29" s="87" t="s">
        <v>94</v>
      </c>
      <c r="B29" s="138" t="s">
        <v>169</v>
      </c>
      <c r="C29" s="87" t="s">
        <v>258</v>
      </c>
      <c r="D29" s="87" t="s">
        <v>246</v>
      </c>
      <c r="E29" s="87" t="s">
        <v>14</v>
      </c>
      <c r="F29" s="87" t="s">
        <v>12</v>
      </c>
      <c r="G29" s="86" t="s">
        <v>254</v>
      </c>
      <c r="H29" s="86" t="s">
        <v>403</v>
      </c>
      <c r="I29" s="87">
        <v>2069</v>
      </c>
      <c r="J29" s="87">
        <v>2070</v>
      </c>
      <c r="K29" s="87">
        <v>2.8114403119551601E-2</v>
      </c>
      <c r="L29" s="87" t="s">
        <v>170</v>
      </c>
      <c r="M29" s="87">
        <v>1</v>
      </c>
      <c r="N29" s="89" t="s">
        <v>255</v>
      </c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</row>
    <row r="30" spans="1:61" s="7" customFormat="1" ht="58" x14ac:dyDescent="0.35">
      <c r="A30" s="87" t="s">
        <v>94</v>
      </c>
      <c r="B30" s="137" t="s">
        <v>241</v>
      </c>
      <c r="C30" s="87" t="s">
        <v>262</v>
      </c>
      <c r="D30" s="87" t="s">
        <v>242</v>
      </c>
      <c r="E30" s="87" t="s">
        <v>12</v>
      </c>
      <c r="F30" s="87" t="s">
        <v>12</v>
      </c>
      <c r="G30" s="86" t="s">
        <v>254</v>
      </c>
      <c r="H30" s="86" t="s">
        <v>398</v>
      </c>
      <c r="I30" s="87">
        <v>2069</v>
      </c>
      <c r="J30" s="87">
        <v>2070</v>
      </c>
      <c r="K30" s="87">
        <v>0.15578865015180801</v>
      </c>
      <c r="L30" s="87" t="s">
        <v>170</v>
      </c>
      <c r="M30" s="87">
        <v>1</v>
      </c>
      <c r="N30" s="89" t="s">
        <v>168</v>
      </c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</row>
    <row r="31" spans="1:61" s="7" customFormat="1" ht="58" x14ac:dyDescent="0.35">
      <c r="A31" s="87" t="s">
        <v>94</v>
      </c>
      <c r="B31" s="138" t="s">
        <v>169</v>
      </c>
      <c r="C31" s="87" t="s">
        <v>262</v>
      </c>
      <c r="D31" s="87" t="s">
        <v>246</v>
      </c>
      <c r="E31" s="87" t="s">
        <v>14</v>
      </c>
      <c r="F31" s="87" t="s">
        <v>12</v>
      </c>
      <c r="G31" s="86" t="s">
        <v>254</v>
      </c>
      <c r="H31" s="86" t="s">
        <v>407</v>
      </c>
      <c r="I31" s="87">
        <v>2069</v>
      </c>
      <c r="J31" s="87">
        <v>2070</v>
      </c>
      <c r="K31" s="87">
        <v>0.15734653665332601</v>
      </c>
      <c r="L31" s="87" t="s">
        <v>170</v>
      </c>
      <c r="M31" s="87">
        <v>1</v>
      </c>
      <c r="N31" s="89" t="s">
        <v>255</v>
      </c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</row>
    <row r="32" spans="1:61" s="7" customFormat="1" ht="58" x14ac:dyDescent="0.35">
      <c r="A32" s="87" t="s">
        <v>94</v>
      </c>
      <c r="B32" s="137" t="s">
        <v>241</v>
      </c>
      <c r="C32" s="87" t="s">
        <v>260</v>
      </c>
      <c r="D32" s="87" t="s">
        <v>242</v>
      </c>
      <c r="E32" s="87" t="s">
        <v>12</v>
      </c>
      <c r="F32" s="87" t="s">
        <v>12</v>
      </c>
      <c r="G32" s="86" t="s">
        <v>254</v>
      </c>
      <c r="H32" s="86" t="s">
        <v>399</v>
      </c>
      <c r="I32" s="87">
        <v>2069</v>
      </c>
      <c r="J32" s="87">
        <v>2070</v>
      </c>
      <c r="K32" s="87">
        <v>1.24594416169028</v>
      </c>
      <c r="L32" s="87" t="s">
        <v>170</v>
      </c>
      <c r="M32" s="87">
        <v>1</v>
      </c>
      <c r="N32" s="89" t="s">
        <v>168</v>
      </c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</row>
    <row r="33" spans="1:61" s="7" customFormat="1" ht="58" x14ac:dyDescent="0.35">
      <c r="A33" s="87" t="s">
        <v>94</v>
      </c>
      <c r="B33" s="138" t="s">
        <v>169</v>
      </c>
      <c r="C33" s="87" t="s">
        <v>260</v>
      </c>
      <c r="D33" s="87" t="s">
        <v>246</v>
      </c>
      <c r="E33" s="87" t="s">
        <v>14</v>
      </c>
      <c r="F33" s="87" t="s">
        <v>12</v>
      </c>
      <c r="G33" s="86" t="s">
        <v>254</v>
      </c>
      <c r="H33" s="86" t="s">
        <v>405</v>
      </c>
      <c r="I33" s="87">
        <v>2069</v>
      </c>
      <c r="J33" s="87">
        <v>2070</v>
      </c>
      <c r="K33" s="87">
        <v>1.2584036033071799</v>
      </c>
      <c r="L33" s="87" t="s">
        <v>170</v>
      </c>
      <c r="M33" s="87">
        <v>1</v>
      </c>
      <c r="N33" s="89" t="s">
        <v>255</v>
      </c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</row>
    <row r="34" spans="1:61" s="7" customFormat="1" ht="58" x14ac:dyDescent="0.35">
      <c r="A34" s="87" t="s">
        <v>94</v>
      </c>
      <c r="B34" s="137" t="s">
        <v>241</v>
      </c>
      <c r="C34" s="87" t="s">
        <v>261</v>
      </c>
      <c r="D34" s="87" t="s">
        <v>242</v>
      </c>
      <c r="E34" s="87" t="s">
        <v>12</v>
      </c>
      <c r="F34" s="87" t="s">
        <v>12</v>
      </c>
      <c r="G34" s="86" t="s">
        <v>254</v>
      </c>
      <c r="H34" s="86" t="s">
        <v>400</v>
      </c>
      <c r="I34" s="87">
        <v>2069</v>
      </c>
      <c r="J34" s="87">
        <v>2070</v>
      </c>
      <c r="K34" s="87">
        <v>0.27962774775580701</v>
      </c>
      <c r="L34" s="87" t="s">
        <v>170</v>
      </c>
      <c r="M34" s="87">
        <v>1</v>
      </c>
      <c r="N34" s="89" t="s">
        <v>168</v>
      </c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</row>
    <row r="35" spans="1:61" s="7" customFormat="1" hidden="1" x14ac:dyDescent="0.35">
      <c r="A35" s="87" t="s">
        <v>144</v>
      </c>
      <c r="B35" s="137" t="s">
        <v>241</v>
      </c>
      <c r="C35" s="87" t="s">
        <v>244</v>
      </c>
      <c r="D35" s="87" t="s">
        <v>242</v>
      </c>
      <c r="E35" s="87" t="s">
        <v>12</v>
      </c>
      <c r="F35" s="87" t="s">
        <v>12</v>
      </c>
      <c r="G35" s="86" t="s">
        <v>172</v>
      </c>
      <c r="H35" s="86" t="s">
        <v>172</v>
      </c>
      <c r="I35" s="87">
        <v>2023</v>
      </c>
      <c r="J35" s="87">
        <v>2024</v>
      </c>
      <c r="K35" s="87">
        <v>0</v>
      </c>
      <c r="L35" s="87" t="s">
        <v>170</v>
      </c>
      <c r="M35" s="87">
        <v>1</v>
      </c>
      <c r="N35" s="89" t="s">
        <v>168</v>
      </c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</row>
    <row r="36" spans="1:61" s="7" customFormat="1" hidden="1" x14ac:dyDescent="0.35">
      <c r="A36" s="87" t="s">
        <v>144</v>
      </c>
      <c r="B36" s="137" t="s">
        <v>241</v>
      </c>
      <c r="C36" s="87" t="s">
        <v>245</v>
      </c>
      <c r="D36" s="87" t="s">
        <v>242</v>
      </c>
      <c r="E36" s="87" t="s">
        <v>12</v>
      </c>
      <c r="F36" s="87" t="s">
        <v>12</v>
      </c>
      <c r="G36" s="86" t="s">
        <v>172</v>
      </c>
      <c r="H36" s="86" t="s">
        <v>172</v>
      </c>
      <c r="I36" s="87">
        <v>2023</v>
      </c>
      <c r="J36" s="87">
        <v>2024</v>
      </c>
      <c r="K36" s="87">
        <v>0</v>
      </c>
      <c r="L36" s="87" t="s">
        <v>170</v>
      </c>
      <c r="M36" s="87">
        <v>1</v>
      </c>
      <c r="N36" s="89" t="s">
        <v>168</v>
      </c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</row>
    <row r="37" spans="1:61" s="7" customFormat="1" hidden="1" x14ac:dyDescent="0.35">
      <c r="A37" s="87" t="s">
        <v>144</v>
      </c>
      <c r="B37" s="138" t="s">
        <v>169</v>
      </c>
      <c r="C37" s="87" t="s">
        <v>243</v>
      </c>
      <c r="D37" s="87" t="s">
        <v>246</v>
      </c>
      <c r="E37" s="87" t="s">
        <v>12</v>
      </c>
      <c r="F37" s="87" t="s">
        <v>12</v>
      </c>
      <c r="G37" s="86" t="s">
        <v>172</v>
      </c>
      <c r="H37" s="86" t="s">
        <v>172</v>
      </c>
      <c r="I37" s="87">
        <v>2021</v>
      </c>
      <c r="J37" s="87">
        <v>2022</v>
      </c>
      <c r="K37" s="87">
        <v>999999</v>
      </c>
      <c r="L37" s="87" t="s">
        <v>170</v>
      </c>
      <c r="M37" s="87">
        <v>1</v>
      </c>
      <c r="N37" s="89" t="s">
        <v>168</v>
      </c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</row>
    <row r="38" spans="1:61" s="7" customFormat="1" hidden="1" x14ac:dyDescent="0.35">
      <c r="A38" s="87" t="s">
        <v>144</v>
      </c>
      <c r="B38" s="138" t="s">
        <v>169</v>
      </c>
      <c r="C38" s="87" t="s">
        <v>171</v>
      </c>
      <c r="D38" s="87" t="s">
        <v>246</v>
      </c>
      <c r="E38" s="87" t="s">
        <v>12</v>
      </c>
      <c r="F38" s="87" t="s">
        <v>12</v>
      </c>
      <c r="G38" s="86" t="s">
        <v>172</v>
      </c>
      <c r="H38" s="86" t="s">
        <v>172</v>
      </c>
      <c r="I38" s="87">
        <v>2021</v>
      </c>
      <c r="J38" s="87">
        <v>2022</v>
      </c>
      <c r="K38" s="87">
        <v>999999</v>
      </c>
      <c r="L38" s="87" t="s">
        <v>170</v>
      </c>
      <c r="M38" s="87">
        <v>1</v>
      </c>
      <c r="N38" s="89" t="s">
        <v>168</v>
      </c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</row>
    <row r="39" spans="1:61" s="7" customFormat="1" ht="58" hidden="1" x14ac:dyDescent="0.35">
      <c r="A39" s="87" t="s">
        <v>144</v>
      </c>
      <c r="B39" s="137" t="s">
        <v>241</v>
      </c>
      <c r="C39" s="87" t="s">
        <v>243</v>
      </c>
      <c r="D39" s="87" t="s">
        <v>242</v>
      </c>
      <c r="E39" s="87" t="s">
        <v>12</v>
      </c>
      <c r="F39" s="87" t="s">
        <v>12</v>
      </c>
      <c r="G39" s="86" t="s">
        <v>254</v>
      </c>
      <c r="H39" s="86" t="s">
        <v>361</v>
      </c>
      <c r="I39" s="87">
        <v>2069</v>
      </c>
      <c r="J39" s="87">
        <v>2070</v>
      </c>
      <c r="K39" s="87">
        <v>73.360447699999995</v>
      </c>
      <c r="L39" s="87" t="s">
        <v>170</v>
      </c>
      <c r="M39" s="87">
        <v>1</v>
      </c>
      <c r="N39" s="89" t="s">
        <v>168</v>
      </c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</row>
    <row r="40" spans="1:61" s="7" customFormat="1" ht="58" hidden="1" x14ac:dyDescent="0.35">
      <c r="A40" s="87" t="s">
        <v>144</v>
      </c>
      <c r="B40" s="137" t="s">
        <v>241</v>
      </c>
      <c r="C40" s="87" t="s">
        <v>171</v>
      </c>
      <c r="D40" s="87" t="s">
        <v>242</v>
      </c>
      <c r="E40" s="87" t="s">
        <v>12</v>
      </c>
      <c r="F40" s="87" t="s">
        <v>12</v>
      </c>
      <c r="G40" s="86" t="s">
        <v>254</v>
      </c>
      <c r="H40" s="86" t="s">
        <v>330</v>
      </c>
      <c r="I40" s="87">
        <v>2069</v>
      </c>
      <c r="J40" s="87">
        <v>2070</v>
      </c>
      <c r="K40" s="87">
        <v>11.059999400000001</v>
      </c>
      <c r="L40" s="87" t="s">
        <v>170</v>
      </c>
      <c r="M40" s="87">
        <v>1</v>
      </c>
      <c r="N40" s="89" t="s">
        <v>168</v>
      </c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</row>
    <row r="41" spans="1:61" s="7" customFormat="1" ht="58" hidden="1" x14ac:dyDescent="0.35">
      <c r="A41" s="87" t="s">
        <v>144</v>
      </c>
      <c r="B41" s="137" t="s">
        <v>241</v>
      </c>
      <c r="C41" s="87" t="s">
        <v>256</v>
      </c>
      <c r="D41" s="87" t="s">
        <v>242</v>
      </c>
      <c r="E41" s="87" t="s">
        <v>12</v>
      </c>
      <c r="F41" s="87" t="s">
        <v>12</v>
      </c>
      <c r="G41" s="86" t="s">
        <v>254</v>
      </c>
      <c r="H41" s="86" t="s">
        <v>331</v>
      </c>
      <c r="I41" s="87">
        <v>2069</v>
      </c>
      <c r="J41" s="87">
        <v>2070</v>
      </c>
      <c r="K41" s="87">
        <v>3.3505292299999998</v>
      </c>
      <c r="L41" s="87" t="s">
        <v>170</v>
      </c>
      <c r="M41" s="87">
        <v>1</v>
      </c>
      <c r="N41" s="89" t="s">
        <v>168</v>
      </c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</row>
    <row r="42" spans="1:61" s="7" customFormat="1" ht="58" hidden="1" x14ac:dyDescent="0.35">
      <c r="A42" s="87" t="s">
        <v>144</v>
      </c>
      <c r="B42" s="137" t="s">
        <v>241</v>
      </c>
      <c r="C42" s="87" t="s">
        <v>253</v>
      </c>
      <c r="D42" s="87" t="s">
        <v>242</v>
      </c>
      <c r="E42" s="87" t="s">
        <v>12</v>
      </c>
      <c r="F42" s="87" t="s">
        <v>12</v>
      </c>
      <c r="G42" s="86" t="s">
        <v>254</v>
      </c>
      <c r="H42" s="86" t="s">
        <v>332</v>
      </c>
      <c r="I42" s="87">
        <v>2069</v>
      </c>
      <c r="J42" s="87">
        <v>2070</v>
      </c>
      <c r="K42" s="87">
        <v>8.0672936800000006</v>
      </c>
      <c r="L42" s="87" t="s">
        <v>170</v>
      </c>
      <c r="M42" s="87">
        <v>1</v>
      </c>
      <c r="N42" s="89" t="s">
        <v>168</v>
      </c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</row>
    <row r="43" spans="1:61" s="7" customFormat="1" ht="58" hidden="1" x14ac:dyDescent="0.35">
      <c r="A43" s="87" t="s">
        <v>144</v>
      </c>
      <c r="B43" s="138" t="s">
        <v>169</v>
      </c>
      <c r="C43" s="87" t="s">
        <v>253</v>
      </c>
      <c r="D43" s="87" t="s">
        <v>246</v>
      </c>
      <c r="E43" s="87" t="s">
        <v>14</v>
      </c>
      <c r="F43" s="87" t="s">
        <v>12</v>
      </c>
      <c r="G43" s="86" t="s">
        <v>254</v>
      </c>
      <c r="H43" s="86" t="s">
        <v>333</v>
      </c>
      <c r="I43" s="87">
        <v>2069</v>
      </c>
      <c r="J43" s="87">
        <v>2070</v>
      </c>
      <c r="K43" s="87">
        <v>8.1479666169999998</v>
      </c>
      <c r="L43" s="87" t="s">
        <v>170</v>
      </c>
      <c r="M43" s="87">
        <v>1</v>
      </c>
      <c r="N43" s="89" t="s">
        <v>255</v>
      </c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</row>
    <row r="44" spans="1:61" s="7" customFormat="1" hidden="1" x14ac:dyDescent="0.35">
      <c r="A44" s="87" t="s">
        <v>144</v>
      </c>
      <c r="B44" s="140" t="s">
        <v>251</v>
      </c>
      <c r="C44" s="87" t="s">
        <v>256</v>
      </c>
      <c r="D44" s="87" t="s">
        <v>252</v>
      </c>
      <c r="E44" s="87" t="s">
        <v>12</v>
      </c>
      <c r="F44" s="87" t="s">
        <v>12</v>
      </c>
      <c r="G44" s="86" t="s">
        <v>172</v>
      </c>
      <c r="H44" s="86" t="s">
        <v>172</v>
      </c>
      <c r="I44" s="87">
        <v>2021</v>
      </c>
      <c r="J44" s="87">
        <v>2022</v>
      </c>
      <c r="K44" s="87">
        <v>99</v>
      </c>
      <c r="L44" s="87" t="s">
        <v>73</v>
      </c>
      <c r="M44" s="87">
        <v>1</v>
      </c>
      <c r="N44" s="89" t="s">
        <v>375</v>
      </c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</row>
    <row r="45" spans="1:61" s="7" customFormat="1" hidden="1" x14ac:dyDescent="0.35">
      <c r="A45" s="87" t="s">
        <v>144</v>
      </c>
      <c r="B45" s="140" t="s">
        <v>251</v>
      </c>
      <c r="C45" s="87" t="s">
        <v>253</v>
      </c>
      <c r="D45" s="87" t="s">
        <v>252</v>
      </c>
      <c r="E45" s="87" t="s">
        <v>12</v>
      </c>
      <c r="F45" s="87" t="s">
        <v>12</v>
      </c>
      <c r="G45" s="86" t="s">
        <v>172</v>
      </c>
      <c r="H45" s="86" t="s">
        <v>172</v>
      </c>
      <c r="I45" s="87">
        <v>2021</v>
      </c>
      <c r="J45" s="87">
        <v>2022</v>
      </c>
      <c r="K45" s="87">
        <v>99</v>
      </c>
      <c r="L45" s="87" t="s">
        <v>73</v>
      </c>
      <c r="M45" s="87">
        <v>1</v>
      </c>
      <c r="N45" s="89" t="s">
        <v>375</v>
      </c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</row>
    <row r="46" spans="1:61" s="7" customFormat="1" ht="58" hidden="1" x14ac:dyDescent="0.35">
      <c r="A46" s="87" t="s">
        <v>144</v>
      </c>
      <c r="B46" s="137" t="s">
        <v>241</v>
      </c>
      <c r="C46" s="87" t="s">
        <v>257</v>
      </c>
      <c r="D46" s="87" t="s">
        <v>242</v>
      </c>
      <c r="E46" s="87" t="s">
        <v>12</v>
      </c>
      <c r="F46" s="87" t="s">
        <v>12</v>
      </c>
      <c r="G46" s="86" t="s">
        <v>254</v>
      </c>
      <c r="H46" s="86" t="s">
        <v>321</v>
      </c>
      <c r="I46" s="87">
        <v>2069</v>
      </c>
      <c r="J46" s="87">
        <v>2070</v>
      </c>
      <c r="K46" s="87">
        <v>3.8026957499999998</v>
      </c>
      <c r="L46" s="87" t="s">
        <v>170</v>
      </c>
      <c r="M46" s="87">
        <v>1</v>
      </c>
      <c r="N46" s="89" t="s">
        <v>168</v>
      </c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</row>
    <row r="47" spans="1:61" s="7" customFormat="1" ht="58" hidden="1" x14ac:dyDescent="0.35">
      <c r="A47" s="87" t="s">
        <v>144</v>
      </c>
      <c r="B47" s="137" t="s">
        <v>241</v>
      </c>
      <c r="C47" s="87" t="s">
        <v>258</v>
      </c>
      <c r="D47" s="87" t="s">
        <v>242</v>
      </c>
      <c r="E47" s="87" t="s">
        <v>12</v>
      </c>
      <c r="F47" s="87" t="s">
        <v>12</v>
      </c>
      <c r="G47" s="86" t="s">
        <v>254</v>
      </c>
      <c r="H47" s="86" t="s">
        <v>316</v>
      </c>
      <c r="I47" s="87">
        <v>2069</v>
      </c>
      <c r="J47" s="87">
        <v>2070</v>
      </c>
      <c r="K47" s="87">
        <v>1.6238249999999999E-2</v>
      </c>
      <c r="L47" s="87" t="s">
        <v>170</v>
      </c>
      <c r="M47" s="87">
        <v>1</v>
      </c>
      <c r="N47" s="89" t="s">
        <v>168</v>
      </c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</row>
    <row r="48" spans="1:61" s="7" customFormat="1" ht="58" hidden="1" x14ac:dyDescent="0.35">
      <c r="A48" s="87" t="s">
        <v>144</v>
      </c>
      <c r="B48" s="137" t="s">
        <v>241</v>
      </c>
      <c r="C48" s="87" t="s">
        <v>259</v>
      </c>
      <c r="D48" s="87" t="s">
        <v>242</v>
      </c>
      <c r="E48" s="87" t="s">
        <v>12</v>
      </c>
      <c r="F48" s="87" t="s">
        <v>12</v>
      </c>
      <c r="G48" s="86" t="s">
        <v>254</v>
      </c>
      <c r="H48" s="86" t="s">
        <v>317</v>
      </c>
      <c r="I48" s="87">
        <v>2069</v>
      </c>
      <c r="J48" s="87">
        <v>2070</v>
      </c>
      <c r="K48" s="87">
        <v>5.0226750000000001E-2</v>
      </c>
      <c r="L48" s="87" t="s">
        <v>170</v>
      </c>
      <c r="M48" s="87">
        <v>1</v>
      </c>
      <c r="N48" s="89" t="s">
        <v>168</v>
      </c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</row>
    <row r="49" spans="1:61" s="7" customFormat="1" ht="58" hidden="1" x14ac:dyDescent="0.35">
      <c r="A49" s="87" t="s">
        <v>144</v>
      </c>
      <c r="B49" s="137" t="s">
        <v>241</v>
      </c>
      <c r="C49" s="87" t="s">
        <v>260</v>
      </c>
      <c r="D49" s="87" t="s">
        <v>242</v>
      </c>
      <c r="E49" s="87" t="s">
        <v>12</v>
      </c>
      <c r="F49" s="87" t="s">
        <v>12</v>
      </c>
      <c r="G49" s="86" t="s">
        <v>254</v>
      </c>
      <c r="H49" s="86" t="s">
        <v>318</v>
      </c>
      <c r="I49" s="87">
        <v>2069</v>
      </c>
      <c r="J49" s="87">
        <v>2070</v>
      </c>
      <c r="K49" s="87">
        <v>1.3083525</v>
      </c>
      <c r="L49" s="87" t="s">
        <v>170</v>
      </c>
      <c r="M49" s="87">
        <v>1</v>
      </c>
      <c r="N49" s="89" t="s">
        <v>168</v>
      </c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</row>
    <row r="50" spans="1:61" s="7" customFormat="1" ht="58" hidden="1" x14ac:dyDescent="0.35">
      <c r="A50" s="87" t="s">
        <v>144</v>
      </c>
      <c r="B50" s="137" t="s">
        <v>241</v>
      </c>
      <c r="C50" s="87" t="s">
        <v>261</v>
      </c>
      <c r="D50" s="87" t="s">
        <v>242</v>
      </c>
      <c r="E50" s="87" t="s">
        <v>12</v>
      </c>
      <c r="F50" s="87" t="s">
        <v>12</v>
      </c>
      <c r="G50" s="86" t="s">
        <v>254</v>
      </c>
      <c r="H50" s="86" t="s">
        <v>319</v>
      </c>
      <c r="I50" s="87">
        <v>2069</v>
      </c>
      <c r="J50" s="87">
        <v>2070</v>
      </c>
      <c r="K50" s="87">
        <v>0.33065499999999998</v>
      </c>
      <c r="L50" s="87" t="s">
        <v>170</v>
      </c>
      <c r="M50" s="87">
        <v>1</v>
      </c>
      <c r="N50" s="89" t="s">
        <v>168</v>
      </c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</row>
    <row r="51" spans="1:61" s="7" customFormat="1" ht="58" hidden="1" x14ac:dyDescent="0.35">
      <c r="A51" s="87" t="s">
        <v>144</v>
      </c>
      <c r="B51" s="137" t="s">
        <v>241</v>
      </c>
      <c r="C51" s="87" t="s">
        <v>358</v>
      </c>
      <c r="D51" s="87" t="s">
        <v>242</v>
      </c>
      <c r="E51" s="87" t="s">
        <v>12</v>
      </c>
      <c r="F51" s="87" t="s">
        <v>12</v>
      </c>
      <c r="G51" s="86" t="s">
        <v>254</v>
      </c>
      <c r="H51" s="86" t="s">
        <v>360</v>
      </c>
      <c r="I51" s="87">
        <v>2069</v>
      </c>
      <c r="J51" s="87">
        <v>2070</v>
      </c>
      <c r="K51" s="87">
        <v>17</v>
      </c>
      <c r="L51" s="87" t="s">
        <v>170</v>
      </c>
      <c r="M51" s="87">
        <v>1</v>
      </c>
      <c r="N51" s="89" t="s">
        <v>168</v>
      </c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</row>
    <row r="52" spans="1:61" s="7" customFormat="1" ht="58" hidden="1" x14ac:dyDescent="0.35">
      <c r="A52" s="87" t="s">
        <v>145</v>
      </c>
      <c r="B52" s="137" t="s">
        <v>241</v>
      </c>
      <c r="C52" s="87" t="s">
        <v>257</v>
      </c>
      <c r="D52" s="87" t="s">
        <v>242</v>
      </c>
      <c r="E52" s="87" t="s">
        <v>12</v>
      </c>
      <c r="F52" s="87" t="s">
        <v>12</v>
      </c>
      <c r="G52" s="86" t="s">
        <v>254</v>
      </c>
      <c r="H52" s="86" t="s">
        <v>321</v>
      </c>
      <c r="I52" s="87">
        <v>2069</v>
      </c>
      <c r="J52" s="87">
        <v>2070</v>
      </c>
      <c r="K52" s="87">
        <v>3.8026957499999998</v>
      </c>
      <c r="L52" s="87" t="s">
        <v>170</v>
      </c>
      <c r="M52" s="87">
        <v>1</v>
      </c>
      <c r="N52" s="89" t="s">
        <v>168</v>
      </c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</row>
    <row r="53" spans="1:61" s="7" customFormat="1" ht="58" hidden="1" x14ac:dyDescent="0.35">
      <c r="A53" s="87" t="s">
        <v>145</v>
      </c>
      <c r="B53" s="137" t="s">
        <v>241</v>
      </c>
      <c r="C53" s="87" t="s">
        <v>258</v>
      </c>
      <c r="D53" s="87" t="s">
        <v>242</v>
      </c>
      <c r="E53" s="87" t="s">
        <v>12</v>
      </c>
      <c r="F53" s="87" t="s">
        <v>12</v>
      </c>
      <c r="G53" s="86" t="s">
        <v>254</v>
      </c>
      <c r="H53" s="86" t="s">
        <v>316</v>
      </c>
      <c r="I53" s="87">
        <v>2069</v>
      </c>
      <c r="J53" s="87">
        <v>2070</v>
      </c>
      <c r="K53" s="87">
        <v>1.6238249999999999E-2</v>
      </c>
      <c r="L53" s="87" t="s">
        <v>170</v>
      </c>
      <c r="M53" s="87">
        <v>1</v>
      </c>
      <c r="N53" s="89" t="s">
        <v>168</v>
      </c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</row>
    <row r="54" spans="1:61" s="7" customFormat="1" ht="58" hidden="1" x14ac:dyDescent="0.35">
      <c r="A54" s="87" t="s">
        <v>145</v>
      </c>
      <c r="B54" s="137" t="s">
        <v>241</v>
      </c>
      <c r="C54" s="87" t="s">
        <v>259</v>
      </c>
      <c r="D54" s="87" t="s">
        <v>242</v>
      </c>
      <c r="E54" s="87" t="s">
        <v>12</v>
      </c>
      <c r="F54" s="87" t="s">
        <v>12</v>
      </c>
      <c r="G54" s="86" t="s">
        <v>254</v>
      </c>
      <c r="H54" s="86" t="s">
        <v>317</v>
      </c>
      <c r="I54" s="87">
        <v>2069</v>
      </c>
      <c r="J54" s="87">
        <v>2070</v>
      </c>
      <c r="K54" s="87">
        <v>5.0226750000000001E-2</v>
      </c>
      <c r="L54" s="87" t="s">
        <v>170</v>
      </c>
      <c r="M54" s="87">
        <v>1</v>
      </c>
      <c r="N54" s="89" t="s">
        <v>168</v>
      </c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</row>
    <row r="55" spans="1:61" s="7" customFormat="1" ht="58" hidden="1" x14ac:dyDescent="0.35">
      <c r="A55" s="87" t="s">
        <v>145</v>
      </c>
      <c r="B55" s="137" t="s">
        <v>241</v>
      </c>
      <c r="C55" s="87" t="s">
        <v>260</v>
      </c>
      <c r="D55" s="87" t="s">
        <v>242</v>
      </c>
      <c r="E55" s="87" t="s">
        <v>12</v>
      </c>
      <c r="F55" s="87" t="s">
        <v>12</v>
      </c>
      <c r="G55" s="86" t="s">
        <v>254</v>
      </c>
      <c r="H55" s="86" t="s">
        <v>318</v>
      </c>
      <c r="I55" s="87">
        <v>2069</v>
      </c>
      <c r="J55" s="87">
        <v>2070</v>
      </c>
      <c r="K55" s="87">
        <v>1.3083525</v>
      </c>
      <c r="L55" s="87" t="s">
        <v>170</v>
      </c>
      <c r="M55" s="87">
        <v>1</v>
      </c>
      <c r="N55" s="89" t="s">
        <v>168</v>
      </c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</row>
    <row r="56" spans="1:61" s="7" customFormat="1" ht="58" hidden="1" x14ac:dyDescent="0.35">
      <c r="A56" s="87" t="s">
        <v>145</v>
      </c>
      <c r="B56" s="137" t="s">
        <v>241</v>
      </c>
      <c r="C56" s="87" t="s">
        <v>261</v>
      </c>
      <c r="D56" s="87" t="s">
        <v>242</v>
      </c>
      <c r="E56" s="87" t="s">
        <v>12</v>
      </c>
      <c r="F56" s="87" t="s">
        <v>12</v>
      </c>
      <c r="G56" s="86" t="s">
        <v>254</v>
      </c>
      <c r="H56" s="86" t="s">
        <v>319</v>
      </c>
      <c r="I56" s="87">
        <v>2069</v>
      </c>
      <c r="J56" s="87">
        <v>2070</v>
      </c>
      <c r="K56" s="87">
        <v>0.33065499999999998</v>
      </c>
      <c r="L56" s="87" t="s">
        <v>170</v>
      </c>
      <c r="M56" s="87">
        <v>1</v>
      </c>
      <c r="N56" s="89" t="s">
        <v>168</v>
      </c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</row>
    <row r="57" spans="1:61" s="7" customFormat="1" ht="58" hidden="1" x14ac:dyDescent="0.35">
      <c r="A57" s="87" t="s">
        <v>145</v>
      </c>
      <c r="B57" s="137" t="s">
        <v>241</v>
      </c>
      <c r="C57" s="87" t="s">
        <v>262</v>
      </c>
      <c r="D57" s="87" t="s">
        <v>242</v>
      </c>
      <c r="E57" s="87" t="s">
        <v>12</v>
      </c>
      <c r="F57" s="87" t="s">
        <v>12</v>
      </c>
      <c r="G57" s="86" t="s">
        <v>254</v>
      </c>
      <c r="H57" s="86" t="s">
        <v>320</v>
      </c>
      <c r="I57" s="87">
        <v>2069</v>
      </c>
      <c r="J57" s="87">
        <v>2070</v>
      </c>
      <c r="K57" s="87">
        <v>0.15600375</v>
      </c>
      <c r="L57" s="87" t="s">
        <v>170</v>
      </c>
      <c r="M57" s="87">
        <v>1</v>
      </c>
      <c r="N57" s="89" t="s">
        <v>168</v>
      </c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</row>
    <row r="58" spans="1:61" s="7" customFormat="1" ht="58" hidden="1" x14ac:dyDescent="0.35">
      <c r="A58" s="87" t="s">
        <v>144</v>
      </c>
      <c r="B58" s="137" t="s">
        <v>241</v>
      </c>
      <c r="C58" s="87" t="s">
        <v>359</v>
      </c>
      <c r="D58" s="87" t="s">
        <v>242</v>
      </c>
      <c r="E58" s="87" t="s">
        <v>14</v>
      </c>
      <c r="F58" s="87" t="s">
        <v>12</v>
      </c>
      <c r="G58" s="86" t="s">
        <v>254</v>
      </c>
      <c r="H58" s="86" t="s">
        <v>388</v>
      </c>
      <c r="I58" s="87">
        <v>2069</v>
      </c>
      <c r="J58" s="87">
        <v>2070</v>
      </c>
      <c r="K58" s="87">
        <v>38.700702800000002</v>
      </c>
      <c r="L58" s="87" t="s">
        <v>170</v>
      </c>
      <c r="M58" s="87">
        <v>1</v>
      </c>
      <c r="N58" s="89" t="s">
        <v>255</v>
      </c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</row>
    <row r="59" spans="1:61" s="7" customFormat="1" ht="58" x14ac:dyDescent="0.35">
      <c r="A59" s="87" t="s">
        <v>94</v>
      </c>
      <c r="B59" s="134" t="s">
        <v>376</v>
      </c>
      <c r="C59" s="87" t="s">
        <v>377</v>
      </c>
      <c r="D59" s="87" t="s">
        <v>394</v>
      </c>
      <c r="E59" s="87" t="s">
        <v>14</v>
      </c>
      <c r="F59" s="87" t="s">
        <v>12</v>
      </c>
      <c r="G59" s="86" t="s">
        <v>254</v>
      </c>
      <c r="H59" s="86" t="s">
        <v>381</v>
      </c>
      <c r="I59" s="87">
        <v>2069</v>
      </c>
      <c r="J59" s="87">
        <v>2070</v>
      </c>
      <c r="K59" s="87">
        <v>0</v>
      </c>
      <c r="L59" s="87" t="s">
        <v>73</v>
      </c>
      <c r="M59" s="87">
        <v>1</v>
      </c>
      <c r="N59" s="89" t="s">
        <v>87</v>
      </c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</row>
    <row r="60" spans="1:61" s="7" customFormat="1" ht="58" x14ac:dyDescent="0.35">
      <c r="A60" s="87" t="s">
        <v>94</v>
      </c>
      <c r="B60" s="134" t="s">
        <v>376</v>
      </c>
      <c r="C60" s="87" t="s">
        <v>372</v>
      </c>
      <c r="D60" s="87" t="s">
        <v>394</v>
      </c>
      <c r="E60" s="87" t="s">
        <v>14</v>
      </c>
      <c r="F60" s="87" t="s">
        <v>12</v>
      </c>
      <c r="G60" s="86" t="s">
        <v>254</v>
      </c>
      <c r="H60" s="86" t="s">
        <v>382</v>
      </c>
      <c r="I60" s="87">
        <v>2069</v>
      </c>
      <c r="J60" s="87">
        <v>2070</v>
      </c>
      <c r="K60" s="87">
        <v>0</v>
      </c>
      <c r="L60" s="87" t="s">
        <v>73</v>
      </c>
      <c r="M60" s="87">
        <v>1</v>
      </c>
      <c r="N60" s="89" t="s">
        <v>87</v>
      </c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</row>
    <row r="61" spans="1:61" s="7" customFormat="1" ht="58" x14ac:dyDescent="0.35">
      <c r="A61" s="87" t="s">
        <v>94</v>
      </c>
      <c r="B61" s="134" t="s">
        <v>376</v>
      </c>
      <c r="C61" s="87" t="s">
        <v>373</v>
      </c>
      <c r="D61" s="87" t="s">
        <v>394</v>
      </c>
      <c r="E61" s="87" t="s">
        <v>14</v>
      </c>
      <c r="F61" s="87" t="s">
        <v>12</v>
      </c>
      <c r="G61" s="86" t="s">
        <v>254</v>
      </c>
      <c r="H61" s="86" t="s">
        <v>383</v>
      </c>
      <c r="I61" s="87">
        <v>2069</v>
      </c>
      <c r="J61" s="87">
        <v>2070</v>
      </c>
      <c r="K61" s="87">
        <v>0</v>
      </c>
      <c r="L61" s="87" t="s">
        <v>73</v>
      </c>
      <c r="M61" s="87">
        <v>1</v>
      </c>
      <c r="N61" s="89" t="s">
        <v>87</v>
      </c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</row>
    <row r="62" spans="1:61" s="7" customFormat="1" ht="58" x14ac:dyDescent="0.35">
      <c r="A62" s="87" t="s">
        <v>94</v>
      </c>
      <c r="B62" s="134" t="s">
        <v>376</v>
      </c>
      <c r="C62" s="87" t="s">
        <v>378</v>
      </c>
      <c r="D62" s="87" t="s">
        <v>394</v>
      </c>
      <c r="E62" s="87" t="s">
        <v>14</v>
      </c>
      <c r="F62" s="87" t="s">
        <v>12</v>
      </c>
      <c r="G62" s="86" t="s">
        <v>254</v>
      </c>
      <c r="H62" s="86" t="s">
        <v>384</v>
      </c>
      <c r="I62" s="87">
        <v>2069</v>
      </c>
      <c r="J62" s="87">
        <v>2070</v>
      </c>
      <c r="K62" s="87">
        <v>0</v>
      </c>
      <c r="L62" s="87" t="s">
        <v>73</v>
      </c>
      <c r="M62" s="87">
        <v>1</v>
      </c>
      <c r="N62" s="89" t="s">
        <v>87</v>
      </c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</row>
    <row r="63" spans="1:61" s="7" customFormat="1" ht="58" x14ac:dyDescent="0.35">
      <c r="A63" s="87" t="s">
        <v>94</v>
      </c>
      <c r="B63" s="134" t="s">
        <v>376</v>
      </c>
      <c r="C63" s="87" t="s">
        <v>379</v>
      </c>
      <c r="D63" s="87" t="s">
        <v>394</v>
      </c>
      <c r="E63" s="87" t="s">
        <v>14</v>
      </c>
      <c r="F63" s="87" t="s">
        <v>12</v>
      </c>
      <c r="G63" s="86" t="s">
        <v>254</v>
      </c>
      <c r="H63" s="86" t="s">
        <v>385</v>
      </c>
      <c r="I63" s="87">
        <v>2069</v>
      </c>
      <c r="J63" s="87">
        <v>2070</v>
      </c>
      <c r="K63" s="87">
        <v>0</v>
      </c>
      <c r="L63" s="87" t="s">
        <v>73</v>
      </c>
      <c r="M63" s="87">
        <v>1</v>
      </c>
      <c r="N63" s="89" t="s">
        <v>87</v>
      </c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</row>
    <row r="64" spans="1:61" s="7" customFormat="1" ht="58" x14ac:dyDescent="0.35">
      <c r="A64" s="87" t="s">
        <v>94</v>
      </c>
      <c r="B64" s="134" t="s">
        <v>376</v>
      </c>
      <c r="C64" s="87" t="s">
        <v>380</v>
      </c>
      <c r="D64" s="87" t="s">
        <v>394</v>
      </c>
      <c r="E64" s="87" t="s">
        <v>14</v>
      </c>
      <c r="F64" s="87" t="s">
        <v>12</v>
      </c>
      <c r="G64" s="86" t="s">
        <v>254</v>
      </c>
      <c r="H64" s="86" t="s">
        <v>386</v>
      </c>
      <c r="I64" s="87">
        <v>2069</v>
      </c>
      <c r="J64" s="87">
        <v>2070</v>
      </c>
      <c r="K64" s="87">
        <v>0</v>
      </c>
      <c r="L64" s="87" t="s">
        <v>73</v>
      </c>
      <c r="M64" s="87">
        <v>1</v>
      </c>
      <c r="N64" s="89" t="s">
        <v>87</v>
      </c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</row>
    <row r="65" spans="1:61" s="7" customFormat="1" x14ac:dyDescent="0.35">
      <c r="A65" s="87" t="s">
        <v>94</v>
      </c>
      <c r="B65" s="140" t="s">
        <v>251</v>
      </c>
      <c r="C65" s="87" t="s">
        <v>372</v>
      </c>
      <c r="D65" s="87" t="s">
        <v>387</v>
      </c>
      <c r="E65" s="87" t="s">
        <v>12</v>
      </c>
      <c r="F65" s="87" t="s">
        <v>12</v>
      </c>
      <c r="G65" s="86" t="s">
        <v>172</v>
      </c>
      <c r="H65" s="86" t="s">
        <v>172</v>
      </c>
      <c r="I65" s="87">
        <v>2033</v>
      </c>
      <c r="J65" s="87">
        <v>2070</v>
      </c>
      <c r="K65" s="87">
        <v>99</v>
      </c>
      <c r="L65" s="87" t="s">
        <v>73</v>
      </c>
      <c r="M65" s="87">
        <v>1</v>
      </c>
      <c r="N65" s="89" t="s">
        <v>375</v>
      </c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</row>
    <row r="66" spans="1:61" s="7" customFormat="1" x14ac:dyDescent="0.35">
      <c r="A66" s="87" t="s">
        <v>94</v>
      </c>
      <c r="B66" s="140" t="s">
        <v>251</v>
      </c>
      <c r="C66" s="87" t="s">
        <v>373</v>
      </c>
      <c r="D66" s="87" t="s">
        <v>387</v>
      </c>
      <c r="E66" s="87" t="s">
        <v>12</v>
      </c>
      <c r="F66" s="87" t="s">
        <v>12</v>
      </c>
      <c r="G66" s="86" t="s">
        <v>172</v>
      </c>
      <c r="H66" s="86" t="s">
        <v>172</v>
      </c>
      <c r="I66" s="87">
        <v>2033</v>
      </c>
      <c r="J66" s="87">
        <v>2070</v>
      </c>
      <c r="K66" s="87">
        <v>99</v>
      </c>
      <c r="L66" s="87" t="s">
        <v>73</v>
      </c>
      <c r="M66" s="87">
        <v>1</v>
      </c>
      <c r="N66" s="89" t="s">
        <v>375</v>
      </c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</row>
    <row r="67" spans="1:61" s="7" customFormat="1" ht="58" x14ac:dyDescent="0.35">
      <c r="A67" s="87" t="s">
        <v>94</v>
      </c>
      <c r="B67" s="138" t="s">
        <v>169</v>
      </c>
      <c r="C67" s="87" t="s">
        <v>261</v>
      </c>
      <c r="D67" s="87" t="s">
        <v>246</v>
      </c>
      <c r="E67" s="87" t="s">
        <v>14</v>
      </c>
      <c r="F67" s="87" t="s">
        <v>12</v>
      </c>
      <c r="G67" s="86" t="s">
        <v>254</v>
      </c>
      <c r="H67" s="86" t="s">
        <v>406</v>
      </c>
      <c r="I67" s="87">
        <v>2069</v>
      </c>
      <c r="J67" s="87">
        <v>2070</v>
      </c>
      <c r="K67" s="87">
        <v>0.28242402523336502</v>
      </c>
      <c r="L67" s="87" t="s">
        <v>170</v>
      </c>
      <c r="M67" s="87">
        <v>1</v>
      </c>
      <c r="N67" s="89" t="s">
        <v>255</v>
      </c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</row>
    <row r="68" spans="1:61" s="7" customFormat="1" ht="58" x14ac:dyDescent="0.35">
      <c r="A68" s="87" t="s">
        <v>94</v>
      </c>
      <c r="B68" s="137" t="s">
        <v>241</v>
      </c>
      <c r="C68" s="87" t="s">
        <v>259</v>
      </c>
      <c r="D68" s="87" t="s">
        <v>242</v>
      </c>
      <c r="E68" s="87" t="s">
        <v>12</v>
      </c>
      <c r="F68" s="87" t="s">
        <v>12</v>
      </c>
      <c r="G68" s="86" t="s">
        <v>254</v>
      </c>
      <c r="H68" s="86" t="s">
        <v>401</v>
      </c>
      <c r="I68" s="87">
        <v>2069</v>
      </c>
      <c r="J68" s="87">
        <v>2070</v>
      </c>
      <c r="K68" s="87">
        <v>1.13539229632693E-2</v>
      </c>
      <c r="L68" s="87" t="s">
        <v>170</v>
      </c>
      <c r="M68" s="87">
        <v>1</v>
      </c>
      <c r="N68" s="89" t="s">
        <v>168</v>
      </c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</row>
    <row r="69" spans="1:61" s="7" customFormat="1" ht="58" x14ac:dyDescent="0.35">
      <c r="A69" s="87" t="s">
        <v>94</v>
      </c>
      <c r="B69" s="138" t="s">
        <v>169</v>
      </c>
      <c r="C69" s="87" t="s">
        <v>259</v>
      </c>
      <c r="D69" s="87" t="s">
        <v>246</v>
      </c>
      <c r="E69" s="87" t="s">
        <v>14</v>
      </c>
      <c r="F69" s="87" t="s">
        <v>12</v>
      </c>
      <c r="G69" s="86" t="s">
        <v>254</v>
      </c>
      <c r="H69" s="86" t="s">
        <v>404</v>
      </c>
      <c r="I69" s="87">
        <v>2069</v>
      </c>
      <c r="J69" s="87">
        <v>2070</v>
      </c>
      <c r="K69" s="87">
        <v>1.1467462192901999E-2</v>
      </c>
      <c r="L69" s="87" t="s">
        <v>170</v>
      </c>
      <c r="M69" s="87">
        <v>1</v>
      </c>
      <c r="N69" s="89" t="s">
        <v>255</v>
      </c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</row>
    <row r="70" spans="1:61" s="7" customFormat="1" ht="58" x14ac:dyDescent="0.35">
      <c r="A70" s="87" t="s">
        <v>94</v>
      </c>
      <c r="B70" s="137" t="s">
        <v>241</v>
      </c>
      <c r="C70" s="87" t="s">
        <v>367</v>
      </c>
      <c r="D70" s="87" t="s">
        <v>242</v>
      </c>
      <c r="E70" s="87" t="s">
        <v>12</v>
      </c>
      <c r="F70" s="87" t="s">
        <v>12</v>
      </c>
      <c r="G70" s="86" t="s">
        <v>254</v>
      </c>
      <c r="H70" s="86" t="s">
        <v>408</v>
      </c>
      <c r="I70" s="87">
        <v>2069</v>
      </c>
      <c r="J70" s="87">
        <v>2070</v>
      </c>
      <c r="K70" s="87">
        <v>0.97895520000000003</v>
      </c>
      <c r="L70" s="87" t="s">
        <v>170</v>
      </c>
      <c r="M70" s="87">
        <v>1</v>
      </c>
      <c r="N70" s="89" t="s">
        <v>168</v>
      </c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</row>
    <row r="71" spans="1:61" s="7" customFormat="1" ht="58" x14ac:dyDescent="0.35">
      <c r="A71" s="87" t="s">
        <v>94</v>
      </c>
      <c r="B71" s="137" t="s">
        <v>241</v>
      </c>
      <c r="C71" s="87" t="s">
        <v>368</v>
      </c>
      <c r="D71" s="87" t="s">
        <v>242</v>
      </c>
      <c r="E71" s="87" t="s">
        <v>12</v>
      </c>
      <c r="F71" s="87" t="s">
        <v>12</v>
      </c>
      <c r="G71" s="86" t="s">
        <v>254</v>
      </c>
      <c r="H71" s="86" t="s">
        <v>409</v>
      </c>
      <c r="I71" s="87">
        <v>2069</v>
      </c>
      <c r="J71" s="87">
        <v>2070</v>
      </c>
      <c r="K71" s="87">
        <v>1.721697984</v>
      </c>
      <c r="L71" s="87" t="s">
        <v>170</v>
      </c>
      <c r="M71" s="87">
        <v>1</v>
      </c>
      <c r="N71" s="89" t="s">
        <v>168</v>
      </c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</row>
    <row r="72" spans="1:61" s="7" customFormat="1" ht="58" x14ac:dyDescent="0.35">
      <c r="A72" s="87" t="s">
        <v>94</v>
      </c>
      <c r="B72" s="137" t="s">
        <v>241</v>
      </c>
      <c r="C72" s="87" t="s">
        <v>365</v>
      </c>
      <c r="D72" s="87" t="s">
        <v>242</v>
      </c>
      <c r="E72" s="87" t="s">
        <v>12</v>
      </c>
      <c r="F72" s="87" t="s">
        <v>12</v>
      </c>
      <c r="G72" s="86" t="s">
        <v>254</v>
      </c>
      <c r="H72" s="86" t="s">
        <v>419</v>
      </c>
      <c r="I72" s="87">
        <v>2069</v>
      </c>
      <c r="J72" s="87">
        <v>2070</v>
      </c>
      <c r="K72" s="87">
        <v>6.0659999999999998</v>
      </c>
      <c r="L72" s="87" t="s">
        <v>170</v>
      </c>
      <c r="M72" s="87">
        <v>1</v>
      </c>
      <c r="N72" s="89" t="s">
        <v>168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</row>
    <row r="73" spans="1:61" s="7" customFormat="1" ht="58" hidden="1" x14ac:dyDescent="0.35">
      <c r="A73" s="87" t="s">
        <v>32</v>
      </c>
      <c r="B73" s="137" t="s">
        <v>241</v>
      </c>
      <c r="C73" s="87" t="s">
        <v>359</v>
      </c>
      <c r="D73" s="87" t="s">
        <v>242</v>
      </c>
      <c r="E73" s="87" t="s">
        <v>14</v>
      </c>
      <c r="F73" s="87" t="s">
        <v>12</v>
      </c>
      <c r="G73" s="86" t="s">
        <v>254</v>
      </c>
      <c r="H73" s="86" t="s">
        <v>410</v>
      </c>
      <c r="I73" s="87">
        <v>2069</v>
      </c>
      <c r="J73" s="87">
        <v>2070</v>
      </c>
      <c r="K73" s="87">
        <v>23.531310000000001</v>
      </c>
      <c r="L73" s="87" t="s">
        <v>170</v>
      </c>
      <c r="M73" s="87">
        <v>1</v>
      </c>
      <c r="N73" s="89" t="s">
        <v>255</v>
      </c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</row>
    <row r="76" spans="1:61" x14ac:dyDescent="0.35">
      <c r="H76" s="157"/>
    </row>
  </sheetData>
  <autoFilter ref="A1:BI73" xr:uid="{BF11D96C-4A4A-43AA-A25B-C3E8B3533E2E}">
    <filterColumn colId="0">
      <filters>
        <filter val="DDP"/>
      </filters>
    </filterColumn>
    <sortState xmlns:xlrd2="http://schemas.microsoft.com/office/spreadsheetml/2017/richdata2" ref="A26:BI69">
      <sortCondition ref="C1:C69"/>
    </sortState>
  </autoFilter>
  <phoneticPr fontId="4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CO61"/>
  <sheetViews>
    <sheetView tabSelected="1" zoomScale="76" zoomScaleNormal="76" workbookViewId="0">
      <selection activeCell="AA27" sqref="AA27:AD27"/>
    </sheetView>
  </sheetViews>
  <sheetFormatPr defaultRowHeight="14.5" x14ac:dyDescent="0.35"/>
  <cols>
    <col min="1" max="1" width="11" bestFit="1" customWidth="1"/>
    <col min="2" max="2" width="23.90625" bestFit="1" customWidth="1"/>
    <col min="3" max="3" width="15.08984375" bestFit="1" customWidth="1"/>
    <col min="4" max="4" width="10" customWidth="1"/>
    <col min="5" max="5" width="44.36328125" bestFit="1" customWidth="1"/>
    <col min="6" max="6" width="12.453125" customWidth="1"/>
    <col min="12" max="12" width="9.6328125" customWidth="1"/>
    <col min="13" max="14" width="12.54296875" bestFit="1" customWidth="1"/>
    <col min="15" max="15" width="11.453125" bestFit="1" customWidth="1"/>
    <col min="16" max="16" width="12.54296875" bestFit="1" customWidth="1"/>
    <col min="17" max="17" width="9.08984375" bestFit="1" customWidth="1"/>
    <col min="18" max="18" width="9.36328125" bestFit="1" customWidth="1"/>
    <col min="19" max="19" width="11.453125" bestFit="1" customWidth="1"/>
    <col min="20" max="21" width="10.453125" bestFit="1" customWidth="1"/>
    <col min="22" max="22" width="11.453125" bestFit="1" customWidth="1"/>
    <col min="23" max="26" width="9.08984375" bestFit="1" customWidth="1"/>
    <col min="27" max="33" width="12.54296875" bestFit="1" customWidth="1"/>
    <col min="34" max="54" width="9.08984375" bestFit="1" customWidth="1"/>
    <col min="55" max="64" width="10.08984375" bestFit="1" customWidth="1"/>
    <col min="65" max="65" width="8.08984375" customWidth="1"/>
    <col min="67" max="67" width="21.54296875" bestFit="1" customWidth="1"/>
  </cols>
  <sheetData>
    <row r="1" spans="1:93" s="76" customFormat="1" ht="44" thickBot="1" x14ac:dyDescent="0.4">
      <c r="A1" s="77" t="s">
        <v>0</v>
      </c>
      <c r="B1" s="78" t="s">
        <v>19</v>
      </c>
      <c r="C1" s="78" t="s">
        <v>77</v>
      </c>
      <c r="D1" s="78" t="s">
        <v>80</v>
      </c>
      <c r="E1" s="78" t="s">
        <v>18</v>
      </c>
      <c r="F1" s="79" t="s">
        <v>68</v>
      </c>
      <c r="G1" s="75" t="s">
        <v>36</v>
      </c>
      <c r="H1" s="80" t="s">
        <v>67</v>
      </c>
      <c r="I1" s="78" t="s">
        <v>7</v>
      </c>
      <c r="J1" s="78" t="s">
        <v>29</v>
      </c>
      <c r="K1" s="78" t="s">
        <v>42</v>
      </c>
      <c r="L1" s="75" t="s">
        <v>8</v>
      </c>
      <c r="M1" s="146">
        <v>2018</v>
      </c>
      <c r="N1" s="147">
        <v>2019</v>
      </c>
      <c r="O1" s="147">
        <v>2020</v>
      </c>
      <c r="P1" s="147">
        <v>2021</v>
      </c>
      <c r="Q1" s="152">
        <v>2022</v>
      </c>
      <c r="R1" s="79">
        <v>2023</v>
      </c>
      <c r="S1" s="79">
        <v>2024</v>
      </c>
      <c r="T1" s="79">
        <v>2025</v>
      </c>
      <c r="U1" s="79">
        <v>2026</v>
      </c>
      <c r="V1" s="79">
        <v>2027</v>
      </c>
      <c r="W1" s="79">
        <v>2028</v>
      </c>
      <c r="X1" s="79">
        <v>2029</v>
      </c>
      <c r="Y1" s="79">
        <v>2030</v>
      </c>
      <c r="Z1" s="79">
        <v>2031</v>
      </c>
      <c r="AA1" s="79">
        <v>2032</v>
      </c>
      <c r="AB1" s="79">
        <v>2033</v>
      </c>
      <c r="AC1" s="79">
        <v>2034</v>
      </c>
      <c r="AD1" s="79">
        <v>2035</v>
      </c>
      <c r="AE1" s="79">
        <v>2036</v>
      </c>
      <c r="AF1" s="79">
        <v>2037</v>
      </c>
      <c r="AG1" s="79">
        <v>2038</v>
      </c>
      <c r="AH1" s="79">
        <v>2039</v>
      </c>
      <c r="AI1" s="79">
        <v>2040</v>
      </c>
      <c r="AJ1" s="79">
        <v>2041</v>
      </c>
      <c r="AK1" s="79">
        <v>2042</v>
      </c>
      <c r="AL1" s="79">
        <v>2043</v>
      </c>
      <c r="AM1" s="79">
        <v>2044</v>
      </c>
      <c r="AN1" s="79">
        <v>2045</v>
      </c>
      <c r="AO1" s="79">
        <v>2046</v>
      </c>
      <c r="AP1" s="79">
        <v>2047</v>
      </c>
      <c r="AQ1" s="79">
        <v>2048</v>
      </c>
      <c r="AR1" s="79">
        <v>2049</v>
      </c>
      <c r="AS1" s="79">
        <v>2050</v>
      </c>
      <c r="AT1" s="79">
        <v>2051</v>
      </c>
      <c r="AU1" s="79">
        <v>2052</v>
      </c>
      <c r="AV1" s="79">
        <v>2053</v>
      </c>
      <c r="AW1" s="79">
        <v>2054</v>
      </c>
      <c r="AX1" s="79">
        <v>2055</v>
      </c>
      <c r="AY1" s="79">
        <v>2056</v>
      </c>
      <c r="AZ1" s="79">
        <v>2057</v>
      </c>
      <c r="BA1" s="79">
        <v>2058</v>
      </c>
      <c r="BB1" s="79">
        <v>2059</v>
      </c>
      <c r="BC1" s="79">
        <v>2060</v>
      </c>
      <c r="BD1" s="79">
        <v>2061</v>
      </c>
      <c r="BE1" s="79">
        <v>2062</v>
      </c>
      <c r="BF1" s="79">
        <v>2063</v>
      </c>
      <c r="BG1" s="79">
        <v>2064</v>
      </c>
      <c r="BH1" s="79">
        <v>2065</v>
      </c>
      <c r="BI1" s="79">
        <v>2066</v>
      </c>
      <c r="BJ1" s="79">
        <v>2067</v>
      </c>
      <c r="BK1" s="79">
        <v>2068</v>
      </c>
      <c r="BL1" s="79">
        <v>2069</v>
      </c>
      <c r="BM1" s="81">
        <v>2070</v>
      </c>
    </row>
    <row r="2" spans="1:93" s="74" customFormat="1" ht="15" thickBot="1" x14ac:dyDescent="0.4">
      <c r="A2" s="99" t="s">
        <v>94</v>
      </c>
      <c r="B2" s="99" t="s">
        <v>40</v>
      </c>
      <c r="C2" s="99" t="s">
        <v>207</v>
      </c>
      <c r="D2" s="99" t="s">
        <v>81</v>
      </c>
      <c r="E2" s="99" t="s">
        <v>208</v>
      </c>
      <c r="F2" s="99" t="s">
        <v>12</v>
      </c>
      <c r="G2" s="99" t="s">
        <v>76</v>
      </c>
      <c r="H2" s="99" t="s">
        <v>75</v>
      </c>
      <c r="I2" s="99"/>
      <c r="J2" s="99"/>
      <c r="K2" s="99"/>
      <c r="L2" s="99"/>
      <c r="M2" s="158">
        <v>8.0826849999999997</v>
      </c>
      <c r="N2" s="159">
        <v>7.7284870000000003</v>
      </c>
      <c r="O2" s="159">
        <v>7.3394500000000003</v>
      </c>
      <c r="P2" s="159">
        <v>7.1160819999999996</v>
      </c>
      <c r="Q2" s="160">
        <v>6.5004519044544864</v>
      </c>
      <c r="R2" s="144">
        <v>6.6692999999999998</v>
      </c>
      <c r="S2" s="144">
        <v>6.4459809999999997</v>
      </c>
      <c r="T2" s="144">
        <v>6.2226140000000001</v>
      </c>
      <c r="U2" s="144">
        <v>6.0629080000000002</v>
      </c>
      <c r="V2" s="144">
        <v>5.9032020000000003</v>
      </c>
      <c r="W2" s="144">
        <v>5.7377525040000004</v>
      </c>
      <c r="X2" s="144">
        <v>5.5279511100000001</v>
      </c>
      <c r="Y2" s="144">
        <v>5.3156013400000006</v>
      </c>
      <c r="Z2" s="144">
        <v>5.0244385868850001</v>
      </c>
      <c r="AA2" s="144">
        <v>4.7409637806160001</v>
      </c>
      <c r="AB2" s="144">
        <v>4.4651750629200002</v>
      </c>
      <c r="AC2" s="144">
        <v>4.1970733798880007</v>
      </c>
      <c r="AD2" s="144">
        <v>3.936658731520001</v>
      </c>
      <c r="AE2" s="144">
        <v>3.711114110546001</v>
      </c>
      <c r="AF2" s="144">
        <v>3.4908825551460008</v>
      </c>
      <c r="AG2" s="144">
        <v>3.2759640653200015</v>
      </c>
      <c r="AH2" s="144">
        <v>3.0663586410680015</v>
      </c>
      <c r="AI2" s="144">
        <v>2.8620656414799996</v>
      </c>
      <c r="AJ2" s="144">
        <v>2.7011178676430001</v>
      </c>
      <c r="AK2" s="144">
        <v>2.54312114212</v>
      </c>
      <c r="AL2" s="144">
        <v>2.3880761058210003</v>
      </c>
      <c r="AM2" s="144">
        <v>2.2359827587460002</v>
      </c>
      <c r="AN2" s="144">
        <v>2.0868415963500002</v>
      </c>
      <c r="AO2" s="144">
        <v>1.9513621142560005</v>
      </c>
      <c r="AP2" s="144">
        <v>1.8174981135740005</v>
      </c>
      <c r="AQ2" s="144">
        <v>1.6852495943040007</v>
      </c>
      <c r="AR2" s="144">
        <v>1.5546165564460008</v>
      </c>
      <c r="AS2" s="144">
        <v>1.4255990000000001</v>
      </c>
      <c r="AT2" s="144">
        <v>1.3109976359999997</v>
      </c>
      <c r="AU2" s="144">
        <v>1.1977925239999998</v>
      </c>
      <c r="AV2" s="144">
        <v>1.0859836639999996</v>
      </c>
      <c r="AW2" s="144">
        <v>0.97557105599999971</v>
      </c>
      <c r="AX2" s="144">
        <v>0.86655469999999968</v>
      </c>
      <c r="AY2" s="144">
        <v>0.75910647999999969</v>
      </c>
      <c r="AZ2" s="144">
        <v>0.65300827199999967</v>
      </c>
      <c r="BA2" s="144">
        <v>0.5482602959999997</v>
      </c>
      <c r="BB2" s="144">
        <v>0.44486255199999974</v>
      </c>
      <c r="BC2" s="144">
        <v>0.34281503999999996</v>
      </c>
      <c r="BD2" s="144">
        <v>0.26487621999999994</v>
      </c>
      <c r="BE2" s="144">
        <v>0.1979418</v>
      </c>
      <c r="BF2" s="144">
        <v>0.14820117799999999</v>
      </c>
      <c r="BG2" s="144">
        <v>0.1231</v>
      </c>
      <c r="BH2" s="144">
        <v>0.1124</v>
      </c>
      <c r="BI2" s="144">
        <v>0.1116</v>
      </c>
      <c r="BJ2" s="144">
        <v>0.1108</v>
      </c>
      <c r="BK2" s="144">
        <v>0.1101</v>
      </c>
      <c r="BL2" s="144">
        <v>0.1094</v>
      </c>
      <c r="BM2" s="144">
        <v>0.1087</v>
      </c>
      <c r="BN2" s="90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</row>
    <row r="3" spans="1:93" s="74" customFormat="1" ht="15" thickBot="1" x14ac:dyDescent="0.4">
      <c r="A3" s="90" t="s">
        <v>94</v>
      </c>
      <c r="B3" s="90" t="s">
        <v>40</v>
      </c>
      <c r="C3" s="90" t="s">
        <v>209</v>
      </c>
      <c r="D3" s="90" t="s">
        <v>81</v>
      </c>
      <c r="E3" s="90" t="s">
        <v>210</v>
      </c>
      <c r="F3" s="90" t="s">
        <v>12</v>
      </c>
      <c r="G3" s="90" t="s">
        <v>76</v>
      </c>
      <c r="H3" s="90" t="s">
        <v>75</v>
      </c>
      <c r="I3" s="90"/>
      <c r="J3" s="90"/>
      <c r="K3" s="90"/>
      <c r="L3" s="90"/>
      <c r="M3" s="150">
        <v>37.1881775038445</v>
      </c>
      <c r="N3" s="145">
        <v>38.3676044528952</v>
      </c>
      <c r="O3" s="145">
        <v>39.136214531015803</v>
      </c>
      <c r="P3" s="145">
        <v>39.917656399749603</v>
      </c>
      <c r="Q3" s="151">
        <v>41.302969657843768</v>
      </c>
      <c r="R3" s="145">
        <v>40.99</v>
      </c>
      <c r="S3" s="145">
        <v>41.51</v>
      </c>
      <c r="T3" s="145">
        <v>42.04</v>
      </c>
      <c r="U3" s="145">
        <v>42.55</v>
      </c>
      <c r="V3" s="145">
        <v>43.06</v>
      </c>
      <c r="W3" s="145">
        <v>43.526429999999998</v>
      </c>
      <c r="X3" s="145">
        <v>43.829300000000003</v>
      </c>
      <c r="Y3" s="145">
        <v>43.8688</v>
      </c>
      <c r="Z3" s="145">
        <v>43.803280000000001</v>
      </c>
      <c r="AA3" s="145">
        <v>43.395679999999999</v>
      </c>
      <c r="AB3" s="145">
        <v>42.989688999999998</v>
      </c>
      <c r="AC3" s="145">
        <v>42.404760000000003</v>
      </c>
      <c r="AD3" s="145">
        <v>41.768500000000003</v>
      </c>
      <c r="AE3" s="145">
        <v>40.868699999999997</v>
      </c>
      <c r="AF3" s="145">
        <v>39.888199999999998</v>
      </c>
      <c r="AG3" s="145">
        <v>38.875160000000001</v>
      </c>
      <c r="AH3" s="145">
        <v>37.9099</v>
      </c>
      <c r="AI3" s="145">
        <v>36.78</v>
      </c>
      <c r="AJ3" s="145">
        <v>35.596799999999995</v>
      </c>
      <c r="AK3" s="145">
        <v>34.375799999999998</v>
      </c>
      <c r="AL3" s="145">
        <v>33.131999999999998</v>
      </c>
      <c r="AM3" s="145">
        <v>31.859099999999994</v>
      </c>
      <c r="AN3" s="145">
        <v>30.557999999999993</v>
      </c>
      <c r="AO3" s="145">
        <v>29.229599999999991</v>
      </c>
      <c r="AP3" s="145">
        <v>27.87479999999999</v>
      </c>
      <c r="AQ3" s="145">
        <v>26.494499999999992</v>
      </c>
      <c r="AR3" s="145">
        <v>25.084799999999987</v>
      </c>
      <c r="AS3" s="145">
        <v>23.656500000000001</v>
      </c>
      <c r="AT3" s="145">
        <v>22.29271</v>
      </c>
      <c r="AU3" s="145">
        <v>21.103999999999999</v>
      </c>
      <c r="AV3" s="145">
        <v>20.01857</v>
      </c>
      <c r="AW3" s="145">
        <v>18.813580000000002</v>
      </c>
      <c r="AX3" s="145">
        <v>17.802880999999999</v>
      </c>
      <c r="AY3" s="145">
        <v>16.910546400000001</v>
      </c>
      <c r="AZ3" s="145">
        <v>16.10971</v>
      </c>
      <c r="BA3" s="145">
        <v>15.5382</v>
      </c>
      <c r="BB3" s="145">
        <v>14.9128451</v>
      </c>
      <c r="BC3" s="145">
        <v>14.34</v>
      </c>
      <c r="BD3" s="145">
        <v>13.88266666667</v>
      </c>
      <c r="BE3" s="145">
        <v>13.386559999999999</v>
      </c>
      <c r="BF3" s="145">
        <v>12.86084</v>
      </c>
      <c r="BG3" s="145">
        <v>12.636100000000001</v>
      </c>
      <c r="BH3" s="145">
        <v>12.5975</v>
      </c>
      <c r="BI3" s="145">
        <v>12.5563</v>
      </c>
      <c r="BJ3" s="145">
        <v>12.510400000000001</v>
      </c>
      <c r="BK3" s="145">
        <v>12.4643</v>
      </c>
      <c r="BL3" s="145">
        <v>12.413399999999999</v>
      </c>
      <c r="BM3" s="145">
        <v>12.3581</v>
      </c>
      <c r="BN3" s="90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</row>
    <row r="4" spans="1:93" s="74" customFormat="1" ht="12.9" customHeight="1" thickBot="1" x14ac:dyDescent="0.4">
      <c r="A4" s="99" t="s">
        <v>94</v>
      </c>
      <c r="B4" s="99" t="s">
        <v>40</v>
      </c>
      <c r="C4" s="99" t="s">
        <v>138</v>
      </c>
      <c r="D4" s="99" t="s">
        <v>81</v>
      </c>
      <c r="E4" s="99" t="s">
        <v>139</v>
      </c>
      <c r="F4" s="99" t="s">
        <v>12</v>
      </c>
      <c r="G4" s="99" t="s">
        <v>76</v>
      </c>
      <c r="H4" s="99" t="s">
        <v>75</v>
      </c>
      <c r="I4" s="99"/>
      <c r="J4" s="99"/>
      <c r="K4" s="99"/>
      <c r="L4" s="99"/>
      <c r="M4" s="148">
        <v>26.624217749157602</v>
      </c>
      <c r="N4" s="144">
        <v>27.545137433144401</v>
      </c>
      <c r="O4" s="144">
        <v>29.009550701123501</v>
      </c>
      <c r="P4" s="144">
        <v>28.635027878821099</v>
      </c>
      <c r="Q4" s="149">
        <v>28.19864428663654</v>
      </c>
      <c r="R4" s="144">
        <v>29.40164</v>
      </c>
      <c r="S4" s="144">
        <v>29.779800000000002</v>
      </c>
      <c r="T4" s="144">
        <v>30.15437</v>
      </c>
      <c r="U4" s="144">
        <v>30.524940000000001</v>
      </c>
      <c r="V4" s="144">
        <v>30.891380000000002</v>
      </c>
      <c r="W4" s="144">
        <v>31.262076560000001</v>
      </c>
      <c r="X4" s="144">
        <v>31.668483555279998</v>
      </c>
      <c r="Y4" s="144">
        <v>32.301853226385596</v>
      </c>
      <c r="Z4" s="144">
        <v>32.793995570451997</v>
      </c>
      <c r="AA4" s="144">
        <v>33.5033533450855</v>
      </c>
      <c r="AB4" s="144">
        <v>34.087440532057698</v>
      </c>
      <c r="AC4" s="144">
        <v>34.636314937378302</v>
      </c>
      <c r="AD4" s="144">
        <v>35.182054568772998</v>
      </c>
      <c r="AE4" s="144">
        <v>35.608905716902903</v>
      </c>
      <c r="AF4" s="144">
        <v>36.267994774071965</v>
      </c>
      <c r="AG4" s="144">
        <v>36.993354669553405</v>
      </c>
      <c r="AH4" s="144">
        <v>37.918188536292234</v>
      </c>
      <c r="AI4" s="144">
        <v>39.055734192381003</v>
      </c>
      <c r="AJ4" s="144">
        <v>40.071183281382908</v>
      </c>
      <c r="AK4" s="144">
        <v>41.07296286341748</v>
      </c>
      <c r="AL4" s="144">
        <v>42.099786935002911</v>
      </c>
      <c r="AM4" s="144">
        <v>43.110181821442978</v>
      </c>
      <c r="AN4" s="144">
        <v>44.101716003336165</v>
      </c>
      <c r="AO4" s="144">
        <v>45.116055471412892</v>
      </c>
      <c r="AP4" s="144">
        <v>45.892796303484097</v>
      </c>
      <c r="AQ4" s="144">
        <v>46.688102655429397</v>
      </c>
      <c r="AR4" s="144">
        <v>47.269476605882524</v>
      </c>
      <c r="AS4" s="144">
        <v>47.836710325153113</v>
      </c>
      <c r="AT4" s="144">
        <v>48.280571664537</v>
      </c>
      <c r="AU4" s="144">
        <v>48.616225509452498</v>
      </c>
      <c r="AV4" s="144">
        <v>48.854439088018601</v>
      </c>
      <c r="AW4" s="144">
        <v>49.04367460072276</v>
      </c>
      <c r="AX4" s="144">
        <v>49.19080562452492</v>
      </c>
      <c r="AY4" s="144">
        <v>49.436759652647538</v>
      </c>
      <c r="AZ4" s="144">
        <v>49.585069931605474</v>
      </c>
      <c r="BA4" s="144">
        <v>49.634655001537077</v>
      </c>
      <c r="BB4" s="144">
        <v>49.73392431154015</v>
      </c>
      <c r="BC4" s="144">
        <v>49.73392431154015</v>
      </c>
      <c r="BD4" s="144">
        <v>49.73392431154015</v>
      </c>
      <c r="BE4" s="144">
        <v>49.833392160163228</v>
      </c>
      <c r="BF4" s="144">
        <v>49.833392160163228</v>
      </c>
      <c r="BG4" s="144">
        <v>49.845399999999998</v>
      </c>
      <c r="BH4" s="144">
        <v>49.939300000000003</v>
      </c>
      <c r="BI4" s="144">
        <v>50.016199999999998</v>
      </c>
      <c r="BJ4" s="144">
        <v>50.085000000000001</v>
      </c>
      <c r="BK4" s="144">
        <v>50.240900000000003</v>
      </c>
      <c r="BL4" s="144">
        <v>50.388599999999997</v>
      </c>
      <c r="BM4" s="144">
        <v>50.5214</v>
      </c>
      <c r="BN4" s="90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93" s="74" customFormat="1" ht="15" thickBot="1" x14ac:dyDescent="0.4">
      <c r="A5" s="90" t="s">
        <v>94</v>
      </c>
      <c r="B5" s="90" t="s">
        <v>40</v>
      </c>
      <c r="C5" s="90" t="s">
        <v>136</v>
      </c>
      <c r="D5" s="90" t="s">
        <v>81</v>
      </c>
      <c r="E5" s="90" t="s">
        <v>137</v>
      </c>
      <c r="F5" s="90" t="s">
        <v>12</v>
      </c>
      <c r="G5" s="90" t="s">
        <v>76</v>
      </c>
      <c r="H5" s="90" t="s">
        <v>75</v>
      </c>
      <c r="I5" s="90"/>
      <c r="J5" s="90"/>
      <c r="K5" s="90"/>
      <c r="L5" s="90"/>
      <c r="M5" s="150">
        <v>35.971610607177787</v>
      </c>
      <c r="N5" s="145">
        <v>37.38028094346533</v>
      </c>
      <c r="O5" s="145">
        <v>36.49129731409343</v>
      </c>
      <c r="P5" s="145">
        <v>40.945505949568179</v>
      </c>
      <c r="Q5" s="151">
        <v>42.48766946417043</v>
      </c>
      <c r="R5" s="145">
        <v>43.412210000000002</v>
      </c>
      <c r="S5" s="145">
        <v>45.137619999999998</v>
      </c>
      <c r="T5" s="145">
        <v>45.901359999999997</v>
      </c>
      <c r="U5" s="145">
        <v>47.357300000000002</v>
      </c>
      <c r="V5" s="145">
        <v>48.397860000000001</v>
      </c>
      <c r="W5" s="145">
        <v>50.15531</v>
      </c>
      <c r="X5" s="145">
        <v>50.746839999999999</v>
      </c>
      <c r="Y5" s="145">
        <v>52.324120000000001</v>
      </c>
      <c r="Z5" s="145">
        <v>53.510590000000001</v>
      </c>
      <c r="AA5" s="145">
        <v>55.175409999999999</v>
      </c>
      <c r="AB5" s="145">
        <v>56.337440000000001</v>
      </c>
      <c r="AC5" s="145">
        <v>57.979320000000001</v>
      </c>
      <c r="AD5" s="145">
        <v>58.95532</v>
      </c>
      <c r="AE5" s="145">
        <v>60.729239999999997</v>
      </c>
      <c r="AF5" s="145">
        <v>61.746220000000001</v>
      </c>
      <c r="AG5" s="145">
        <v>63.420589999999997</v>
      </c>
      <c r="AH5" s="145">
        <v>64.688789999999997</v>
      </c>
      <c r="AI5" s="145">
        <v>66.34666</v>
      </c>
      <c r="AJ5" s="145">
        <v>67.560360000000003</v>
      </c>
      <c r="AK5" s="145">
        <v>69.217910000000003</v>
      </c>
      <c r="AL5" s="145">
        <v>70.157169999999994</v>
      </c>
      <c r="AM5" s="145">
        <v>71.813730000000007</v>
      </c>
      <c r="AN5" s="145">
        <v>72.902749999999997</v>
      </c>
      <c r="AO5" s="145">
        <v>74.658940000000001</v>
      </c>
      <c r="AP5" s="145">
        <v>75.810609999999997</v>
      </c>
      <c r="AQ5" s="145">
        <v>77.232050000000001</v>
      </c>
      <c r="AR5" s="145">
        <v>78.436809999999994</v>
      </c>
      <c r="AS5" s="145">
        <v>79.892700000000005</v>
      </c>
      <c r="AT5" s="145">
        <v>81.44</v>
      </c>
      <c r="AU5" s="145">
        <v>82.97</v>
      </c>
      <c r="AV5" s="145">
        <v>84.502899999999997</v>
      </c>
      <c r="AW5" s="145">
        <v>86.6126</v>
      </c>
      <c r="AX5" s="145">
        <v>88.811899999999994</v>
      </c>
      <c r="AY5" s="145">
        <v>91.021199999999993</v>
      </c>
      <c r="AZ5" s="145">
        <v>93.313800000000001</v>
      </c>
      <c r="BA5" s="145">
        <v>95.609200000000001</v>
      </c>
      <c r="BB5" s="145">
        <v>97.985299999999995</v>
      </c>
      <c r="BC5" s="145">
        <v>100.423</v>
      </c>
      <c r="BD5" s="145">
        <v>102.931</v>
      </c>
      <c r="BE5" s="145">
        <v>105.482</v>
      </c>
      <c r="BF5" s="145">
        <v>108.08199999999999</v>
      </c>
      <c r="BG5" s="145">
        <v>110.754</v>
      </c>
      <c r="BH5" s="145">
        <v>113.486</v>
      </c>
      <c r="BI5" s="145">
        <v>116.313</v>
      </c>
      <c r="BJ5" s="145">
        <v>119.20399999999999</v>
      </c>
      <c r="BK5" s="145">
        <v>122.172</v>
      </c>
      <c r="BL5" s="145">
        <v>125.208</v>
      </c>
      <c r="BM5" s="145">
        <v>128.33099999999999</v>
      </c>
      <c r="BN5" s="90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</row>
    <row r="6" spans="1:93" s="74" customFormat="1" ht="15" thickBot="1" x14ac:dyDescent="0.4">
      <c r="A6" s="99" t="s">
        <v>94</v>
      </c>
      <c r="B6" s="99" t="s">
        <v>40</v>
      </c>
      <c r="C6" s="99" t="s">
        <v>211</v>
      </c>
      <c r="D6" s="99" t="s">
        <v>81</v>
      </c>
      <c r="E6" s="99" t="s">
        <v>212</v>
      </c>
      <c r="F6" s="99" t="s">
        <v>12</v>
      </c>
      <c r="G6" s="99" t="s">
        <v>76</v>
      </c>
      <c r="H6" s="99" t="s">
        <v>75</v>
      </c>
      <c r="I6" s="99"/>
      <c r="J6" s="99"/>
      <c r="K6" s="99"/>
      <c r="L6" s="99"/>
      <c r="M6" s="148">
        <v>9.4607379223717292</v>
      </c>
      <c r="N6" s="144">
        <v>9.7371299586754692</v>
      </c>
      <c r="O6" s="144">
        <v>9.2977422803691905</v>
      </c>
      <c r="P6" s="144">
        <v>10.852196815581699</v>
      </c>
      <c r="Q6" s="149">
        <v>10.928405422853453</v>
      </c>
      <c r="R6" s="144">
        <v>11.51</v>
      </c>
      <c r="S6" s="144">
        <v>11.96</v>
      </c>
      <c r="T6" s="144">
        <v>12.17</v>
      </c>
      <c r="U6" s="144">
        <v>12.55</v>
      </c>
      <c r="V6" s="144">
        <v>12.8</v>
      </c>
      <c r="W6" s="144">
        <v>13.25</v>
      </c>
      <c r="X6" s="144">
        <v>13.395</v>
      </c>
      <c r="Y6" s="144">
        <v>13.5328</v>
      </c>
      <c r="Z6" s="144">
        <v>13.6</v>
      </c>
      <c r="AA6" s="144">
        <v>13.523</v>
      </c>
      <c r="AB6" s="144">
        <v>13.349600000000001</v>
      </c>
      <c r="AC6" s="144">
        <v>13.198</v>
      </c>
      <c r="AD6" s="144">
        <v>12.9954</v>
      </c>
      <c r="AE6" s="144">
        <v>12.812099999999999</v>
      </c>
      <c r="AF6" s="144">
        <v>12.64578</v>
      </c>
      <c r="AG6" s="144">
        <v>12.416</v>
      </c>
      <c r="AH6" s="144">
        <v>12.208600000000001</v>
      </c>
      <c r="AI6" s="144">
        <v>12.057</v>
      </c>
      <c r="AJ6" s="144">
        <v>11.8957</v>
      </c>
      <c r="AK6" s="144">
        <v>11.761900000000001</v>
      </c>
      <c r="AL6" s="144">
        <v>11.591200000000001</v>
      </c>
      <c r="AM6" s="144">
        <v>11.486700000000001</v>
      </c>
      <c r="AN6" s="144">
        <v>11.382199999999999</v>
      </c>
      <c r="AO6" s="144">
        <v>11.3073</v>
      </c>
      <c r="AP6" s="144">
        <v>11.2249</v>
      </c>
      <c r="AQ6" s="144">
        <v>11.148999999999999</v>
      </c>
      <c r="AR6" s="144">
        <v>11.0717</v>
      </c>
      <c r="AS6" s="144">
        <v>10.9777</v>
      </c>
      <c r="AT6" s="144">
        <v>10.922700000000001</v>
      </c>
      <c r="AU6" s="144">
        <v>11.040800000000001</v>
      </c>
      <c r="AV6" s="144">
        <v>11.165800000000001</v>
      </c>
      <c r="AW6" s="144">
        <v>11.2827</v>
      </c>
      <c r="AX6" s="144">
        <v>11.4063</v>
      </c>
      <c r="AY6" s="144">
        <v>11.521699999999999</v>
      </c>
      <c r="AZ6" s="144">
        <v>11.643599999999999</v>
      </c>
      <c r="BA6" s="144">
        <v>11.762</v>
      </c>
      <c r="BB6" s="144">
        <v>11.8819</v>
      </c>
      <c r="BC6" s="144">
        <v>12.003</v>
      </c>
      <c r="BD6" s="144">
        <v>12.125299999999999</v>
      </c>
      <c r="BE6" s="144">
        <v>12.2532</v>
      </c>
      <c r="BF6" s="144">
        <v>12.3728</v>
      </c>
      <c r="BG6" s="144">
        <v>12.4979</v>
      </c>
      <c r="BH6" s="144">
        <v>12.6236</v>
      </c>
      <c r="BI6" s="144">
        <v>12.75</v>
      </c>
      <c r="BJ6" s="144">
        <v>12.872299999999999</v>
      </c>
      <c r="BK6" s="144">
        <v>12.999499999999999</v>
      </c>
      <c r="BL6" s="144">
        <v>13.1225</v>
      </c>
      <c r="BM6" s="144">
        <v>13.25</v>
      </c>
      <c r="BN6" s="90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</row>
    <row r="7" spans="1:93" s="74" customFormat="1" ht="15" thickBot="1" x14ac:dyDescent="0.4">
      <c r="A7" s="90" t="s">
        <v>94</v>
      </c>
      <c r="B7" s="90" t="s">
        <v>40</v>
      </c>
      <c r="C7" s="90" t="s">
        <v>213</v>
      </c>
      <c r="D7" s="90" t="s">
        <v>81</v>
      </c>
      <c r="E7" s="90" t="s">
        <v>214</v>
      </c>
      <c r="F7" s="90" t="s">
        <v>12</v>
      </c>
      <c r="G7" s="90" t="s">
        <v>76</v>
      </c>
      <c r="H7" s="90" t="s">
        <v>75</v>
      </c>
      <c r="I7" s="90"/>
      <c r="J7" s="90"/>
      <c r="K7" s="90"/>
      <c r="L7" s="90"/>
      <c r="M7" s="150">
        <v>3.9680445141082998</v>
      </c>
      <c r="N7" s="145">
        <v>4.1453383632536003</v>
      </c>
      <c r="O7" s="145">
        <v>3.6902606348657798</v>
      </c>
      <c r="P7" s="145">
        <v>4.1259797721259996</v>
      </c>
      <c r="Q7" s="151">
        <v>4.250161394448031</v>
      </c>
      <c r="R7" s="145">
        <v>4.37</v>
      </c>
      <c r="S7" s="145">
        <v>4.55</v>
      </c>
      <c r="T7" s="145">
        <v>4.63</v>
      </c>
      <c r="U7" s="145">
        <v>4.7699999999999996</v>
      </c>
      <c r="V7" s="145">
        <v>4.88</v>
      </c>
      <c r="W7" s="145">
        <v>5.0099200000000002</v>
      </c>
      <c r="X7" s="145">
        <v>5.1100000000000003</v>
      </c>
      <c r="Y7" s="145">
        <v>5.2625000000000002</v>
      </c>
      <c r="Z7" s="145">
        <v>5.2510399999999997</v>
      </c>
      <c r="AA7" s="145">
        <v>5.2380800000000001</v>
      </c>
      <c r="AB7" s="145">
        <v>5.2271200000000002</v>
      </c>
      <c r="AC7" s="145">
        <v>5.2191599999999996</v>
      </c>
      <c r="AD7" s="145">
        <v>5.2051999999999996</v>
      </c>
      <c r="AE7" s="145">
        <v>5.1942399999999997</v>
      </c>
      <c r="AF7" s="145">
        <v>5.1832799999999999</v>
      </c>
      <c r="AG7" s="145">
        <v>5.17232</v>
      </c>
      <c r="AH7" s="145">
        <v>5.1613600000000002</v>
      </c>
      <c r="AI7" s="145">
        <v>5.1504000000000003</v>
      </c>
      <c r="AJ7" s="145">
        <v>5.1494</v>
      </c>
      <c r="AK7" s="145">
        <v>5.1444000000000001</v>
      </c>
      <c r="AL7" s="145">
        <v>5.1390000000000002</v>
      </c>
      <c r="AM7" s="145">
        <v>5.1322000000000001</v>
      </c>
      <c r="AN7" s="145">
        <v>5.1378000000000004</v>
      </c>
      <c r="AO7" s="145">
        <v>5.1237000000000004</v>
      </c>
      <c r="AP7" s="145">
        <v>5.1093000000000002</v>
      </c>
      <c r="AQ7" s="145">
        <v>5.0881999999999996</v>
      </c>
      <c r="AR7" s="145">
        <v>5.0681000000000003</v>
      </c>
      <c r="AS7" s="145">
        <v>5.0891999999999999</v>
      </c>
      <c r="AT7" s="145">
        <v>5.1266999999999996</v>
      </c>
      <c r="AU7" s="145">
        <v>5.2257999999999996</v>
      </c>
      <c r="AV7" s="145">
        <v>5.3323999999999998</v>
      </c>
      <c r="AW7" s="145">
        <v>5.4320000000000004</v>
      </c>
      <c r="AX7" s="145">
        <v>5.5415000000000001</v>
      </c>
      <c r="AY7" s="145">
        <v>5.6489000000000003</v>
      </c>
      <c r="AZ7" s="145">
        <v>5.7614000000000001</v>
      </c>
      <c r="BA7" s="145">
        <v>5.8666</v>
      </c>
      <c r="BB7" s="145">
        <v>5.9794999999999998</v>
      </c>
      <c r="BC7" s="145">
        <v>6.0972999999999997</v>
      </c>
      <c r="BD7" s="145">
        <v>6.2184999999999997</v>
      </c>
      <c r="BE7" s="145">
        <v>6.3367000000000004</v>
      </c>
      <c r="BF7" s="145">
        <v>6.4630000000000001</v>
      </c>
      <c r="BG7" s="145">
        <v>6.5895000000000001</v>
      </c>
      <c r="BH7" s="145">
        <v>6.7161999999999997</v>
      </c>
      <c r="BI7" s="145">
        <v>6.8476999999999997</v>
      </c>
      <c r="BJ7" s="145">
        <v>6.9829999999999997</v>
      </c>
      <c r="BK7" s="145">
        <v>7.1185999999999998</v>
      </c>
      <c r="BL7" s="145">
        <v>7.2588999999999997</v>
      </c>
      <c r="BM7" s="145">
        <v>7.3994</v>
      </c>
      <c r="BN7" s="90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</row>
    <row r="8" spans="1:93" s="74" customFormat="1" ht="15" thickBot="1" x14ac:dyDescent="0.4">
      <c r="A8" s="99" t="s">
        <v>94</v>
      </c>
      <c r="B8" s="99" t="s">
        <v>40</v>
      </c>
      <c r="C8" s="99" t="s">
        <v>215</v>
      </c>
      <c r="D8" s="99" t="s">
        <v>81</v>
      </c>
      <c r="E8" s="99" t="s">
        <v>216</v>
      </c>
      <c r="F8" s="99" t="s">
        <v>12</v>
      </c>
      <c r="G8" s="99" t="s">
        <v>76</v>
      </c>
      <c r="H8" s="99" t="s">
        <v>75</v>
      </c>
      <c r="I8" s="99"/>
      <c r="J8" s="99"/>
      <c r="K8" s="99"/>
      <c r="L8" s="99"/>
      <c r="M8" s="148">
        <v>1.96337828327746</v>
      </c>
      <c r="N8" s="144">
        <v>1.5793630784291599</v>
      </c>
      <c r="O8" s="144">
        <v>0.94433599472857999</v>
      </c>
      <c r="P8" s="144">
        <v>1.6548595399193</v>
      </c>
      <c r="Q8" s="149">
        <v>1.7430600387346675</v>
      </c>
      <c r="R8" s="144">
        <v>1.75</v>
      </c>
      <c r="S8" s="144">
        <v>1.82</v>
      </c>
      <c r="T8" s="144">
        <v>1.86</v>
      </c>
      <c r="U8" s="144">
        <v>1.91</v>
      </c>
      <c r="V8" s="144">
        <v>1.96</v>
      </c>
      <c r="W8" s="144">
        <v>2.0105</v>
      </c>
      <c r="X8" s="144">
        <v>2.0449999999999999</v>
      </c>
      <c r="Y8" s="144">
        <v>2.06</v>
      </c>
      <c r="Z8" s="144">
        <v>2.0442800000000001</v>
      </c>
      <c r="AA8" s="144">
        <v>1.9991000000000001</v>
      </c>
      <c r="AB8" s="144">
        <v>1.9595800000000001</v>
      </c>
      <c r="AC8" s="144">
        <v>1.927</v>
      </c>
      <c r="AD8" s="144">
        <v>1.8982000000000001</v>
      </c>
      <c r="AE8" s="144">
        <v>1.8724000000000001</v>
      </c>
      <c r="AF8" s="144">
        <v>1.8494999999999999</v>
      </c>
      <c r="AG8" s="144">
        <v>1.8324</v>
      </c>
      <c r="AH8" s="144">
        <v>1.8165</v>
      </c>
      <c r="AI8" s="144">
        <v>1.8028</v>
      </c>
      <c r="AJ8" s="144">
        <v>1.7869999999999999</v>
      </c>
      <c r="AK8" s="144">
        <v>1.7746999999999999</v>
      </c>
      <c r="AL8" s="144">
        <v>1.7607999999999999</v>
      </c>
      <c r="AM8" s="144">
        <v>1.7481</v>
      </c>
      <c r="AN8" s="144">
        <v>1.738</v>
      </c>
      <c r="AO8" s="144">
        <v>1.7262</v>
      </c>
      <c r="AP8" s="144">
        <v>1.7108000000000001</v>
      </c>
      <c r="AQ8" s="144">
        <v>1.7014</v>
      </c>
      <c r="AR8" s="144">
        <v>1.6880999999999999</v>
      </c>
      <c r="AS8" s="144">
        <v>1.6749000000000001</v>
      </c>
      <c r="AT8" s="144">
        <v>1.6645000000000001</v>
      </c>
      <c r="AU8" s="144">
        <v>1.6819999999999999</v>
      </c>
      <c r="AV8" s="144">
        <v>1.704</v>
      </c>
      <c r="AW8" s="144">
        <v>1.7205999999999999</v>
      </c>
      <c r="AX8" s="144">
        <v>1.7366999999999999</v>
      </c>
      <c r="AY8" s="144">
        <v>1.7572000000000001</v>
      </c>
      <c r="AZ8" s="144">
        <v>1.7771999999999999</v>
      </c>
      <c r="BA8" s="144">
        <v>1.7919</v>
      </c>
      <c r="BB8" s="144">
        <v>1.8108</v>
      </c>
      <c r="BC8" s="144">
        <v>1.8291999999999999</v>
      </c>
      <c r="BD8" s="144">
        <v>1.8471</v>
      </c>
      <c r="BE8" s="144">
        <v>1.869</v>
      </c>
      <c r="BF8" s="144">
        <v>1.8857999999999999</v>
      </c>
      <c r="BG8" s="144">
        <v>1.9066000000000001</v>
      </c>
      <c r="BH8" s="144">
        <v>1.9268000000000001</v>
      </c>
      <c r="BI8" s="144">
        <v>1.9419</v>
      </c>
      <c r="BJ8" s="144">
        <v>1.9608000000000001</v>
      </c>
      <c r="BK8" s="144">
        <v>1.9837</v>
      </c>
      <c r="BL8" s="144">
        <v>2.0013999999999998</v>
      </c>
      <c r="BM8" s="144">
        <v>2.0185</v>
      </c>
      <c r="BN8" s="90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</row>
    <row r="9" spans="1:93" s="74" customFormat="1" ht="15" thickBot="1" x14ac:dyDescent="0.4">
      <c r="A9" s="90" t="s">
        <v>94</v>
      </c>
      <c r="B9" s="90" t="s">
        <v>40</v>
      </c>
      <c r="C9" s="90" t="s">
        <v>217</v>
      </c>
      <c r="D9" s="90" t="s">
        <v>81</v>
      </c>
      <c r="E9" s="90" t="s">
        <v>218</v>
      </c>
      <c r="F9" s="90" t="s">
        <v>12</v>
      </c>
      <c r="G9" s="90" t="s">
        <v>76</v>
      </c>
      <c r="H9" s="90" t="s">
        <v>75</v>
      </c>
      <c r="I9" s="90"/>
      <c r="J9" s="90"/>
      <c r="K9" s="90"/>
      <c r="L9" s="90"/>
      <c r="M9" s="150">
        <v>25.5848234317269</v>
      </c>
      <c r="N9" s="145">
        <v>22.023940567740599</v>
      </c>
      <c r="O9" s="145">
        <v>21.491393792287099</v>
      </c>
      <c r="P9" s="145">
        <v>20.510462487417801</v>
      </c>
      <c r="Q9" s="151">
        <v>28.440348612007746</v>
      </c>
      <c r="R9" s="145">
        <v>21.75</v>
      </c>
      <c r="S9" s="145">
        <v>22.61</v>
      </c>
      <c r="T9" s="145">
        <v>22.99</v>
      </c>
      <c r="U9" s="145">
        <v>23.72</v>
      </c>
      <c r="V9" s="145">
        <v>24.24</v>
      </c>
      <c r="W9" s="145">
        <v>24.8</v>
      </c>
      <c r="X9" s="145">
        <v>25.395</v>
      </c>
      <c r="Y9" s="145">
        <v>26.1</v>
      </c>
      <c r="Z9" s="145">
        <v>25.951720000000002</v>
      </c>
      <c r="AA9" s="145">
        <v>25.434999999999999</v>
      </c>
      <c r="AB9" s="145">
        <v>24.398700000000002</v>
      </c>
      <c r="AC9" s="145">
        <v>23.2807</v>
      </c>
      <c r="AD9" s="145">
        <v>22.212900000000001</v>
      </c>
      <c r="AE9" s="145">
        <v>21.547000000000001</v>
      </c>
      <c r="AF9" s="145">
        <v>20.90118</v>
      </c>
      <c r="AG9" s="145">
        <v>20.379799999999999</v>
      </c>
      <c r="AH9" s="145">
        <v>19.988</v>
      </c>
      <c r="AI9" s="145">
        <v>19.6997</v>
      </c>
      <c r="AJ9" s="145">
        <v>19.4133</v>
      </c>
      <c r="AK9" s="145">
        <v>19.135999999999999</v>
      </c>
      <c r="AL9" s="145">
        <v>18.844899999999999</v>
      </c>
      <c r="AM9" s="145">
        <v>18.563600000000001</v>
      </c>
      <c r="AN9" s="145">
        <v>18.263100000000001</v>
      </c>
      <c r="AO9" s="145">
        <v>18.014330000000001</v>
      </c>
      <c r="AP9" s="145">
        <v>17.763000000000002</v>
      </c>
      <c r="AQ9" s="145">
        <v>17.531700000000001</v>
      </c>
      <c r="AR9" s="145">
        <v>17.338200000000001</v>
      </c>
      <c r="AS9" s="145">
        <v>17.090199999999999</v>
      </c>
      <c r="AT9" s="145">
        <v>16.8704</v>
      </c>
      <c r="AU9" s="145">
        <v>16.6892</v>
      </c>
      <c r="AV9" s="145">
        <v>16.609200000000001</v>
      </c>
      <c r="AW9" s="145">
        <v>16.610399999999998</v>
      </c>
      <c r="AX9" s="145">
        <v>16.616</v>
      </c>
      <c r="AY9" s="145">
        <v>16.610299999999999</v>
      </c>
      <c r="AZ9" s="145">
        <v>16.6006</v>
      </c>
      <c r="BA9" s="145">
        <v>16.5793</v>
      </c>
      <c r="BB9" s="145">
        <v>16.5535</v>
      </c>
      <c r="BC9" s="145">
        <v>16.522600000000001</v>
      </c>
      <c r="BD9" s="145">
        <v>16.4864</v>
      </c>
      <c r="BE9" s="145">
        <v>16.447600000000001</v>
      </c>
      <c r="BF9" s="145">
        <v>16.396000000000001</v>
      </c>
      <c r="BG9" s="145">
        <v>16.337800000000001</v>
      </c>
      <c r="BH9" s="145">
        <v>16.2727</v>
      </c>
      <c r="BI9" s="145">
        <v>16.197299999999998</v>
      </c>
      <c r="BJ9" s="145">
        <v>16.117100000000001</v>
      </c>
      <c r="BK9" s="145">
        <v>16.0258</v>
      </c>
      <c r="BL9" s="145">
        <v>15.9262</v>
      </c>
      <c r="BM9" s="145">
        <v>15.817500000000001</v>
      </c>
      <c r="BN9" s="90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</row>
    <row r="10" spans="1:93" s="74" customFormat="1" ht="15" thickBot="1" x14ac:dyDescent="0.4">
      <c r="A10" s="99" t="s">
        <v>94</v>
      </c>
      <c r="B10" s="99" t="s">
        <v>40</v>
      </c>
      <c r="C10" s="99" t="s">
        <v>219</v>
      </c>
      <c r="D10" s="99" t="s">
        <v>81</v>
      </c>
      <c r="E10" s="99" t="s">
        <v>220</v>
      </c>
      <c r="F10" s="99" t="s">
        <v>12</v>
      </c>
      <c r="G10" s="99" t="s">
        <v>76</v>
      </c>
      <c r="H10" s="99" t="s">
        <v>75</v>
      </c>
      <c r="I10" s="99"/>
      <c r="J10" s="99"/>
      <c r="K10" s="99"/>
      <c r="L10" s="99"/>
      <c r="M10" s="148">
        <v>0.61379801527384903</v>
      </c>
      <c r="N10" s="144">
        <v>0.85415239140291099</v>
      </c>
      <c r="O10" s="144">
        <v>0.74826209640797103</v>
      </c>
      <c r="P10" s="144">
        <v>1.0382512099048899</v>
      </c>
      <c r="Q10" s="149">
        <v>0.90639122014202711</v>
      </c>
      <c r="R10" s="144">
        <v>1.1000000000000001</v>
      </c>
      <c r="S10" s="144">
        <v>1.1399999999999999</v>
      </c>
      <c r="T10" s="144">
        <v>1.1599999999999999</v>
      </c>
      <c r="U10" s="144">
        <v>1.2</v>
      </c>
      <c r="V10" s="144">
        <v>1.23</v>
      </c>
      <c r="W10" s="144">
        <v>1.26</v>
      </c>
      <c r="X10" s="144">
        <v>1.2849999999999999</v>
      </c>
      <c r="Y10" s="144">
        <v>1.3</v>
      </c>
      <c r="Z10" s="144">
        <v>1.29156</v>
      </c>
      <c r="AA10" s="144">
        <v>1.274</v>
      </c>
      <c r="AB10" s="144">
        <v>1.2402</v>
      </c>
      <c r="AC10" s="144">
        <v>1.2150000000000001</v>
      </c>
      <c r="AD10" s="144">
        <v>1.1879999999999999</v>
      </c>
      <c r="AE10" s="144">
        <v>1.1684000000000001</v>
      </c>
      <c r="AF10" s="144">
        <v>1.1552</v>
      </c>
      <c r="AG10" s="144">
        <v>1.14524</v>
      </c>
      <c r="AH10" s="144">
        <v>1.1414</v>
      </c>
      <c r="AI10" s="144">
        <v>1.1364000000000001</v>
      </c>
      <c r="AJ10" s="144">
        <v>1.1262000000000001</v>
      </c>
      <c r="AK10" s="144">
        <v>1.1200000000000001</v>
      </c>
      <c r="AL10" s="144">
        <v>1.1099000000000001</v>
      </c>
      <c r="AM10" s="144">
        <v>1.1003000000000001</v>
      </c>
      <c r="AN10" s="144">
        <v>1.0899000000000001</v>
      </c>
      <c r="AO10" s="144">
        <v>1.0835999999999999</v>
      </c>
      <c r="AP10" s="144">
        <v>1.0766</v>
      </c>
      <c r="AQ10" s="144">
        <v>1.0683</v>
      </c>
      <c r="AR10" s="144">
        <v>1.0598000000000001</v>
      </c>
      <c r="AS10" s="144">
        <v>1.0527</v>
      </c>
      <c r="AT10" s="144">
        <v>1.0471999999999999</v>
      </c>
      <c r="AU10" s="144">
        <v>1.0544</v>
      </c>
      <c r="AV10" s="144">
        <v>1.0663</v>
      </c>
      <c r="AW10" s="144">
        <v>1.0778000000000001</v>
      </c>
      <c r="AX10" s="144">
        <v>1.0891</v>
      </c>
      <c r="AY10" s="144">
        <v>1.1001000000000001</v>
      </c>
      <c r="AZ10" s="144">
        <v>1.1155999999999999</v>
      </c>
      <c r="BA10" s="144">
        <v>1.1258999999999999</v>
      </c>
      <c r="BB10" s="144">
        <v>1.1358999999999999</v>
      </c>
      <c r="BC10" s="144">
        <v>1.1503000000000001</v>
      </c>
      <c r="BD10" s="144">
        <v>1.1597</v>
      </c>
      <c r="BE10" s="144">
        <v>1.1734</v>
      </c>
      <c r="BF10" s="144">
        <v>1.1820999999999999</v>
      </c>
      <c r="BG10" s="144">
        <v>1.1950000000000001</v>
      </c>
      <c r="BH10" s="144">
        <v>1.2076</v>
      </c>
      <c r="BI10" s="144">
        <v>1.2198</v>
      </c>
      <c r="BJ10" s="144">
        <v>1.2316</v>
      </c>
      <c r="BK10" s="144">
        <v>1.2431000000000001</v>
      </c>
      <c r="BL10" s="144">
        <v>1.2542</v>
      </c>
      <c r="BM10" s="144">
        <v>1.2690999999999999</v>
      </c>
      <c r="BN10" s="9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</row>
    <row r="11" spans="1:93" s="74" customFormat="1" ht="15" thickBot="1" x14ac:dyDescent="0.4">
      <c r="A11" s="90" t="s">
        <v>94</v>
      </c>
      <c r="B11" s="90" t="s">
        <v>40</v>
      </c>
      <c r="C11" s="90" t="s">
        <v>221</v>
      </c>
      <c r="D11" s="90" t="s">
        <v>81</v>
      </c>
      <c r="E11" s="90" t="s">
        <v>222</v>
      </c>
      <c r="F11" s="90" t="s">
        <v>12</v>
      </c>
      <c r="G11" s="90" t="s">
        <v>76</v>
      </c>
      <c r="H11" s="90" t="s">
        <v>75</v>
      </c>
      <c r="I11" s="90"/>
      <c r="J11" s="90"/>
      <c r="K11" s="90"/>
      <c r="L11" s="90"/>
      <c r="M11" s="150">
        <v>8.214677905071424</v>
      </c>
      <c r="N11" s="145">
        <v>8.9578359928439468</v>
      </c>
      <c r="O11" s="145">
        <v>9.0914695681679749</v>
      </c>
      <c r="P11" s="145">
        <v>7.6698878333929388</v>
      </c>
      <c r="Q11" s="151">
        <v>5.5353776630083926</v>
      </c>
      <c r="R11" s="145">
        <v>7.67</v>
      </c>
      <c r="S11" s="145">
        <v>7.67</v>
      </c>
      <c r="T11" s="145">
        <v>7.67</v>
      </c>
      <c r="U11" s="145">
        <v>7.67</v>
      </c>
      <c r="V11" s="145">
        <v>7.67</v>
      </c>
      <c r="W11" s="145">
        <v>7.67</v>
      </c>
      <c r="X11" s="145">
        <v>7.67</v>
      </c>
      <c r="Y11" s="145">
        <v>7.67</v>
      </c>
      <c r="Z11" s="145">
        <v>7.67</v>
      </c>
      <c r="AA11" s="145">
        <v>7.67</v>
      </c>
      <c r="AB11" s="145">
        <v>7.67</v>
      </c>
      <c r="AC11" s="145">
        <v>7.67</v>
      </c>
      <c r="AD11" s="145">
        <v>7.67</v>
      </c>
      <c r="AE11" s="145">
        <v>7.67</v>
      </c>
      <c r="AF11" s="145">
        <v>7.67</v>
      </c>
      <c r="AG11" s="145">
        <v>7.67</v>
      </c>
      <c r="AH11" s="145">
        <v>7.67</v>
      </c>
      <c r="AI11" s="145">
        <v>7.67</v>
      </c>
      <c r="AJ11" s="145">
        <v>7.67</v>
      </c>
      <c r="AK11" s="145">
        <v>7.67</v>
      </c>
      <c r="AL11" s="145">
        <v>7.67</v>
      </c>
      <c r="AM11" s="145">
        <v>7.67</v>
      </c>
      <c r="AN11" s="145">
        <v>7.67</v>
      </c>
      <c r="AO11" s="145">
        <v>7.67</v>
      </c>
      <c r="AP11" s="145">
        <v>7.67</v>
      </c>
      <c r="AQ11" s="145">
        <v>7.67</v>
      </c>
      <c r="AR11" s="145">
        <v>7.67</v>
      </c>
      <c r="AS11" s="145">
        <v>7.67</v>
      </c>
      <c r="AT11" s="145">
        <v>7.67</v>
      </c>
      <c r="AU11" s="145">
        <v>7.67</v>
      </c>
      <c r="AV11" s="145">
        <v>7.67</v>
      </c>
      <c r="AW11" s="145">
        <v>7.67</v>
      </c>
      <c r="AX11" s="145">
        <v>7.67</v>
      </c>
      <c r="AY11" s="145">
        <v>7.67</v>
      </c>
      <c r="AZ11" s="145">
        <v>7.67</v>
      </c>
      <c r="BA11" s="145">
        <v>7.67</v>
      </c>
      <c r="BB11" s="145">
        <v>7.67</v>
      </c>
      <c r="BC11" s="145">
        <v>7.67</v>
      </c>
      <c r="BD11" s="145">
        <v>7.67</v>
      </c>
      <c r="BE11" s="145">
        <v>7.67</v>
      </c>
      <c r="BF11" s="145">
        <v>7.67</v>
      </c>
      <c r="BG11" s="145">
        <v>7.67</v>
      </c>
      <c r="BH11" s="145">
        <v>7.67</v>
      </c>
      <c r="BI11" s="145">
        <v>7.67</v>
      </c>
      <c r="BJ11" s="145">
        <v>7.67</v>
      </c>
      <c r="BK11" s="145">
        <v>7.67</v>
      </c>
      <c r="BL11" s="145">
        <v>7.67</v>
      </c>
      <c r="BM11" s="145">
        <v>7.67</v>
      </c>
      <c r="BN11" s="90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</row>
    <row r="12" spans="1:93" s="74" customFormat="1" ht="15" thickBot="1" x14ac:dyDescent="0.4">
      <c r="A12" s="99" t="s">
        <v>94</v>
      </c>
      <c r="B12" s="99" t="s">
        <v>40</v>
      </c>
      <c r="C12" s="99" t="s">
        <v>247</v>
      </c>
      <c r="D12" s="99" t="s">
        <v>81</v>
      </c>
      <c r="E12" s="99" t="s">
        <v>248</v>
      </c>
      <c r="F12" s="99" t="s">
        <v>12</v>
      </c>
      <c r="G12" s="99" t="s">
        <v>76</v>
      </c>
      <c r="H12" s="99" t="s">
        <v>75</v>
      </c>
      <c r="I12" s="99"/>
      <c r="J12" s="99"/>
      <c r="K12" s="99"/>
      <c r="L12" s="99"/>
      <c r="M12" s="148">
        <v>0</v>
      </c>
      <c r="N12" s="144">
        <v>0</v>
      </c>
      <c r="O12" s="144">
        <v>0</v>
      </c>
      <c r="P12" s="144">
        <v>0</v>
      </c>
      <c r="Q12" s="149">
        <v>0</v>
      </c>
      <c r="R12" s="144">
        <v>0</v>
      </c>
      <c r="S12" s="144">
        <v>0</v>
      </c>
      <c r="T12" s="144">
        <v>0</v>
      </c>
      <c r="U12" s="144">
        <v>0</v>
      </c>
      <c r="V12" s="144">
        <v>0</v>
      </c>
      <c r="W12" s="144">
        <v>4.3080000000000002E-3</v>
      </c>
      <c r="X12" s="144">
        <v>8.6160000000000004E-3</v>
      </c>
      <c r="Y12" s="144">
        <v>1.2924000000000001E-2</v>
      </c>
      <c r="Z12" s="144">
        <v>1.7232000000000001E-2</v>
      </c>
      <c r="AA12" s="144">
        <v>2.154E-2</v>
      </c>
      <c r="AB12" s="144">
        <v>2.154E-2</v>
      </c>
      <c r="AC12" s="144">
        <v>2.154E-2</v>
      </c>
      <c r="AD12" s="144">
        <v>2.154E-2</v>
      </c>
      <c r="AE12" s="144">
        <v>2.154E-2</v>
      </c>
      <c r="AF12" s="144">
        <v>2.8892000000000001E-2</v>
      </c>
      <c r="AG12" s="144">
        <v>3.6243999999999998E-2</v>
      </c>
      <c r="AH12" s="144">
        <v>4.3595999999999996E-2</v>
      </c>
      <c r="AI12" s="144">
        <v>5.0947999999999993E-2</v>
      </c>
      <c r="AJ12" s="144">
        <v>5.8299999999999998E-2</v>
      </c>
      <c r="AK12" s="144">
        <v>5.8299999999999998E-2</v>
      </c>
      <c r="AL12" s="144">
        <v>5.8299999999999998E-2</v>
      </c>
      <c r="AM12" s="144">
        <v>5.8299999999999998E-2</v>
      </c>
      <c r="AN12" s="144">
        <v>5.8299999999999998E-2</v>
      </c>
      <c r="AO12" s="144">
        <v>6.8599999999999994E-2</v>
      </c>
      <c r="AP12" s="144">
        <v>7.8899999999999998E-2</v>
      </c>
      <c r="AQ12" s="144">
        <v>8.9200000000000002E-2</v>
      </c>
      <c r="AR12" s="144">
        <v>9.9500000000000005E-2</v>
      </c>
      <c r="AS12" s="144">
        <v>0.10979999999999999</v>
      </c>
      <c r="AT12" s="144">
        <v>0.10979999999999999</v>
      </c>
      <c r="AU12" s="144">
        <v>0.10979999999999999</v>
      </c>
      <c r="AV12" s="144">
        <v>0.10979999999999999</v>
      </c>
      <c r="AW12" s="144">
        <v>0.10979999999999999</v>
      </c>
      <c r="AX12" s="144">
        <v>0.10979999999999999</v>
      </c>
      <c r="AY12" s="144">
        <v>0.10979999999999999</v>
      </c>
      <c r="AZ12" s="144">
        <v>0.10979999999999999</v>
      </c>
      <c r="BA12" s="144">
        <v>0.10979999999999999</v>
      </c>
      <c r="BB12" s="144">
        <v>0.10979999999999999</v>
      </c>
      <c r="BC12" s="144">
        <v>0.10979999999999999</v>
      </c>
      <c r="BD12" s="144">
        <v>0.10979999999999999</v>
      </c>
      <c r="BE12" s="144">
        <v>0.10979999999999999</v>
      </c>
      <c r="BF12" s="144">
        <v>0.10979999999999999</v>
      </c>
      <c r="BG12" s="144">
        <v>0.10979999999999999</v>
      </c>
      <c r="BH12" s="144">
        <v>0.10979999999999999</v>
      </c>
      <c r="BI12" s="144">
        <v>0.10979999999999999</v>
      </c>
      <c r="BJ12" s="144">
        <v>0.10979999999999999</v>
      </c>
      <c r="BK12" s="144">
        <v>0.10979999999999999</v>
      </c>
      <c r="BL12" s="144">
        <v>0.10979999999999999</v>
      </c>
      <c r="BM12" s="144">
        <v>0.10979999999999999</v>
      </c>
      <c r="BN12" s="90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</row>
    <row r="13" spans="1:93" s="74" customFormat="1" ht="15" thickBot="1" x14ac:dyDescent="0.4">
      <c r="A13" s="90" t="s">
        <v>94</v>
      </c>
      <c r="B13" s="90" t="s">
        <v>40</v>
      </c>
      <c r="C13" s="90" t="s">
        <v>249</v>
      </c>
      <c r="D13" s="90" t="s">
        <v>81</v>
      </c>
      <c r="E13" s="90" t="s">
        <v>250</v>
      </c>
      <c r="F13" s="90" t="s">
        <v>12</v>
      </c>
      <c r="G13" s="90" t="s">
        <v>76</v>
      </c>
      <c r="H13" s="90" t="s">
        <v>75</v>
      </c>
      <c r="I13" s="90"/>
      <c r="J13" s="90"/>
      <c r="K13" s="90"/>
      <c r="L13" s="90"/>
      <c r="M13" s="150">
        <v>2.0379768422691602</v>
      </c>
      <c r="N13" s="145">
        <v>2.0787363758628801</v>
      </c>
      <c r="O13" s="145">
        <v>2.1203111033801298</v>
      </c>
      <c r="P13" s="145">
        <v>2.1627173296284599</v>
      </c>
      <c r="Q13" s="151">
        <v>2.2072950290510005</v>
      </c>
      <c r="R13" s="145">
        <v>2.29</v>
      </c>
      <c r="S13" s="145">
        <v>2.38</v>
      </c>
      <c r="T13" s="145">
        <v>2.42</v>
      </c>
      <c r="U13" s="145">
        <v>2.5</v>
      </c>
      <c r="V13" s="145">
        <v>2.56</v>
      </c>
      <c r="W13" s="145">
        <v>2.59</v>
      </c>
      <c r="X13" s="145">
        <v>2.6324000000000001</v>
      </c>
      <c r="Y13" s="145">
        <v>2.65</v>
      </c>
      <c r="Z13" s="145">
        <v>2.6182400000000001</v>
      </c>
      <c r="AA13" s="145">
        <v>2.5611000000000002</v>
      </c>
      <c r="AB13" s="145">
        <v>2.4906000000000001</v>
      </c>
      <c r="AC13" s="145">
        <v>2.3925299999999998</v>
      </c>
      <c r="AD13" s="145">
        <v>2.31853</v>
      </c>
      <c r="AE13" s="145">
        <v>2.2479</v>
      </c>
      <c r="AF13" s="145">
        <v>2.173</v>
      </c>
      <c r="AG13" s="145">
        <v>2.1225999999999998</v>
      </c>
      <c r="AH13" s="145">
        <v>2.0569000000000002</v>
      </c>
      <c r="AI13" s="145">
        <v>2.0150999999999999</v>
      </c>
      <c r="AJ13" s="145">
        <v>1.9656</v>
      </c>
      <c r="AK13" s="145">
        <v>1.9452</v>
      </c>
      <c r="AL13" s="145">
        <v>1.9020999999999999</v>
      </c>
      <c r="AM13" s="145">
        <v>1.8731</v>
      </c>
      <c r="AN13" s="145">
        <v>1.8498000000000001</v>
      </c>
      <c r="AO13" s="145">
        <v>1.8216000000000001</v>
      </c>
      <c r="AP13" s="145">
        <v>1.7948</v>
      </c>
      <c r="AQ13" s="145">
        <v>1.7758</v>
      </c>
      <c r="AR13" s="145">
        <v>1.7466999999999999</v>
      </c>
      <c r="AS13" s="145">
        <v>1.7249000000000001</v>
      </c>
      <c r="AT13" s="145">
        <v>1.6891</v>
      </c>
      <c r="AU13" s="145">
        <v>1.6737</v>
      </c>
      <c r="AV13" s="145">
        <v>1.6496999999999999</v>
      </c>
      <c r="AW13" s="145">
        <v>1.6305000000000001</v>
      </c>
      <c r="AX13" s="145">
        <v>1.6039000000000001</v>
      </c>
      <c r="AY13" s="145">
        <v>1.5814999999999999</v>
      </c>
      <c r="AZ13" s="145">
        <v>1.5615000000000001</v>
      </c>
      <c r="BA13" s="145">
        <v>1.5467</v>
      </c>
      <c r="BB13" s="145">
        <v>1.5337000000000001</v>
      </c>
      <c r="BC13" s="145">
        <v>1.5192000000000001</v>
      </c>
      <c r="BD13" s="145">
        <v>1.5006200000000001</v>
      </c>
      <c r="BE13" s="145">
        <v>1.48386</v>
      </c>
      <c r="BF13" s="145">
        <v>1.4722999999999999</v>
      </c>
      <c r="BG13" s="145">
        <v>1.4612000000000001</v>
      </c>
      <c r="BH13" s="145">
        <v>1.4444999999999999</v>
      </c>
      <c r="BI13" s="145">
        <v>1.4313100000000001</v>
      </c>
      <c r="BJ13" s="145">
        <v>1.4125000000000001</v>
      </c>
      <c r="BK13" s="145">
        <v>1.3950100000000001</v>
      </c>
      <c r="BL13" s="145">
        <v>1.3805700000000001</v>
      </c>
      <c r="BM13" s="145">
        <v>1.3594999999999999</v>
      </c>
      <c r="BN13" s="90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</row>
    <row r="14" spans="1:93" s="74" customFormat="1" ht="14.4" customHeight="1" thickBot="1" x14ac:dyDescent="0.4">
      <c r="A14" s="99" t="s">
        <v>94</v>
      </c>
      <c r="B14" s="99" t="s">
        <v>40</v>
      </c>
      <c r="C14" s="99" t="s">
        <v>223</v>
      </c>
      <c r="D14" s="99" t="s">
        <v>81</v>
      </c>
      <c r="E14" s="99" t="s">
        <v>224</v>
      </c>
      <c r="F14" s="99" t="s">
        <v>12</v>
      </c>
      <c r="G14" s="99" t="s">
        <v>76</v>
      </c>
      <c r="H14" s="99" t="s">
        <v>75</v>
      </c>
      <c r="I14" s="99"/>
      <c r="J14" s="99"/>
      <c r="K14" s="99"/>
      <c r="L14" s="99"/>
      <c r="M14" s="148">
        <v>2.0131327518173499</v>
      </c>
      <c r="N14" s="144">
        <v>1.85229116766581</v>
      </c>
      <c r="O14" s="144">
        <v>1.9887452192023201</v>
      </c>
      <c r="P14" s="144">
        <v>2.2581693890446202</v>
      </c>
      <c r="Q14" s="149">
        <v>2.7493867010974822</v>
      </c>
      <c r="R14" s="144">
        <v>2.4674200000000002</v>
      </c>
      <c r="S14" s="144">
        <v>2.5505100000000001</v>
      </c>
      <c r="T14" s="144">
        <v>2.6270500000000001</v>
      </c>
      <c r="U14" s="144">
        <v>2.7078875</v>
      </c>
      <c r="V14" s="144">
        <v>2.7961825</v>
      </c>
      <c r="W14" s="144">
        <f>[1]Sheet3!T$63*[1]Sheet3!T64</f>
        <v>3.0364059289716834</v>
      </c>
      <c r="X14" s="144">
        <f>[1]Sheet3!U$63*[1]Sheet3!U64</f>
        <v>3.3031612104242507</v>
      </c>
      <c r="Y14" s="144">
        <f>[1]Sheet3!V$63*[1]Sheet3!V64</f>
        <v>3.5583286162977417</v>
      </c>
      <c r="Z14" s="144">
        <f>[1]Sheet3!W$63*[1]Sheet3!W64</f>
        <v>3.7221268370509173</v>
      </c>
      <c r="AA14" s="144">
        <f>[1]Sheet3!X$63*[1]Sheet3!X64</f>
        <v>3.8054983411850674</v>
      </c>
      <c r="AB14" s="144">
        <f>[1]Sheet3!Y$63*[1]Sheet3!Y64</f>
        <v>3.8859992687994365</v>
      </c>
      <c r="AC14" s="144">
        <f>[1]Sheet3!Z$63*[1]Sheet3!Z64</f>
        <v>4.0491104108920064</v>
      </c>
      <c r="AD14" s="144">
        <f>[1]Sheet3!AA$63*[1]Sheet3!AA64</f>
        <v>4.1437988355298652</v>
      </c>
      <c r="AE14" s="144">
        <f>[1]Sheet3!AB$63*[1]Sheet3!AB64</f>
        <v>4.2768780523397476</v>
      </c>
      <c r="AF14" s="144">
        <f>[1]Sheet3!AC$63*[1]Sheet3!AC64</f>
        <v>4.4375074441604188</v>
      </c>
      <c r="AG14" s="144">
        <f>[1]Sheet3!AD$63*[1]Sheet3!AD64</f>
        <v>4.5997283777128883</v>
      </c>
      <c r="AH14" s="144">
        <f>[1]Sheet3!AE$63*[1]Sheet3!AE64</f>
        <v>4.7666416146113129</v>
      </c>
      <c r="AI14" s="144">
        <f>[1]Sheet3!AF$63*[1]Sheet3!AF64</f>
        <v>4.9354563155481959</v>
      </c>
      <c r="AJ14" s="144">
        <f>[1]Sheet3!AG$63*[1]Sheet3!AG64</f>
        <v>5.0755033575683033</v>
      </c>
      <c r="AK14" s="144">
        <f>[1]Sheet3!AH$63*[1]Sheet3!AH64</f>
        <v>5.2415608955001751</v>
      </c>
      <c r="AL14" s="144">
        <f>[1]Sheet3!AI$63*[1]Sheet3!AI64</f>
        <v>5.4011483671283331</v>
      </c>
      <c r="AM14" s="144">
        <f>[1]Sheet3!AJ$63*[1]Sheet3!AJ64</f>
        <v>5.5610833156429846</v>
      </c>
      <c r="AN14" s="144">
        <f>[1]Sheet3!AK$63*[1]Sheet3!AK64</f>
        <v>5.726276353850599</v>
      </c>
      <c r="AO14" s="144">
        <f>[1]Sheet3!AL$63*[1]Sheet3!AL64</f>
        <v>5.8972028799855947</v>
      </c>
      <c r="AP14" s="144">
        <f>[1]Sheet3!AM$63*[1]Sheet3!AM64</f>
        <v>6.0645059123600591</v>
      </c>
      <c r="AQ14" s="144">
        <f>[1]Sheet3!AN$63*[1]Sheet3!AN64</f>
        <v>6.2241733244025141</v>
      </c>
      <c r="AR14" s="144">
        <f>[1]Sheet3!AO$63*[1]Sheet3!AO64</f>
        <v>6.4138775825445729</v>
      </c>
      <c r="AS14" s="144">
        <f>[1]Sheet3!AP$63*[1]Sheet3!AP64</f>
        <v>6.6359031309366712</v>
      </c>
      <c r="AT14" s="144">
        <f>[1]Sheet3!AQ$63*[1]Sheet3!AQ64</f>
        <v>6.8929822575711199</v>
      </c>
      <c r="AU14" s="144">
        <f>[1]Sheet3!AR$63*[1]Sheet3!AR64</f>
        <v>7.1719959258872104</v>
      </c>
      <c r="AV14" s="144">
        <f>[1]Sheet3!AS$63*[1]Sheet3!AS64</f>
        <v>7.4865412765710877</v>
      </c>
      <c r="AW14" s="144">
        <f>[1]Sheet3!AT$63*[1]Sheet3!AT64</f>
        <v>7.7964147071629544</v>
      </c>
      <c r="AX14" s="144">
        <f>[1]Sheet3!AU$63*[1]Sheet3!AU64</f>
        <v>8.1296863303224125</v>
      </c>
      <c r="AY14" s="144">
        <f>[1]Sheet3!AV$63*[1]Sheet3!AV64</f>
        <v>8.4599974384470862</v>
      </c>
      <c r="AZ14" s="144">
        <f>[1]Sheet3!AW$63*[1]Sheet3!AW64</f>
        <v>8.8117626097552506</v>
      </c>
      <c r="BA14" s="144">
        <f>[1]Sheet3!AX$63*[1]Sheet3!AX64</f>
        <v>9.1623536776749877</v>
      </c>
      <c r="BB14" s="144">
        <f>[1]Sheet3!AY$63*[1]Sheet3!AY64</f>
        <v>9.5331455204491338</v>
      </c>
      <c r="BC14" s="144">
        <f>[1]Sheet3!AZ$63*[1]Sheet3!AZ64</f>
        <v>9.9090565580605201</v>
      </c>
      <c r="BD14" s="144">
        <f>[1]Sheet3!BA$63*[1]Sheet3!BA64</f>
        <v>10.305008248434076</v>
      </c>
      <c r="BE14" s="144">
        <f>[1]Sheet3!BB$63*[1]Sheet3!BB64</f>
        <v>10.708514014911634</v>
      </c>
      <c r="BF14" s="144">
        <f>[1]Sheet3!BC$63*[1]Sheet3!BC64</f>
        <v>11.121818890490401</v>
      </c>
      <c r="BG14" s="144">
        <f>[1]Sheet3!BD$63*[1]Sheet3!BD64</f>
        <v>11.548451417400102</v>
      </c>
      <c r="BH14" s="144">
        <f>[1]Sheet3!BE$63*[1]Sheet3!BE64</f>
        <v>11.986385873318952</v>
      </c>
      <c r="BI14" s="144">
        <f>[1]Sheet3!BF$63*[1]Sheet3!BF64</f>
        <v>12.438077934367488</v>
      </c>
      <c r="BJ14" s="144">
        <f>[1]Sheet3!BG$63*[1]Sheet3!BG64</f>
        <v>12.902655034564193</v>
      </c>
      <c r="BK14" s="144">
        <f>[1]Sheet3!BH$63*[1]Sheet3!BH64</f>
        <v>13.382825617172937</v>
      </c>
      <c r="BL14" s="144">
        <f>[1]Sheet3!BI$63*[1]Sheet3!BI64</f>
        <v>13.873904774518884</v>
      </c>
      <c r="BM14" s="144">
        <f>[1]Sheet3!BJ$63*[1]Sheet3!BJ64</f>
        <v>14.381040000000022</v>
      </c>
      <c r="BN14" s="90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</row>
    <row r="15" spans="1:93" s="74" customFormat="1" ht="15" thickBot="1" x14ac:dyDescent="0.4">
      <c r="A15" s="90" t="s">
        <v>94</v>
      </c>
      <c r="B15" s="90" t="s">
        <v>40</v>
      </c>
      <c r="C15" s="90" t="s">
        <v>225</v>
      </c>
      <c r="D15" s="90" t="s">
        <v>81</v>
      </c>
      <c r="E15" s="90" t="s">
        <v>226</v>
      </c>
      <c r="F15" s="90" t="s">
        <v>12</v>
      </c>
      <c r="G15" s="90" t="s">
        <v>76</v>
      </c>
      <c r="H15" s="90" t="s">
        <v>75</v>
      </c>
      <c r="I15" s="90"/>
      <c r="J15" s="90"/>
      <c r="K15" s="90"/>
      <c r="L15" s="90"/>
      <c r="M15" s="150">
        <v>1.36845009233172</v>
      </c>
      <c r="N15" s="145">
        <v>1.05043927998158</v>
      </c>
      <c r="O15" s="145">
        <v>1.5998269764069799</v>
      </c>
      <c r="P15" s="145">
        <v>1.83258674971262</v>
      </c>
      <c r="Q15" s="151">
        <v>2.4914138153647514</v>
      </c>
      <c r="R15" s="145">
        <v>2.0024999999999999</v>
      </c>
      <c r="S15" s="145">
        <v>2.0700000000000003</v>
      </c>
      <c r="T15" s="145">
        <v>2.1325000000000003</v>
      </c>
      <c r="U15" s="145">
        <v>2.1974999999999998</v>
      </c>
      <c r="V15" s="145">
        <v>2.2675000000000001</v>
      </c>
      <c r="W15" s="145">
        <f>[1]Sheet3!T$63*[1]Sheet3!T65</f>
        <v>2.339894931788276</v>
      </c>
      <c r="X15" s="145">
        <f>[1]Sheet3!U$63*[1]Sheet3!U65</f>
        <v>2.424675794762837</v>
      </c>
      <c r="Y15" s="145">
        <f>[1]Sheet3!V$63*[1]Sheet3!V65</f>
        <v>2.4934236589696059</v>
      </c>
      <c r="Z15" s="145">
        <f>[1]Sheet3!W$63*[1]Sheet3!W65</f>
        <v>2.4947348064544728</v>
      </c>
      <c r="AA15" s="145">
        <f>[1]Sheet3!X$63*[1]Sheet3!X65</f>
        <v>2.4440696703007667</v>
      </c>
      <c r="AB15" s="145">
        <f>[1]Sheet3!Y$63*[1]Sheet3!Y65</f>
        <v>2.3955009206006728</v>
      </c>
      <c r="AC15" s="145">
        <f>[1]Sheet3!Z$63*[1]Sheet3!Z65</f>
        <v>2.399451438689097</v>
      </c>
      <c r="AD15" s="145">
        <f>[1]Sheet3!AA$63*[1]Sheet3!AA65</f>
        <v>2.3638908605067934</v>
      </c>
      <c r="AE15" s="145">
        <f>[1]Sheet3!AB$63*[1]Sheet3!AB65</f>
        <v>2.3518281571651536</v>
      </c>
      <c r="AF15" s="145">
        <f>[1]Sheet3!AC$63*[1]Sheet3!AC65</f>
        <v>2.3550587411632344</v>
      </c>
      <c r="AG15" s="145">
        <f>[1]Sheet3!AD$63*[1]Sheet3!AD65</f>
        <v>2.3587239443432284</v>
      </c>
      <c r="AH15" s="145">
        <f>[1]Sheet3!AE$63*[1]Sheet3!AE65</f>
        <v>2.3643179706398647</v>
      </c>
      <c r="AI15" s="145">
        <f>[1]Sheet3!AF$63*[1]Sheet3!AF65</f>
        <v>2.3703155415704966</v>
      </c>
      <c r="AJ15" s="145">
        <f>[1]Sheet3!AG$63*[1]Sheet3!AG65</f>
        <v>2.3624027884025454</v>
      </c>
      <c r="AK15" s="145">
        <f>[1]Sheet3!AH$63*[1]Sheet3!AH65</f>
        <v>2.3665613891355832</v>
      </c>
      <c r="AL15" s="145">
        <f>[1]Sheet3!AI$63*[1]Sheet3!AI65</f>
        <v>2.3674989536770394</v>
      </c>
      <c r="AM15" s="145">
        <f>[1]Sheet3!AJ$63*[1]Sheet3!AJ65</f>
        <v>2.3683921871142211</v>
      </c>
      <c r="AN15" s="145">
        <f>[1]Sheet3!AK$63*[1]Sheet3!AK65</f>
        <v>2.3712776939725106</v>
      </c>
      <c r="AO15" s="145">
        <f>[1]Sheet3!AL$63*[1]Sheet3!AL65</f>
        <v>2.3761852437357875</v>
      </c>
      <c r="AP15" s="145">
        <f>[1]Sheet3!AM$63*[1]Sheet3!AM65</f>
        <v>2.3792832857363271</v>
      </c>
      <c r="AQ15" s="145">
        <f>[1]Sheet3!AN$63*[1]Sheet3!AN65</f>
        <v>2.3791765069078665</v>
      </c>
      <c r="AR15" s="145">
        <f>[1]Sheet3!AO$63*[1]Sheet3!AO65</f>
        <v>2.3901441120180844</v>
      </c>
      <c r="AS15" s="145">
        <f>[1]Sheet3!AP$63*[1]Sheet3!AP65</f>
        <v>2.4122008956119392</v>
      </c>
      <c r="AT15" s="145">
        <f>[1]Sheet3!AQ$63*[1]Sheet3!AQ65</f>
        <v>2.4455157933206721</v>
      </c>
      <c r="AU15" s="145">
        <f>[1]Sheet3!AR$63*[1]Sheet3!AR65</f>
        <v>2.4847468903019654</v>
      </c>
      <c r="AV15" s="145">
        <f>[1]Sheet3!AS$63*[1]Sheet3!AS65</f>
        <v>2.5340833549633786</v>
      </c>
      <c r="AW15" s="145">
        <f>[1]Sheet3!AT$63*[1]Sheet3!AT65</f>
        <v>2.5795346572493845</v>
      </c>
      <c r="AX15" s="145">
        <f>[1]Sheet3!AU$63*[1]Sheet3!AU65</f>
        <v>2.6304331906780525</v>
      </c>
      <c r="AY15" s="145">
        <f>[1]Sheet3!AV$63*[1]Sheet3!AV65</f>
        <v>2.6780747430463467</v>
      </c>
      <c r="AZ15" s="145">
        <f>[1]Sheet3!AW$63*[1]Sheet3!AW65</f>
        <v>2.7302241167463328</v>
      </c>
      <c r="BA15" s="145">
        <f>[1]Sheet3!AX$63*[1]Sheet3!AX65</f>
        <v>2.7797279901478231</v>
      </c>
      <c r="BB15" s="145">
        <f>[1]Sheet3!AY$63*[1]Sheet3!AY65</f>
        <v>2.8330937881347018</v>
      </c>
      <c r="BC15" s="145">
        <f>[1]Sheet3!AZ$63*[1]Sheet3!AZ65</f>
        <v>2.8856902642162363</v>
      </c>
      <c r="BD15" s="145">
        <f>[1]Sheet3!BA$63*[1]Sheet3!BA65</f>
        <v>2.9418156109752793</v>
      </c>
      <c r="BE15" s="145">
        <f>[1]Sheet3!BB$63*[1]Sheet3!BB65</f>
        <v>2.997762331291137</v>
      </c>
      <c r="BF15" s="145">
        <f>[1]Sheet3!BC$63*[1]Sheet3!BC65</f>
        <v>3.0541500005282978</v>
      </c>
      <c r="BG15" s="145">
        <f>[1]Sheet3!BD$63*[1]Sheet3!BD65</f>
        <v>3.111897639912006</v>
      </c>
      <c r="BH15" s="145">
        <f>[1]Sheet3!BE$63*[1]Sheet3!BE65</f>
        <v>3.170387300834359</v>
      </c>
      <c r="BI15" s="145">
        <f>[1]Sheet3!BF$63*[1]Sheet3!BF65</f>
        <v>3.2302093433937378</v>
      </c>
      <c r="BJ15" s="145">
        <f>[1]Sheet3!BG$63*[1]Sheet3!BG65</f>
        <v>3.2910628579797527</v>
      </c>
      <c r="BK15" s="145">
        <f>[1]Sheet3!BH$63*[1]Sheet3!BH65</f>
        <v>3.353565110058641</v>
      </c>
      <c r="BL15" s="145">
        <f>[1]Sheet3!BI$63*[1]Sheet3!BI65</f>
        <v>3.4164697638928589</v>
      </c>
      <c r="BM15" s="145">
        <f>[1]Sheet3!BJ$63*[1]Sheet3!BJ65</f>
        <v>3.4809950404472687</v>
      </c>
      <c r="BN15" s="90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</row>
    <row r="16" spans="1:93" s="74" customFormat="1" ht="15" thickBot="1" x14ac:dyDescent="0.4">
      <c r="A16" s="99" t="s">
        <v>94</v>
      </c>
      <c r="B16" s="99" t="s">
        <v>40</v>
      </c>
      <c r="C16" s="99" t="s">
        <v>227</v>
      </c>
      <c r="D16" s="99" t="s">
        <v>81</v>
      </c>
      <c r="E16" s="99" t="s">
        <v>228</v>
      </c>
      <c r="F16" s="99" t="s">
        <v>12</v>
      </c>
      <c r="G16" s="99" t="s">
        <v>76</v>
      </c>
      <c r="H16" s="99" t="s">
        <v>75</v>
      </c>
      <c r="I16" s="99"/>
      <c r="J16" s="99"/>
      <c r="K16" s="99"/>
      <c r="L16" s="99"/>
      <c r="M16" s="148">
        <v>5.7711699514977699</v>
      </c>
      <c r="N16" s="144">
        <v>7.8918634455827599</v>
      </c>
      <c r="O16" s="144">
        <v>8.4675547275755392</v>
      </c>
      <c r="P16" s="144">
        <v>8.6230478354968394</v>
      </c>
      <c r="Q16" s="149">
        <v>9.8256294383473204</v>
      </c>
      <c r="R16" s="144">
        <v>9.42</v>
      </c>
      <c r="S16" s="144">
        <v>9.7375000000000007</v>
      </c>
      <c r="T16" s="144">
        <v>10.032499999999999</v>
      </c>
      <c r="U16" s="144">
        <v>10.342500000000001</v>
      </c>
      <c r="V16" s="144">
        <v>10.6775</v>
      </c>
      <c r="W16" s="144">
        <f>[1]Sheet3!T$63*[1]Sheet3!T66</f>
        <v>11.018028488979516</v>
      </c>
      <c r="X16" s="144">
        <f>[1]Sheet3!U$63*[1]Sheet3!U66</f>
        <v>11.416853557864659</v>
      </c>
      <c r="Y16" s="144">
        <f>[1]Sheet3!V$63*[1]Sheet3!V66</f>
        <v>11.740160062021465</v>
      </c>
      <c r="Z16" s="144">
        <f>[1]Sheet3!W$63*[1]Sheet3!W66</f>
        <v>11.745932102495296</v>
      </c>
      <c r="AA16" s="144">
        <f>[1]Sheet3!X$63*[1]Sheet3!X66</f>
        <v>11.506991921604911</v>
      </c>
      <c r="AB16" s="144">
        <f>[1]Sheet3!Y$63*[1]Sheet3!Y66</f>
        <v>11.277937004194909</v>
      </c>
      <c r="AC16" s="144">
        <f>[1]Sheet3!Z$63*[1]Sheet3!Z66</f>
        <v>11.296147429670484</v>
      </c>
      <c r="AD16" s="144">
        <f>[1]Sheet3!AA$63*[1]Sheet3!AA66</f>
        <v>11.128351683668875</v>
      </c>
      <c r="AE16" s="144">
        <f>[1]Sheet3!AB$63*[1]Sheet3!AB66</f>
        <v>11.071182459417455</v>
      </c>
      <c r="AF16" s="144">
        <f>[1]Sheet3!AC$63*[1]Sheet3!AC66</f>
        <v>11.086006716832944</v>
      </c>
      <c r="AG16" s="144">
        <f>[1]Sheet3!AD$63*[1]Sheet3!AD66</f>
        <v>11.102874948890925</v>
      </c>
      <c r="AH16" s="144">
        <f>[1]Sheet3!AE$63*[1]Sheet3!AE66</f>
        <v>11.128820139007818</v>
      </c>
      <c r="AI16" s="144">
        <f>[1]Sheet3!AF$63*[1]Sheet3!AF66</f>
        <v>11.156662112556559</v>
      </c>
      <c r="AJ16" s="144">
        <f>[1]Sheet3!AG$63*[1]Sheet3!AG66</f>
        <v>11.119030128393577</v>
      </c>
      <c r="AK16" s="144">
        <f>[1]Sheet3!AH$63*[1]Sheet3!AH66</f>
        <v>11.138213732343736</v>
      </c>
      <c r="AL16" s="144">
        <f>[1]Sheet3!AI$63*[1]Sheet3!AI66</f>
        <v>11.142235893423516</v>
      </c>
      <c r="AM16" s="144">
        <f>[1]Sheet3!AJ$63*[1]Sheet3!AJ66</f>
        <v>11.146048305461761</v>
      </c>
      <c r="AN16" s="144">
        <f>[1]Sheet3!AK$63*[1]Sheet3!AK66</f>
        <v>11.1592352499752</v>
      </c>
      <c r="AO16" s="144">
        <f>[1]Sheet3!AL$63*[1]Sheet3!AL66</f>
        <v>11.181935821849791</v>
      </c>
      <c r="AP16" s="144">
        <f>[1]Sheet3!AM$63*[1]Sheet3!AM66</f>
        <v>11.196118998465376</v>
      </c>
      <c r="AQ16" s="144">
        <f>[1]Sheet3!AN$63*[1]Sheet3!AN66</f>
        <v>11.19522002831023</v>
      </c>
      <c r="AR16" s="144">
        <f>[1]Sheet3!AO$63*[1]Sheet3!AO66</f>
        <v>11.246428954445781</v>
      </c>
      <c r="AS16" s="144">
        <f>[1]Sheet3!AP$63*[1]Sheet3!AP66</f>
        <v>11.349809825246</v>
      </c>
      <c r="AT16" s="144">
        <f>[1]Sheet3!AQ$63*[1]Sheet3!AQ66</f>
        <v>11.506151889734431</v>
      </c>
      <c r="AU16" s="144">
        <f>[1]Sheet3!AR$63*[1]Sheet3!AR66</f>
        <v>11.69031663442841</v>
      </c>
      <c r="AV16" s="144">
        <f>[1]Sheet3!AS$63*[1]Sheet3!AS66</f>
        <v>11.922009660590476</v>
      </c>
      <c r="AW16" s="144">
        <f>[1]Sheet3!AT$63*[1]Sheet3!AT66</f>
        <v>12.135407431746168</v>
      </c>
      <c r="AX16" s="144">
        <f>[1]Sheet3!AU$63*[1]Sheet3!AU66</f>
        <v>12.374414482553719</v>
      </c>
      <c r="AY16" s="144">
        <f>[1]Sheet3!AV$63*[1]Sheet3!AV66</f>
        <v>12.5980820182253</v>
      </c>
      <c r="AZ16" s="144">
        <f>[1]Sheet3!AW$63*[1]Sheet3!AW66</f>
        <v>12.842937165795082</v>
      </c>
      <c r="BA16" s="144">
        <f>[1]Sheet3!AX$63*[1]Sheet3!AX66</f>
        <v>13.075329659351201</v>
      </c>
      <c r="BB16" s="144">
        <f>[1]Sheet3!AY$63*[1]Sheet3!AY66</f>
        <v>13.325869414329979</v>
      </c>
      <c r="BC16" s="144">
        <f>[1]Sheet3!AZ$63*[1]Sheet3!AZ66</f>
        <v>13.57277144305948</v>
      </c>
      <c r="BD16" s="144">
        <f>[1]Sheet3!BA$63*[1]Sheet3!BA66</f>
        <v>13.836251784269615</v>
      </c>
      <c r="BE16" s="144">
        <f>[1]Sheet3!BB$63*[1]Sheet3!BB66</f>
        <v>14.098871712663787</v>
      </c>
      <c r="BF16" s="144">
        <f>[1]Sheet3!BC$63*[1]Sheet3!BC66</f>
        <v>14.363545094068899</v>
      </c>
      <c r="BG16" s="144">
        <f>[1]Sheet3!BD$63*[1]Sheet3!BD66</f>
        <v>14.634593597575019</v>
      </c>
      <c r="BH16" s="144">
        <f>[1]Sheet3!BE$63*[1]Sheet3!BE66</f>
        <v>14.909110478921614</v>
      </c>
      <c r="BI16" s="144">
        <f>[1]Sheet3!BF$63*[1]Sheet3!BF66</f>
        <v>15.189871419759731</v>
      </c>
      <c r="BJ16" s="144">
        <f>[1]Sheet3!BG$63*[1]Sheet3!BG66</f>
        <v>15.475460700891368</v>
      </c>
      <c r="BK16" s="144">
        <f>[1]Sheet3!BH$63*[1]Sheet3!BH66</f>
        <v>15.768780155096378</v>
      </c>
      <c r="BL16" s="144">
        <f>[1]Sheet3!BI$63*[1]Sheet3!BI66</f>
        <v>16.06396867807911</v>
      </c>
      <c r="BM16" s="144">
        <f>[1]Sheet3!BJ$63*[1]Sheet3!BJ66</f>
        <v>16.366753750882797</v>
      </c>
      <c r="BN16" s="90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</row>
    <row r="17" spans="1:93" s="74" customFormat="1" ht="15" thickBot="1" x14ac:dyDescent="0.4">
      <c r="A17" s="90" t="s">
        <v>94</v>
      </c>
      <c r="B17" s="90" t="s">
        <v>40</v>
      </c>
      <c r="C17" s="90" t="s">
        <v>229</v>
      </c>
      <c r="D17" s="90" t="s">
        <v>81</v>
      </c>
      <c r="E17" s="90" t="s">
        <v>230</v>
      </c>
      <c r="F17" s="90" t="s">
        <v>12</v>
      </c>
      <c r="G17" s="90" t="s">
        <v>76</v>
      </c>
      <c r="H17" s="90" t="s">
        <v>75</v>
      </c>
      <c r="I17" s="90"/>
      <c r="J17" s="90"/>
      <c r="K17" s="90"/>
      <c r="L17" s="90"/>
      <c r="M17" s="150">
        <v>2.5489150909015899</v>
      </c>
      <c r="N17" s="145">
        <v>2.9144162332636498</v>
      </c>
      <c r="O17" s="145">
        <v>0.67387279405921596</v>
      </c>
      <c r="P17" s="145">
        <v>3.15597120181679</v>
      </c>
      <c r="Q17" s="151">
        <v>5.8671400903808903</v>
      </c>
      <c r="R17" s="145">
        <v>3.4450000000000003</v>
      </c>
      <c r="S17" s="145">
        <v>3.5625</v>
      </c>
      <c r="T17" s="145">
        <v>3.67</v>
      </c>
      <c r="U17" s="145">
        <v>3.7825000000000002</v>
      </c>
      <c r="V17" s="145">
        <v>3.9050000000000002</v>
      </c>
      <c r="W17" s="145">
        <f>[1]Sheet3!T$63*[1]Sheet3!T67</f>
        <v>4.0158108785762874</v>
      </c>
      <c r="X17" s="145">
        <f>[1]Sheet3!U$63*[1]Sheet3!U67</f>
        <v>4.1469182590247584</v>
      </c>
      <c r="Y17" s="145">
        <f>[1]Sheet3!V$63*[1]Sheet3!V67</f>
        <v>4.2496625874951315</v>
      </c>
      <c r="Z17" s="145">
        <f>[1]Sheet3!W$63*[1]Sheet3!W67</f>
        <v>4.2370240545644018</v>
      </c>
      <c r="AA17" s="145">
        <f>[1]Sheet3!X$63*[1]Sheet3!X67</f>
        <v>4.1363740906098911</v>
      </c>
      <c r="AB17" s="145">
        <f>[1]Sheet3!Y$63*[1]Sheet3!Y67</f>
        <v>4.0398355582417844</v>
      </c>
      <c r="AC17" s="145">
        <f>[1]Sheet3!Z$63*[1]Sheet3!Z67</f>
        <v>4.032104508372667</v>
      </c>
      <c r="AD17" s="145">
        <f>[1]Sheet3!AA$63*[1]Sheet3!AA67</f>
        <v>3.9581383978954356</v>
      </c>
      <c r="AE17" s="145">
        <f>[1]Sheet3!AB$63*[1]Sheet3!AB67</f>
        <v>3.9237747024798684</v>
      </c>
      <c r="AF17" s="145">
        <f>[1]Sheet3!AC$63*[1]Sheet3!AC67</f>
        <v>3.914950217116882</v>
      </c>
      <c r="AG17" s="145">
        <f>[1]Sheet3!AD$63*[1]Sheet3!AD67</f>
        <v>3.906777258987896</v>
      </c>
      <c r="AH17" s="145">
        <f>[1]Sheet3!AE$63*[1]Sheet3!AE67</f>
        <v>3.901713523083195</v>
      </c>
      <c r="AI17" s="145">
        <f>[1]Sheet3!AF$63*[1]Sheet3!AF67</f>
        <v>3.8972158126142191</v>
      </c>
      <c r="AJ17" s="145">
        <f>[1]Sheet3!AG$63*[1]Sheet3!AG67</f>
        <v>3.8698290484960078</v>
      </c>
      <c r="AK17" s="145">
        <f>[1]Sheet3!AH$63*[1]Sheet3!AH67</f>
        <v>3.8622092895454632</v>
      </c>
      <c r="AL17" s="145">
        <f>[1]Sheet3!AI$63*[1]Sheet3!AI67</f>
        <v>3.8492718341114927</v>
      </c>
      <c r="AM17" s="145">
        <f>[1]Sheet3!AJ$63*[1]Sheet3!AJ67</f>
        <v>3.8362210959973964</v>
      </c>
      <c r="AN17" s="145">
        <f>[1]Sheet3!AK$63*[1]Sheet3!AK67</f>
        <v>3.8263440704512304</v>
      </c>
      <c r="AO17" s="145">
        <f>[1]Sheet3!AL$63*[1]Sheet3!AL67</f>
        <v>3.8196517313520384</v>
      </c>
      <c r="AP17" s="145">
        <f>[1]Sheet3!AM$63*[1]Sheet3!AM67</f>
        <v>3.8099709933896766</v>
      </c>
      <c r="AQ17" s="145">
        <f>[1]Sheet3!AN$63*[1]Sheet3!AN67</f>
        <v>3.7951093785095353</v>
      </c>
      <c r="AR17" s="145">
        <f>[1]Sheet3!AO$63*[1]Sheet3!AO67</f>
        <v>3.7978150776755411</v>
      </c>
      <c r="AS17" s="145">
        <f>[1]Sheet3!AP$63*[1]Sheet3!AP67</f>
        <v>3.8179054164608361</v>
      </c>
      <c r="AT17" s="145">
        <f>[1]Sheet3!AQ$63*[1]Sheet3!AQ67</f>
        <v>3.8554395003130435</v>
      </c>
      <c r="AU17" s="145">
        <f>[1]Sheet3!AR$63*[1]Sheet3!AR67</f>
        <v>3.9018176285026969</v>
      </c>
      <c r="AV17" s="145">
        <f>[1]Sheet3!AS$63*[1]Sheet3!AS67</f>
        <v>3.9634798045353841</v>
      </c>
      <c r="AW17" s="145">
        <f>[1]Sheet3!AT$63*[1]Sheet3!AT67</f>
        <v>4.0184401667023835</v>
      </c>
      <c r="AX17" s="145">
        <f>[1]Sheet3!AU$63*[1]Sheet3!AU67</f>
        <v>4.0812493781067589</v>
      </c>
      <c r="AY17" s="145">
        <f>[1]Sheet3!AV$63*[1]Sheet3!AV67</f>
        <v>4.1383525626148954</v>
      </c>
      <c r="AZ17" s="145">
        <f>[1]Sheet3!AW$63*[1]Sheet3!AW67</f>
        <v>4.2017589479537651</v>
      </c>
      <c r="BA17" s="145">
        <f>[1]Sheet3!AX$63*[1]Sheet3!AX67</f>
        <v>4.2604175512677394</v>
      </c>
      <c r="BB17" s="145">
        <f>[1]Sheet3!AY$63*[1]Sheet3!AY67</f>
        <v>4.3243089745154348</v>
      </c>
      <c r="BC17" s="145">
        <f>[1]Sheet3!AZ$63*[1]Sheet3!AZ67</f>
        <v>4.3863181592076224</v>
      </c>
      <c r="BD17" s="145">
        <f>[1]Sheet3!BA$63*[1]Sheet3!BA67</f>
        <v>4.4529635748327072</v>
      </c>
      <c r="BE17" s="145">
        <f>[1]Sheet3!BB$63*[1]Sheet3!BB67</f>
        <v>4.5185872841985706</v>
      </c>
      <c r="BF17" s="145">
        <f>[1]Sheet3!BC$63*[1]Sheet3!BC67</f>
        <v>4.584120264351939</v>
      </c>
      <c r="BG17" s="145">
        <f>[1]Sheet3!BD$63*[1]Sheet3!BD67</f>
        <v>4.6509252118341342</v>
      </c>
      <c r="BH17" s="145">
        <f>[1]Sheet3!BE$63*[1]Sheet3!BE67</f>
        <v>4.7180539914622734</v>
      </c>
      <c r="BI17" s="145">
        <f>[1]Sheet3!BF$63*[1]Sheet3!BF67</f>
        <v>4.7863646099661104</v>
      </c>
      <c r="BJ17" s="145">
        <f>[1]Sheet3!BG$63*[1]Sheet3!BG67</f>
        <v>4.8553849156479272</v>
      </c>
      <c r="BK17" s="145">
        <f>[1]Sheet3!BH$63*[1]Sheet3!BH67</f>
        <v>4.9259990811526828</v>
      </c>
      <c r="BL17" s="145">
        <f>[1]Sheet3!BI$63*[1]Sheet3!BI67</f>
        <v>4.9963498612484951</v>
      </c>
      <c r="BM17" s="145">
        <f>[1]Sheet3!BJ$63*[1]Sheet3!BJ67</f>
        <v>5.0682004095174094</v>
      </c>
      <c r="BN17" s="90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</row>
    <row r="18" spans="1:93" s="74" customFormat="1" ht="15" thickBot="1" x14ac:dyDescent="0.4">
      <c r="A18" s="99" t="s">
        <v>94</v>
      </c>
      <c r="B18" s="99" t="s">
        <v>40</v>
      </c>
      <c r="C18" s="99" t="s">
        <v>231</v>
      </c>
      <c r="D18" s="99" t="s">
        <v>81</v>
      </c>
      <c r="E18" s="99" t="s">
        <v>232</v>
      </c>
      <c r="F18" s="99" t="s">
        <v>12</v>
      </c>
      <c r="G18" s="99" t="s">
        <v>76</v>
      </c>
      <c r="H18" s="99" t="s">
        <v>75</v>
      </c>
      <c r="I18" s="99"/>
      <c r="J18" s="99"/>
      <c r="K18" s="99"/>
      <c r="L18" s="99"/>
      <c r="M18" s="148">
        <v>34.952288680728103</v>
      </c>
      <c r="N18" s="144">
        <v>32.606013465490697</v>
      </c>
      <c r="O18" s="144">
        <v>25.107180831039599</v>
      </c>
      <c r="P18" s="144">
        <v>20.302984914974299</v>
      </c>
      <c r="Q18" s="149">
        <v>17.793156875403486</v>
      </c>
      <c r="R18" s="144">
        <v>22.182499999999997</v>
      </c>
      <c r="S18" s="144">
        <v>22.93</v>
      </c>
      <c r="T18" s="144">
        <v>23.619999999999997</v>
      </c>
      <c r="U18" s="144">
        <v>24.3475</v>
      </c>
      <c r="V18" s="144">
        <v>25.14</v>
      </c>
      <c r="W18" s="144">
        <f>[1]Sheet3!T$63*[1]Sheet3!T68</f>
        <v>25.853084771684237</v>
      </c>
      <c r="X18" s="144">
        <f>[1]Sheet3!U$63*[1]Sheet3!U68</f>
        <v>26.696813677923497</v>
      </c>
      <c r="Y18" s="144">
        <f>[1]Sheet3!V$63*[1]Sheet3!V68</f>
        <v>27.357927575216056</v>
      </c>
      <c r="Z18" s="144">
        <f>[1]Sheet3!W$63*[1]Sheet3!W68</f>
        <v>27.276234699434919</v>
      </c>
      <c r="AA18" s="144">
        <f>[1]Sheet3!X$63*[1]Sheet3!X68</f>
        <v>26.627965976299368</v>
      </c>
      <c r="AB18" s="144">
        <f>[1]Sheet3!Y$63*[1]Sheet3!Y68</f>
        <v>26.006177248163212</v>
      </c>
      <c r="AC18" s="144">
        <f>[1]Sheet3!Z$63*[1]Sheet3!Z68</f>
        <v>25.956086212375755</v>
      </c>
      <c r="AD18" s="144">
        <f>[1]Sheet3!AA$63*[1]Sheet3!AA68</f>
        <v>25.479620222399042</v>
      </c>
      <c r="AE18" s="144">
        <f>[1]Sheet3!AB$63*[1]Sheet3!AB68</f>
        <v>25.258091628597786</v>
      </c>
      <c r="AF18" s="144">
        <f>[1]Sheet3!AC$63*[1]Sheet3!AC68</f>
        <v>25.200964380726543</v>
      </c>
      <c r="AG18" s="144">
        <f>[1]Sheet3!AD$63*[1]Sheet3!AD68</f>
        <v>25.148029470065079</v>
      </c>
      <c r="AH18" s="144">
        <f>[1]Sheet3!AE$63*[1]Sheet3!AE68</f>
        <v>25.115106752657827</v>
      </c>
      <c r="AI18" s="144">
        <f>[1]Sheet3!AF$63*[1]Sheet3!AF68</f>
        <v>25.08582521771055</v>
      </c>
      <c r="AJ18" s="144">
        <f>[1]Sheet3!AG$63*[1]Sheet3!AG68</f>
        <v>24.909209677139589</v>
      </c>
      <c r="AK18" s="144">
        <f>[1]Sheet3!AH$63*[1]Sheet3!AH68</f>
        <v>24.859829693475071</v>
      </c>
      <c r="AL18" s="144">
        <f>[1]Sheet3!AI$63*[1]Sheet3!AI68</f>
        <v>24.776219951659634</v>
      </c>
      <c r="AM18" s="144">
        <f>[1]Sheet3!AJ$63*[1]Sheet3!AJ68</f>
        <v>24.691880095783663</v>
      </c>
      <c r="AN18" s="144">
        <f>[1]Sheet3!AK$63*[1]Sheet3!AK68</f>
        <v>24.627966631750489</v>
      </c>
      <c r="AO18" s="144">
        <f>[1]Sheet3!AL$63*[1]Sheet3!AL68</f>
        <v>24.584549323076814</v>
      </c>
      <c r="AP18" s="144">
        <f>[1]Sheet3!AM$63*[1]Sheet3!AM68</f>
        <v>24.521895810048591</v>
      </c>
      <c r="AQ18" s="144">
        <f>[1]Sheet3!AN$63*[1]Sheet3!AN68</f>
        <v>24.425895761869885</v>
      </c>
      <c r="AR18" s="144">
        <f>[1]Sheet3!AO$63*[1]Sheet3!AO68</f>
        <v>24.442959273316056</v>
      </c>
      <c r="AS18" s="144">
        <f>[1]Sheet3!AP$63*[1]Sheet3!AP68</f>
        <v>24.571905731744579</v>
      </c>
      <c r="AT18" s="144">
        <f>[1]Sheet3!AQ$63*[1]Sheet3!AQ68</f>
        <v>24.813110559060764</v>
      </c>
      <c r="AU18" s="144">
        <f>[1]Sheet3!AR$63*[1]Sheet3!AR68</f>
        <v>25.111222920879754</v>
      </c>
      <c r="AV18" s="144">
        <f>[1]Sheet3!AS$63*[1]Sheet3!AS68</f>
        <v>25.507685903339699</v>
      </c>
      <c r="AW18" s="144">
        <f>[1]Sheet3!AT$63*[1]Sheet3!AT68</f>
        <v>25.861003037139142</v>
      </c>
      <c r="AX18" s="144">
        <f>[1]Sheet3!AU$63*[1]Sheet3!AU68</f>
        <v>26.264816618339083</v>
      </c>
      <c r="AY18" s="144">
        <f>[1]Sheet3!AV$63*[1]Sheet3!AV68</f>
        <v>26.6318932376664</v>
      </c>
      <c r="AZ18" s="144">
        <f>[1]Sheet3!AW$63*[1]Sheet3!AW68</f>
        <v>27.039517159749604</v>
      </c>
      <c r="BA18" s="144">
        <f>[1]Sheet3!AX$63*[1]Sheet3!AX68</f>
        <v>27.416571121558277</v>
      </c>
      <c r="BB18" s="144">
        <f>[1]Sheet3!AY$63*[1]Sheet3!AY68</f>
        <v>27.827282302570776</v>
      </c>
      <c r="BC18" s="144">
        <f>[1]Sheet3!AZ$63*[1]Sheet3!AZ68</f>
        <v>28.22586357545616</v>
      </c>
      <c r="BD18" s="144">
        <f>[1]Sheet3!BA$63*[1]Sheet3!BA68</f>
        <v>28.654260781488347</v>
      </c>
      <c r="BE18" s="144">
        <f>[1]Sheet3!BB$63*[1]Sheet3!BB68</f>
        <v>29.076064656934893</v>
      </c>
      <c r="BF18" s="144">
        <f>[1]Sheet3!BC$63*[1]Sheet3!BC68</f>
        <v>29.497265750560477</v>
      </c>
      <c r="BG18" s="144">
        <f>[1]Sheet3!BD$63*[1]Sheet3!BD68</f>
        <v>29.926632133278758</v>
      </c>
      <c r="BH18" s="144">
        <f>[1]Sheet3!BE$63*[1]Sheet3!BE68</f>
        <v>30.358062355462817</v>
      </c>
      <c r="BI18" s="144">
        <f>[1]Sheet3!BF$63*[1]Sheet3!BF68</f>
        <v>30.797076692512942</v>
      </c>
      <c r="BJ18" s="144">
        <f>[1]Sheet3!BG$63*[1]Sheet3!BG68</f>
        <v>31.240636490916781</v>
      </c>
      <c r="BK18" s="144">
        <f>[1]Sheet3!BH$63*[1]Sheet3!BH68</f>
        <v>31.694430036519382</v>
      </c>
      <c r="BL18" s="144">
        <f>[1]Sheet3!BI$63*[1]Sheet3!BI68</f>
        <v>32.146506922260656</v>
      </c>
      <c r="BM18" s="144">
        <f>[1]Sheet3!BJ$63*[1]Sheet3!BJ68</f>
        <v>32.608210799152516</v>
      </c>
      <c r="BN18" s="90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</row>
    <row r="19" spans="1:93" s="74" customFormat="1" ht="12.9" customHeight="1" thickBot="1" x14ac:dyDescent="0.4">
      <c r="A19" s="90" t="s">
        <v>94</v>
      </c>
      <c r="B19" s="90" t="s">
        <v>40</v>
      </c>
      <c r="C19" s="90" t="s">
        <v>134</v>
      </c>
      <c r="D19" s="90" t="s">
        <v>81</v>
      </c>
      <c r="E19" s="90" t="s">
        <v>135</v>
      </c>
      <c r="F19" s="90" t="s">
        <v>12</v>
      </c>
      <c r="G19" s="90" t="s">
        <v>76</v>
      </c>
      <c r="H19" s="90" t="s">
        <v>75</v>
      </c>
      <c r="I19" s="90"/>
      <c r="J19" s="90"/>
      <c r="K19" s="90"/>
      <c r="L19" s="90"/>
      <c r="M19" s="150">
        <v>24.9629622536429</v>
      </c>
      <c r="N19" s="145">
        <v>26.060401221319498</v>
      </c>
      <c r="O19" s="145">
        <v>23.917782284427101</v>
      </c>
      <c r="P19" s="145">
        <v>25.150513992563301</v>
      </c>
      <c r="Q19" s="151">
        <v>26.593867010974826</v>
      </c>
      <c r="R19" s="145">
        <v>26.244130000000002</v>
      </c>
      <c r="S19" s="145">
        <v>26.928867500000003</v>
      </c>
      <c r="T19" s="145">
        <v>27.569065000000002</v>
      </c>
      <c r="U19" s="145">
        <v>28.211665</v>
      </c>
      <c r="V19" s="145">
        <v>28.951492500000001</v>
      </c>
      <c r="W19" s="145">
        <v>29.685220000000001</v>
      </c>
      <c r="X19" s="145">
        <v>30.3404025</v>
      </c>
      <c r="Y19" s="145">
        <v>31.055710000000001</v>
      </c>
      <c r="Z19" s="145">
        <v>31.62687</v>
      </c>
      <c r="AA19" s="145">
        <v>31.596</v>
      </c>
      <c r="AB19" s="145">
        <v>31.4238</v>
      </c>
      <c r="AC19" s="145">
        <v>31.233599999999999</v>
      </c>
      <c r="AD19" s="145">
        <v>31.160499999999999</v>
      </c>
      <c r="AE19" s="145">
        <v>31.4664</v>
      </c>
      <c r="AF19" s="145">
        <v>31.915900000000001</v>
      </c>
      <c r="AG19" s="145">
        <v>32.299300000000002</v>
      </c>
      <c r="AH19" s="145">
        <v>32.914999999999999</v>
      </c>
      <c r="AI19" s="145">
        <v>33.314900000000002</v>
      </c>
      <c r="AJ19" s="145">
        <v>33.822200000000002</v>
      </c>
      <c r="AK19" s="145">
        <v>34.334299999999999</v>
      </c>
      <c r="AL19" s="145">
        <v>34.824800000000003</v>
      </c>
      <c r="AM19" s="145">
        <v>35.1404</v>
      </c>
      <c r="AN19" s="145">
        <v>35.639000000000003</v>
      </c>
      <c r="AO19" s="145">
        <v>36.004199999999997</v>
      </c>
      <c r="AP19" s="145">
        <v>36.500999999999998</v>
      </c>
      <c r="AQ19" s="145">
        <v>36.912100000000002</v>
      </c>
      <c r="AR19" s="145">
        <v>37.384999999999998</v>
      </c>
      <c r="AS19" s="145">
        <v>37.820500000000003</v>
      </c>
      <c r="AT19" s="145">
        <v>38.470999999999997</v>
      </c>
      <c r="AU19" s="145">
        <v>39.162300000000002</v>
      </c>
      <c r="AV19" s="145">
        <v>39.838299999999997</v>
      </c>
      <c r="AW19" s="145">
        <v>40.549100000000003</v>
      </c>
      <c r="AX19" s="145">
        <v>41.259900000000002</v>
      </c>
      <c r="AY19" s="145">
        <v>41.986800000000002</v>
      </c>
      <c r="AZ19" s="145">
        <v>42.677900000000001</v>
      </c>
      <c r="BA19" s="145">
        <v>43.375900000000001</v>
      </c>
      <c r="BB19" s="145">
        <v>44.066200000000002</v>
      </c>
      <c r="BC19" s="145">
        <v>44.771700000000003</v>
      </c>
      <c r="BD19" s="145">
        <v>45.449599999999997</v>
      </c>
      <c r="BE19" s="145">
        <v>46.142800000000001</v>
      </c>
      <c r="BF19" s="145">
        <v>46.823300000000003</v>
      </c>
      <c r="BG19" s="145">
        <v>47.5075</v>
      </c>
      <c r="BH19" s="145">
        <v>48.191400000000002</v>
      </c>
      <c r="BI19" s="145">
        <v>48.869</v>
      </c>
      <c r="BJ19" s="145">
        <v>49.5274</v>
      </c>
      <c r="BK19" s="145">
        <v>50.191400000000002</v>
      </c>
      <c r="BL19" s="145">
        <v>50.850499999999997</v>
      </c>
      <c r="BM19" s="145">
        <v>51.490200000000002</v>
      </c>
      <c r="BN19" s="90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</row>
    <row r="20" spans="1:93" s="74" customFormat="1" ht="15" thickBot="1" x14ac:dyDescent="0.4">
      <c r="A20" s="99" t="s">
        <v>94</v>
      </c>
      <c r="B20" s="99" t="s">
        <v>40</v>
      </c>
      <c r="C20" s="99" t="s">
        <v>314</v>
      </c>
      <c r="D20" s="99" t="s">
        <v>81</v>
      </c>
      <c r="E20" s="99" t="s">
        <v>315</v>
      </c>
      <c r="F20" s="99" t="s">
        <v>12</v>
      </c>
      <c r="G20" s="99" t="s">
        <v>76</v>
      </c>
      <c r="H20" s="99" t="s">
        <v>75</v>
      </c>
      <c r="I20" s="99"/>
      <c r="J20" s="99"/>
      <c r="K20" s="99"/>
      <c r="L20" s="99"/>
      <c r="M20" s="148">
        <v>0.27453468820698801</v>
      </c>
      <c r="N20" s="144">
        <v>0.28255511883412499</v>
      </c>
      <c r="O20" s="144">
        <v>0.269804827871021</v>
      </c>
      <c r="P20" s="144">
        <v>0.31491248201071098</v>
      </c>
      <c r="Q20" s="149">
        <v>0.31723692704970952</v>
      </c>
      <c r="R20" s="144">
        <v>0.32750000000000001</v>
      </c>
      <c r="S20" s="144">
        <v>0.33499999999999996</v>
      </c>
      <c r="T20" s="144">
        <v>0.34499999999999997</v>
      </c>
      <c r="U20" s="144">
        <v>0.35499999999999998</v>
      </c>
      <c r="V20" s="144">
        <v>0.36499999999999999</v>
      </c>
      <c r="W20" s="144">
        <v>0.375</v>
      </c>
      <c r="X20" s="144">
        <v>0.38500000000000001</v>
      </c>
      <c r="Y20" s="144">
        <v>0.39500000000000002</v>
      </c>
      <c r="Z20" s="144">
        <v>0.40500000000000003</v>
      </c>
      <c r="AA20" s="144">
        <v>0.41</v>
      </c>
      <c r="AB20" s="144">
        <v>0.42</v>
      </c>
      <c r="AC20" s="144">
        <v>0.43</v>
      </c>
      <c r="AD20" s="144">
        <v>0.44</v>
      </c>
      <c r="AE20" s="144">
        <v>0.45</v>
      </c>
      <c r="AF20" s="144">
        <v>0.46</v>
      </c>
      <c r="AG20" s="144">
        <v>0.47</v>
      </c>
      <c r="AH20" s="144">
        <v>0.48</v>
      </c>
      <c r="AI20" s="144">
        <v>0.49</v>
      </c>
      <c r="AJ20" s="144">
        <v>0.5</v>
      </c>
      <c r="AK20" s="144">
        <v>0.51</v>
      </c>
      <c r="AL20" s="144">
        <v>0.52</v>
      </c>
      <c r="AM20" s="144">
        <v>0.52</v>
      </c>
      <c r="AN20" s="144">
        <v>0.53</v>
      </c>
      <c r="AO20" s="144">
        <v>0.54</v>
      </c>
      <c r="AP20" s="144">
        <v>0.55000000000000004</v>
      </c>
      <c r="AQ20" s="144">
        <v>0.56000000000000005</v>
      </c>
      <c r="AR20" s="144">
        <v>0.56999999999999995</v>
      </c>
      <c r="AS20" s="144">
        <v>0.57999999999999996</v>
      </c>
      <c r="AT20" s="144">
        <v>0.59</v>
      </c>
      <c r="AU20" s="144">
        <v>0.59</v>
      </c>
      <c r="AV20" s="144">
        <v>0.6</v>
      </c>
      <c r="AW20" s="144">
        <v>0.61</v>
      </c>
      <c r="AX20" s="144">
        <v>0.62</v>
      </c>
      <c r="AY20" s="144">
        <v>0.63</v>
      </c>
      <c r="AZ20" s="144">
        <v>0.64</v>
      </c>
      <c r="BA20" s="144">
        <v>0.64</v>
      </c>
      <c r="BB20" s="144">
        <v>0.65</v>
      </c>
      <c r="BC20" s="144">
        <v>0.66</v>
      </c>
      <c r="BD20" s="144">
        <v>0.67</v>
      </c>
      <c r="BE20" s="144">
        <v>0.68</v>
      </c>
      <c r="BF20" s="144">
        <v>0.68</v>
      </c>
      <c r="BG20" s="144">
        <v>0.69</v>
      </c>
      <c r="BH20" s="144">
        <v>0.7</v>
      </c>
      <c r="BI20" s="144">
        <v>0.71</v>
      </c>
      <c r="BJ20" s="144">
        <v>0.71</v>
      </c>
      <c r="BK20" s="144">
        <v>0.72</v>
      </c>
      <c r="BL20" s="144">
        <v>0.73</v>
      </c>
      <c r="BM20" s="144">
        <v>0.73</v>
      </c>
      <c r="BN20" s="9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</row>
    <row r="21" spans="1:93" s="74" customFormat="1" ht="15" thickBot="1" x14ac:dyDescent="0.4">
      <c r="A21" s="90" t="s">
        <v>94</v>
      </c>
      <c r="B21" s="90" t="s">
        <v>40</v>
      </c>
      <c r="C21" s="90" t="s">
        <v>233</v>
      </c>
      <c r="D21" s="90" t="s">
        <v>81</v>
      </c>
      <c r="E21" s="90" t="s">
        <v>234</v>
      </c>
      <c r="F21" s="90" t="s">
        <v>12</v>
      </c>
      <c r="G21" s="90" t="s">
        <v>76</v>
      </c>
      <c r="H21" s="90" t="s">
        <v>75</v>
      </c>
      <c r="I21" s="90"/>
      <c r="J21" s="90"/>
      <c r="K21" s="90"/>
      <c r="L21" s="90"/>
      <c r="M21" s="150">
        <v>2.39111779663983</v>
      </c>
      <c r="N21" s="145">
        <v>2.3977571514238298</v>
      </c>
      <c r="O21" s="145">
        <v>2.2406900605344502</v>
      </c>
      <c r="P21" s="145">
        <v>2.3810967562588701</v>
      </c>
      <c r="Q21" s="151">
        <v>2.6552614590058101</v>
      </c>
      <c r="R21" s="145">
        <v>2.4874999999999998</v>
      </c>
      <c r="S21" s="145">
        <v>2.5525000000000002</v>
      </c>
      <c r="T21" s="145">
        <v>2.6124999999999998</v>
      </c>
      <c r="U21" s="145">
        <v>2.6725000000000003</v>
      </c>
      <c r="V21" s="145">
        <v>2.7424999999999997</v>
      </c>
      <c r="W21" s="145">
        <v>2.8</v>
      </c>
      <c r="X21" s="145">
        <v>2.85</v>
      </c>
      <c r="Y21" s="145">
        <v>2.9</v>
      </c>
      <c r="Z21" s="145">
        <v>2.889068</v>
      </c>
      <c r="AA21" s="145">
        <v>2.7902</v>
      </c>
      <c r="AB21" s="145">
        <v>2.6960000000000002</v>
      </c>
      <c r="AC21" s="145">
        <v>2.6486000000000001</v>
      </c>
      <c r="AD21" s="145">
        <v>2.6425000000000001</v>
      </c>
      <c r="AE21" s="145">
        <v>2.6364000000000001</v>
      </c>
      <c r="AF21" s="145">
        <v>2.6242999999999999</v>
      </c>
      <c r="AG21" s="145">
        <v>2.6122000000000001</v>
      </c>
      <c r="AH21" s="145">
        <v>2.5975999999999999</v>
      </c>
      <c r="AI21" s="145">
        <v>2.5830000000000002</v>
      </c>
      <c r="AJ21" s="145">
        <v>2.5817399999999999</v>
      </c>
      <c r="AK21" s="145">
        <v>2.5804800000000001</v>
      </c>
      <c r="AL21" s="145">
        <v>2.5727799999999998</v>
      </c>
      <c r="AM21" s="145">
        <v>2.5566800000000001</v>
      </c>
      <c r="AN21" s="145">
        <v>2.5451999999999999</v>
      </c>
      <c r="AO21" s="145">
        <v>2.53464</v>
      </c>
      <c r="AP21" s="145">
        <v>2.5232399999999999</v>
      </c>
      <c r="AQ21" s="145">
        <v>2.5087600000000001</v>
      </c>
      <c r="AR21" s="145">
        <v>2.4857999999999998</v>
      </c>
      <c r="AS21" s="145">
        <v>2.4500000000000002</v>
      </c>
      <c r="AT21" s="145">
        <v>2.4051833920000001</v>
      </c>
      <c r="AU21" s="145">
        <v>2.3638031879999999</v>
      </c>
      <c r="AV21" s="145">
        <v>2.3204464310000001</v>
      </c>
      <c r="AW21" s="145">
        <v>2.2800482899999999</v>
      </c>
      <c r="AX21" s="145">
        <v>2.2325737120000002</v>
      </c>
      <c r="AY21" s="145">
        <v>2.1877283250000001</v>
      </c>
      <c r="AZ21" s="145">
        <v>2.1361359279999999</v>
      </c>
      <c r="BA21" s="145">
        <v>2.0825669759999998</v>
      </c>
      <c r="BB21" s="145">
        <v>2.0270214709999999</v>
      </c>
      <c r="BC21" s="145">
        <v>1.9694994130000001</v>
      </c>
      <c r="BD21" s="145">
        <v>1.9100007999999999</v>
      </c>
      <c r="BE21" s="145">
        <v>1.848525634</v>
      </c>
      <c r="BF21" s="145">
        <v>1.7850739149999999</v>
      </c>
      <c r="BG21" s="145">
        <v>1.7196456410000001</v>
      </c>
      <c r="BH21" s="145">
        <v>1.652240814</v>
      </c>
      <c r="BI21" s="145">
        <v>1.579900818</v>
      </c>
      <c r="BJ21" s="145">
        <v>1.508707596</v>
      </c>
      <c r="BK21" s="145">
        <v>1.4329086310000001</v>
      </c>
      <c r="BL21" s="145">
        <v>1.355462537</v>
      </c>
      <c r="BM21" s="145">
        <v>1.27866908</v>
      </c>
      <c r="BN21" s="90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</row>
    <row r="22" spans="1:93" s="74" customFormat="1" ht="15" thickBot="1" x14ac:dyDescent="0.4">
      <c r="A22" s="99" t="s">
        <v>94</v>
      </c>
      <c r="B22" s="99" t="s">
        <v>40</v>
      </c>
      <c r="C22" s="99" t="s">
        <v>235</v>
      </c>
      <c r="D22" s="99" t="s">
        <v>81</v>
      </c>
      <c r="E22" s="99" t="s">
        <v>236</v>
      </c>
      <c r="F22" s="99" t="s">
        <v>12</v>
      </c>
      <c r="G22" s="99" t="s">
        <v>76</v>
      </c>
      <c r="H22" s="99" t="s">
        <v>75</v>
      </c>
      <c r="I22" s="99"/>
      <c r="J22" s="99"/>
      <c r="K22" s="99"/>
      <c r="L22" s="99"/>
      <c r="M22" s="148">
        <v>5.7368390353734897</v>
      </c>
      <c r="N22" s="144">
        <v>4.7138772871007104</v>
      </c>
      <c r="O22" s="144">
        <v>4.5998940532795798</v>
      </c>
      <c r="P22" s="144">
        <v>4.3899411636953101</v>
      </c>
      <c r="Q22" s="149">
        <v>6.0873466752743708</v>
      </c>
      <c r="R22" s="144">
        <v>4.58</v>
      </c>
      <c r="S22" s="144">
        <v>4.7</v>
      </c>
      <c r="T22" s="144">
        <v>4.8125</v>
      </c>
      <c r="U22" s="144">
        <v>4.9250000000000007</v>
      </c>
      <c r="V22" s="144">
        <v>5.0549999999999997</v>
      </c>
      <c r="W22" s="144">
        <v>5.16</v>
      </c>
      <c r="X22" s="144">
        <v>5.24</v>
      </c>
      <c r="Y22" s="144">
        <v>5.37</v>
      </c>
      <c r="Z22" s="144">
        <v>5.4100359999999998</v>
      </c>
      <c r="AA22" s="144">
        <v>5.1909400000000003</v>
      </c>
      <c r="AB22" s="144">
        <v>5.11252</v>
      </c>
      <c r="AC22" s="144">
        <v>5.0898399999999997</v>
      </c>
      <c r="AD22" s="144">
        <v>5.1660000000000004</v>
      </c>
      <c r="AE22" s="144">
        <v>5.1667199999999998</v>
      </c>
      <c r="AF22" s="144">
        <v>5.2387199999999998</v>
      </c>
      <c r="AG22" s="144">
        <v>5.2340400000000002</v>
      </c>
      <c r="AH22" s="144">
        <v>5.3064</v>
      </c>
      <c r="AI22" s="144">
        <v>5.3040000000000003</v>
      </c>
      <c r="AJ22" s="144">
        <v>5.3669000000000002</v>
      </c>
      <c r="AK22" s="144">
        <v>5.3731999999999998</v>
      </c>
      <c r="AL22" s="144">
        <v>5.4074999999999998</v>
      </c>
      <c r="AM22" s="144">
        <v>5.4093999999999998</v>
      </c>
      <c r="AN22" s="144">
        <v>5.4385000000000003</v>
      </c>
      <c r="AO22" s="144">
        <v>5.4806800000000004</v>
      </c>
      <c r="AP22" s="144">
        <v>5.5057799999999997</v>
      </c>
      <c r="AQ22" s="144">
        <v>5.5064799999999998</v>
      </c>
      <c r="AR22" s="144">
        <v>5.5128579999999996</v>
      </c>
      <c r="AS22" s="144">
        <v>5.5181399999999998</v>
      </c>
      <c r="AT22" s="144">
        <v>5.4724295569999999</v>
      </c>
      <c r="AU22" s="144">
        <v>5.4564886699999997</v>
      </c>
      <c r="AV22" s="144">
        <v>5.3969541899999998</v>
      </c>
      <c r="AW22" s="144">
        <v>5.373540985</v>
      </c>
      <c r="AX22" s="144">
        <v>5.3506425120000003</v>
      </c>
      <c r="AY22" s="144">
        <v>5.3250000000000002</v>
      </c>
      <c r="AZ22" s="144">
        <v>5.2906420689999996</v>
      </c>
      <c r="BA22" s="144">
        <v>5.2596258130000004</v>
      </c>
      <c r="BB22" s="144">
        <v>5.2201228080000002</v>
      </c>
      <c r="BC22" s="144">
        <v>5.1837328080000002</v>
      </c>
      <c r="BD22" s="144">
        <v>5.13357069</v>
      </c>
      <c r="BE22" s="144">
        <v>5.086521576</v>
      </c>
      <c r="BF22" s="144">
        <v>5.0369570939999999</v>
      </c>
      <c r="BG22" s="144">
        <v>4.9848772410000004</v>
      </c>
      <c r="BH22" s="144">
        <v>4.92522532</v>
      </c>
      <c r="BI22" s="144">
        <v>4.8682290640000003</v>
      </c>
      <c r="BJ22" s="144">
        <v>4.8038894089999999</v>
      </c>
      <c r="BK22" s="144">
        <v>4.7372630539999996</v>
      </c>
      <c r="BL22" s="144">
        <v>4.6683500000000002</v>
      </c>
      <c r="BM22" s="144">
        <v>4.5926652219999999</v>
      </c>
      <c r="BN22" s="90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</row>
    <row r="23" spans="1:93" x14ac:dyDescent="0.35">
      <c r="A23" s="90" t="s">
        <v>94</v>
      </c>
      <c r="B23" s="90" t="s">
        <v>40</v>
      </c>
      <c r="C23" s="90" t="s">
        <v>312</v>
      </c>
      <c r="D23" s="90" t="s">
        <v>81</v>
      </c>
      <c r="E23" s="90" t="s">
        <v>313</v>
      </c>
      <c r="F23" s="90" t="s">
        <v>12</v>
      </c>
      <c r="G23" s="90" t="s">
        <v>76</v>
      </c>
      <c r="H23" s="90" t="s">
        <v>75</v>
      </c>
      <c r="I23" s="90"/>
      <c r="J23" s="90"/>
      <c r="K23" s="90"/>
      <c r="L23" s="90"/>
      <c r="M23" s="150">
        <v>9.9128536281464702E-2</v>
      </c>
      <c r="N23" s="145">
        <v>0.123044623051719</v>
      </c>
      <c r="O23" s="145">
        <v>3.4599036083716998E-2</v>
      </c>
      <c r="P23" s="145">
        <v>0.23700357618085399</v>
      </c>
      <c r="Q23" s="151">
        <v>0</v>
      </c>
      <c r="R23" s="145">
        <v>0.2475</v>
      </c>
      <c r="S23" s="145">
        <v>0.2525</v>
      </c>
      <c r="T23" s="145">
        <v>0.25750000000000001</v>
      </c>
      <c r="U23" s="145">
        <v>0.26500000000000001</v>
      </c>
      <c r="V23" s="145">
        <v>0.27500000000000002</v>
      </c>
      <c r="W23" s="145">
        <v>0.28300000000000003</v>
      </c>
      <c r="X23" s="145">
        <v>0.29100000000000004</v>
      </c>
      <c r="Y23" s="145">
        <v>0.29900000000000004</v>
      </c>
      <c r="Z23" s="145">
        <v>0.30700000000000005</v>
      </c>
      <c r="AA23" s="145">
        <v>0.31</v>
      </c>
      <c r="AB23" s="145">
        <v>0.32</v>
      </c>
      <c r="AC23" s="145">
        <v>0.32</v>
      </c>
      <c r="AD23" s="145">
        <v>0.33</v>
      </c>
      <c r="AE23" s="145">
        <v>0.34</v>
      </c>
      <c r="AF23" s="145">
        <v>0.35</v>
      </c>
      <c r="AG23" s="145">
        <v>0.35</v>
      </c>
      <c r="AH23" s="145">
        <v>0.36</v>
      </c>
      <c r="AI23" s="145">
        <v>0.37</v>
      </c>
      <c r="AJ23" s="145">
        <v>0.38</v>
      </c>
      <c r="AK23" s="145">
        <v>0.38</v>
      </c>
      <c r="AL23" s="145">
        <v>0.39</v>
      </c>
      <c r="AM23" s="145">
        <v>0.39</v>
      </c>
      <c r="AN23" s="145">
        <v>0.4</v>
      </c>
      <c r="AO23" s="145">
        <v>0.41</v>
      </c>
      <c r="AP23" s="145">
        <v>0.42</v>
      </c>
      <c r="AQ23" s="145">
        <v>0.42</v>
      </c>
      <c r="AR23" s="145">
        <v>0.43</v>
      </c>
      <c r="AS23" s="145">
        <v>0.43</v>
      </c>
      <c r="AT23" s="145">
        <v>0.44</v>
      </c>
      <c r="AU23" s="145">
        <v>0.45</v>
      </c>
      <c r="AV23" s="145">
        <v>0.45</v>
      </c>
      <c r="AW23" s="145">
        <v>0.46</v>
      </c>
      <c r="AX23" s="145">
        <v>0.47</v>
      </c>
      <c r="AY23" s="145">
        <v>0.47</v>
      </c>
      <c r="AZ23" s="145">
        <v>0.48</v>
      </c>
      <c r="BA23" s="145">
        <v>0.48</v>
      </c>
      <c r="BB23" s="145">
        <v>0.49</v>
      </c>
      <c r="BC23" s="145">
        <v>0.5</v>
      </c>
      <c r="BD23" s="145">
        <v>0.5</v>
      </c>
      <c r="BE23" s="145">
        <v>0.51</v>
      </c>
      <c r="BF23" s="145">
        <v>0.51</v>
      </c>
      <c r="BG23" s="145">
        <v>0.52</v>
      </c>
      <c r="BH23" s="145">
        <v>0.53</v>
      </c>
      <c r="BI23" s="145">
        <v>0.53</v>
      </c>
      <c r="BJ23" s="145">
        <v>0.54</v>
      </c>
      <c r="BK23" s="145">
        <v>0.54</v>
      </c>
      <c r="BL23" s="145">
        <v>0.55000000000000004</v>
      </c>
      <c r="BM23" s="145">
        <v>0.55000000000000004</v>
      </c>
      <c r="BN23" s="90"/>
    </row>
    <row r="24" spans="1:93" s="74" customFormat="1" ht="15" thickBot="1" x14ac:dyDescent="0.4">
      <c r="A24" s="99" t="s">
        <v>94</v>
      </c>
      <c r="B24" s="99" t="s">
        <v>40</v>
      </c>
      <c r="C24" s="99" t="s">
        <v>132</v>
      </c>
      <c r="D24" s="99" t="s">
        <v>81</v>
      </c>
      <c r="E24" s="99" t="s">
        <v>133</v>
      </c>
      <c r="F24" s="99" t="s">
        <v>12</v>
      </c>
      <c r="G24" s="99" t="s">
        <v>76</v>
      </c>
      <c r="H24" s="99" t="s">
        <v>75</v>
      </c>
      <c r="I24" s="99"/>
      <c r="J24" s="99"/>
      <c r="K24" s="99"/>
      <c r="L24" s="99"/>
      <c r="M24" s="148">
        <v>0</v>
      </c>
      <c r="N24" s="144">
        <v>0</v>
      </c>
      <c r="O24" s="144">
        <v>0</v>
      </c>
      <c r="P24" s="144">
        <v>0</v>
      </c>
      <c r="Q24" s="149">
        <v>0</v>
      </c>
      <c r="R24" s="144">
        <v>0</v>
      </c>
      <c r="S24" s="144">
        <v>0</v>
      </c>
      <c r="T24" s="144">
        <v>0</v>
      </c>
      <c r="U24" s="144">
        <v>0</v>
      </c>
      <c r="V24" s="144">
        <v>0</v>
      </c>
      <c r="W24" s="144">
        <v>0</v>
      </c>
      <c r="X24" s="144">
        <v>0</v>
      </c>
      <c r="Y24" s="144">
        <v>0</v>
      </c>
      <c r="Z24" s="144">
        <v>3.2500000000000001E-2</v>
      </c>
      <c r="AA24" s="144">
        <v>7.5600000000000001E-2</v>
      </c>
      <c r="AB24" s="144">
        <v>0.15912000000000001</v>
      </c>
      <c r="AC24" s="144">
        <v>0.25868000000000002</v>
      </c>
      <c r="AD24" s="144">
        <v>0.34823999999999999</v>
      </c>
      <c r="AE24" s="144">
        <v>0.41749999999999998</v>
      </c>
      <c r="AF24" s="144">
        <v>0.50570000000000004</v>
      </c>
      <c r="AG24" s="144">
        <v>0.5776</v>
      </c>
      <c r="AH24" s="144">
        <v>0.67010000000000003</v>
      </c>
      <c r="AI24" s="144">
        <v>0.75329999999999997</v>
      </c>
      <c r="AJ24" s="144">
        <v>0.81569999999999998</v>
      </c>
      <c r="AK24" s="144">
        <v>0.879</v>
      </c>
      <c r="AL24" s="144">
        <v>0.94699999999999995</v>
      </c>
      <c r="AM24" s="144">
        <v>1.0142</v>
      </c>
      <c r="AN24" s="144">
        <v>1.0683</v>
      </c>
      <c r="AO24" s="144">
        <v>1.1227</v>
      </c>
      <c r="AP24" s="144">
        <v>1.1760999999999999</v>
      </c>
      <c r="AQ24" s="144">
        <v>1.2351000000000001</v>
      </c>
      <c r="AR24" s="144">
        <v>1.2945</v>
      </c>
      <c r="AS24" s="144">
        <v>1.3664000000000001</v>
      </c>
      <c r="AT24" s="144">
        <v>1.4255</v>
      </c>
      <c r="AU24" s="144">
        <v>1.478</v>
      </c>
      <c r="AV24" s="144">
        <v>1.5578000000000001</v>
      </c>
      <c r="AW24" s="144">
        <v>1.6393</v>
      </c>
      <c r="AX24" s="144">
        <v>1.7316</v>
      </c>
      <c r="AY24" s="144">
        <v>1.8569</v>
      </c>
      <c r="AZ24" s="144">
        <v>1.9659</v>
      </c>
      <c r="BA24" s="144">
        <v>2.0792000000000002</v>
      </c>
      <c r="BB24" s="144">
        <v>2.1985999999999999</v>
      </c>
      <c r="BC24" s="144">
        <v>2.3214000000000001</v>
      </c>
      <c r="BD24" s="144">
        <v>2.4485000000000001</v>
      </c>
      <c r="BE24" s="144">
        <v>2.5773000000000001</v>
      </c>
      <c r="BF24" s="144">
        <v>2.7147000000000001</v>
      </c>
      <c r="BG24" s="144">
        <v>2.8532000000000002</v>
      </c>
      <c r="BH24" s="144">
        <v>2.9992999999999999</v>
      </c>
      <c r="BI24" s="144">
        <v>3.1465999999999998</v>
      </c>
      <c r="BJ24" s="144">
        <v>3.3016999999999999</v>
      </c>
      <c r="BK24" s="144">
        <v>3.4580000000000002</v>
      </c>
      <c r="BL24" s="144">
        <v>3.6200999999999999</v>
      </c>
      <c r="BM24" s="144">
        <v>3.7856000000000001</v>
      </c>
      <c r="BN24" s="90"/>
      <c r="BO24"/>
      <c r="BP24"/>
      <c r="BQ24"/>
    </row>
    <row r="25" spans="1:93" s="74" customFormat="1" ht="15" thickBot="1" x14ac:dyDescent="0.4">
      <c r="A25" s="90" t="s">
        <v>94</v>
      </c>
      <c r="B25" s="90" t="s">
        <v>40</v>
      </c>
      <c r="C25" s="90" t="s">
        <v>237</v>
      </c>
      <c r="D25" s="90" t="s">
        <v>81</v>
      </c>
      <c r="E25" s="90" t="s">
        <v>238</v>
      </c>
      <c r="F25" s="90" t="s">
        <v>12</v>
      </c>
      <c r="G25" s="90" t="s">
        <v>76</v>
      </c>
      <c r="H25" s="90" t="s">
        <v>75</v>
      </c>
      <c r="I25" s="90"/>
      <c r="J25" s="90"/>
      <c r="K25" s="90"/>
      <c r="L25" s="90"/>
      <c r="M25" s="150">
        <v>1.0525426407975187</v>
      </c>
      <c r="N25" s="145">
        <v>1.1384701145115499</v>
      </c>
      <c r="O25" s="145">
        <v>0.93313629908978402</v>
      </c>
      <c r="P25" s="145">
        <v>1.0966180601025699</v>
      </c>
      <c r="Q25" s="151">
        <v>1.0278244028405423</v>
      </c>
      <c r="R25" s="145">
        <v>1.17</v>
      </c>
      <c r="S25" s="145">
        <v>1.2</v>
      </c>
      <c r="T25" s="145">
        <v>1.23</v>
      </c>
      <c r="U25" s="145">
        <v>1.26</v>
      </c>
      <c r="V25" s="145">
        <v>1.29</v>
      </c>
      <c r="W25" s="145">
        <v>1.31</v>
      </c>
      <c r="X25" s="145">
        <v>1.32</v>
      </c>
      <c r="Y25" s="145">
        <v>1.33</v>
      </c>
      <c r="Z25" s="145">
        <v>1.3260000000000001</v>
      </c>
      <c r="AA25" s="145">
        <v>1.2829999999999999</v>
      </c>
      <c r="AB25" s="145">
        <v>1.2297</v>
      </c>
      <c r="AC25" s="145">
        <v>1.1859</v>
      </c>
      <c r="AD25" s="145">
        <v>1.1415999999999999</v>
      </c>
      <c r="AE25" s="145">
        <v>1.1069</v>
      </c>
      <c r="AF25" s="145">
        <v>1.0915999999999999</v>
      </c>
      <c r="AG25" s="145">
        <v>1.0759000000000001</v>
      </c>
      <c r="AH25" s="145">
        <v>1.0668</v>
      </c>
      <c r="AI25" s="145">
        <v>1.0568</v>
      </c>
      <c r="AJ25" s="145">
        <v>1.0508</v>
      </c>
      <c r="AK25" s="145">
        <v>1.044</v>
      </c>
      <c r="AL25" s="145">
        <v>1.0365</v>
      </c>
      <c r="AM25" s="145">
        <v>1.0282</v>
      </c>
      <c r="AN25" s="145">
        <v>1.0250999999999999</v>
      </c>
      <c r="AO25" s="145">
        <v>1.0233000000000001</v>
      </c>
      <c r="AP25" s="145">
        <v>1.0205</v>
      </c>
      <c r="AQ25" s="145">
        <v>1.0166999999999999</v>
      </c>
      <c r="AR25" s="145">
        <v>1.0118</v>
      </c>
      <c r="AS25" s="145">
        <v>1.006</v>
      </c>
      <c r="AT25" s="145">
        <v>1.0181</v>
      </c>
      <c r="AU25" s="145">
        <v>1.0247999999999999</v>
      </c>
      <c r="AV25" s="145">
        <v>1.0362</v>
      </c>
      <c r="AW25" s="145">
        <v>1.0474000000000001</v>
      </c>
      <c r="AX25" s="145">
        <v>1.0630999999999999</v>
      </c>
      <c r="AY25" s="145">
        <v>1.0734999999999999</v>
      </c>
      <c r="AZ25" s="145">
        <v>1.0885</v>
      </c>
      <c r="BA25" s="145">
        <v>1.0981000000000001</v>
      </c>
      <c r="BB25" s="145">
        <v>1.1122000000000001</v>
      </c>
      <c r="BC25" s="145">
        <v>1.1258999999999999</v>
      </c>
      <c r="BD25" s="145">
        <v>1.139</v>
      </c>
      <c r="BE25" s="145">
        <v>1.1517999999999999</v>
      </c>
      <c r="BF25" s="145">
        <v>1.1641999999999999</v>
      </c>
      <c r="BG25" s="145">
        <v>1.1760999999999999</v>
      </c>
      <c r="BH25" s="145">
        <v>1.1876</v>
      </c>
      <c r="BI25" s="145">
        <v>1.1986000000000001</v>
      </c>
      <c r="BJ25" s="145">
        <v>1.2137</v>
      </c>
      <c r="BK25" s="145">
        <v>1.2238</v>
      </c>
      <c r="BL25" s="145">
        <v>1.2379</v>
      </c>
      <c r="BM25" s="145">
        <v>1.2514000000000001</v>
      </c>
      <c r="BN25" s="90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</row>
    <row r="26" spans="1:93" s="74" customFormat="1" ht="15" thickBot="1" x14ac:dyDescent="0.4">
      <c r="A26" s="99" t="s">
        <v>94</v>
      </c>
      <c r="B26" s="99" t="s">
        <v>40</v>
      </c>
      <c r="C26" s="99" t="s">
        <v>239</v>
      </c>
      <c r="D26" s="99" t="s">
        <v>81</v>
      </c>
      <c r="E26" s="99" t="s">
        <v>240</v>
      </c>
      <c r="F26" s="99" t="s">
        <v>12</v>
      </c>
      <c r="G26" s="99" t="s">
        <v>76</v>
      </c>
      <c r="H26" s="99" t="s">
        <v>75</v>
      </c>
      <c r="I26" s="99"/>
      <c r="J26" s="99"/>
      <c r="K26" s="99"/>
      <c r="L26" s="99"/>
      <c r="M26" s="148">
        <v>4.7630758302215384</v>
      </c>
      <c r="N26" s="144">
        <v>5.2140192621428003</v>
      </c>
      <c r="O26" s="144">
        <v>4.8432446410198402</v>
      </c>
      <c r="P26" s="144">
        <v>5.4102095818988696</v>
      </c>
      <c r="Q26" s="149">
        <v>5.3645577792123946</v>
      </c>
      <c r="R26" s="144">
        <v>5.76</v>
      </c>
      <c r="S26" s="144">
        <v>5.94</v>
      </c>
      <c r="T26" s="144">
        <v>6.08</v>
      </c>
      <c r="U26" s="144">
        <v>6.2</v>
      </c>
      <c r="V26" s="144">
        <v>6.36</v>
      </c>
      <c r="W26" s="144">
        <v>6.48</v>
      </c>
      <c r="X26" s="144">
        <v>6.55</v>
      </c>
      <c r="Y26" s="144">
        <v>6.55</v>
      </c>
      <c r="Z26" s="144">
        <v>6.4713399999999996</v>
      </c>
      <c r="AA26" s="144">
        <v>6.3</v>
      </c>
      <c r="AB26" s="144">
        <v>6.032</v>
      </c>
      <c r="AC26" s="144">
        <v>5.7316000000000003</v>
      </c>
      <c r="AD26" s="144">
        <v>5.5434000000000001</v>
      </c>
      <c r="AE26" s="144">
        <v>5.3798000000000004</v>
      </c>
      <c r="AF26" s="144">
        <v>5.2065999999999999</v>
      </c>
      <c r="AG26" s="144">
        <v>5.1380999999999997</v>
      </c>
      <c r="AH26" s="144">
        <v>5.0871000000000004</v>
      </c>
      <c r="AI26" s="144">
        <v>5.0260999999999996</v>
      </c>
      <c r="AJ26" s="144">
        <v>4.9865000000000004</v>
      </c>
      <c r="AK26" s="144">
        <v>4.9431000000000003</v>
      </c>
      <c r="AL26" s="144">
        <v>4.8902000000000001</v>
      </c>
      <c r="AM26" s="144">
        <v>4.8571999999999997</v>
      </c>
      <c r="AN26" s="144">
        <v>4.8140999999999998</v>
      </c>
      <c r="AO26" s="144">
        <v>4.8006000000000002</v>
      </c>
      <c r="AP26" s="144">
        <v>4.7710999999999997</v>
      </c>
      <c r="AQ26" s="144">
        <v>4.7371999999999996</v>
      </c>
      <c r="AR26" s="144">
        <v>4.7088999999999999</v>
      </c>
      <c r="AS26" s="144">
        <v>4.6706000000000003</v>
      </c>
      <c r="AT26" s="144">
        <v>4.7080000000000002</v>
      </c>
      <c r="AU26" s="144">
        <v>4.7483000000000004</v>
      </c>
      <c r="AV26" s="144">
        <v>4.7866</v>
      </c>
      <c r="AW26" s="144">
        <v>4.8277000000000001</v>
      </c>
      <c r="AX26" s="144">
        <v>4.8712999999999997</v>
      </c>
      <c r="AY26" s="144">
        <v>4.9173</v>
      </c>
      <c r="AZ26" s="144">
        <v>4.9610000000000003</v>
      </c>
      <c r="BA26" s="144">
        <v>5.0025000000000004</v>
      </c>
      <c r="BB26" s="144">
        <v>5.0503999999999998</v>
      </c>
      <c r="BC26" s="144">
        <v>5.0915999999999997</v>
      </c>
      <c r="BD26" s="144">
        <v>5.1390000000000002</v>
      </c>
      <c r="BE26" s="144">
        <v>5.1795</v>
      </c>
      <c r="BF26" s="144">
        <v>5.226</v>
      </c>
      <c r="BG26" s="144">
        <v>5.2656999999999998</v>
      </c>
      <c r="BH26" s="144">
        <v>5.3068</v>
      </c>
      <c r="BI26" s="144">
        <v>5.3452000000000002</v>
      </c>
      <c r="BJ26" s="144">
        <v>5.3849999999999998</v>
      </c>
      <c r="BK26" s="144">
        <v>5.4218999999999999</v>
      </c>
      <c r="BL26" s="144">
        <v>5.46</v>
      </c>
      <c r="BM26" s="144">
        <v>5.4991000000000003</v>
      </c>
      <c r="BN26" s="90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</row>
    <row r="27" spans="1:93" x14ac:dyDescent="0.35">
      <c r="A27" s="90" t="s">
        <v>94</v>
      </c>
      <c r="B27" s="90" t="s">
        <v>40</v>
      </c>
      <c r="C27" s="90" t="s">
        <v>334</v>
      </c>
      <c r="D27" s="90" t="s">
        <v>81</v>
      </c>
      <c r="E27" s="90" t="s">
        <v>335</v>
      </c>
      <c r="F27" s="90" t="s">
        <v>12</v>
      </c>
      <c r="G27" s="90" t="s">
        <v>76</v>
      </c>
      <c r="H27" s="90" t="s">
        <v>75</v>
      </c>
      <c r="I27" s="90"/>
      <c r="J27" s="90"/>
      <c r="K27" s="90"/>
      <c r="L27" s="90"/>
      <c r="M27" s="150">
        <v>0</v>
      </c>
      <c r="N27" s="145">
        <v>0</v>
      </c>
      <c r="O27" s="145">
        <v>0</v>
      </c>
      <c r="P27" s="145">
        <v>0</v>
      </c>
      <c r="Q27" s="151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  <c r="X27" s="145">
        <v>0</v>
      </c>
      <c r="Y27" s="145">
        <v>0</v>
      </c>
      <c r="Z27" s="145">
        <v>0</v>
      </c>
      <c r="AA27" s="145">
        <v>1.04</v>
      </c>
      <c r="AB27" s="145">
        <v>0.96</v>
      </c>
      <c r="AC27" s="145">
        <v>0.89</v>
      </c>
      <c r="AD27" s="145">
        <v>0.39</v>
      </c>
      <c r="AE27" s="145">
        <v>0</v>
      </c>
      <c r="AF27" s="145">
        <v>0</v>
      </c>
      <c r="AG27" s="145">
        <v>0</v>
      </c>
      <c r="AH27" s="145">
        <v>0</v>
      </c>
      <c r="AI27" s="145">
        <v>0</v>
      </c>
      <c r="AJ27" s="145">
        <v>0</v>
      </c>
      <c r="AK27" s="145">
        <v>0</v>
      </c>
      <c r="AL27" s="145">
        <v>0</v>
      </c>
      <c r="AM27" s="145">
        <v>0</v>
      </c>
      <c r="AN27" s="145">
        <v>0</v>
      </c>
      <c r="AO27" s="145">
        <v>0</v>
      </c>
      <c r="AP27" s="145">
        <v>0</v>
      </c>
      <c r="AQ27" s="145">
        <v>0</v>
      </c>
      <c r="AR27" s="145">
        <v>0</v>
      </c>
      <c r="AS27" s="145">
        <v>0</v>
      </c>
      <c r="AT27" s="145">
        <v>0</v>
      </c>
      <c r="AU27" s="145">
        <v>0</v>
      </c>
      <c r="AV27" s="145">
        <v>0</v>
      </c>
      <c r="AW27" s="145">
        <v>0</v>
      </c>
      <c r="AX27" s="145">
        <v>0</v>
      </c>
      <c r="AY27" s="145">
        <v>0</v>
      </c>
      <c r="AZ27" s="145">
        <v>0</v>
      </c>
      <c r="BA27" s="145">
        <v>0</v>
      </c>
      <c r="BB27" s="145">
        <v>0</v>
      </c>
      <c r="BC27" s="145">
        <v>0</v>
      </c>
      <c r="BD27" s="145">
        <v>0</v>
      </c>
      <c r="BE27" s="145">
        <v>0</v>
      </c>
      <c r="BF27" s="145">
        <v>0</v>
      </c>
      <c r="BG27" s="145">
        <v>0</v>
      </c>
      <c r="BH27" s="145">
        <v>0</v>
      </c>
      <c r="BI27" s="145">
        <v>0</v>
      </c>
      <c r="BJ27" s="145">
        <v>0</v>
      </c>
      <c r="BK27" s="145">
        <v>0</v>
      </c>
      <c r="BL27" s="145">
        <v>0</v>
      </c>
      <c r="BM27" s="145">
        <v>0</v>
      </c>
      <c r="BN27" s="90"/>
    </row>
    <row r="28" spans="1:93" x14ac:dyDescent="0.35">
      <c r="A28" s="99" t="s">
        <v>94</v>
      </c>
      <c r="B28" s="99" t="s">
        <v>40</v>
      </c>
      <c r="C28" s="99" t="s">
        <v>336</v>
      </c>
      <c r="D28" s="99" t="s">
        <v>81</v>
      </c>
      <c r="E28" s="99" t="s">
        <v>337</v>
      </c>
      <c r="F28" s="99" t="s">
        <v>12</v>
      </c>
      <c r="G28" s="99" t="s">
        <v>76</v>
      </c>
      <c r="H28" s="99" t="s">
        <v>75</v>
      </c>
      <c r="I28" s="99"/>
      <c r="J28" s="99"/>
      <c r="K28" s="99"/>
      <c r="L28" s="99"/>
      <c r="M28" s="148">
        <v>6.0819000000000001</v>
      </c>
      <c r="N28" s="144">
        <v>6.6056999999999997</v>
      </c>
      <c r="O28" s="144">
        <v>6.1866599999999998</v>
      </c>
      <c r="P28" s="144">
        <v>5.9538599999999997</v>
      </c>
      <c r="Q28" s="149">
        <v>6.2070299999999996</v>
      </c>
      <c r="R28" s="144">
        <v>6.2070299999999996</v>
      </c>
      <c r="S28" s="144">
        <v>6.2070299999999996</v>
      </c>
      <c r="T28" s="144">
        <v>6.2070299999999996</v>
      </c>
      <c r="U28" s="144">
        <v>6.2070299999999996</v>
      </c>
      <c r="V28" s="144">
        <v>6.2070299999999996</v>
      </c>
      <c r="W28" s="144">
        <v>6.2070299999999996</v>
      </c>
      <c r="X28" s="144">
        <v>6.2070299999999996</v>
      </c>
      <c r="Y28" s="144">
        <v>6.2070299999999996</v>
      </c>
      <c r="Z28" s="144">
        <v>6.2070299999999996</v>
      </c>
      <c r="AA28" s="144">
        <v>2.5170300000000001</v>
      </c>
      <c r="AB28" s="144">
        <v>2.5170300000000001</v>
      </c>
      <c r="AC28" s="144">
        <v>2.5170300000000001</v>
      </c>
      <c r="AD28" s="144">
        <v>2.2416529999999999</v>
      </c>
      <c r="AE28" s="144">
        <v>2.2416529999999999</v>
      </c>
      <c r="AF28" s="144">
        <v>2.2416529999999999</v>
      </c>
      <c r="AG28" s="144">
        <v>2.2416529999999999</v>
      </c>
      <c r="AH28" s="144">
        <v>2.2416529999999999</v>
      </c>
      <c r="AI28" s="144">
        <v>2.2416529999999999</v>
      </c>
      <c r="AJ28" s="144">
        <v>2.2416529999999999</v>
      </c>
      <c r="AK28" s="144">
        <v>2.2416529999999999</v>
      </c>
      <c r="AL28" s="144">
        <v>2.2416529999999999</v>
      </c>
      <c r="AM28" s="144">
        <v>2.2416529999999999</v>
      </c>
      <c r="AN28" s="144">
        <v>2.2416529999999999</v>
      </c>
      <c r="AO28" s="144">
        <v>2.2416529999999999</v>
      </c>
      <c r="AP28" s="144">
        <v>2.2416529999999999</v>
      </c>
      <c r="AQ28" s="144">
        <v>2.2416529999999999</v>
      </c>
      <c r="AR28" s="144">
        <v>2.2416529999999999</v>
      </c>
      <c r="AS28" s="144">
        <v>2.2416529999999999</v>
      </c>
      <c r="AT28" s="144">
        <v>2.2416529999999999</v>
      </c>
      <c r="AU28" s="144">
        <v>2.2416529999999999</v>
      </c>
      <c r="AV28" s="144">
        <v>2.2416529999999999</v>
      </c>
      <c r="AW28" s="144">
        <v>2.2416529999999999</v>
      </c>
      <c r="AX28" s="144">
        <v>2.2416529999999999</v>
      </c>
      <c r="AY28" s="144">
        <v>2.2416529999999999</v>
      </c>
      <c r="AZ28" s="144">
        <v>2.2416529999999999</v>
      </c>
      <c r="BA28" s="144">
        <v>2.2416529999999999</v>
      </c>
      <c r="BB28" s="144">
        <v>2.2416529999999999</v>
      </c>
      <c r="BC28" s="144">
        <v>2.2416529999999999</v>
      </c>
      <c r="BD28" s="144">
        <v>2.2416529999999999</v>
      </c>
      <c r="BE28" s="144">
        <v>2.2416529999999999</v>
      </c>
      <c r="BF28" s="144">
        <v>2.2416529999999999</v>
      </c>
      <c r="BG28" s="144">
        <v>2.2416529999999999</v>
      </c>
      <c r="BH28" s="144">
        <v>2.2416529999999999</v>
      </c>
      <c r="BI28" s="144">
        <v>2.2416529999999999</v>
      </c>
      <c r="BJ28" s="144">
        <v>2.2416529999999999</v>
      </c>
      <c r="BK28" s="144">
        <v>2.2416529999999999</v>
      </c>
      <c r="BL28" s="144">
        <v>2.2416529999999999</v>
      </c>
      <c r="BM28" s="144">
        <v>2.2416499999999999</v>
      </c>
      <c r="BN28" s="90"/>
    </row>
    <row r="29" spans="1:93" ht="15" thickBot="1" x14ac:dyDescent="0.4">
      <c r="A29" s="90" t="s">
        <v>94</v>
      </c>
      <c r="B29" s="90" t="s">
        <v>40</v>
      </c>
      <c r="C29" s="90" t="s">
        <v>420</v>
      </c>
      <c r="D29" s="90" t="s">
        <v>81</v>
      </c>
      <c r="E29" s="90" t="s">
        <v>421</v>
      </c>
      <c r="F29" s="90" t="s">
        <v>12</v>
      </c>
      <c r="G29" s="90" t="s">
        <v>76</v>
      </c>
      <c r="H29" s="90" t="s">
        <v>75</v>
      </c>
      <c r="I29" s="90"/>
      <c r="J29" s="90"/>
      <c r="K29" s="90"/>
      <c r="L29" s="90"/>
      <c r="M29" s="161">
        <v>0.91979864717806825</v>
      </c>
      <c r="N29" s="74">
        <v>6.5717789285822841</v>
      </c>
      <c r="O29" s="74">
        <v>4.8232404770645925</v>
      </c>
      <c r="P29" s="74">
        <v>1.8856843657413787</v>
      </c>
      <c r="Q29" s="162">
        <v>3.55</v>
      </c>
      <c r="R29">
        <f>Q29+($BM$29-$Q$29)/48</f>
        <v>3.55</v>
      </c>
      <c r="S29">
        <f t="shared" ref="S29:BL29" si="0">R29+($BM$29-$Q$29)/48</f>
        <v>3.55</v>
      </c>
      <c r="T29">
        <f t="shared" si="0"/>
        <v>3.55</v>
      </c>
      <c r="U29">
        <f t="shared" si="0"/>
        <v>3.55</v>
      </c>
      <c r="V29">
        <f t="shared" si="0"/>
        <v>3.55</v>
      </c>
      <c r="W29">
        <f t="shared" si="0"/>
        <v>3.55</v>
      </c>
      <c r="X29">
        <v>3.55</v>
      </c>
      <c r="Y29">
        <v>1.615</v>
      </c>
      <c r="Z29">
        <v>3.55</v>
      </c>
      <c r="AA29">
        <v>3.55</v>
      </c>
      <c r="AB29">
        <f t="shared" si="0"/>
        <v>3.55</v>
      </c>
      <c r="AC29">
        <f t="shared" si="0"/>
        <v>3.55</v>
      </c>
      <c r="AD29">
        <f t="shared" si="0"/>
        <v>3.55</v>
      </c>
      <c r="AE29">
        <f t="shared" si="0"/>
        <v>3.55</v>
      </c>
      <c r="AF29">
        <f t="shared" si="0"/>
        <v>3.55</v>
      </c>
      <c r="AG29">
        <f t="shared" si="0"/>
        <v>3.55</v>
      </c>
      <c r="AH29">
        <f t="shared" si="0"/>
        <v>3.55</v>
      </c>
      <c r="AI29">
        <f t="shared" si="0"/>
        <v>3.55</v>
      </c>
      <c r="AJ29">
        <f t="shared" si="0"/>
        <v>3.55</v>
      </c>
      <c r="AK29">
        <f t="shared" si="0"/>
        <v>3.55</v>
      </c>
      <c r="AL29">
        <f t="shared" si="0"/>
        <v>3.55</v>
      </c>
      <c r="AM29">
        <f t="shared" si="0"/>
        <v>3.55</v>
      </c>
      <c r="AN29">
        <f t="shared" si="0"/>
        <v>3.55</v>
      </c>
      <c r="AO29">
        <f t="shared" si="0"/>
        <v>3.55</v>
      </c>
      <c r="AP29">
        <f t="shared" si="0"/>
        <v>3.55</v>
      </c>
      <c r="AQ29">
        <f t="shared" si="0"/>
        <v>3.55</v>
      </c>
      <c r="AR29">
        <f t="shared" si="0"/>
        <v>3.55</v>
      </c>
      <c r="AS29">
        <f t="shared" si="0"/>
        <v>3.55</v>
      </c>
      <c r="AT29">
        <f t="shared" si="0"/>
        <v>3.55</v>
      </c>
      <c r="AU29">
        <f t="shared" si="0"/>
        <v>3.55</v>
      </c>
      <c r="AV29">
        <f t="shared" si="0"/>
        <v>3.55</v>
      </c>
      <c r="AW29">
        <f t="shared" si="0"/>
        <v>3.55</v>
      </c>
      <c r="AX29">
        <f t="shared" si="0"/>
        <v>3.55</v>
      </c>
      <c r="AY29">
        <f t="shared" si="0"/>
        <v>3.55</v>
      </c>
      <c r="AZ29">
        <f t="shared" si="0"/>
        <v>3.55</v>
      </c>
      <c r="BA29">
        <f t="shared" si="0"/>
        <v>3.55</v>
      </c>
      <c r="BB29">
        <f t="shared" si="0"/>
        <v>3.55</v>
      </c>
      <c r="BC29">
        <f t="shared" si="0"/>
        <v>3.55</v>
      </c>
      <c r="BD29">
        <f t="shared" si="0"/>
        <v>3.55</v>
      </c>
      <c r="BE29">
        <f t="shared" si="0"/>
        <v>3.55</v>
      </c>
      <c r="BF29">
        <f t="shared" si="0"/>
        <v>3.55</v>
      </c>
      <c r="BG29">
        <f t="shared" si="0"/>
        <v>3.55</v>
      </c>
      <c r="BH29">
        <f t="shared" si="0"/>
        <v>3.55</v>
      </c>
      <c r="BI29">
        <f t="shared" si="0"/>
        <v>3.55</v>
      </c>
      <c r="BJ29">
        <f t="shared" si="0"/>
        <v>3.55</v>
      </c>
      <c r="BK29">
        <f t="shared" si="0"/>
        <v>3.55</v>
      </c>
      <c r="BL29">
        <f t="shared" si="0"/>
        <v>3.55</v>
      </c>
      <c r="BM29">
        <v>3.55</v>
      </c>
    </row>
    <row r="57" spans="65:65" x14ac:dyDescent="0.35">
      <c r="BM57" s="156"/>
    </row>
    <row r="58" spans="65:65" x14ac:dyDescent="0.35">
      <c r="BM58" s="156"/>
    </row>
    <row r="59" spans="65:65" x14ac:dyDescent="0.35">
      <c r="BM59" s="156"/>
    </row>
    <row r="60" spans="65:65" x14ac:dyDescent="0.35">
      <c r="BM60" s="156"/>
    </row>
    <row r="61" spans="65:65" x14ac:dyDescent="0.35">
      <c r="BM61" s="15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CC1A-F8CC-4D27-B6CC-82B1C0AF2710}">
  <dimension ref="A1:BM3"/>
  <sheetViews>
    <sheetView topLeftCell="G1" workbookViewId="0">
      <selection activeCell="Q10" sqref="Q10"/>
    </sheetView>
  </sheetViews>
  <sheetFormatPr defaultRowHeight="14.5" x14ac:dyDescent="0.35"/>
  <cols>
    <col min="1" max="1" width="8" bestFit="1" customWidth="1"/>
    <col min="2" max="2" width="22" bestFit="1" customWidth="1"/>
    <col min="3" max="3" width="9.36328125" bestFit="1" customWidth="1"/>
    <col min="5" max="5" width="17.6328125" bestFit="1" customWidth="1"/>
    <col min="6" max="6" width="10.453125" customWidth="1"/>
    <col min="7" max="8" width="9.54296875" bestFit="1" customWidth="1"/>
    <col min="9" max="9" width="4.90625" bestFit="1" customWidth="1"/>
    <col min="10" max="12" width="6.6328125" bestFit="1" customWidth="1"/>
    <col min="13" max="45" width="7.90625" bestFit="1" customWidth="1"/>
  </cols>
  <sheetData>
    <row r="1" spans="1:65" ht="44" thickBot="1" x14ac:dyDescent="0.4">
      <c r="A1" s="14" t="s">
        <v>0</v>
      </c>
      <c r="B1" s="34" t="s">
        <v>19</v>
      </c>
      <c r="C1" s="15" t="s">
        <v>77</v>
      </c>
      <c r="D1" s="15" t="s">
        <v>80</v>
      </c>
      <c r="E1" s="15" t="s">
        <v>18</v>
      </c>
      <c r="F1" s="30" t="s">
        <v>68</v>
      </c>
      <c r="G1" s="29" t="s">
        <v>36</v>
      </c>
      <c r="H1" s="29" t="s">
        <v>67</v>
      </c>
      <c r="I1" s="14" t="s">
        <v>7</v>
      </c>
      <c r="J1" s="15" t="s">
        <v>29</v>
      </c>
      <c r="K1" s="15" t="s">
        <v>42</v>
      </c>
      <c r="L1" s="16" t="s">
        <v>8</v>
      </c>
      <c r="M1" s="14">
        <v>2018</v>
      </c>
      <c r="N1" s="15">
        <v>2019</v>
      </c>
      <c r="O1" s="31">
        <v>2020</v>
      </c>
      <c r="P1" s="31">
        <v>2021</v>
      </c>
      <c r="Q1" s="31">
        <v>2022</v>
      </c>
      <c r="R1" s="31">
        <v>2023</v>
      </c>
      <c r="S1" s="31">
        <v>2024</v>
      </c>
      <c r="T1" s="31">
        <v>2025</v>
      </c>
      <c r="U1" s="31">
        <v>2026</v>
      </c>
      <c r="V1" s="31">
        <v>2027</v>
      </c>
      <c r="W1" s="31">
        <v>2028</v>
      </c>
      <c r="X1" s="31">
        <v>2029</v>
      </c>
      <c r="Y1" s="31">
        <v>2030</v>
      </c>
      <c r="Z1" s="31">
        <v>2031</v>
      </c>
      <c r="AA1" s="31">
        <v>2032</v>
      </c>
      <c r="AB1" s="31">
        <v>2033</v>
      </c>
      <c r="AC1" s="31">
        <v>2034</v>
      </c>
      <c r="AD1" s="31">
        <v>2035</v>
      </c>
      <c r="AE1" s="31">
        <v>2036</v>
      </c>
      <c r="AF1" s="31">
        <v>2037</v>
      </c>
      <c r="AG1" s="31">
        <v>2038</v>
      </c>
      <c r="AH1" s="31">
        <v>2039</v>
      </c>
      <c r="AI1" s="31">
        <v>2040</v>
      </c>
      <c r="AJ1" s="31">
        <v>2041</v>
      </c>
      <c r="AK1" s="31">
        <v>2042</v>
      </c>
      <c r="AL1" s="31">
        <v>2043</v>
      </c>
      <c r="AM1" s="31">
        <v>2044</v>
      </c>
      <c r="AN1" s="31">
        <v>2045</v>
      </c>
      <c r="AO1" s="31">
        <v>2046</v>
      </c>
      <c r="AP1" s="31">
        <v>2047</v>
      </c>
      <c r="AQ1" s="31">
        <v>2048</v>
      </c>
      <c r="AR1" s="31">
        <v>2049</v>
      </c>
      <c r="AS1" s="32">
        <v>2050</v>
      </c>
      <c r="AT1" s="31">
        <f>+AS1+1</f>
        <v>2051</v>
      </c>
      <c r="AU1" s="31">
        <f t="shared" ref="AU1:BM1" si="0">+AT1+1</f>
        <v>2052</v>
      </c>
      <c r="AV1" s="31">
        <f t="shared" si="0"/>
        <v>2053</v>
      </c>
      <c r="AW1" s="31">
        <f t="shared" si="0"/>
        <v>2054</v>
      </c>
      <c r="AX1" s="31">
        <f t="shared" si="0"/>
        <v>2055</v>
      </c>
      <c r="AY1" s="31">
        <f t="shared" si="0"/>
        <v>2056</v>
      </c>
      <c r="AZ1" s="31">
        <f t="shared" si="0"/>
        <v>2057</v>
      </c>
      <c r="BA1" s="31">
        <f t="shared" si="0"/>
        <v>2058</v>
      </c>
      <c r="BB1" s="31">
        <f t="shared" si="0"/>
        <v>2059</v>
      </c>
      <c r="BC1" s="31">
        <f t="shared" si="0"/>
        <v>2060</v>
      </c>
      <c r="BD1" s="31">
        <f t="shared" si="0"/>
        <v>2061</v>
      </c>
      <c r="BE1" s="31">
        <f t="shared" si="0"/>
        <v>2062</v>
      </c>
      <c r="BF1" s="31">
        <f t="shared" si="0"/>
        <v>2063</v>
      </c>
      <c r="BG1" s="31">
        <f t="shared" si="0"/>
        <v>2064</v>
      </c>
      <c r="BH1" s="31">
        <f t="shared" si="0"/>
        <v>2065</v>
      </c>
      <c r="BI1" s="31">
        <f t="shared" si="0"/>
        <v>2066</v>
      </c>
      <c r="BJ1" s="31">
        <f t="shared" si="0"/>
        <v>2067</v>
      </c>
      <c r="BK1" s="31">
        <f t="shared" si="0"/>
        <v>2068</v>
      </c>
      <c r="BL1" s="31">
        <f t="shared" si="0"/>
        <v>2069</v>
      </c>
      <c r="BM1" s="31">
        <f t="shared" si="0"/>
        <v>2070</v>
      </c>
    </row>
    <row r="2" spans="1:65" x14ac:dyDescent="0.35">
      <c r="A2" s="49" t="s">
        <v>94</v>
      </c>
      <c r="B2" s="59" t="s">
        <v>40</v>
      </c>
      <c r="C2" s="33" t="s">
        <v>91</v>
      </c>
      <c r="D2" s="33" t="s">
        <v>81</v>
      </c>
      <c r="E2" s="50" t="s">
        <v>92</v>
      </c>
      <c r="F2" s="50" t="s">
        <v>12</v>
      </c>
      <c r="G2" s="51" t="s">
        <v>76</v>
      </c>
      <c r="H2" s="51" t="s">
        <v>75</v>
      </c>
      <c r="I2" s="49"/>
      <c r="J2" s="50"/>
      <c r="K2" s="50"/>
      <c r="L2" s="54"/>
      <c r="M2" s="55">
        <v>152.7885</v>
      </c>
      <c r="N2" s="33">
        <v>152.86410000000001</v>
      </c>
      <c r="O2" s="33">
        <v>140.96</v>
      </c>
      <c r="P2" s="33">
        <v>151.7379</v>
      </c>
      <c r="Q2" s="33">
        <v>153.96959999999999</v>
      </c>
      <c r="R2" s="33">
        <v>154.2946</v>
      </c>
      <c r="S2" s="33">
        <v>157.3734</v>
      </c>
      <c r="T2" s="33">
        <v>159.71080000000001</v>
      </c>
      <c r="U2" s="33">
        <v>161.62470000000002</v>
      </c>
      <c r="V2" s="33">
        <v>163.51589999999999</v>
      </c>
      <c r="W2" s="33">
        <v>165.3811</v>
      </c>
      <c r="X2" s="33">
        <v>167.22149999999999</v>
      </c>
      <c r="Y2" s="33">
        <v>169.03530000000001</v>
      </c>
      <c r="Z2" s="33">
        <v>170.8193</v>
      </c>
      <c r="AA2" s="33">
        <v>172.5744</v>
      </c>
      <c r="AB2" s="33">
        <v>174.298</v>
      </c>
      <c r="AC2" s="33">
        <v>175.99009999999998</v>
      </c>
      <c r="AD2" s="33">
        <v>177.6491</v>
      </c>
      <c r="AE2" s="33">
        <v>179.27419999999998</v>
      </c>
      <c r="AF2" s="33">
        <v>180.86359999999999</v>
      </c>
      <c r="AG2" s="33">
        <v>182.41739999999999</v>
      </c>
      <c r="AH2" s="33">
        <v>183.9342</v>
      </c>
      <c r="AI2" s="33">
        <v>185.4128</v>
      </c>
      <c r="AJ2" s="33">
        <v>186.85389999999998</v>
      </c>
      <c r="AK2" s="33">
        <v>188.2576</v>
      </c>
      <c r="AL2" s="33">
        <v>189.6216</v>
      </c>
      <c r="AM2" s="33">
        <v>190.94549999999998</v>
      </c>
      <c r="AN2" s="33">
        <v>192.2303</v>
      </c>
      <c r="AO2" s="33">
        <v>193.47460000000001</v>
      </c>
      <c r="AP2" s="33">
        <v>194.67759999999998</v>
      </c>
      <c r="AQ2" s="33">
        <v>195.83970000000002</v>
      </c>
      <c r="AR2" s="33">
        <v>196.9622</v>
      </c>
      <c r="AS2" s="28">
        <v>198.04300000000001</v>
      </c>
      <c r="AT2" s="33">
        <v>199.1472</v>
      </c>
      <c r="AU2" s="33">
        <v>200.2072</v>
      </c>
      <c r="AV2" s="33">
        <v>201.22469999999998</v>
      </c>
      <c r="AW2" s="33">
        <v>202.20180000000002</v>
      </c>
      <c r="AX2" s="33">
        <v>203.13419999999999</v>
      </c>
      <c r="AY2" s="33">
        <v>204.02499999999998</v>
      </c>
      <c r="AZ2" s="33">
        <v>204.87079999999997</v>
      </c>
      <c r="BA2" s="33">
        <v>205.67239999999998</v>
      </c>
      <c r="BB2" s="33">
        <v>206.4298</v>
      </c>
      <c r="BC2" s="33">
        <v>207.14000000000001</v>
      </c>
      <c r="BD2" s="33">
        <v>207.80559999999997</v>
      </c>
      <c r="BE2" s="33">
        <v>208.42340000000002</v>
      </c>
      <c r="BF2" s="33">
        <v>208.99480000000003</v>
      </c>
      <c r="BG2" s="33">
        <v>209.51820000000001</v>
      </c>
      <c r="BH2" s="33">
        <v>209.99379999999999</v>
      </c>
      <c r="BI2" s="33">
        <v>210.42140000000001</v>
      </c>
      <c r="BJ2" s="33">
        <v>210.80080000000001</v>
      </c>
      <c r="BK2" s="33">
        <v>211.13120000000001</v>
      </c>
      <c r="BL2" s="33">
        <v>211.4135</v>
      </c>
      <c r="BM2" s="28">
        <v>211.64580000000001</v>
      </c>
    </row>
    <row r="3" spans="1:65" x14ac:dyDescent="0.35">
      <c r="A3" s="11" t="s">
        <v>94</v>
      </c>
      <c r="B3" s="53" t="s">
        <v>40</v>
      </c>
      <c r="C3" s="5" t="s">
        <v>13</v>
      </c>
      <c r="D3" s="5" t="s">
        <v>81</v>
      </c>
      <c r="E3" s="7" t="s">
        <v>93</v>
      </c>
      <c r="F3" s="7" t="s">
        <v>12</v>
      </c>
      <c r="G3" s="18" t="s">
        <v>76</v>
      </c>
      <c r="H3" s="18" t="s">
        <v>75</v>
      </c>
      <c r="I3" s="11"/>
      <c r="J3" s="7"/>
      <c r="K3" s="7"/>
      <c r="L3" s="17"/>
      <c r="M3" s="2">
        <v>79.871299999999991</v>
      </c>
      <c r="N3" s="5">
        <v>80.797337011289358</v>
      </c>
      <c r="O3" s="5">
        <v>68.934308266154815</v>
      </c>
      <c r="P3" s="5">
        <v>77.96604746301081</v>
      </c>
      <c r="Q3" s="5">
        <v>79.454647816785283</v>
      </c>
      <c r="R3" s="5">
        <v>82.194667142925283</v>
      </c>
      <c r="S3" s="5">
        <v>84.634222932759045</v>
      </c>
      <c r="T3" s="5">
        <v>86.964209033147043</v>
      </c>
      <c r="U3" s="5">
        <v>89.330684576828759</v>
      </c>
      <c r="V3" s="5">
        <v>91.981946710809012</v>
      </c>
      <c r="W3" s="5">
        <v>94.591820355868194</v>
      </c>
      <c r="X3" s="5">
        <v>96.929307064044337</v>
      </c>
      <c r="Y3" s="5">
        <v>99.424407895336245</v>
      </c>
      <c r="Z3" s="5">
        <v>102.22770937637351</v>
      </c>
      <c r="AA3" s="5">
        <v>105.04722838776352</v>
      </c>
      <c r="AB3" s="5">
        <v>107.84313062057737</v>
      </c>
      <c r="AC3" s="5">
        <v>110.54007213171788</v>
      </c>
      <c r="AD3" s="5">
        <v>113.21289006645866</v>
      </c>
      <c r="AE3" s="5">
        <v>115.97953317159441</v>
      </c>
      <c r="AF3" s="5">
        <v>118.72134318337751</v>
      </c>
      <c r="AG3" s="5">
        <v>121.54805872386157</v>
      </c>
      <c r="AH3" s="5">
        <v>124.49056067375994</v>
      </c>
      <c r="AI3" s="5">
        <v>127.40951341812527</v>
      </c>
      <c r="AJ3" s="5">
        <v>130.30478181087125</v>
      </c>
      <c r="AK3" s="5">
        <v>133.07639153467753</v>
      </c>
      <c r="AL3" s="5">
        <v>135.71741635262262</v>
      </c>
      <c r="AM3" s="5">
        <v>138.43952882233143</v>
      </c>
      <c r="AN3" s="5">
        <v>141.28303626403491</v>
      </c>
      <c r="AO3" s="5">
        <v>144.21428730225105</v>
      </c>
      <c r="AP3" s="5">
        <v>147.01650761459814</v>
      </c>
      <c r="AQ3" s="5">
        <v>149.69071079672321</v>
      </c>
      <c r="AR3" s="5">
        <v>152.40971490644779</v>
      </c>
      <c r="AS3" s="3">
        <v>155.08553984160815</v>
      </c>
      <c r="AT3" s="5">
        <v>158.11009994410583</v>
      </c>
      <c r="AU3" s="5">
        <v>161.30644236140452</v>
      </c>
      <c r="AV3" s="5">
        <v>164.3745299115663</v>
      </c>
      <c r="AW3" s="5">
        <v>167.59119105447027</v>
      </c>
      <c r="AX3" s="5">
        <v>170.77167131502031</v>
      </c>
      <c r="AY3" s="5">
        <v>174.08503028607018</v>
      </c>
      <c r="AZ3" s="5">
        <v>177.364366180351</v>
      </c>
      <c r="BA3" s="5">
        <v>180.74097976565596</v>
      </c>
      <c r="BB3" s="5">
        <v>184.09756522153512</v>
      </c>
      <c r="BC3" s="5">
        <v>187.61200545721493</v>
      </c>
      <c r="BD3" s="5">
        <v>191.12784512825846</v>
      </c>
      <c r="BE3" s="5">
        <v>194.79299778702148</v>
      </c>
      <c r="BF3" s="5">
        <v>198.52307414422293</v>
      </c>
      <c r="BG3" s="5">
        <v>202.30532064258853</v>
      </c>
      <c r="BH3" s="5">
        <v>206.1602088896334</v>
      </c>
      <c r="BI3" s="5">
        <v>210.07891247997935</v>
      </c>
      <c r="BJ3" s="5">
        <v>214.0726843336065</v>
      </c>
      <c r="BK3" s="5">
        <v>218.13476283459275</v>
      </c>
      <c r="BL3" s="5">
        <v>222.27665042303622</v>
      </c>
      <c r="BM3" s="3">
        <v>226.49617326052501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Occupancy_Rate</vt:lpstr>
      <vt:lpstr>Tech_Adoption</vt:lpstr>
      <vt:lpstr>Electrical</vt:lpstr>
      <vt:lpstr>Efficiency</vt:lpstr>
      <vt:lpstr>TElasticity</vt:lpstr>
      <vt:lpstr>SmartGrid</vt:lpstr>
      <vt:lpstr>Biofuels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DANIEL ESTEBAN VILLAMAR CABEZAS</cp:lastModifiedBy>
  <dcterms:created xsi:type="dcterms:W3CDTF">2015-06-05T18:17:20Z</dcterms:created>
  <dcterms:modified xsi:type="dcterms:W3CDTF">2024-04-16T19:21:06Z</dcterms:modified>
</cp:coreProperties>
</file>