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anc\Dropbox\modelo_pi_202303\t1_confection\A1_Outputs\"/>
    </mc:Choice>
  </mc:AlternateContent>
  <xr:revisionPtr revIDLastSave="0" documentId="13_ncr:1_{7D3094E3-125A-4F0B-A134-798D67315A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rivers relacionados ECU" sheetId="1" r:id="rId1"/>
    <sheet name="PIUP INGEI 2018 ECU" sheetId="2" r:id="rId2"/>
    <sheet name="Analisis unidades cemento" sheetId="3" r:id="rId3"/>
    <sheet name="Subsector cemento" sheetId="6" r:id="rId4"/>
    <sheet name="Capacidad residual" sheetId="4" r:id="rId5"/>
    <sheet name="Subsector No cement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Q25" i="6"/>
  <c r="AS25" i="6"/>
  <c r="AW25" i="6"/>
  <c r="AX25" i="6"/>
  <c r="AY25" i="6"/>
  <c r="BC25" i="6"/>
  <c r="BD25" i="6"/>
  <c r="D25" i="6"/>
  <c r="AK15" i="6"/>
  <c r="AL15" i="6"/>
  <c r="AM15" i="6"/>
  <c r="AN15" i="6"/>
  <c r="AN25" i="6" s="1"/>
  <c r="AO15" i="6"/>
  <c r="AO25" i="6" s="1"/>
  <c r="AP15" i="6"/>
  <c r="AP25" i="6" s="1"/>
  <c r="AQ15" i="6"/>
  <c r="AR15" i="6"/>
  <c r="AR25" i="6" s="1"/>
  <c r="AS15" i="6"/>
  <c r="AT15" i="6"/>
  <c r="AT25" i="6" s="1"/>
  <c r="AU15" i="6"/>
  <c r="AU25" i="6" s="1"/>
  <c r="AV15" i="6"/>
  <c r="AV25" i="6" s="1"/>
  <c r="AW15" i="6"/>
  <c r="AX15" i="6"/>
  <c r="AY15" i="6"/>
  <c r="AZ15" i="6"/>
  <c r="AZ25" i="6" s="1"/>
  <c r="BA15" i="6"/>
  <c r="BA25" i="6" s="1"/>
  <c r="BB15" i="6"/>
  <c r="BB25" i="6" s="1"/>
  <c r="BC15" i="6"/>
  <c r="BD15" i="6"/>
  <c r="D20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D15" i="6"/>
  <c r="B60" i="5" l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C7" i="4"/>
  <c r="C15" i="4" s="1"/>
  <c r="C8" i="4"/>
  <c r="C21" i="4"/>
  <c r="G21" i="4"/>
  <c r="H21" i="4"/>
  <c r="I21" i="4"/>
  <c r="S21" i="4"/>
  <c r="T21" i="4"/>
  <c r="U21" i="4"/>
  <c r="B22" i="4"/>
  <c r="J21" i="4" s="1"/>
  <c r="B23" i="4"/>
  <c r="F21" i="4" s="1"/>
  <c r="B16" i="4" l="1"/>
  <c r="B17" i="4" s="1"/>
  <c r="E21" i="4"/>
  <c r="P21" i="4"/>
  <c r="R21" i="4"/>
  <c r="Q21" i="4"/>
  <c r="AA21" i="4"/>
  <c r="X21" i="4"/>
  <c r="L21" i="4"/>
  <c r="N21" i="4"/>
  <c r="Y21" i="4"/>
  <c r="W21" i="4"/>
  <c r="K21" i="4"/>
  <c r="D21" i="4"/>
  <c r="O21" i="4"/>
  <c r="Z21" i="4"/>
  <c r="M21" i="4"/>
  <c r="V21" i="4"/>
  <c r="C31" i="3"/>
  <c r="D31" i="3"/>
  <c r="C32" i="3"/>
  <c r="C33" i="3"/>
  <c r="C34" i="3"/>
  <c r="E21" i="2"/>
  <c r="D21" i="2"/>
  <c r="C21" i="2"/>
  <c r="J20" i="2"/>
  <c r="I20" i="2"/>
  <c r="H20" i="2"/>
  <c r="H24" i="2" s="1"/>
  <c r="G20" i="2"/>
  <c r="F20" i="2"/>
  <c r="F24" i="2" s="1"/>
  <c r="E20" i="2"/>
  <c r="E24" i="2" s="1"/>
  <c r="D20" i="2"/>
  <c r="D24" i="2" s="1"/>
  <c r="C20" i="2"/>
  <c r="C24" i="2" s="1"/>
  <c r="J19" i="2"/>
  <c r="J21" i="2" s="1"/>
  <c r="I19" i="2"/>
  <c r="H19" i="2"/>
  <c r="H21" i="2" s="1"/>
  <c r="G19" i="2"/>
  <c r="F19" i="2"/>
  <c r="F21" i="2" s="1"/>
  <c r="E19" i="2"/>
  <c r="E23" i="2" s="1"/>
  <c r="D19" i="2"/>
  <c r="D23" i="2" s="1"/>
  <c r="C19" i="2"/>
  <c r="C23" i="2" s="1"/>
  <c r="N9" i="2"/>
  <c r="N5" i="2"/>
  <c r="N10" i="2" s="1"/>
  <c r="M15" i="4" l="1"/>
  <c r="Y15" i="4"/>
  <c r="Q15" i="4"/>
  <c r="G15" i="4"/>
  <c r="T15" i="4"/>
  <c r="K15" i="4"/>
  <c r="N15" i="4"/>
  <c r="Z15" i="4"/>
  <c r="I15" i="4"/>
  <c r="V15" i="4"/>
  <c r="W15" i="4"/>
  <c r="O15" i="4"/>
  <c r="AA15" i="4"/>
  <c r="P15" i="4"/>
  <c r="F15" i="4"/>
  <c r="S15" i="4"/>
  <c r="H15" i="4"/>
  <c r="U15" i="4"/>
  <c r="L15" i="4"/>
  <c r="D15" i="4"/>
  <c r="R15" i="4"/>
  <c r="J15" i="4"/>
  <c r="E15" i="4"/>
  <c r="X15" i="4"/>
  <c r="D25" i="2"/>
  <c r="J24" i="2"/>
  <c r="C25" i="2"/>
  <c r="E25" i="2"/>
  <c r="I24" i="2"/>
  <c r="I23" i="2"/>
  <c r="I25" i="2" s="1"/>
  <c r="H23" i="2"/>
  <c r="H25" i="2" s="1"/>
  <c r="J23" i="2"/>
  <c r="N6" i="2"/>
  <c r="N11" i="2" s="1"/>
  <c r="G21" i="2"/>
  <c r="G24" i="2" s="1"/>
  <c r="I21" i="2"/>
  <c r="F23" i="2"/>
  <c r="F25" i="2" s="1"/>
  <c r="J25" i="2" l="1"/>
  <c r="G23" i="2"/>
  <c r="G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C5" authorId="0" shapeId="0" xr:uid="{08714D7E-C9E5-42C4-B59D-9B94555D553F}">
      <text>
        <r>
          <rPr>
            <b/>
            <sz val="9"/>
            <color indexed="81"/>
            <rFont val="Tahoma"/>
            <charset val="1"/>
          </rPr>
          <t>Datos pasados en la plantilla</t>
        </r>
      </text>
    </comment>
    <comment ref="C6" authorId="0" shapeId="0" xr:uid="{8172EC57-EA45-4CE2-87E9-A6271A9E8F65}">
      <text>
        <r>
          <rPr>
            <b/>
            <sz val="9"/>
            <color indexed="81"/>
            <rFont val="Tahoma"/>
            <charset val="1"/>
          </rPr>
          <t>Calculado</t>
        </r>
      </text>
    </comment>
  </commentList>
</comments>
</file>

<file path=xl/sharedStrings.xml><?xml version="1.0" encoding="utf-8"?>
<sst xmlns="http://schemas.openxmlformats.org/spreadsheetml/2006/main" count="96" uniqueCount="78">
  <si>
    <t>Sector C  -  Industrias Manufactureras</t>
  </si>
  <si>
    <t>PIB Sector Y [Miles USD 2021]</t>
  </si>
  <si>
    <t>Tasa de crecimiento del PIB Nacional [%]</t>
  </si>
  <si>
    <t>REPORTE SECTORIAL PARA LOS INVENTARIO SDE GASES EFECTO INVERNADERO - SECTOR IPPU - 1994-2018</t>
  </si>
  <si>
    <t>CATEGORÍA</t>
  </si>
  <si>
    <t xml:space="preserve">2  PROCESOS INDUSTRIALES Y USO DE PRODUCTO  </t>
  </si>
  <si>
    <t>Cemento</t>
  </si>
  <si>
    <t>2A  Industria de los Minerales</t>
  </si>
  <si>
    <t>Resto</t>
  </si>
  <si>
    <t xml:space="preserve">          2A1  Producción de Cemento</t>
  </si>
  <si>
    <t>Total</t>
  </si>
  <si>
    <t>Gg CO2eq</t>
  </si>
  <si>
    <t xml:space="preserve">          2A2  Producción de Cal </t>
  </si>
  <si>
    <t xml:space="preserve">          2A3  Producción de Vidrio </t>
  </si>
  <si>
    <t xml:space="preserve">          2A4  Otros usos de los carbonatos en los procesos</t>
  </si>
  <si>
    <t xml:space="preserve">          2A4a  Cerámica</t>
  </si>
  <si>
    <t xml:space="preserve">          2A4b  Otros Usos de la Soda Ash</t>
  </si>
  <si>
    <t>Mt CO2eq</t>
  </si>
  <si>
    <t>2C  Industria de los Metales</t>
  </si>
  <si>
    <t xml:space="preserve">          2C1  Producción de Hierro y Acero</t>
  </si>
  <si>
    <t xml:space="preserve">          2C5  Producción de Plomo </t>
  </si>
  <si>
    <t>2D  Uso de Productos no Energéticos de combustibles y de solventes.</t>
  </si>
  <si>
    <t xml:space="preserve">          2D1  Uso de Lubricantes </t>
  </si>
  <si>
    <t xml:space="preserve">          2D2  Uso de Cera Parafina </t>
  </si>
  <si>
    <t>No cemento</t>
  </si>
  <si>
    <t>% Cemento</t>
  </si>
  <si>
    <t>% No cemento</t>
  </si>
  <si>
    <t>% Total</t>
  </si>
  <si>
    <t>MtonCO2/Mton Cemento</t>
  </si>
  <si>
    <t>Emisiones</t>
  </si>
  <si>
    <t>PJ/Mton Cemento</t>
  </si>
  <si>
    <t>Consumo eléctrico</t>
  </si>
  <si>
    <t>PJ/Mton Clinker</t>
  </si>
  <si>
    <t>Consumo térmico</t>
  </si>
  <si>
    <t>Mton Cemento</t>
  </si>
  <si>
    <t>Producción de cemento</t>
  </si>
  <si>
    <t>2019E</t>
  </si>
  <si>
    <t>2018E</t>
  </si>
  <si>
    <t>Decisión final</t>
  </si>
  <si>
    <t>%</t>
  </si>
  <si>
    <t>Coprocesamiento</t>
  </si>
  <si>
    <t>Factor de Clinker</t>
  </si>
  <si>
    <t>kgCO2/ton Cemento, Cemento y Clinker. CO2eq? No lo sé</t>
  </si>
  <si>
    <t>Emisiones de la elaboración del cemento</t>
  </si>
  <si>
    <t>Fuente: https://ficem.org/mapa-industria-de-la-region/</t>
  </si>
  <si>
    <t>Kwh/ton Cemento, suma de Clinker y Cemento</t>
  </si>
  <si>
    <t>MJ/ton Clinker</t>
  </si>
  <si>
    <t>Fuente: https://issuu.com/ich_mkt/docs/hoja_ruta_28032019</t>
  </si>
  <si>
    <t>Indicadores mundiales promedio</t>
  </si>
  <si>
    <t>kton cemento</t>
  </si>
  <si>
    <t>miles de toneladas o kton de cemento producido al año</t>
  </si>
  <si>
    <t>Producción de cemento de Ecuador</t>
  </si>
  <si>
    <t>Me gusta PJ porque seguramente es lo que se use en los otros modelos de otros sectores</t>
  </si>
  <si>
    <t>La electricidad no puede estar en algún submúltiplo de Wh porque no está separada de la que ocupa la tecnología de producción de Clinker con electricidad</t>
  </si>
  <si>
    <t>Algún múltiplo de Joules</t>
  </si>
  <si>
    <t>Energía térmica y Electricidad ambos deben estar en las mismas unidades</t>
  </si>
  <si>
    <t>Voy a elegir acá las unidades</t>
  </si>
  <si>
    <t>Vida útil asumida</t>
  </si>
  <si>
    <t>b</t>
  </si>
  <si>
    <t>m</t>
  </si>
  <si>
    <t>Producción de clinker [Mt]</t>
  </si>
  <si>
    <t>Producción de cemento [Mt]</t>
  </si>
  <si>
    <t>Capacidad de producción de clinker que se requiere para satisfacer demanda</t>
  </si>
  <si>
    <t>Capacidad de producción de cemento que se requiere para satisfacer demanda</t>
  </si>
  <si>
    <t>AF</t>
  </si>
  <si>
    <t>Factor de clinker</t>
  </si>
  <si>
    <t>Análisis de la capacidad instalada y su vida útil</t>
  </si>
  <si>
    <t>Año</t>
  </si>
  <si>
    <t>ESTO ES LO ULTIMO USADO</t>
  </si>
  <si>
    <t>Ecuador</t>
  </si>
  <si>
    <t>Producción nacional de cemento</t>
  </si>
  <si>
    <t>Mt de cemento/año</t>
  </si>
  <si>
    <t>Factor medio de Clinker nacional</t>
  </si>
  <si>
    <t>Producción nacional de Clinker</t>
  </si>
  <si>
    <t>Mt de Clinker/año</t>
  </si>
  <si>
    <t>Factor de emisión</t>
  </si>
  <si>
    <t>MtCO2eq/Mt Clinker</t>
  </si>
  <si>
    <t>MtCO2eq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</si>
</sst>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#,##0.0000"/>
    <numFmt numFmtId="166" formatCode="0.0000"/>
    <numFmt numFmtId="167" formatCode="0.000"/>
    <numFmt numFmtId="169" formatCode="_ * #,##0_ ;_ * \-#,##0_ ;_ * &quot;-&quot;??_ ;_ @_ "/>
    <numFmt numFmtId="171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Helvetica"/>
    </font>
    <font>
      <b/>
      <sz val="9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b/>
      <sz val="13"/>
      <color theme="1"/>
      <name val="Open Sans"/>
      <family val="2"/>
    </font>
    <font>
      <sz val="11"/>
      <color theme="1"/>
      <name val="Open Sans"/>
      <family val="2"/>
    </font>
    <font>
      <sz val="11"/>
      <color rgb="FF000000"/>
      <name val="Calibri"/>
      <family val="2"/>
    </font>
    <font>
      <sz val="14"/>
      <color rgb="FFFFFFFF"/>
      <name val="Arial"/>
      <family val="2"/>
    </font>
    <font>
      <sz val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rgb="FF203764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rgb="FFE2EFD9"/>
      </patternFill>
    </fill>
    <fill>
      <patternFill patternType="solid">
        <fgColor rgb="FFFF0000"/>
        <bgColor rgb="FFE2EFD9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0" borderId="0"/>
  </cellStyleXfs>
  <cellXfs count="77">
    <xf numFmtId="0" fontId="0" fillId="0" borderId="0" xfId="0"/>
    <xf numFmtId="0" fontId="6" fillId="4" borderId="0" xfId="3" applyFont="1" applyFill="1" applyAlignment="1">
      <alignment vertical="center"/>
    </xf>
    <xf numFmtId="0" fontId="5" fillId="4" borderId="0" xfId="3" applyFont="1" applyFill="1" applyAlignment="1">
      <alignment horizontal="center" vertical="center"/>
    </xf>
    <xf numFmtId="0" fontId="5" fillId="4" borderId="0" xfId="3" applyFont="1" applyFill="1" applyAlignment="1">
      <alignment vertical="center"/>
    </xf>
    <xf numFmtId="10" fontId="5" fillId="4" borderId="0" xfId="2" applyNumberFormat="1" applyFont="1" applyFill="1" applyBorder="1" applyAlignment="1">
      <alignment horizontal="center" vertical="center"/>
    </xf>
    <xf numFmtId="10" fontId="5" fillId="4" borderId="0" xfId="3" applyNumberFormat="1" applyFont="1" applyFill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" fontId="9" fillId="8" borderId="10" xfId="4" applyNumberFormat="1" applyFont="1" applyFill="1" applyBorder="1" applyAlignment="1">
      <alignment horizontal="right" vertical="center"/>
    </xf>
    <xf numFmtId="43" fontId="0" fillId="0" borderId="0" xfId="0" applyNumberFormat="1"/>
    <xf numFmtId="0" fontId="9" fillId="10" borderId="10" xfId="4" quotePrefix="1" applyFont="1" applyFill="1" applyBorder="1" applyAlignment="1">
      <alignment vertical="center"/>
    </xf>
    <xf numFmtId="0" fontId="9" fillId="10" borderId="10" xfId="4" quotePrefix="1" applyFont="1" applyFill="1" applyBorder="1" applyAlignment="1">
      <alignment horizontal="left" vertical="center"/>
    </xf>
    <xf numFmtId="165" fontId="9" fillId="8" borderId="10" xfId="4" applyNumberFormat="1" applyFont="1" applyFill="1" applyBorder="1" applyAlignment="1">
      <alignment horizontal="right" vertical="center"/>
    </xf>
    <xf numFmtId="166" fontId="0" fillId="0" borderId="0" xfId="0" applyNumberFormat="1"/>
    <xf numFmtId="0" fontId="0" fillId="0" borderId="10" xfId="0" applyBorder="1"/>
    <xf numFmtId="0" fontId="0" fillId="13" borderId="0" xfId="0" applyFill="1"/>
    <xf numFmtId="0" fontId="0" fillId="0" borderId="0" xfId="0" applyAlignment="1">
      <alignment horizontal="left"/>
    </xf>
    <xf numFmtId="0" fontId="0" fillId="14" borderId="10" xfId="0" applyFill="1" applyBorder="1"/>
    <xf numFmtId="0" fontId="0" fillId="15" borderId="0" xfId="0" applyFill="1"/>
    <xf numFmtId="10" fontId="0" fillId="0" borderId="0" xfId="0" applyNumberFormat="1"/>
    <xf numFmtId="10" fontId="0" fillId="0" borderId="0" xfId="2" applyNumberFormat="1" applyFont="1" applyAlignment="1">
      <alignment horizontal="center"/>
    </xf>
    <xf numFmtId="167" fontId="0" fillId="0" borderId="0" xfId="0" applyNumberFormat="1"/>
    <xf numFmtId="10" fontId="5" fillId="16" borderId="0" xfId="0" applyNumberFormat="1" applyFont="1" applyFill="1" applyAlignment="1">
      <alignment horizontal="center" vertical="center"/>
    </xf>
    <xf numFmtId="10" fontId="5" fillId="17" borderId="0" xfId="2" applyNumberFormat="1" applyFont="1" applyFill="1" applyBorder="1" applyAlignment="1">
      <alignment horizontal="center" vertical="center"/>
    </xf>
    <xf numFmtId="0" fontId="3" fillId="18" borderId="0" xfId="0" applyFont="1" applyFill="1"/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2" fillId="19" borderId="0" xfId="0" applyFont="1" applyFill="1"/>
    <xf numFmtId="0" fontId="0" fillId="19" borderId="0" xfId="0" applyFill="1"/>
    <xf numFmtId="0" fontId="0" fillId="19" borderId="5" xfId="0" applyFill="1" applyBorder="1"/>
    <xf numFmtId="2" fontId="13" fillId="20" borderId="0" xfId="0" applyNumberFormat="1" applyFont="1" applyFill="1"/>
    <xf numFmtId="0" fontId="0" fillId="19" borderId="6" xfId="0" applyFill="1" applyBorder="1"/>
    <xf numFmtId="0" fontId="0" fillId="19" borderId="7" xfId="0" applyFill="1" applyBorder="1"/>
    <xf numFmtId="0" fontId="0" fillId="19" borderId="8" xfId="0" applyFill="1" applyBorder="1"/>
    <xf numFmtId="9" fontId="0" fillId="20" borderId="0" xfId="0" applyNumberFormat="1" applyFill="1"/>
    <xf numFmtId="166" fontId="13" fillId="20" borderId="0" xfId="0" applyNumberFormat="1" applyFont="1" applyFill="1"/>
    <xf numFmtId="2" fontId="13" fillId="19" borderId="5" xfId="0" applyNumberFormat="1" applyFont="1" applyFill="1" applyBorder="1"/>
    <xf numFmtId="2" fontId="0" fillId="20" borderId="0" xfId="0" applyNumberFormat="1" applyFill="1"/>
    <xf numFmtId="169" fontId="9" fillId="10" borderId="10" xfId="1" quotePrefix="1" applyNumberFormat="1" applyFont="1" applyFill="1" applyBorder="1" applyAlignment="1" applyProtection="1">
      <alignment vertical="center"/>
    </xf>
    <xf numFmtId="169" fontId="9" fillId="8" borderId="10" xfId="4" applyNumberFormat="1" applyFont="1" applyFill="1" applyBorder="1" applyAlignment="1">
      <alignment horizontal="right" vertical="center"/>
    </xf>
    <xf numFmtId="169" fontId="9" fillId="10" borderId="10" xfId="4" quotePrefix="1" applyNumberFormat="1" applyFont="1" applyFill="1" applyBorder="1" applyAlignment="1">
      <alignment horizontal="right" vertical="center"/>
    </xf>
    <xf numFmtId="169" fontId="9" fillId="10" borderId="10" xfId="4" quotePrefix="1" applyNumberFormat="1" applyFont="1" applyFill="1" applyBorder="1" applyAlignment="1">
      <alignment vertical="center"/>
    </xf>
    <xf numFmtId="169" fontId="9" fillId="10" borderId="10" xfId="1" quotePrefix="1" applyNumberFormat="1" applyFont="1" applyFill="1" applyBorder="1" applyAlignment="1" applyProtection="1">
      <alignment horizontal="right" vertical="center"/>
    </xf>
    <xf numFmtId="169" fontId="9" fillId="10" borderId="10" xfId="1" quotePrefix="1" applyNumberFormat="1" applyFont="1" applyFill="1" applyBorder="1" applyAlignment="1" applyProtection="1">
      <alignment horizontal="left" vertical="center"/>
    </xf>
    <xf numFmtId="169" fontId="9" fillId="8" borderId="10" xfId="4" applyNumberFormat="1" applyFont="1" applyFill="1" applyBorder="1" applyAlignment="1" applyProtection="1">
      <alignment horizontal="right" vertical="center"/>
      <protection locked="0"/>
    </xf>
    <xf numFmtId="0" fontId="0" fillId="21" borderId="0" xfId="0" applyFill="1"/>
    <xf numFmtId="0" fontId="9" fillId="21" borderId="0" xfId="4" applyFont="1" applyFill="1" applyAlignment="1">
      <alignment horizontal="left" vertical="center"/>
    </xf>
    <xf numFmtId="171" fontId="0" fillId="21" borderId="0" xfId="1" applyNumberFormat="1" applyFont="1" applyFill="1"/>
    <xf numFmtId="9" fontId="0" fillId="21" borderId="0" xfId="2" applyFont="1" applyFill="1"/>
    <xf numFmtId="0" fontId="14" fillId="5" borderId="10" xfId="4" quotePrefix="1" applyFont="1" applyFill="1" applyBorder="1" applyAlignment="1">
      <alignment horizontal="center" vertical="center" wrapText="1"/>
    </xf>
    <xf numFmtId="0" fontId="15" fillId="6" borderId="9" xfId="4" applyFont="1" applyFill="1" applyBorder="1" applyAlignment="1">
      <alignment horizontal="center" vertical="center" wrapText="1"/>
    </xf>
    <xf numFmtId="0" fontId="15" fillId="6" borderId="10" xfId="4" quotePrefix="1" applyFont="1" applyFill="1" applyBorder="1" applyAlignment="1">
      <alignment horizontal="center" vertical="center"/>
    </xf>
    <xf numFmtId="0" fontId="9" fillId="7" borderId="10" xfId="4" applyFont="1" applyFill="1" applyBorder="1" applyAlignment="1">
      <alignment vertical="center"/>
    </xf>
    <xf numFmtId="169" fontId="9" fillId="7" borderId="10" xfId="4" applyNumberFormat="1" applyFont="1" applyFill="1" applyBorder="1" applyAlignment="1">
      <alignment vertical="center"/>
    </xf>
    <xf numFmtId="0" fontId="9" fillId="9" borderId="10" xfId="4" applyFont="1" applyFill="1" applyBorder="1" applyAlignment="1">
      <alignment vertical="center"/>
    </xf>
    <xf numFmtId="169" fontId="9" fillId="9" borderId="10" xfId="4" applyNumberFormat="1" applyFont="1" applyFill="1" applyBorder="1" applyAlignment="1">
      <alignment vertical="center"/>
    </xf>
    <xf numFmtId="0" fontId="9" fillId="9" borderId="10" xfId="4" quotePrefix="1" applyFont="1" applyFill="1" applyBorder="1" applyAlignment="1">
      <alignment horizontal="left" vertical="center"/>
    </xf>
    <xf numFmtId="169" fontId="9" fillId="9" borderId="10" xfId="4" quotePrefix="1" applyNumberFormat="1" applyFont="1" applyFill="1" applyBorder="1" applyAlignment="1">
      <alignment horizontal="left" vertical="center"/>
    </xf>
    <xf numFmtId="0" fontId="9" fillId="9" borderId="10" xfId="4" quotePrefix="1" applyFont="1" applyFill="1" applyBorder="1" applyAlignment="1">
      <alignment horizontal="left" vertical="center" wrapText="1"/>
    </xf>
    <xf numFmtId="169" fontId="9" fillId="9" borderId="10" xfId="4" quotePrefix="1" applyNumberFormat="1" applyFont="1" applyFill="1" applyBorder="1" applyAlignment="1">
      <alignment horizontal="left" vertical="center" wrapText="1"/>
    </xf>
    <xf numFmtId="0" fontId="8" fillId="10" borderId="10" xfId="4" quotePrefix="1" applyFont="1" applyFill="1" applyBorder="1" applyAlignment="1">
      <alignment vertical="center"/>
    </xf>
    <xf numFmtId="169" fontId="8" fillId="10" borderId="10" xfId="1" quotePrefix="1" applyNumberFormat="1" applyFont="1" applyFill="1" applyBorder="1" applyAlignment="1" applyProtection="1">
      <alignment vertical="center"/>
    </xf>
    <xf numFmtId="169" fontId="8" fillId="11" borderId="10" xfId="4" quotePrefix="1" applyNumberFormat="1" applyFont="1" applyFill="1" applyBorder="1" applyAlignment="1">
      <alignment horizontal="right" vertical="center"/>
    </xf>
    <xf numFmtId="169" fontId="8" fillId="11" borderId="10" xfId="4" quotePrefix="1" applyNumberFormat="1" applyFont="1" applyFill="1" applyBorder="1" applyAlignment="1">
      <alignment vertical="center"/>
    </xf>
    <xf numFmtId="169" fontId="8" fillId="12" borderId="10" xfId="4" applyNumberFormat="1" applyFont="1" applyFill="1" applyBorder="1" applyAlignment="1">
      <alignment horizontal="right" vertical="center"/>
    </xf>
  </cellXfs>
  <cellStyles count="5">
    <cellStyle name="Millares" xfId="1" builtinId="3"/>
    <cellStyle name="Normal" xfId="0" builtinId="0"/>
    <cellStyle name="Normal 2" xfId="3" xr:uid="{092C53B5-6C19-4E34-89D1-EA4D5254B4E0}"/>
    <cellStyle name="Normal 3" xfId="4" xr:uid="{DC65F1D2-079A-471F-BBE9-9F47059207A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0</xdr:row>
      <xdr:rowOff>180975</xdr:rowOff>
    </xdr:from>
    <xdr:ext cx="7324725" cy="3734598"/>
    <xdr:pic>
      <xdr:nvPicPr>
        <xdr:cNvPr id="2" name="Imagen 1">
          <a:extLst>
            <a:ext uri="{FF2B5EF4-FFF2-40B4-BE49-F238E27FC236}">
              <a16:creationId xmlns:a16="http://schemas.microsoft.com/office/drawing/2014/main" id="{C42499FC-BE27-4E20-A777-4A929D4FF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50" y="180975"/>
          <a:ext cx="7324725" cy="373459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E9"/>
  <sheetViews>
    <sheetView workbookViewId="0"/>
  </sheetViews>
  <sheetFormatPr baseColWidth="10" defaultColWidth="9.140625" defaultRowHeight="15" x14ac:dyDescent="0.25"/>
  <cols>
    <col min="3" max="3" width="37.42578125" bestFit="1" customWidth="1"/>
  </cols>
  <sheetData>
    <row r="4" spans="2:57" ht="15.75" thickBot="1" x14ac:dyDescent="0.3"/>
    <row r="5" spans="2:57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8"/>
    </row>
    <row r="6" spans="2:57" x14ac:dyDescent="0.25">
      <c r="B6" s="9"/>
      <c r="C6" s="1" t="s">
        <v>0</v>
      </c>
      <c r="D6" s="2">
        <v>2018</v>
      </c>
      <c r="E6" s="2">
        <v>2019</v>
      </c>
      <c r="F6" s="2">
        <v>2020</v>
      </c>
      <c r="G6" s="2">
        <v>2021</v>
      </c>
      <c r="H6" s="2">
        <v>2022</v>
      </c>
      <c r="I6" s="2">
        <v>2023</v>
      </c>
      <c r="J6" s="2">
        <v>2024</v>
      </c>
      <c r="K6" s="2">
        <v>2025</v>
      </c>
      <c r="L6" s="2">
        <v>2026</v>
      </c>
      <c r="M6" s="2">
        <v>2027</v>
      </c>
      <c r="N6" s="2">
        <v>2028</v>
      </c>
      <c r="O6" s="2">
        <v>2029</v>
      </c>
      <c r="P6" s="2">
        <v>2030</v>
      </c>
      <c r="Q6" s="2">
        <v>2031</v>
      </c>
      <c r="R6" s="2">
        <v>2032</v>
      </c>
      <c r="S6" s="2">
        <v>2033</v>
      </c>
      <c r="T6" s="2">
        <v>2034</v>
      </c>
      <c r="U6" s="2">
        <v>2035</v>
      </c>
      <c r="V6" s="2">
        <v>2036</v>
      </c>
      <c r="W6" s="2">
        <v>2037</v>
      </c>
      <c r="X6" s="2">
        <v>2038</v>
      </c>
      <c r="Y6" s="2">
        <v>2039</v>
      </c>
      <c r="Z6" s="2">
        <v>2040</v>
      </c>
      <c r="AA6" s="2">
        <v>2041</v>
      </c>
      <c r="AB6" s="2">
        <v>2042</v>
      </c>
      <c r="AC6" s="2">
        <v>2043</v>
      </c>
      <c r="AD6" s="2">
        <v>2044</v>
      </c>
      <c r="AE6" s="2">
        <v>2045</v>
      </c>
      <c r="AF6" s="2">
        <v>2046</v>
      </c>
      <c r="AG6" s="2">
        <v>2047</v>
      </c>
      <c r="AH6" s="2">
        <v>2048</v>
      </c>
      <c r="AI6" s="2">
        <v>2049</v>
      </c>
      <c r="AJ6" s="2">
        <v>2050</v>
      </c>
      <c r="AK6" s="2">
        <v>2051</v>
      </c>
      <c r="AL6" s="2">
        <v>2052</v>
      </c>
      <c r="AM6" s="2">
        <v>2053</v>
      </c>
      <c r="AN6" s="2">
        <v>2054</v>
      </c>
      <c r="AO6" s="2">
        <v>2055</v>
      </c>
      <c r="AP6" s="2">
        <v>2056</v>
      </c>
      <c r="AQ6" s="2">
        <v>2057</v>
      </c>
      <c r="AR6" s="2">
        <v>2058</v>
      </c>
      <c r="AS6" s="2">
        <v>2059</v>
      </c>
      <c r="AT6" s="2">
        <v>2060</v>
      </c>
      <c r="AU6" s="2">
        <v>2061</v>
      </c>
      <c r="AV6" s="2">
        <v>2062</v>
      </c>
      <c r="AW6" s="2">
        <v>2063</v>
      </c>
      <c r="AX6" s="2">
        <v>2064</v>
      </c>
      <c r="AY6" s="2">
        <v>2065</v>
      </c>
      <c r="AZ6" s="2">
        <v>2066</v>
      </c>
      <c r="BA6" s="2">
        <v>2067</v>
      </c>
      <c r="BB6" s="2">
        <v>2068</v>
      </c>
      <c r="BC6" s="2">
        <v>2069</v>
      </c>
      <c r="BD6" s="2">
        <v>2070</v>
      </c>
      <c r="BE6" s="10"/>
    </row>
    <row r="7" spans="2:57" x14ac:dyDescent="0.25">
      <c r="B7" s="9"/>
      <c r="C7" s="3" t="s">
        <v>1</v>
      </c>
      <c r="D7" s="2">
        <v>12853030.767710369</v>
      </c>
      <c r="E7" s="2">
        <v>12930006.65456903</v>
      </c>
      <c r="F7" s="2">
        <v>12191088.543159954</v>
      </c>
      <c r="G7" s="2">
        <v>12568272.386424376</v>
      </c>
      <c r="H7" s="2">
        <v>13043257.626756303</v>
      </c>
      <c r="I7" s="2">
        <v>13325429.131351719</v>
      </c>
      <c r="J7" s="2">
        <v>13855045.892752003</v>
      </c>
      <c r="K7" s="2">
        <v>14089476.662089169</v>
      </c>
      <c r="L7" s="2">
        <v>14536381.653979262</v>
      </c>
      <c r="M7" s="2">
        <v>14855780.696810592</v>
      </c>
      <c r="N7" s="2">
        <v>15395232.866787368</v>
      </c>
      <c r="O7" s="2">
        <v>15576803.261044765</v>
      </c>
      <c r="P7" s="2">
        <v>16060951.449970307</v>
      </c>
      <c r="Q7" s="2">
        <v>16425140.925108433</v>
      </c>
      <c r="R7" s="2">
        <v>16936157.767844144</v>
      </c>
      <c r="S7" s="2">
        <v>17292844.438000303</v>
      </c>
      <c r="T7" s="2">
        <v>17796821.469167229</v>
      </c>
      <c r="U7" s="2">
        <v>18096406.737473037</v>
      </c>
      <c r="V7" s="2">
        <v>18640911.920531403</v>
      </c>
      <c r="W7" s="2">
        <v>18953075.911680669</v>
      </c>
      <c r="X7" s="2">
        <v>19467025.961429454</v>
      </c>
      <c r="Y7" s="2">
        <v>19856301.60947473</v>
      </c>
      <c r="Z7" s="2">
        <v>20365186.486339137</v>
      </c>
      <c r="AA7" s="2">
        <v>20737732.396170344</v>
      </c>
      <c r="AB7" s="2">
        <v>21246519.398233954</v>
      </c>
      <c r="AC7" s="2">
        <v>21534827.82915315</v>
      </c>
      <c r="AD7" s="2">
        <v>22043312.337401599</v>
      </c>
      <c r="AE7" s="2">
        <v>22377587.67777472</v>
      </c>
      <c r="AF7" s="2">
        <v>22916651.751743086</v>
      </c>
      <c r="AG7" s="2">
        <v>23270156.559389796</v>
      </c>
      <c r="AH7" s="2">
        <v>23706470.512411814</v>
      </c>
      <c r="AI7" s="2">
        <v>24076272.401540495</v>
      </c>
      <c r="AJ7" s="2">
        <v>24523161.791912057</v>
      </c>
      <c r="AK7" s="2">
        <v>24998527.761570543</v>
      </c>
      <c r="AL7" s="2">
        <v>25468918.293000888</v>
      </c>
      <c r="AM7" s="2">
        <v>25949372.024415147</v>
      </c>
      <c r="AN7" s="2">
        <v>26425513.361113984</v>
      </c>
      <c r="AO7" s="2">
        <v>26921872.463301845</v>
      </c>
      <c r="AP7" s="2">
        <v>27415736.471920706</v>
      </c>
      <c r="AQ7" s="2">
        <v>27926585.387288358</v>
      </c>
      <c r="AR7" s="2">
        <v>28433101.467244867</v>
      </c>
      <c r="AS7" s="2">
        <v>28955813.822283909</v>
      </c>
      <c r="AT7" s="2">
        <v>29487172.252284504</v>
      </c>
      <c r="AU7" s="2">
        <v>30035657.191710055</v>
      </c>
      <c r="AV7" s="2">
        <v>30594451.958341025</v>
      </c>
      <c r="AW7" s="2">
        <v>31161473.364885479</v>
      </c>
      <c r="AX7" s="2">
        <v>31738201.216632761</v>
      </c>
      <c r="AY7" s="2">
        <v>32324574.104872711</v>
      </c>
      <c r="AZ7" s="2">
        <v>32922151.981980212</v>
      </c>
      <c r="BA7" s="2">
        <v>33529889.66779507</v>
      </c>
      <c r="BB7" s="2">
        <v>34149198.157952741</v>
      </c>
      <c r="BC7" s="2">
        <v>34779439.214110628</v>
      </c>
      <c r="BD7" s="2">
        <v>35422317.45232939</v>
      </c>
      <c r="BE7" s="10"/>
    </row>
    <row r="8" spans="2:57" x14ac:dyDescent="0.25">
      <c r="B8" s="9"/>
      <c r="C8" s="3" t="s">
        <v>2</v>
      </c>
      <c r="D8" s="2"/>
      <c r="E8" s="4">
        <v>5.9889288565340582E-3</v>
      </c>
      <c r="F8" s="4">
        <v>-5.7147543009807095E-2</v>
      </c>
      <c r="G8" s="4">
        <v>3.0939307997729846E-2</v>
      </c>
      <c r="H8" s="5">
        <v>3.7792405012242E-2</v>
      </c>
      <c r="I8" s="5">
        <v>2.163351462264939E-2</v>
      </c>
      <c r="J8" s="5">
        <v>3.9744818435469058E-2</v>
      </c>
      <c r="K8" s="5">
        <v>1.6920244880589245E-2</v>
      </c>
      <c r="L8" s="5">
        <v>3.1719062574736313E-2</v>
      </c>
      <c r="M8" s="5">
        <v>2.1972389720786929E-2</v>
      </c>
      <c r="N8" s="5">
        <v>3.6312609952070189E-2</v>
      </c>
      <c r="O8" s="5">
        <v>1.1793936202751706E-2</v>
      </c>
      <c r="P8" s="5">
        <v>3.1081357375574201E-2</v>
      </c>
      <c r="Q8" s="5">
        <v>2.2675460807696998E-2</v>
      </c>
      <c r="R8" s="5">
        <v>3.1111869606825791E-2</v>
      </c>
      <c r="S8" s="5">
        <v>2.106066057281198E-2</v>
      </c>
      <c r="T8" s="5">
        <v>2.9143674597538017E-2</v>
      </c>
      <c r="U8" s="5">
        <v>1.6833639019464011E-2</v>
      </c>
      <c r="V8" s="5">
        <v>3.0089132663604152E-2</v>
      </c>
      <c r="W8" s="5">
        <v>1.6746175963926038E-2</v>
      </c>
      <c r="X8" s="5">
        <v>2.71169731047213E-2</v>
      </c>
      <c r="Y8" s="5">
        <v>1.9996667637704791E-2</v>
      </c>
      <c r="Z8" s="5">
        <v>2.5628381703347275E-2</v>
      </c>
      <c r="AA8" s="5">
        <v>1.8293272692646793E-2</v>
      </c>
      <c r="AB8" s="5">
        <v>2.4534360476055127E-2</v>
      </c>
      <c r="AC8" s="5">
        <v>1.3569678191297589E-2</v>
      </c>
      <c r="AD8" s="5">
        <v>2.3612192875769294E-2</v>
      </c>
      <c r="AE8" s="5">
        <v>1.5164478697965254E-2</v>
      </c>
      <c r="AF8" s="5">
        <v>2.4089463159773956E-2</v>
      </c>
      <c r="AG8" s="5">
        <v>1.5425674373213013E-2</v>
      </c>
      <c r="AH8" s="5">
        <v>1.8749936293228762E-2</v>
      </c>
      <c r="AI8" s="5">
        <v>1.5599196385436919E-2</v>
      </c>
      <c r="AJ8" s="5">
        <v>1.8561402816781859E-2</v>
      </c>
      <c r="AK8" s="5">
        <v>1.938436706050144E-2</v>
      </c>
      <c r="AL8" s="5">
        <v>1.8816729365697275E-2</v>
      </c>
      <c r="AM8" s="5">
        <v>1.8864316335974594E-2</v>
      </c>
      <c r="AN8" s="5">
        <v>1.8348857777785454E-2</v>
      </c>
      <c r="AO8" s="5">
        <v>1.878332864928435E-2</v>
      </c>
      <c r="AP8" s="5">
        <v>1.8344340992331173E-2</v>
      </c>
      <c r="AQ8" s="5">
        <v>1.863341938272807E-2</v>
      </c>
      <c r="AR8" s="5">
        <v>1.8137415402996626E-2</v>
      </c>
      <c r="AS8" s="5">
        <v>1.8383937314795137E-2</v>
      </c>
      <c r="AT8" s="5">
        <v>1.8350664680392082E-2</v>
      </c>
      <c r="AU8" s="5">
        <v>1.8600798161751645E-2</v>
      </c>
      <c r="AV8" s="5">
        <v>1.8604379556748898E-2</v>
      </c>
      <c r="AW8" s="5">
        <v>1.8533471601862302E-2</v>
      </c>
      <c r="AX8" s="5">
        <v>1.8507720896059125E-2</v>
      </c>
      <c r="AY8" s="5">
        <v>1.8475303128794082E-2</v>
      </c>
      <c r="AZ8" s="5">
        <v>1.8486798160703952E-2</v>
      </c>
      <c r="BA8" s="5">
        <v>1.8459840843560279E-2</v>
      </c>
      <c r="BB8" s="5">
        <v>1.8470340830035653E-2</v>
      </c>
      <c r="BC8" s="5">
        <v>1.8455515507063616E-2</v>
      </c>
      <c r="BD8" s="5">
        <v>1.8484433698342434E-2</v>
      </c>
      <c r="BE8" s="10"/>
    </row>
    <row r="9" spans="2:57" ht="15.75" thickBot="1" x14ac:dyDescent="0.3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8CCD-2E69-4F59-BB9B-8F58F9B0CF1E}">
  <dimension ref="A1:O26"/>
  <sheetViews>
    <sheetView tabSelected="1" zoomScale="130" zoomScaleNormal="130" workbookViewId="0">
      <selection activeCell="M18" sqref="M18"/>
    </sheetView>
  </sheetViews>
  <sheetFormatPr baseColWidth="10" defaultRowHeight="15" x14ac:dyDescent="0.25"/>
  <cols>
    <col min="2" max="2" width="49.7109375" customWidth="1"/>
    <col min="10" max="10" width="12" customWidth="1"/>
  </cols>
  <sheetData>
    <row r="1" spans="1:15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5" ht="18" x14ac:dyDescent="0.25">
      <c r="A2" s="57"/>
      <c r="B2" s="61" t="s">
        <v>3</v>
      </c>
      <c r="C2" s="61"/>
      <c r="D2" s="61"/>
      <c r="E2" s="61"/>
      <c r="F2" s="61"/>
      <c r="G2" s="61"/>
      <c r="H2" s="61"/>
      <c r="I2" s="61"/>
      <c r="J2" s="61"/>
      <c r="K2" s="57"/>
      <c r="L2" s="57"/>
    </row>
    <row r="3" spans="1:15" x14ac:dyDescent="0.25">
      <c r="A3" s="57"/>
      <c r="B3" s="62" t="s">
        <v>4</v>
      </c>
      <c r="C3" s="62">
        <v>1994</v>
      </c>
      <c r="D3" s="62">
        <v>2000</v>
      </c>
      <c r="E3" s="62">
        <v>2006</v>
      </c>
      <c r="F3" s="62">
        <v>2010</v>
      </c>
      <c r="G3" s="62">
        <v>2012</v>
      </c>
      <c r="H3" s="63">
        <v>2014</v>
      </c>
      <c r="I3" s="63">
        <v>2016</v>
      </c>
      <c r="J3" s="63">
        <v>2018</v>
      </c>
      <c r="K3" s="57"/>
      <c r="L3" s="57"/>
      <c r="N3">
        <v>2018</v>
      </c>
    </row>
    <row r="4" spans="1:15" x14ac:dyDescent="0.25">
      <c r="A4" s="57"/>
      <c r="B4" s="64" t="s">
        <v>5</v>
      </c>
      <c r="C4" s="65">
        <v>1273.2636301967677</v>
      </c>
      <c r="D4" s="65">
        <v>1243.339993731767</v>
      </c>
      <c r="E4" s="65">
        <v>1945.2986855435711</v>
      </c>
      <c r="F4" s="65">
        <v>2205.3705259709163</v>
      </c>
      <c r="G4" s="65">
        <v>2409.151095672175</v>
      </c>
      <c r="H4" s="65">
        <v>2402.9343359516242</v>
      </c>
      <c r="I4" s="65">
        <v>2294.3766097796224</v>
      </c>
      <c r="J4" s="65">
        <v>2403.6911983959953</v>
      </c>
      <c r="K4" s="57"/>
      <c r="L4" s="57"/>
      <c r="M4" t="s">
        <v>6</v>
      </c>
      <c r="N4" s="14">
        <v>2008.6213691755099</v>
      </c>
    </row>
    <row r="5" spans="1:15" x14ac:dyDescent="0.25">
      <c r="A5" s="57"/>
      <c r="B5" s="66" t="s">
        <v>7</v>
      </c>
      <c r="C5" s="67">
        <v>1257.7228112901012</v>
      </c>
      <c r="D5" s="67">
        <v>1216.1488358651004</v>
      </c>
      <c r="E5" s="67">
        <v>1912.611384343571</v>
      </c>
      <c r="F5" s="67">
        <v>2174.0402148415828</v>
      </c>
      <c r="G5" s="67">
        <v>2373.3989391975083</v>
      </c>
      <c r="H5" s="67">
        <v>2356.4465068959653</v>
      </c>
      <c r="I5" s="67">
        <v>2242.3948451299075</v>
      </c>
      <c r="J5" s="67">
        <v>2337.8315995817734</v>
      </c>
      <c r="K5" s="57"/>
      <c r="L5" s="57"/>
      <c r="M5" t="s">
        <v>8</v>
      </c>
      <c r="N5" s="15">
        <f>J7+J8+J9+J12+J15</f>
        <v>395.0698292204857</v>
      </c>
    </row>
    <row r="6" spans="1:15" x14ac:dyDescent="0.25">
      <c r="A6" s="57"/>
      <c r="B6" s="72" t="s">
        <v>9</v>
      </c>
      <c r="C6" s="73">
        <v>1147.4035585920001</v>
      </c>
      <c r="D6" s="74">
        <v>1048.3021768184121</v>
      </c>
      <c r="E6" s="75">
        <v>1525.3417699243712</v>
      </c>
      <c r="F6" s="75">
        <v>1781.9687668190829</v>
      </c>
      <c r="G6" s="75">
        <v>1787.6358269638583</v>
      </c>
      <c r="H6" s="76">
        <v>1884.8193399936056</v>
      </c>
      <c r="I6" s="76">
        <v>1750.74</v>
      </c>
      <c r="J6" s="76">
        <v>2008.6213691755099</v>
      </c>
      <c r="K6" s="57"/>
      <c r="L6" s="57"/>
      <c r="M6" t="s">
        <v>10</v>
      </c>
      <c r="N6">
        <f>SUM(N4:N5)</f>
        <v>2403.6911983959958</v>
      </c>
      <c r="O6" t="s">
        <v>11</v>
      </c>
    </row>
    <row r="7" spans="1:15" x14ac:dyDescent="0.25">
      <c r="A7" s="57"/>
      <c r="B7" s="16" t="s">
        <v>12</v>
      </c>
      <c r="C7" s="50">
        <v>49.858629758823533</v>
      </c>
      <c r="D7" s="52">
        <v>62.958920670588235</v>
      </c>
      <c r="E7" s="53">
        <v>65.911101399999993</v>
      </c>
      <c r="F7" s="53">
        <v>66.49797980000001</v>
      </c>
      <c r="G7" s="53">
        <v>71.870884000000004</v>
      </c>
      <c r="H7" s="51">
        <v>76.603900999999993</v>
      </c>
      <c r="I7" s="51">
        <v>93.777321599999993</v>
      </c>
      <c r="J7" s="51">
        <v>107.13296988</v>
      </c>
      <c r="K7" s="57"/>
      <c r="L7" s="57"/>
    </row>
    <row r="8" spans="1:15" x14ac:dyDescent="0.25">
      <c r="A8" s="57"/>
      <c r="B8" s="16" t="s">
        <v>13</v>
      </c>
      <c r="C8" s="50">
        <v>5.2943200820999987</v>
      </c>
      <c r="D8" s="52">
        <v>16.3258076499</v>
      </c>
      <c r="E8" s="53">
        <v>10.9775753451</v>
      </c>
      <c r="F8" s="53">
        <v>7.5096794325000005</v>
      </c>
      <c r="G8" s="53">
        <v>10.88521094115</v>
      </c>
      <c r="H8" s="51">
        <v>14.302132258049999</v>
      </c>
      <c r="I8" s="51">
        <v>10.721889646649998</v>
      </c>
      <c r="J8" s="51">
        <v>14.118755987699998</v>
      </c>
      <c r="K8" s="57"/>
      <c r="L8" s="57"/>
      <c r="N8">
        <v>2018</v>
      </c>
    </row>
    <row r="9" spans="1:15" x14ac:dyDescent="0.25">
      <c r="A9" s="57"/>
      <c r="B9" s="16" t="s">
        <v>14</v>
      </c>
      <c r="C9" s="50">
        <v>55.166302857177492</v>
      </c>
      <c r="D9" s="54">
        <v>88.561930726200004</v>
      </c>
      <c r="E9" s="50">
        <v>310.38093767409998</v>
      </c>
      <c r="F9" s="50">
        <v>318.06378879000005</v>
      </c>
      <c r="G9" s="54">
        <v>503.0070172925</v>
      </c>
      <c r="H9" s="50">
        <v>380.72113364430976</v>
      </c>
      <c r="I9" s="50">
        <v>387.15563388325739</v>
      </c>
      <c r="J9" s="50">
        <v>207.95850453856386</v>
      </c>
      <c r="K9" s="57"/>
      <c r="L9" s="57"/>
      <c r="M9" t="s">
        <v>6</v>
      </c>
      <c r="N9" s="14">
        <f>N4/1000</f>
        <v>2.0086213691755099</v>
      </c>
    </row>
    <row r="10" spans="1:15" x14ac:dyDescent="0.25">
      <c r="A10" s="57"/>
      <c r="B10" s="17" t="s">
        <v>15</v>
      </c>
      <c r="C10" s="54">
        <v>55.166302857177492</v>
      </c>
      <c r="D10" s="52">
        <v>75.518090686199997</v>
      </c>
      <c r="E10" s="52">
        <v>303.83640451409997</v>
      </c>
      <c r="F10" s="52">
        <v>318.06378879000005</v>
      </c>
      <c r="G10" s="52">
        <v>501.20711507850001</v>
      </c>
      <c r="H10" s="51">
        <v>378.92121068430976</v>
      </c>
      <c r="I10" s="51">
        <v>387.15563388325739</v>
      </c>
      <c r="J10" s="51">
        <v>204.89746045312387</v>
      </c>
      <c r="K10" s="57"/>
      <c r="L10" s="57"/>
      <c r="M10" t="s">
        <v>8</v>
      </c>
      <c r="N10" s="18">
        <f>N5/1000</f>
        <v>0.39506982922048572</v>
      </c>
    </row>
    <row r="11" spans="1:15" x14ac:dyDescent="0.25">
      <c r="A11" s="57"/>
      <c r="B11" s="17" t="s">
        <v>16</v>
      </c>
      <c r="C11" s="55">
        <v>0</v>
      </c>
      <c r="D11" s="52">
        <v>13.043840040000001</v>
      </c>
      <c r="E11" s="52">
        <v>6.5445331600000003</v>
      </c>
      <c r="F11" s="52">
        <v>0</v>
      </c>
      <c r="G11" s="52">
        <v>1.7999022140000001</v>
      </c>
      <c r="H11" s="51">
        <v>1.7999229600000002</v>
      </c>
      <c r="I11" s="51">
        <v>0</v>
      </c>
      <c r="J11" s="51">
        <v>3.0610440854399998</v>
      </c>
      <c r="K11" s="57"/>
      <c r="L11" s="57"/>
      <c r="M11" t="s">
        <v>10</v>
      </c>
      <c r="N11" s="14">
        <f t="shared" ref="N11" si="0">N6/1000</f>
        <v>2.4036911983959959</v>
      </c>
      <c r="O11" t="s">
        <v>17</v>
      </c>
    </row>
    <row r="12" spans="1:15" x14ac:dyDescent="0.25">
      <c r="A12" s="57"/>
      <c r="B12" s="68" t="s">
        <v>18</v>
      </c>
      <c r="C12" s="69">
        <v>10.87535224</v>
      </c>
      <c r="D12" s="69">
        <v>25.244011200000003</v>
      </c>
      <c r="E12" s="69">
        <v>30.5915812</v>
      </c>
      <c r="F12" s="69">
        <v>31.043577796000001</v>
      </c>
      <c r="G12" s="69">
        <v>35.469529808000004</v>
      </c>
      <c r="H12" s="69">
        <v>40.577704800000006</v>
      </c>
      <c r="I12" s="69">
        <v>45.898201942</v>
      </c>
      <c r="J12" s="69">
        <v>60.400019999999998</v>
      </c>
      <c r="K12" s="57"/>
      <c r="L12" s="57"/>
    </row>
    <row r="13" spans="1:15" x14ac:dyDescent="0.25">
      <c r="A13" s="57"/>
      <c r="B13" s="17" t="s">
        <v>19</v>
      </c>
      <c r="C13" s="54">
        <v>10.87535224</v>
      </c>
      <c r="D13" s="52">
        <v>25.089611200000004</v>
      </c>
      <c r="E13" s="52">
        <v>29.4154464</v>
      </c>
      <c r="F13" s="52">
        <v>29.76</v>
      </c>
      <c r="G13" s="52">
        <v>33.6</v>
      </c>
      <c r="H13" s="51">
        <v>37.840000000000003</v>
      </c>
      <c r="I13" s="51">
        <v>42.88</v>
      </c>
      <c r="J13" s="51">
        <v>56.4</v>
      </c>
      <c r="K13" s="57"/>
      <c r="L13" s="57"/>
    </row>
    <row r="14" spans="1:15" x14ac:dyDescent="0.25">
      <c r="A14" s="57"/>
      <c r="B14" s="17" t="s">
        <v>20</v>
      </c>
      <c r="C14" s="54">
        <v>0</v>
      </c>
      <c r="D14" s="52">
        <v>0.15440000000000001</v>
      </c>
      <c r="E14" s="52">
        <v>1.1761348</v>
      </c>
      <c r="F14" s="52">
        <v>1.2835777960000001</v>
      </c>
      <c r="G14" s="52">
        <v>1.8695298080000002</v>
      </c>
      <c r="H14" s="56">
        <v>2.7377048000000004</v>
      </c>
      <c r="I14" s="56">
        <v>3.0182019420000001</v>
      </c>
      <c r="J14" s="56">
        <v>4.0000200000000001</v>
      </c>
      <c r="K14" s="57"/>
      <c r="L14" s="57"/>
    </row>
    <row r="15" spans="1:15" ht="24" x14ac:dyDescent="0.25">
      <c r="A15" s="57"/>
      <c r="B15" s="70" t="s">
        <v>21</v>
      </c>
      <c r="C15" s="71">
        <v>4.6654666666666706</v>
      </c>
      <c r="D15" s="71">
        <v>1.9471466666666684</v>
      </c>
      <c r="E15" s="71">
        <v>2.0957200000000018</v>
      </c>
      <c r="F15" s="71">
        <v>0.28673333333333362</v>
      </c>
      <c r="G15" s="71">
        <v>0.28262666666666691</v>
      </c>
      <c r="H15" s="71">
        <v>5.9101242556589657</v>
      </c>
      <c r="I15" s="71">
        <v>6.0835627077149148</v>
      </c>
      <c r="J15" s="71">
        <v>5.4595788142218353</v>
      </c>
      <c r="K15" s="57"/>
      <c r="L15" s="57"/>
    </row>
    <row r="16" spans="1:15" x14ac:dyDescent="0.25">
      <c r="A16" s="57"/>
      <c r="B16" s="17" t="s">
        <v>22</v>
      </c>
      <c r="C16" s="52">
        <v>4.3265200000000039</v>
      </c>
      <c r="D16" s="52">
        <v>0</v>
      </c>
      <c r="E16" s="52">
        <v>0</v>
      </c>
      <c r="F16" s="52">
        <v>0</v>
      </c>
      <c r="G16" s="52">
        <v>0.23877333333333356</v>
      </c>
      <c r="H16" s="56">
        <v>5.4299375889922983</v>
      </c>
      <c r="I16" s="56">
        <v>5.6927913888898258</v>
      </c>
      <c r="J16" s="56">
        <v>4.9365508847829007</v>
      </c>
      <c r="K16" s="57"/>
      <c r="L16" s="57"/>
    </row>
    <row r="17" spans="1:12" x14ac:dyDescent="0.25">
      <c r="A17" s="57"/>
      <c r="B17" s="17" t="s">
        <v>23</v>
      </c>
      <c r="C17" s="54">
        <v>0.33894666666666701</v>
      </c>
      <c r="D17" s="52">
        <v>1.9471466666666684</v>
      </c>
      <c r="E17" s="52">
        <v>2.0957200000000018</v>
      </c>
      <c r="F17" s="52">
        <v>0.28673333333333362</v>
      </c>
      <c r="G17" s="52">
        <v>4.3853333333333376E-2</v>
      </c>
      <c r="H17" s="56">
        <v>0.48018666666666709</v>
      </c>
      <c r="I17" s="56">
        <v>0.39077131882508886</v>
      </c>
      <c r="J17" s="56">
        <v>0.52302792943893417</v>
      </c>
      <c r="K17" s="57"/>
      <c r="L17" s="57"/>
    </row>
    <row r="18" spans="1:12" x14ac:dyDescent="0.2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spans="1:12" x14ac:dyDescent="0.25">
      <c r="A19" s="57"/>
      <c r="B19" s="58" t="s">
        <v>6</v>
      </c>
      <c r="C19" s="59">
        <f t="shared" ref="C19:I19" si="1">C6</f>
        <v>1147.4035585920001</v>
      </c>
      <c r="D19" s="59">
        <f t="shared" si="1"/>
        <v>1048.3021768184121</v>
      </c>
      <c r="E19" s="59">
        <f t="shared" si="1"/>
        <v>1525.3417699243712</v>
      </c>
      <c r="F19" s="59">
        <f t="shared" si="1"/>
        <v>1781.9687668190829</v>
      </c>
      <c r="G19" s="59">
        <f t="shared" si="1"/>
        <v>1787.6358269638583</v>
      </c>
      <c r="H19" s="59">
        <f t="shared" si="1"/>
        <v>1884.8193399936056</v>
      </c>
      <c r="I19" s="59">
        <f t="shared" si="1"/>
        <v>1750.74</v>
      </c>
      <c r="J19" s="59">
        <f>J6</f>
        <v>2008.6213691755099</v>
      </c>
      <c r="K19" s="57"/>
      <c r="L19" s="57"/>
    </row>
    <row r="20" spans="1:12" x14ac:dyDescent="0.25">
      <c r="A20" s="57"/>
      <c r="B20" s="57" t="s">
        <v>24</v>
      </c>
      <c r="C20" s="59">
        <f t="shared" ref="C20:I20" si="2">C7+C8+C9+C12+C15</f>
        <v>125.8600716047677</v>
      </c>
      <c r="D20" s="59">
        <f t="shared" si="2"/>
        <v>195.03781691335487</v>
      </c>
      <c r="E20" s="59">
        <f t="shared" si="2"/>
        <v>419.9569156192</v>
      </c>
      <c r="F20" s="59">
        <f t="shared" si="2"/>
        <v>423.4017591518334</v>
      </c>
      <c r="G20" s="59">
        <f t="shared" si="2"/>
        <v>621.51526870831674</v>
      </c>
      <c r="H20" s="59">
        <f t="shared" si="2"/>
        <v>518.11499595801877</v>
      </c>
      <c r="I20" s="59">
        <f t="shared" si="2"/>
        <v>543.63660977962229</v>
      </c>
      <c r="J20" s="59">
        <f>J7+J8+J9+J12+J15</f>
        <v>395.0698292204857</v>
      </c>
      <c r="K20" s="57"/>
      <c r="L20" s="57"/>
    </row>
    <row r="21" spans="1:12" x14ac:dyDescent="0.25">
      <c r="A21" s="57"/>
      <c r="B21" s="57" t="s">
        <v>10</v>
      </c>
      <c r="C21" s="59">
        <f>C19+C20</f>
        <v>1273.2636301967677</v>
      </c>
      <c r="D21" s="59">
        <f t="shared" ref="D21:J21" si="3">D19+D20</f>
        <v>1243.339993731767</v>
      </c>
      <c r="E21" s="59">
        <f t="shared" si="3"/>
        <v>1945.2986855435711</v>
      </c>
      <c r="F21" s="59">
        <f t="shared" si="3"/>
        <v>2205.3705259709163</v>
      </c>
      <c r="G21" s="59">
        <f t="shared" si="3"/>
        <v>2409.151095672175</v>
      </c>
      <c r="H21" s="59">
        <f t="shared" si="3"/>
        <v>2402.9343359516242</v>
      </c>
      <c r="I21" s="59">
        <f t="shared" si="3"/>
        <v>2294.3766097796224</v>
      </c>
      <c r="J21" s="59">
        <f t="shared" si="3"/>
        <v>2403.6911983959958</v>
      </c>
      <c r="K21" s="57"/>
      <c r="L21" s="57"/>
    </row>
    <row r="22" spans="1:12" x14ac:dyDescent="0.2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spans="1:12" x14ac:dyDescent="0.25">
      <c r="A23" s="57"/>
      <c r="B23" s="58" t="s">
        <v>25</v>
      </c>
      <c r="C23" s="60">
        <f>C19/C21</f>
        <v>0.90115160079981438</v>
      </c>
      <c r="D23" s="60">
        <f t="shared" ref="D23:J23" si="4">D19/D21</f>
        <v>0.84313396343990565</v>
      </c>
      <c r="E23" s="60">
        <f t="shared" si="4"/>
        <v>0.78411700026320008</v>
      </c>
      <c r="F23" s="60">
        <f t="shared" si="4"/>
        <v>0.80801332285628946</v>
      </c>
      <c r="G23" s="60">
        <f t="shared" si="4"/>
        <v>0.74201897513824955</v>
      </c>
      <c r="H23" s="60">
        <f t="shared" si="4"/>
        <v>0.78438237441355974</v>
      </c>
      <c r="I23" s="60">
        <f t="shared" si="4"/>
        <v>0.7630569421504696</v>
      </c>
      <c r="J23" s="60">
        <f t="shared" si="4"/>
        <v>0.83564035618047805</v>
      </c>
      <c r="K23" s="57"/>
      <c r="L23" s="57"/>
    </row>
    <row r="24" spans="1:12" x14ac:dyDescent="0.25">
      <c r="A24" s="57"/>
      <c r="B24" s="57" t="s">
        <v>26</v>
      </c>
      <c r="C24" s="60">
        <f>C20/C21</f>
        <v>9.8848399200185691E-2</v>
      </c>
      <c r="D24" s="60">
        <f t="shared" ref="D24:J24" si="5">D20/D21</f>
        <v>0.15686603656009437</v>
      </c>
      <c r="E24" s="60">
        <f t="shared" si="5"/>
        <v>0.21588299973679992</v>
      </c>
      <c r="F24" s="60">
        <f t="shared" si="5"/>
        <v>0.19198667714371054</v>
      </c>
      <c r="G24" s="60">
        <f t="shared" si="5"/>
        <v>0.25798102486175045</v>
      </c>
      <c r="H24" s="60">
        <f t="shared" si="5"/>
        <v>0.21561762558644026</v>
      </c>
      <c r="I24" s="60">
        <f t="shared" si="5"/>
        <v>0.23694305784953029</v>
      </c>
      <c r="J24" s="60">
        <f t="shared" si="5"/>
        <v>0.16435964381952192</v>
      </c>
      <c r="K24" s="57"/>
      <c r="L24" s="57"/>
    </row>
    <row r="25" spans="1:12" x14ac:dyDescent="0.25">
      <c r="A25" s="57"/>
      <c r="B25" s="57" t="s">
        <v>27</v>
      </c>
      <c r="C25" s="60">
        <f>C23+C24</f>
        <v>1</v>
      </c>
      <c r="D25" s="60">
        <f t="shared" ref="D25:J25" si="6">D23+D24</f>
        <v>1</v>
      </c>
      <c r="E25" s="60">
        <f t="shared" si="6"/>
        <v>1</v>
      </c>
      <c r="F25" s="60">
        <f t="shared" si="6"/>
        <v>1</v>
      </c>
      <c r="G25" s="60">
        <f t="shared" si="6"/>
        <v>1</v>
      </c>
      <c r="H25" s="60">
        <f t="shared" si="6"/>
        <v>1</v>
      </c>
      <c r="I25" s="60">
        <f t="shared" si="6"/>
        <v>0.99999999999999989</v>
      </c>
      <c r="J25" s="60">
        <f t="shared" si="6"/>
        <v>1</v>
      </c>
      <c r="K25" s="57"/>
      <c r="L25" s="57"/>
    </row>
    <row r="26" spans="1:12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6ADA-60A7-4D43-B717-D54296E6C0DC}">
  <dimension ref="A2:N34"/>
  <sheetViews>
    <sheetView workbookViewId="0"/>
  </sheetViews>
  <sheetFormatPr baseColWidth="10" defaultRowHeight="15" x14ac:dyDescent="0.25"/>
  <cols>
    <col min="1" max="1" width="37" customWidth="1"/>
    <col min="2" max="2" width="23.7109375" customWidth="1"/>
  </cols>
  <sheetData>
    <row r="2" spans="1:3" x14ac:dyDescent="0.25">
      <c r="A2" t="s">
        <v>56</v>
      </c>
    </row>
    <row r="4" spans="1:3" x14ac:dyDescent="0.25">
      <c r="B4" t="s">
        <v>55</v>
      </c>
    </row>
    <row r="5" spans="1:3" x14ac:dyDescent="0.25">
      <c r="B5" t="s">
        <v>54</v>
      </c>
    </row>
    <row r="6" spans="1:3" x14ac:dyDescent="0.25">
      <c r="B6" t="s">
        <v>53</v>
      </c>
    </row>
    <row r="7" spans="1:3" x14ac:dyDescent="0.25">
      <c r="B7" t="s">
        <v>52</v>
      </c>
    </row>
    <row r="10" spans="1:3" x14ac:dyDescent="0.25">
      <c r="A10" t="s">
        <v>51</v>
      </c>
    </row>
    <row r="12" spans="1:3" x14ac:dyDescent="0.25">
      <c r="B12" t="s">
        <v>50</v>
      </c>
    </row>
    <row r="15" spans="1:3" x14ac:dyDescent="0.25">
      <c r="A15" s="20"/>
      <c r="B15" s="20" t="s">
        <v>37</v>
      </c>
      <c r="C15" s="20" t="s">
        <v>36</v>
      </c>
    </row>
    <row r="16" spans="1:3" x14ac:dyDescent="0.25">
      <c r="A16" s="20" t="s">
        <v>49</v>
      </c>
      <c r="B16" s="20">
        <v>5760</v>
      </c>
      <c r="C16" s="20">
        <v>6270</v>
      </c>
    </row>
    <row r="19" spans="1:14" x14ac:dyDescent="0.25">
      <c r="A19" t="s">
        <v>48</v>
      </c>
      <c r="C19" t="s">
        <v>47</v>
      </c>
    </row>
    <row r="21" spans="1:14" x14ac:dyDescent="0.25">
      <c r="A21" t="s">
        <v>33</v>
      </c>
      <c r="B21">
        <v>3510</v>
      </c>
      <c r="C21" t="s">
        <v>46</v>
      </c>
    </row>
    <row r="22" spans="1:14" x14ac:dyDescent="0.25">
      <c r="A22" t="s">
        <v>31</v>
      </c>
      <c r="B22">
        <v>101</v>
      </c>
      <c r="C22" t="s">
        <v>45</v>
      </c>
      <c r="N22" t="s">
        <v>44</v>
      </c>
    </row>
    <row r="23" spans="1:14" x14ac:dyDescent="0.25">
      <c r="A23" t="s">
        <v>43</v>
      </c>
      <c r="B23">
        <v>616</v>
      </c>
      <c r="C23" t="s">
        <v>42</v>
      </c>
    </row>
    <row r="24" spans="1:14" x14ac:dyDescent="0.25">
      <c r="A24" t="s">
        <v>41</v>
      </c>
      <c r="B24">
        <v>76</v>
      </c>
      <c r="C24" t="s">
        <v>39</v>
      </c>
    </row>
    <row r="25" spans="1:14" x14ac:dyDescent="0.25">
      <c r="A25" t="s">
        <v>40</v>
      </c>
      <c r="B25">
        <v>16</v>
      </c>
      <c r="C25" t="s">
        <v>39</v>
      </c>
    </row>
    <row r="29" spans="1:14" x14ac:dyDescent="0.25">
      <c r="A29" s="21" t="s">
        <v>38</v>
      </c>
    </row>
    <row r="30" spans="1:14" x14ac:dyDescent="0.25">
      <c r="C30" s="20" t="s">
        <v>37</v>
      </c>
      <c r="D30" s="20" t="s">
        <v>36</v>
      </c>
    </row>
    <row r="31" spans="1:14" x14ac:dyDescent="0.25">
      <c r="A31" t="s">
        <v>35</v>
      </c>
      <c r="B31" t="s">
        <v>34</v>
      </c>
      <c r="C31" s="19">
        <f>B16/1000</f>
        <v>5.76</v>
      </c>
      <c r="D31">
        <f>C16/1000</f>
        <v>6.27</v>
      </c>
    </row>
    <row r="32" spans="1:14" x14ac:dyDescent="0.25">
      <c r="A32" t="s">
        <v>33</v>
      </c>
      <c r="B32" t="s">
        <v>32</v>
      </c>
      <c r="C32" s="19">
        <f>B21/1000</f>
        <v>3.51</v>
      </c>
    </row>
    <row r="33" spans="1:3" x14ac:dyDescent="0.25">
      <c r="A33" t="s">
        <v>31</v>
      </c>
      <c r="B33" t="s">
        <v>30</v>
      </c>
      <c r="C33" s="19">
        <f>B22*3.6/1000</f>
        <v>0.36360000000000003</v>
      </c>
    </row>
    <row r="34" spans="1:3" x14ac:dyDescent="0.25">
      <c r="A34" t="s">
        <v>29</v>
      </c>
      <c r="B34" t="s">
        <v>28</v>
      </c>
      <c r="C34" s="19">
        <f>B23/1000</f>
        <v>0.61599999999999999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DA50-AB60-440F-8AD7-A1762E878229}">
  <dimension ref="B1:BE26"/>
  <sheetViews>
    <sheetView topLeftCell="AT1" workbookViewId="0">
      <selection activeCell="D5" sqref="D5:BD5"/>
    </sheetView>
  </sheetViews>
  <sheetFormatPr baseColWidth="10" defaultRowHeight="15" x14ac:dyDescent="0.25"/>
  <cols>
    <col min="3" max="3" width="30.28515625" bestFit="1" customWidth="1"/>
  </cols>
  <sheetData>
    <row r="1" spans="2:57" ht="19.5" thickBot="1" x14ac:dyDescent="0.3">
      <c r="B1" s="31"/>
      <c r="C1" s="32" t="s">
        <v>69</v>
      </c>
      <c r="D1" s="33">
        <v>2018</v>
      </c>
      <c r="E1" s="33">
        <v>2019</v>
      </c>
      <c r="F1" s="33">
        <v>2020</v>
      </c>
      <c r="G1" s="33">
        <v>2021</v>
      </c>
      <c r="H1" s="33">
        <v>2022</v>
      </c>
      <c r="I1" s="33">
        <v>2023</v>
      </c>
      <c r="J1" s="33">
        <v>2024</v>
      </c>
      <c r="K1" s="33">
        <v>2025</v>
      </c>
      <c r="L1" s="33">
        <v>2026</v>
      </c>
      <c r="M1" s="33">
        <v>2027</v>
      </c>
      <c r="N1" s="33">
        <v>2028</v>
      </c>
      <c r="O1" s="33">
        <v>2029</v>
      </c>
      <c r="P1" s="33">
        <v>2030</v>
      </c>
      <c r="Q1" s="33">
        <v>2031</v>
      </c>
      <c r="R1" s="33">
        <v>2032</v>
      </c>
      <c r="S1" s="33">
        <v>2033</v>
      </c>
      <c r="T1" s="33">
        <v>2034</v>
      </c>
      <c r="U1" s="33">
        <v>2035</v>
      </c>
      <c r="V1" s="33">
        <v>2036</v>
      </c>
      <c r="W1" s="33">
        <v>2037</v>
      </c>
      <c r="X1" s="33">
        <v>2038</v>
      </c>
      <c r="Y1" s="33">
        <v>2039</v>
      </c>
      <c r="Z1" s="33">
        <v>2040</v>
      </c>
      <c r="AA1" s="33">
        <v>2041</v>
      </c>
      <c r="AB1" s="33">
        <v>2042</v>
      </c>
      <c r="AC1" s="33">
        <v>2043</v>
      </c>
      <c r="AD1" s="33">
        <v>2044</v>
      </c>
      <c r="AE1" s="33">
        <v>2045</v>
      </c>
      <c r="AF1" s="33">
        <v>2046</v>
      </c>
      <c r="AG1" s="33">
        <v>2047</v>
      </c>
      <c r="AH1" s="33">
        <v>2048</v>
      </c>
      <c r="AI1" s="33">
        <v>2049</v>
      </c>
      <c r="AJ1" s="33">
        <v>2050</v>
      </c>
      <c r="AK1" s="33">
        <v>2051</v>
      </c>
      <c r="AL1" s="33">
        <v>2052</v>
      </c>
      <c r="AM1" s="33">
        <v>2053</v>
      </c>
      <c r="AN1" s="33">
        <v>2054</v>
      </c>
      <c r="AO1" s="33">
        <v>2055</v>
      </c>
      <c r="AP1" s="33">
        <v>2056</v>
      </c>
      <c r="AQ1" s="33">
        <v>2057</v>
      </c>
      <c r="AR1" s="33">
        <v>2058</v>
      </c>
      <c r="AS1" s="33">
        <v>2059</v>
      </c>
      <c r="AT1" s="33">
        <v>2060</v>
      </c>
      <c r="AU1" s="33">
        <v>2061</v>
      </c>
      <c r="AV1" s="33">
        <v>2062</v>
      </c>
      <c r="AW1" s="33">
        <v>2063</v>
      </c>
      <c r="AX1" s="33">
        <v>2064</v>
      </c>
      <c r="AY1" s="33">
        <v>2065</v>
      </c>
      <c r="AZ1" s="33">
        <v>2066</v>
      </c>
      <c r="BA1" s="33">
        <v>2067</v>
      </c>
      <c r="BB1" s="33">
        <v>2068</v>
      </c>
      <c r="BC1" s="33">
        <v>2069</v>
      </c>
      <c r="BD1" s="33">
        <v>2070</v>
      </c>
      <c r="BE1" s="34"/>
    </row>
    <row r="2" spans="2:57" ht="15.75" thickBot="1" x14ac:dyDescent="0.3"/>
    <row r="3" spans="2:57" x14ac:dyDescent="0.2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7"/>
    </row>
    <row r="4" spans="2:57" x14ac:dyDescent="0.25">
      <c r="B4" s="38"/>
      <c r="C4" s="39" t="s">
        <v>70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</row>
    <row r="5" spans="2:57" x14ac:dyDescent="0.25">
      <c r="B5" s="38"/>
      <c r="C5" s="40" t="s">
        <v>71</v>
      </c>
      <c r="D5" s="42">
        <v>5.0559799999999999</v>
      </c>
      <c r="E5" s="42">
        <v>4.8176445181893577</v>
      </c>
      <c r="F5" s="42">
        <v>3.8519524900047575</v>
      </c>
      <c r="G5" s="42">
        <v>3.5964194252948531</v>
      </c>
      <c r="H5" s="42">
        <v>4.2395670172320603</v>
      </c>
      <c r="I5" s="42">
        <v>4.45633134877193</v>
      </c>
      <c r="J5" s="42">
        <v>4.6730956803117394</v>
      </c>
      <c r="K5" s="42">
        <v>4.8898600118516091</v>
      </c>
      <c r="L5" s="42">
        <v>5.1066243433914185</v>
      </c>
      <c r="M5" s="42">
        <v>5.3233886749312882</v>
      </c>
      <c r="N5" s="42">
        <v>5.5401530064710975</v>
      </c>
      <c r="O5" s="42">
        <v>5.7569173380109673</v>
      </c>
      <c r="P5" s="42">
        <v>5.9736816695507766</v>
      </c>
      <c r="Q5" s="42">
        <v>6.1904460010906464</v>
      </c>
      <c r="R5" s="42">
        <v>6.4072103326305152</v>
      </c>
      <c r="S5" s="42">
        <v>6.6239746641703254</v>
      </c>
      <c r="T5" s="42">
        <v>6.8407389957101943</v>
      </c>
      <c r="U5" s="42">
        <v>7.0575033272500045</v>
      </c>
      <c r="V5" s="42">
        <v>7.2742676587898734</v>
      </c>
      <c r="W5" s="42">
        <v>7.4910319903296827</v>
      </c>
      <c r="X5" s="42">
        <v>7.7077963218695524</v>
      </c>
      <c r="Y5" s="42">
        <v>7.9245606534093618</v>
      </c>
      <c r="Z5" s="42">
        <v>8.1413249849492306</v>
      </c>
      <c r="AA5" s="42">
        <v>8.3580893164890409</v>
      </c>
      <c r="AB5" s="42">
        <v>8.5748536480289097</v>
      </c>
      <c r="AC5" s="42">
        <v>8.7916179795687199</v>
      </c>
      <c r="AD5" s="42">
        <v>9.0083823111085888</v>
      </c>
      <c r="AE5" s="42">
        <v>9.225146642648399</v>
      </c>
      <c r="AF5" s="42">
        <v>9.4419109741882679</v>
      </c>
      <c r="AG5" s="42">
        <v>9.6586753057280781</v>
      </c>
      <c r="AH5" s="42">
        <v>9.8754396372679469</v>
      </c>
      <c r="AI5" s="42">
        <v>10.092203968807816</v>
      </c>
      <c r="AJ5" s="42">
        <v>10.308968300347626</v>
      </c>
      <c r="AK5" s="49">
        <v>10.525732631887495</v>
      </c>
      <c r="AL5" s="49">
        <v>10.742496963427305</v>
      </c>
      <c r="AM5" s="49">
        <v>10.959261294967174</v>
      </c>
      <c r="AN5" s="49">
        <v>11.176025626506984</v>
      </c>
      <c r="AO5" s="49">
        <v>11.392789958046853</v>
      </c>
      <c r="AP5" s="49">
        <v>11.609554289586663</v>
      </c>
      <c r="AQ5" s="49">
        <v>11.826318621126532</v>
      </c>
      <c r="AR5" s="49">
        <v>12.043082952666342</v>
      </c>
      <c r="AS5" s="49">
        <v>12.259847284206211</v>
      </c>
      <c r="AT5" s="49">
        <v>12.476611615746021</v>
      </c>
      <c r="AU5" s="49">
        <v>12.69337594728589</v>
      </c>
      <c r="AV5" s="49">
        <v>12.9101402788257</v>
      </c>
      <c r="AW5" s="49">
        <v>13.126904610365569</v>
      </c>
      <c r="AX5" s="49">
        <v>13.34366894190538</v>
      </c>
      <c r="AY5" s="49">
        <v>13.560433273445248</v>
      </c>
      <c r="AZ5" s="49">
        <v>13.777197604985119</v>
      </c>
      <c r="BA5" s="49">
        <v>13.993961936524927</v>
      </c>
      <c r="BB5" s="49">
        <v>14.210726268064796</v>
      </c>
      <c r="BC5" s="49">
        <v>14.427490599604607</v>
      </c>
      <c r="BD5" s="49">
        <v>14.644254931144477</v>
      </c>
      <c r="BE5" s="41"/>
    </row>
    <row r="6" spans="2:57" ht="15.75" thickBot="1" x14ac:dyDescent="0.3"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5"/>
    </row>
    <row r="7" spans="2:57" ht="15.75" thickBot="1" x14ac:dyDescent="0.3"/>
    <row r="8" spans="2:57" x14ac:dyDescent="0.25"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7"/>
    </row>
    <row r="9" spans="2:57" x14ac:dyDescent="0.25">
      <c r="B9" s="38"/>
      <c r="C9" s="39" t="s">
        <v>72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1"/>
    </row>
    <row r="10" spans="2:57" x14ac:dyDescent="0.25">
      <c r="B10" s="38"/>
      <c r="C10" s="40" t="s">
        <v>39</v>
      </c>
      <c r="D10" s="46">
        <v>0.75031746526758203</v>
      </c>
      <c r="E10" s="46">
        <v>0.84</v>
      </c>
      <c r="F10" s="46">
        <v>0.79</v>
      </c>
      <c r="G10" s="46">
        <v>0.88</v>
      </c>
      <c r="H10" s="46">
        <v>0.88</v>
      </c>
      <c r="I10" s="46">
        <v>0.88</v>
      </c>
      <c r="J10" s="46">
        <v>0.88</v>
      </c>
      <c r="K10" s="46">
        <v>0.88</v>
      </c>
      <c r="L10" s="46">
        <v>0.88</v>
      </c>
      <c r="M10" s="46">
        <v>0.88</v>
      </c>
      <c r="N10" s="46">
        <v>0.88</v>
      </c>
      <c r="O10" s="46">
        <v>0.88</v>
      </c>
      <c r="P10" s="46">
        <v>0.88</v>
      </c>
      <c r="Q10" s="46">
        <v>0.88</v>
      </c>
      <c r="R10" s="46">
        <v>0.88</v>
      </c>
      <c r="S10" s="46">
        <v>0.88</v>
      </c>
      <c r="T10" s="46">
        <v>0.88</v>
      </c>
      <c r="U10" s="46">
        <v>0.88</v>
      </c>
      <c r="V10" s="46">
        <v>0.88</v>
      </c>
      <c r="W10" s="46">
        <v>0.88</v>
      </c>
      <c r="X10" s="46">
        <v>0.88</v>
      </c>
      <c r="Y10" s="46">
        <v>0.88</v>
      </c>
      <c r="Z10" s="46">
        <v>0.88</v>
      </c>
      <c r="AA10" s="46">
        <v>0.88</v>
      </c>
      <c r="AB10" s="46">
        <v>0.88</v>
      </c>
      <c r="AC10" s="46">
        <v>0.88</v>
      </c>
      <c r="AD10" s="46">
        <v>0.88</v>
      </c>
      <c r="AE10" s="46">
        <v>0.88</v>
      </c>
      <c r="AF10" s="46">
        <v>0.88</v>
      </c>
      <c r="AG10" s="46">
        <v>0.88</v>
      </c>
      <c r="AH10" s="46">
        <v>0.88</v>
      </c>
      <c r="AI10" s="46">
        <v>0.88</v>
      </c>
      <c r="AJ10" s="46">
        <v>0.88</v>
      </c>
      <c r="AK10" s="46">
        <v>0.88</v>
      </c>
      <c r="AL10" s="46">
        <v>0.88</v>
      </c>
      <c r="AM10" s="46">
        <v>0.88</v>
      </c>
      <c r="AN10" s="46">
        <v>0.88</v>
      </c>
      <c r="AO10" s="46">
        <v>0.88</v>
      </c>
      <c r="AP10" s="46">
        <v>0.88</v>
      </c>
      <c r="AQ10" s="46">
        <v>0.88</v>
      </c>
      <c r="AR10" s="46">
        <v>0.88</v>
      </c>
      <c r="AS10" s="46">
        <v>0.88</v>
      </c>
      <c r="AT10" s="46">
        <v>0.88</v>
      </c>
      <c r="AU10" s="46">
        <v>0.88</v>
      </c>
      <c r="AV10" s="46">
        <v>0.88</v>
      </c>
      <c r="AW10" s="46">
        <v>0.88</v>
      </c>
      <c r="AX10" s="46">
        <v>0.88</v>
      </c>
      <c r="AY10" s="46">
        <v>0.88</v>
      </c>
      <c r="AZ10" s="46">
        <v>0.88</v>
      </c>
      <c r="BA10" s="46">
        <v>0.88</v>
      </c>
      <c r="BB10" s="46">
        <v>0.88</v>
      </c>
      <c r="BC10" s="46">
        <v>0.88</v>
      </c>
      <c r="BD10" s="46">
        <v>0.88</v>
      </c>
      <c r="BE10" s="41"/>
    </row>
    <row r="11" spans="2:57" ht="15.75" thickBot="1" x14ac:dyDescent="0.3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5"/>
    </row>
    <row r="12" spans="2:57" ht="15.75" thickBot="1" x14ac:dyDescent="0.3"/>
    <row r="13" spans="2:57" x14ac:dyDescent="0.25"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/>
    </row>
    <row r="14" spans="2:57" x14ac:dyDescent="0.25">
      <c r="B14" s="38"/>
      <c r="C14" s="39" t="s">
        <v>73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1"/>
    </row>
    <row r="15" spans="2:57" x14ac:dyDescent="0.25">
      <c r="B15" s="38"/>
      <c r="C15" s="40" t="s">
        <v>74</v>
      </c>
      <c r="D15" s="42">
        <f>D5*D10</f>
        <v>3.7935900980435893</v>
      </c>
      <c r="E15" s="42">
        <f t="shared" ref="E15:BD15" si="0">E5*E10</f>
        <v>4.0468213952790606</v>
      </c>
      <c r="F15" s="42">
        <f t="shared" si="0"/>
        <v>3.0430424671037586</v>
      </c>
      <c r="G15" s="42">
        <f t="shared" si="0"/>
        <v>3.1648490942594707</v>
      </c>
      <c r="H15" s="42">
        <f t="shared" si="0"/>
        <v>3.7308189751642131</v>
      </c>
      <c r="I15" s="42">
        <f t="shared" si="0"/>
        <v>3.9215715869192986</v>
      </c>
      <c r="J15" s="42">
        <f t="shared" si="0"/>
        <v>4.1123241986743304</v>
      </c>
      <c r="K15" s="42">
        <f t="shared" si="0"/>
        <v>4.3030768104294159</v>
      </c>
      <c r="L15" s="42">
        <f t="shared" si="0"/>
        <v>4.4938294221844481</v>
      </c>
      <c r="M15" s="42">
        <f t="shared" si="0"/>
        <v>4.6845820339395337</v>
      </c>
      <c r="N15" s="42">
        <f t="shared" si="0"/>
        <v>4.8753346456945659</v>
      </c>
      <c r="O15" s="42">
        <f t="shared" si="0"/>
        <v>5.0660872574496514</v>
      </c>
      <c r="P15" s="42">
        <f t="shared" si="0"/>
        <v>5.2568398692046836</v>
      </c>
      <c r="Q15" s="42">
        <f t="shared" si="0"/>
        <v>5.4475924809597691</v>
      </c>
      <c r="R15" s="42">
        <f t="shared" si="0"/>
        <v>5.6383450927148537</v>
      </c>
      <c r="S15" s="42">
        <f t="shared" si="0"/>
        <v>5.8290977044698868</v>
      </c>
      <c r="T15" s="42">
        <f t="shared" si="0"/>
        <v>6.0198503162249706</v>
      </c>
      <c r="U15" s="42">
        <f t="shared" si="0"/>
        <v>6.2106029279800037</v>
      </c>
      <c r="V15" s="42">
        <f t="shared" si="0"/>
        <v>6.4013555397350883</v>
      </c>
      <c r="W15" s="42">
        <f t="shared" si="0"/>
        <v>6.5921081514901205</v>
      </c>
      <c r="X15" s="42">
        <f t="shared" si="0"/>
        <v>6.782860763245206</v>
      </c>
      <c r="Y15" s="42">
        <f t="shared" si="0"/>
        <v>6.9736133750002383</v>
      </c>
      <c r="Z15" s="42">
        <f t="shared" si="0"/>
        <v>7.1643659867553229</v>
      </c>
      <c r="AA15" s="42">
        <f t="shared" si="0"/>
        <v>7.355118598510356</v>
      </c>
      <c r="AB15" s="42">
        <f t="shared" si="0"/>
        <v>7.5458712102654406</v>
      </c>
      <c r="AC15" s="42">
        <f t="shared" si="0"/>
        <v>7.7366238220204737</v>
      </c>
      <c r="AD15" s="42">
        <f t="shared" si="0"/>
        <v>7.9273764337755583</v>
      </c>
      <c r="AE15" s="42">
        <f t="shared" si="0"/>
        <v>8.1181290455305906</v>
      </c>
      <c r="AF15" s="42">
        <f t="shared" si="0"/>
        <v>8.3088816572856761</v>
      </c>
      <c r="AG15" s="42">
        <f t="shared" si="0"/>
        <v>8.4996342690407083</v>
      </c>
      <c r="AH15" s="42">
        <f t="shared" si="0"/>
        <v>8.6903868807957938</v>
      </c>
      <c r="AI15" s="42">
        <f t="shared" si="0"/>
        <v>8.8811394925508775</v>
      </c>
      <c r="AJ15" s="42">
        <f t="shared" si="0"/>
        <v>9.0718921043059115</v>
      </c>
      <c r="AK15" s="42">
        <f t="shared" si="0"/>
        <v>9.2626447160609953</v>
      </c>
      <c r="AL15" s="42">
        <f t="shared" si="0"/>
        <v>9.4533973278160293</v>
      </c>
      <c r="AM15" s="42">
        <f t="shared" si="0"/>
        <v>9.644149939571113</v>
      </c>
      <c r="AN15" s="42">
        <f t="shared" si="0"/>
        <v>9.834902551326147</v>
      </c>
      <c r="AO15" s="42">
        <f t="shared" si="0"/>
        <v>10.025655163081231</v>
      </c>
      <c r="AP15" s="42">
        <f t="shared" si="0"/>
        <v>10.216407774836263</v>
      </c>
      <c r="AQ15" s="42">
        <f t="shared" si="0"/>
        <v>10.407160386591348</v>
      </c>
      <c r="AR15" s="42">
        <f t="shared" si="0"/>
        <v>10.597912998346381</v>
      </c>
      <c r="AS15" s="42">
        <f t="shared" si="0"/>
        <v>10.788665610101466</v>
      </c>
      <c r="AT15" s="42">
        <f t="shared" si="0"/>
        <v>10.979418221856498</v>
      </c>
      <c r="AU15" s="42">
        <f t="shared" si="0"/>
        <v>11.170170833611584</v>
      </c>
      <c r="AV15" s="42">
        <f t="shared" si="0"/>
        <v>11.360923445366616</v>
      </c>
      <c r="AW15" s="42">
        <f t="shared" si="0"/>
        <v>11.551676057121702</v>
      </c>
      <c r="AX15" s="42">
        <f t="shared" si="0"/>
        <v>11.742428668876734</v>
      </c>
      <c r="AY15" s="42">
        <f t="shared" si="0"/>
        <v>11.933181280631819</v>
      </c>
      <c r="AZ15" s="42">
        <f t="shared" si="0"/>
        <v>12.123933892386905</v>
      </c>
      <c r="BA15" s="42">
        <f t="shared" si="0"/>
        <v>12.314686504141937</v>
      </c>
      <c r="BB15" s="42">
        <f t="shared" si="0"/>
        <v>12.505439115897021</v>
      </c>
      <c r="BC15" s="42">
        <f t="shared" si="0"/>
        <v>12.696191727652053</v>
      </c>
      <c r="BD15" s="42">
        <f t="shared" si="0"/>
        <v>12.88694433940714</v>
      </c>
      <c r="BE15" s="41"/>
    </row>
    <row r="16" spans="2:57" ht="15.75" thickBot="1" x14ac:dyDescent="0.3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5"/>
    </row>
    <row r="17" spans="2:57" ht="15.75" thickBot="1" x14ac:dyDescent="0.3"/>
    <row r="18" spans="2:57" x14ac:dyDescent="0.25">
      <c r="B18" s="35"/>
      <c r="C18" s="36"/>
      <c r="D18" s="36"/>
      <c r="E18" s="37"/>
    </row>
    <row r="19" spans="2:57" x14ac:dyDescent="0.25">
      <c r="B19" s="38"/>
      <c r="C19" s="39" t="s">
        <v>75</v>
      </c>
      <c r="D19" s="40"/>
      <c r="E19" s="41"/>
    </row>
    <row r="20" spans="2:57" x14ac:dyDescent="0.25">
      <c r="B20" s="38"/>
      <c r="C20" s="40" t="s">
        <v>76</v>
      </c>
      <c r="D20" s="47">
        <f>0.52466*1.02</f>
        <v>0.5351532</v>
      </c>
      <c r="E20" s="48"/>
    </row>
    <row r="21" spans="2:57" ht="15.75" thickBot="1" x14ac:dyDescent="0.3">
      <c r="B21" s="43"/>
      <c r="C21" s="44"/>
      <c r="D21" s="44"/>
      <c r="E21" s="45"/>
    </row>
    <row r="22" spans="2:57" ht="15.75" thickBot="1" x14ac:dyDescent="0.3"/>
    <row r="23" spans="2:57" x14ac:dyDescent="0.25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/>
    </row>
    <row r="24" spans="2:57" x14ac:dyDescent="0.25">
      <c r="B24" s="38"/>
      <c r="C24" s="39" t="s">
        <v>29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1"/>
    </row>
    <row r="25" spans="2:57" x14ac:dyDescent="0.25">
      <c r="B25" s="38"/>
      <c r="C25" s="40" t="s">
        <v>77</v>
      </c>
      <c r="D25" s="47">
        <f>D15*$D$20</f>
        <v>2.0301518804563403</v>
      </c>
      <c r="E25" s="47">
        <f t="shared" ref="E25:BD25" si="1">E15*$D$20</f>
        <v>2.1656694195120543</v>
      </c>
      <c r="F25" s="47">
        <f t="shared" si="1"/>
        <v>1.6284939140064711</v>
      </c>
      <c r="G25" s="47">
        <f t="shared" si="1"/>
        <v>1.6936791203100574</v>
      </c>
      <c r="H25" s="47">
        <f t="shared" si="1"/>
        <v>1.9965597131798491</v>
      </c>
      <c r="I25" s="47">
        <f t="shared" si="1"/>
        <v>2.0986415837689409</v>
      </c>
      <c r="J25" s="47">
        <f t="shared" si="1"/>
        <v>2.2007234543580037</v>
      </c>
      <c r="K25" s="47">
        <f t="shared" si="1"/>
        <v>2.3028053249470952</v>
      </c>
      <c r="L25" s="47">
        <f t="shared" si="1"/>
        <v>2.4048871955361584</v>
      </c>
      <c r="M25" s="47">
        <f t="shared" si="1"/>
        <v>2.5069690661252499</v>
      </c>
      <c r="N25" s="47">
        <f t="shared" si="1"/>
        <v>2.6090509367143131</v>
      </c>
      <c r="O25" s="47">
        <f t="shared" si="1"/>
        <v>2.7111328073034047</v>
      </c>
      <c r="P25" s="47">
        <f t="shared" si="1"/>
        <v>2.8132146778924678</v>
      </c>
      <c r="Q25" s="47">
        <f t="shared" si="1"/>
        <v>2.9152965484815594</v>
      </c>
      <c r="R25" s="47">
        <f t="shared" si="1"/>
        <v>3.0173784190706505</v>
      </c>
      <c r="S25" s="47">
        <f t="shared" si="1"/>
        <v>3.1194602896597141</v>
      </c>
      <c r="T25" s="47">
        <f t="shared" si="1"/>
        <v>3.2215421602488048</v>
      </c>
      <c r="U25" s="47">
        <f t="shared" si="1"/>
        <v>3.3236240308378684</v>
      </c>
      <c r="V25" s="47">
        <f t="shared" si="1"/>
        <v>3.4257059014269595</v>
      </c>
      <c r="W25" s="47">
        <f t="shared" si="1"/>
        <v>3.5277877720160227</v>
      </c>
      <c r="X25" s="47">
        <f t="shared" si="1"/>
        <v>3.6298696426051142</v>
      </c>
      <c r="Y25" s="47">
        <f t="shared" si="1"/>
        <v>3.7319515131941774</v>
      </c>
      <c r="Z25" s="47">
        <f t="shared" si="1"/>
        <v>3.8340333837832685</v>
      </c>
      <c r="AA25" s="47">
        <f t="shared" si="1"/>
        <v>3.9361152543723321</v>
      </c>
      <c r="AB25" s="47">
        <f t="shared" si="1"/>
        <v>4.0381971249614237</v>
      </c>
      <c r="AC25" s="47">
        <f t="shared" si="1"/>
        <v>4.1402789955504868</v>
      </c>
      <c r="AD25" s="47">
        <f t="shared" si="1"/>
        <v>4.2423608661395784</v>
      </c>
      <c r="AE25" s="47">
        <f t="shared" si="1"/>
        <v>4.3444427367286416</v>
      </c>
      <c r="AF25" s="47">
        <f t="shared" si="1"/>
        <v>4.4465246073177331</v>
      </c>
      <c r="AG25" s="47">
        <f t="shared" si="1"/>
        <v>4.5486064779067963</v>
      </c>
      <c r="AH25" s="47">
        <f t="shared" si="1"/>
        <v>4.6506883484958879</v>
      </c>
      <c r="AI25" s="47">
        <f t="shared" si="1"/>
        <v>4.7527702190849785</v>
      </c>
      <c r="AJ25" s="47">
        <f t="shared" si="1"/>
        <v>4.8548520896740426</v>
      </c>
      <c r="AK25" s="47">
        <f t="shared" si="1"/>
        <v>4.9569339602631333</v>
      </c>
      <c r="AL25" s="47">
        <f t="shared" si="1"/>
        <v>5.0590158308521973</v>
      </c>
      <c r="AM25" s="47">
        <f t="shared" si="1"/>
        <v>5.161097701441288</v>
      </c>
      <c r="AN25" s="47">
        <f t="shared" si="1"/>
        <v>5.263179572030352</v>
      </c>
      <c r="AO25" s="47">
        <f t="shared" si="1"/>
        <v>5.3652614426194427</v>
      </c>
      <c r="AP25" s="47">
        <f t="shared" si="1"/>
        <v>5.4673433132085059</v>
      </c>
      <c r="AQ25" s="47">
        <f t="shared" si="1"/>
        <v>5.5694251837975974</v>
      </c>
      <c r="AR25" s="47">
        <f t="shared" si="1"/>
        <v>5.6715070543866606</v>
      </c>
      <c r="AS25" s="47">
        <f t="shared" si="1"/>
        <v>5.7735889249757522</v>
      </c>
      <c r="AT25" s="47">
        <f t="shared" si="1"/>
        <v>5.8756707955648153</v>
      </c>
      <c r="AU25" s="47">
        <f t="shared" si="1"/>
        <v>5.9777526661539069</v>
      </c>
      <c r="AV25" s="47">
        <f t="shared" si="1"/>
        <v>6.07983453674297</v>
      </c>
      <c r="AW25" s="47">
        <f t="shared" si="1"/>
        <v>6.1819164073320616</v>
      </c>
      <c r="AX25" s="47">
        <f t="shared" si="1"/>
        <v>6.2839982779211248</v>
      </c>
      <c r="AY25" s="47">
        <f t="shared" si="1"/>
        <v>6.3860801485102163</v>
      </c>
      <c r="AZ25" s="47">
        <f t="shared" si="1"/>
        <v>6.4881620190993079</v>
      </c>
      <c r="BA25" s="47">
        <f t="shared" si="1"/>
        <v>6.590243889688371</v>
      </c>
      <c r="BB25" s="47">
        <f t="shared" si="1"/>
        <v>6.6923257602774617</v>
      </c>
      <c r="BC25" s="47">
        <f t="shared" si="1"/>
        <v>6.7944076308665249</v>
      </c>
      <c r="BD25" s="47">
        <f t="shared" si="1"/>
        <v>6.8964895014556173</v>
      </c>
      <c r="BE25" s="41"/>
    </row>
    <row r="26" spans="2:57" ht="15.75" thickBot="1" x14ac:dyDescent="0.3"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BF83-E5ED-455C-B660-0E8478893C4F}">
  <dimension ref="A2:AI24"/>
  <sheetViews>
    <sheetView workbookViewId="0"/>
  </sheetViews>
  <sheetFormatPr baseColWidth="10" defaultRowHeight="15" x14ac:dyDescent="0.25"/>
  <cols>
    <col min="1" max="1" width="26.5703125" bestFit="1" customWidth="1"/>
    <col min="2" max="2" width="71.85546875" bestFit="1" customWidth="1"/>
    <col min="3" max="3" width="6" bestFit="1" customWidth="1"/>
    <col min="6" max="6" width="15.5703125" bestFit="1" customWidth="1"/>
  </cols>
  <sheetData>
    <row r="2" spans="1:35" x14ac:dyDescent="0.25">
      <c r="A2" t="s">
        <v>66</v>
      </c>
    </row>
    <row r="4" spans="1:35" x14ac:dyDescent="0.25">
      <c r="B4" s="23"/>
      <c r="C4" s="23">
        <v>2018</v>
      </c>
    </row>
    <row r="5" spans="1:35" x14ac:dyDescent="0.25">
      <c r="B5" s="23" t="s">
        <v>61</v>
      </c>
      <c r="C5">
        <v>5.0559799999999999</v>
      </c>
      <c r="F5" s="23" t="s">
        <v>65</v>
      </c>
    </row>
    <row r="6" spans="1:35" x14ac:dyDescent="0.25">
      <c r="B6" s="23" t="s">
        <v>64</v>
      </c>
      <c r="C6" s="24">
        <v>0.78999687499999993</v>
      </c>
      <c r="F6" s="20">
        <v>0.75031746526758203</v>
      </c>
    </row>
    <row r="7" spans="1:35" x14ac:dyDescent="0.25">
      <c r="B7" s="23" t="s">
        <v>63</v>
      </c>
      <c r="C7" s="20">
        <f>C5/C6</f>
        <v>6.4</v>
      </c>
    </row>
    <row r="8" spans="1:35" x14ac:dyDescent="0.25">
      <c r="B8" s="23" t="s">
        <v>62</v>
      </c>
      <c r="C8" s="20">
        <f>C5*F6/C6</f>
        <v>4.802031777712525</v>
      </c>
    </row>
    <row r="13" spans="1:35" x14ac:dyDescent="0.25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  <c r="AH13">
        <v>32</v>
      </c>
      <c r="AI13">
        <v>33</v>
      </c>
    </row>
    <row r="14" spans="1:35" x14ac:dyDescent="0.25">
      <c r="C14" s="20">
        <v>2018</v>
      </c>
      <c r="D14" s="20">
        <v>2019</v>
      </c>
      <c r="E14" s="20">
        <v>2020</v>
      </c>
      <c r="F14" s="20">
        <v>2021</v>
      </c>
      <c r="G14" s="20">
        <v>2022</v>
      </c>
      <c r="H14" s="20">
        <v>2023</v>
      </c>
      <c r="I14" s="20">
        <v>2024</v>
      </c>
      <c r="J14" s="20">
        <v>2025</v>
      </c>
      <c r="K14" s="20">
        <v>2026</v>
      </c>
      <c r="L14" s="20">
        <v>2027</v>
      </c>
      <c r="M14" s="20">
        <v>2028</v>
      </c>
      <c r="N14" s="20">
        <v>2029</v>
      </c>
      <c r="O14" s="20">
        <v>2030</v>
      </c>
      <c r="P14" s="20">
        <v>2031</v>
      </c>
      <c r="Q14" s="20">
        <v>2032</v>
      </c>
      <c r="R14" s="20">
        <v>2033</v>
      </c>
      <c r="S14" s="20">
        <v>2034</v>
      </c>
      <c r="T14" s="20">
        <v>2035</v>
      </c>
      <c r="U14" s="20">
        <v>2036</v>
      </c>
      <c r="V14" s="20">
        <v>2037</v>
      </c>
      <c r="W14" s="20">
        <v>2038</v>
      </c>
      <c r="X14" s="20">
        <v>2039</v>
      </c>
      <c r="Y14" s="20">
        <v>2040</v>
      </c>
      <c r="Z14" s="20">
        <v>2041</v>
      </c>
      <c r="AA14" s="20">
        <v>2042</v>
      </c>
      <c r="AB14" s="20">
        <v>2043</v>
      </c>
      <c r="AC14" s="20">
        <v>2044</v>
      </c>
      <c r="AD14" s="20">
        <v>2045</v>
      </c>
      <c r="AE14" s="20">
        <v>2046</v>
      </c>
      <c r="AF14" s="20">
        <v>2047</v>
      </c>
      <c r="AG14" s="20">
        <v>2048</v>
      </c>
      <c r="AH14" s="20">
        <v>2049</v>
      </c>
      <c r="AI14" s="20">
        <v>2050</v>
      </c>
    </row>
    <row r="15" spans="1:35" x14ac:dyDescent="0.25">
      <c r="B15" t="s">
        <v>61</v>
      </c>
      <c r="C15" s="20">
        <f>C7</f>
        <v>6.4</v>
      </c>
      <c r="D15" s="20">
        <f t="shared" ref="D15:AA15" si="0">$B$16*D14+$B$17</f>
        <v>6.1440000000000055</v>
      </c>
      <c r="E15" s="20">
        <f t="shared" si="0"/>
        <v>5.8880000000000337</v>
      </c>
      <c r="F15" s="20">
        <f t="shared" si="0"/>
        <v>5.6320000000000618</v>
      </c>
      <c r="G15" s="20">
        <f t="shared" si="0"/>
        <v>5.3759999999999764</v>
      </c>
      <c r="H15" s="20">
        <f t="shared" si="0"/>
        <v>5.1200000000000045</v>
      </c>
      <c r="I15" s="20">
        <f t="shared" si="0"/>
        <v>4.8640000000000327</v>
      </c>
      <c r="J15" s="20">
        <f t="shared" si="0"/>
        <v>4.6080000000000609</v>
      </c>
      <c r="K15" s="20">
        <f t="shared" si="0"/>
        <v>4.3519999999999754</v>
      </c>
      <c r="L15" s="20">
        <f t="shared" si="0"/>
        <v>4.0960000000000036</v>
      </c>
      <c r="M15" s="20">
        <f t="shared" si="0"/>
        <v>3.8400000000000318</v>
      </c>
      <c r="N15" s="20">
        <f t="shared" si="0"/>
        <v>3.58400000000006</v>
      </c>
      <c r="O15" s="20">
        <f t="shared" si="0"/>
        <v>3.3279999999999745</v>
      </c>
      <c r="P15" s="20">
        <f t="shared" si="0"/>
        <v>3.0720000000000027</v>
      </c>
      <c r="Q15" s="20">
        <f t="shared" si="0"/>
        <v>2.8160000000000309</v>
      </c>
      <c r="R15" s="20">
        <f t="shared" si="0"/>
        <v>2.5600000000000591</v>
      </c>
      <c r="S15" s="20">
        <f t="shared" si="0"/>
        <v>2.3039999999999736</v>
      </c>
      <c r="T15" s="20">
        <f t="shared" si="0"/>
        <v>2.0480000000000018</v>
      </c>
      <c r="U15" s="20">
        <f t="shared" si="0"/>
        <v>1.79200000000003</v>
      </c>
      <c r="V15" s="20">
        <f t="shared" si="0"/>
        <v>1.5360000000000582</v>
      </c>
      <c r="W15" s="20">
        <f t="shared" si="0"/>
        <v>1.2799999999999727</v>
      </c>
      <c r="X15" s="20">
        <f t="shared" si="0"/>
        <v>1.0240000000000009</v>
      </c>
      <c r="Y15" s="20">
        <f t="shared" si="0"/>
        <v>0.7680000000000291</v>
      </c>
      <c r="Z15" s="20">
        <f t="shared" si="0"/>
        <v>0.5120000000000573</v>
      </c>
      <c r="AA15" s="20">
        <f t="shared" si="0"/>
        <v>0.25599999999997181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</row>
    <row r="16" spans="1:35" x14ac:dyDescent="0.25">
      <c r="A16" t="s">
        <v>59</v>
      </c>
      <c r="B16" s="22">
        <f>(AB15-C15)/(AB14-C14)</f>
        <v>-0.25600000000000001</v>
      </c>
    </row>
    <row r="17" spans="1:35" x14ac:dyDescent="0.25">
      <c r="A17" t="s">
        <v>58</v>
      </c>
      <c r="B17" s="22">
        <f>C15-B16*C14</f>
        <v>523.00800000000004</v>
      </c>
    </row>
    <row r="18" spans="1:35" x14ac:dyDescent="0.25">
      <c r="A18" t="s">
        <v>57</v>
      </c>
      <c r="B18" s="22">
        <v>25</v>
      </c>
    </row>
    <row r="21" spans="1:35" x14ac:dyDescent="0.25">
      <c r="B21" t="s">
        <v>60</v>
      </c>
      <c r="C21" s="20">
        <f>C8</f>
        <v>4.802031777712525</v>
      </c>
      <c r="D21" s="20">
        <f t="shared" ref="D21:AA21" si="1">$B$22*D14+$B$23</f>
        <v>4.6099505066039796</v>
      </c>
      <c r="E21" s="20">
        <f t="shared" si="1"/>
        <v>4.4178692354954592</v>
      </c>
      <c r="F21" s="20">
        <f t="shared" si="1"/>
        <v>4.2257879643869956</v>
      </c>
      <c r="G21" s="20">
        <f t="shared" si="1"/>
        <v>4.0337066932784751</v>
      </c>
      <c r="H21" s="20">
        <f t="shared" si="1"/>
        <v>3.8416254221699546</v>
      </c>
      <c r="I21" s="20">
        <f t="shared" si="1"/>
        <v>3.649544151061491</v>
      </c>
      <c r="J21" s="20">
        <f t="shared" si="1"/>
        <v>3.4574628799529705</v>
      </c>
      <c r="K21" s="20">
        <f t="shared" si="1"/>
        <v>3.2653816088444501</v>
      </c>
      <c r="L21" s="20">
        <f t="shared" si="1"/>
        <v>3.0733003377359864</v>
      </c>
      <c r="M21" s="20">
        <f t="shared" si="1"/>
        <v>2.881219066627466</v>
      </c>
      <c r="N21" s="20">
        <f t="shared" si="1"/>
        <v>2.6891377955189455</v>
      </c>
      <c r="O21" s="20">
        <f t="shared" si="1"/>
        <v>2.4970565244104819</v>
      </c>
      <c r="P21" s="20">
        <f t="shared" si="1"/>
        <v>2.3049752533019614</v>
      </c>
      <c r="Q21" s="20">
        <f t="shared" si="1"/>
        <v>2.1128939821934978</v>
      </c>
      <c r="R21" s="20">
        <f t="shared" si="1"/>
        <v>1.9208127110849773</v>
      </c>
      <c r="S21" s="20">
        <f t="shared" si="1"/>
        <v>1.7287314399764568</v>
      </c>
      <c r="T21" s="20">
        <f t="shared" si="1"/>
        <v>1.5366501688679932</v>
      </c>
      <c r="U21" s="20">
        <f t="shared" si="1"/>
        <v>1.3445688977594727</v>
      </c>
      <c r="V21" s="20">
        <f t="shared" si="1"/>
        <v>1.1524876266509523</v>
      </c>
      <c r="W21" s="20">
        <f t="shared" si="1"/>
        <v>0.96040635554248865</v>
      </c>
      <c r="X21" s="20">
        <f t="shared" si="1"/>
        <v>0.76832508443396819</v>
      </c>
      <c r="Y21" s="20">
        <f t="shared" si="1"/>
        <v>0.57624381332544772</v>
      </c>
      <c r="Z21" s="20">
        <f t="shared" si="1"/>
        <v>0.38416254221698409</v>
      </c>
      <c r="AA21" s="20">
        <f t="shared" si="1"/>
        <v>0.19208127110846362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</row>
    <row r="22" spans="1:35" x14ac:dyDescent="0.25">
      <c r="A22" t="s">
        <v>59</v>
      </c>
      <c r="B22" s="22">
        <f>(AB21-C21)/(AB14-C14)</f>
        <v>-0.19208127110850101</v>
      </c>
    </row>
    <row r="23" spans="1:35" x14ac:dyDescent="0.25">
      <c r="A23" t="s">
        <v>58</v>
      </c>
      <c r="B23" s="22">
        <f>C21-B22*C14</f>
        <v>392.42203687466753</v>
      </c>
    </row>
    <row r="24" spans="1:35" x14ac:dyDescent="0.25">
      <c r="A24" t="s">
        <v>57</v>
      </c>
      <c r="B24" s="22">
        <v>25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706C-15E7-47B3-BD44-A2E9DD26ABD6}">
  <dimension ref="A1:E60"/>
  <sheetViews>
    <sheetView workbookViewId="0"/>
  </sheetViews>
  <sheetFormatPr baseColWidth="10" defaultRowHeight="15" x14ac:dyDescent="0.25"/>
  <cols>
    <col min="1" max="1" width="5" bestFit="1" customWidth="1"/>
    <col min="2" max="2" width="37.42578125" bestFit="1" customWidth="1"/>
    <col min="5" max="5" width="24.85546875" bestFit="1" customWidth="1"/>
  </cols>
  <sheetData>
    <row r="1" spans="1:5" x14ac:dyDescent="0.25">
      <c r="B1" t="s">
        <v>0</v>
      </c>
      <c r="E1" s="30" t="s">
        <v>68</v>
      </c>
    </row>
    <row r="2" spans="1:5" x14ac:dyDescent="0.25">
      <c r="A2" t="s">
        <v>67</v>
      </c>
      <c r="B2" t="s">
        <v>2</v>
      </c>
    </row>
    <row r="3" spans="1:5" x14ac:dyDescent="0.25">
      <c r="A3" s="21">
        <v>2018</v>
      </c>
      <c r="E3">
        <v>0.39506982922048572</v>
      </c>
    </row>
    <row r="4" spans="1:5" x14ac:dyDescent="0.25">
      <c r="A4">
        <v>2019</v>
      </c>
      <c r="B4" s="29">
        <v>5.9889288565340582E-3</v>
      </c>
      <c r="E4">
        <v>0.39743587432105026</v>
      </c>
    </row>
    <row r="5" spans="1:5" x14ac:dyDescent="0.25">
      <c r="A5">
        <v>2020</v>
      </c>
      <c r="B5" s="29">
        <v>-5.7147543009807095E-2</v>
      </c>
      <c r="E5">
        <v>0.37472339059964777</v>
      </c>
    </row>
    <row r="6" spans="1:5" x14ac:dyDescent="0.25">
      <c r="A6">
        <v>2021</v>
      </c>
      <c r="B6" s="29">
        <v>3.0939307997729846E-2</v>
      </c>
      <c r="E6">
        <v>0.38631707299536389</v>
      </c>
    </row>
    <row r="7" spans="1:5" x14ac:dyDescent="0.25">
      <c r="A7">
        <v>2022</v>
      </c>
      <c r="B7" s="28">
        <v>3.7792405012242E-2</v>
      </c>
      <c r="E7">
        <f t="shared" ref="E7:E38" si="0">E6*(1+$B$60)</f>
        <v>0.39458030538586536</v>
      </c>
    </row>
    <row r="8" spans="1:5" x14ac:dyDescent="0.25">
      <c r="A8">
        <v>2023</v>
      </c>
      <c r="B8" s="28">
        <v>2.163351462264939E-2</v>
      </c>
      <c r="E8">
        <f t="shared" si="0"/>
        <v>0.40302028639637993</v>
      </c>
    </row>
    <row r="9" spans="1:5" x14ac:dyDescent="0.25">
      <c r="A9">
        <v>2024</v>
      </c>
      <c r="B9" s="28">
        <v>3.9744818435469058E-2</v>
      </c>
      <c r="E9">
        <f t="shared" si="0"/>
        <v>0.41164079663880382</v>
      </c>
    </row>
    <row r="10" spans="1:5" x14ac:dyDescent="0.25">
      <c r="A10">
        <v>2025</v>
      </c>
      <c r="B10" s="28">
        <v>1.6920244880589245E-2</v>
      </c>
      <c r="E10">
        <f t="shared" si="0"/>
        <v>0.42044569759144279</v>
      </c>
    </row>
    <row r="11" spans="1:5" x14ac:dyDescent="0.25">
      <c r="A11">
        <v>2026</v>
      </c>
      <c r="B11" s="28">
        <v>3.1719062574736313E-2</v>
      </c>
      <c r="E11">
        <f t="shared" si="0"/>
        <v>0.42943893332872607</v>
      </c>
    </row>
    <row r="12" spans="1:5" x14ac:dyDescent="0.25">
      <c r="A12">
        <v>2027</v>
      </c>
      <c r="B12" s="28">
        <v>2.1972389720786929E-2</v>
      </c>
      <c r="E12">
        <f t="shared" si="0"/>
        <v>0.43862453228791809</v>
      </c>
    </row>
    <row r="13" spans="1:5" x14ac:dyDescent="0.25">
      <c r="A13">
        <v>2028</v>
      </c>
      <c r="B13" s="28">
        <v>3.6312609952070189E-2</v>
      </c>
      <c r="E13">
        <f t="shared" si="0"/>
        <v>0.44800660907361989</v>
      </c>
    </row>
    <row r="14" spans="1:5" x14ac:dyDescent="0.25">
      <c r="A14">
        <v>2029</v>
      </c>
      <c r="B14" s="28">
        <v>1.1793936202751706E-2</v>
      </c>
      <c r="E14">
        <f t="shared" si="0"/>
        <v>0.45758936630086849</v>
      </c>
    </row>
    <row r="15" spans="1:5" x14ac:dyDescent="0.25">
      <c r="A15">
        <v>2030</v>
      </c>
      <c r="B15" s="28">
        <v>3.1081357375574201E-2</v>
      </c>
      <c r="E15">
        <f t="shared" si="0"/>
        <v>0.46737709647765968</v>
      </c>
    </row>
    <row r="16" spans="1:5" x14ac:dyDescent="0.25">
      <c r="A16">
        <v>2031</v>
      </c>
      <c r="B16" s="28">
        <v>2.2675460807696998E-2</v>
      </c>
      <c r="E16">
        <f t="shared" si="0"/>
        <v>0.47737418392773745</v>
      </c>
    </row>
    <row r="17" spans="1:5" x14ac:dyDescent="0.25">
      <c r="A17">
        <v>2032</v>
      </c>
      <c r="B17" s="28">
        <v>3.1111869606825791E-2</v>
      </c>
      <c r="E17">
        <f t="shared" si="0"/>
        <v>0.48758510675451144</v>
      </c>
    </row>
    <row r="18" spans="1:5" x14ac:dyDescent="0.25">
      <c r="A18">
        <v>2033</v>
      </c>
      <c r="B18" s="28">
        <v>2.106066057281198E-2</v>
      </c>
      <c r="E18">
        <f t="shared" si="0"/>
        <v>0.49801443884698238</v>
      </c>
    </row>
    <row r="19" spans="1:5" x14ac:dyDescent="0.25">
      <c r="A19">
        <v>2034</v>
      </c>
      <c r="B19" s="28">
        <v>2.9143674597538017E-2</v>
      </c>
      <c r="E19">
        <f t="shared" si="0"/>
        <v>0.50866685192857342</v>
      </c>
    </row>
    <row r="20" spans="1:5" x14ac:dyDescent="0.25">
      <c r="A20">
        <v>2035</v>
      </c>
      <c r="B20" s="28">
        <v>1.6833639019464011E-2</v>
      </c>
      <c r="E20">
        <f t="shared" si="0"/>
        <v>0.51954711764978589</v>
      </c>
    </row>
    <row r="21" spans="1:5" x14ac:dyDescent="0.25">
      <c r="A21">
        <v>2036</v>
      </c>
      <c r="B21" s="28">
        <v>3.0089132663604152E-2</v>
      </c>
      <c r="E21">
        <f t="shared" si="0"/>
        <v>0.53066010972561606</v>
      </c>
    </row>
    <row r="22" spans="1:5" x14ac:dyDescent="0.25">
      <c r="A22">
        <v>2037</v>
      </c>
      <c r="B22" s="28">
        <v>1.6746175963926038E-2</v>
      </c>
      <c r="E22">
        <f t="shared" si="0"/>
        <v>0.54201080611869101</v>
      </c>
    </row>
    <row r="23" spans="1:5" x14ac:dyDescent="0.25">
      <c r="A23">
        <v>2038</v>
      </c>
      <c r="B23" s="28">
        <v>2.71169731047213E-2</v>
      </c>
      <c r="E23">
        <f t="shared" si="0"/>
        <v>0.55360429126910149</v>
      </c>
    </row>
    <row r="24" spans="1:5" x14ac:dyDescent="0.25">
      <c r="A24">
        <v>2039</v>
      </c>
      <c r="B24" s="28">
        <v>1.9996667637704791E-2</v>
      </c>
      <c r="E24">
        <f t="shared" si="0"/>
        <v>0.56544575837192956</v>
      </c>
    </row>
    <row r="25" spans="1:5" x14ac:dyDescent="0.25">
      <c r="A25">
        <v>2040</v>
      </c>
      <c r="B25" s="28">
        <v>2.5628381703347275E-2</v>
      </c>
      <c r="E25">
        <f t="shared" si="0"/>
        <v>0.57754051170349319</v>
      </c>
    </row>
    <row r="26" spans="1:5" x14ac:dyDescent="0.25">
      <c r="A26">
        <v>2041</v>
      </c>
      <c r="B26" s="28">
        <v>1.8293272692646793E-2</v>
      </c>
      <c r="E26">
        <f t="shared" si="0"/>
        <v>0.5898939689973477</v>
      </c>
    </row>
    <row r="27" spans="1:5" x14ac:dyDescent="0.25">
      <c r="A27">
        <v>2042</v>
      </c>
      <c r="B27" s="28">
        <v>2.4534360476055127E-2</v>
      </c>
      <c r="E27">
        <f t="shared" si="0"/>
        <v>0.60251166387110966</v>
      </c>
    </row>
    <row r="28" spans="1:5" x14ac:dyDescent="0.25">
      <c r="A28">
        <v>2043</v>
      </c>
      <c r="B28" s="28">
        <v>1.3569678191297589E-2</v>
      </c>
      <c r="E28">
        <f t="shared" si="0"/>
        <v>0.61539924830519033</v>
      </c>
    </row>
    <row r="29" spans="1:5" x14ac:dyDescent="0.25">
      <c r="A29">
        <v>2044</v>
      </c>
      <c r="B29" s="28">
        <v>2.3612192875769294E-2</v>
      </c>
      <c r="E29">
        <f t="shared" si="0"/>
        <v>0.6285624951745481</v>
      </c>
    </row>
    <row r="30" spans="1:5" x14ac:dyDescent="0.25">
      <c r="A30">
        <v>2045</v>
      </c>
      <c r="B30" s="28">
        <v>1.5164478697965254E-2</v>
      </c>
      <c r="E30">
        <f t="shared" si="0"/>
        <v>0.64200730083459479</v>
      </c>
    </row>
    <row r="31" spans="1:5" x14ac:dyDescent="0.25">
      <c r="A31">
        <v>2046</v>
      </c>
      <c r="B31" s="28">
        <v>2.4089463159773956E-2</v>
      </c>
      <c r="E31">
        <f t="shared" si="0"/>
        <v>0.65573968776241376</v>
      </c>
    </row>
    <row r="32" spans="1:5" x14ac:dyDescent="0.25">
      <c r="A32">
        <v>2047</v>
      </c>
      <c r="B32" s="28">
        <v>1.5425674373213013E-2</v>
      </c>
      <c r="E32">
        <f t="shared" si="0"/>
        <v>0.66976580725447332</v>
      </c>
    </row>
    <row r="33" spans="1:5" x14ac:dyDescent="0.25">
      <c r="A33">
        <v>2048</v>
      </c>
      <c r="B33" s="28">
        <v>1.8749936293228762E-2</v>
      </c>
      <c r="E33">
        <f t="shared" si="0"/>
        <v>0.68409194218204339</v>
      </c>
    </row>
    <row r="34" spans="1:5" x14ac:dyDescent="0.25">
      <c r="A34">
        <v>2049</v>
      </c>
      <c r="B34" s="28">
        <v>1.5599196385436919E-2</v>
      </c>
      <c r="E34">
        <f t="shared" si="0"/>
        <v>0.69872450980554979</v>
      </c>
    </row>
    <row r="35" spans="1:5" x14ac:dyDescent="0.25">
      <c r="A35">
        <v>2050</v>
      </c>
      <c r="B35" s="28">
        <v>1.8561402816781859E-2</v>
      </c>
      <c r="D35" s="27"/>
      <c r="E35">
        <f t="shared" si="0"/>
        <v>0.71367006464912708</v>
      </c>
    </row>
    <row r="36" spans="1:5" x14ac:dyDescent="0.25">
      <c r="A36">
        <v>2051</v>
      </c>
      <c r="B36" s="26">
        <v>1.938436706050144E-2</v>
      </c>
      <c r="E36">
        <f t="shared" si="0"/>
        <v>0.72893530143665752</v>
      </c>
    </row>
    <row r="37" spans="1:5" x14ac:dyDescent="0.25">
      <c r="A37">
        <v>2052</v>
      </c>
      <c r="B37" s="26">
        <v>1.8816729365697275E-2</v>
      </c>
      <c r="E37">
        <f t="shared" si="0"/>
        <v>0.74452705809061104</v>
      </c>
    </row>
    <row r="38" spans="1:5" x14ac:dyDescent="0.25">
      <c r="A38">
        <v>2053</v>
      </c>
      <c r="B38" s="26">
        <v>1.8864316335974594E-2</v>
      </c>
      <c r="E38">
        <f t="shared" si="0"/>
        <v>0.76045231879502972</v>
      </c>
    </row>
    <row r="39" spans="1:5" x14ac:dyDescent="0.25">
      <c r="A39">
        <v>2054</v>
      </c>
      <c r="B39" s="26">
        <v>1.8348857777785454E-2</v>
      </c>
      <c r="E39">
        <f t="shared" ref="E39:E55" si="1">E38*(1+$B$60)</f>
        <v>0.77671821712402855</v>
      </c>
    </row>
    <row r="40" spans="1:5" x14ac:dyDescent="0.25">
      <c r="A40">
        <v>2055</v>
      </c>
      <c r="B40" s="26">
        <v>1.878332864928435E-2</v>
      </c>
      <c r="E40">
        <f t="shared" si="1"/>
        <v>0.79333203923721496</v>
      </c>
    </row>
    <row r="41" spans="1:5" x14ac:dyDescent="0.25">
      <c r="A41">
        <v>2056</v>
      </c>
      <c r="B41" s="26">
        <v>1.8344340992331173E-2</v>
      </c>
      <c r="E41">
        <f t="shared" si="1"/>
        <v>0.81030122714345643</v>
      </c>
    </row>
    <row r="42" spans="1:5" x14ac:dyDescent="0.25">
      <c r="A42">
        <v>2057</v>
      </c>
      <c r="B42" s="26">
        <v>1.863341938272807E-2</v>
      </c>
      <c r="E42">
        <f t="shared" si="1"/>
        <v>0.82763338203446024</v>
      </c>
    </row>
    <row r="43" spans="1:5" x14ac:dyDescent="0.25">
      <c r="A43">
        <v>2058</v>
      </c>
      <c r="B43" s="26">
        <v>1.8137415402996626E-2</v>
      </c>
      <c r="E43">
        <f t="shared" si="1"/>
        <v>0.84533626768965753</v>
      </c>
    </row>
    <row r="44" spans="1:5" x14ac:dyDescent="0.25">
      <c r="A44">
        <v>2059</v>
      </c>
      <c r="B44" s="26">
        <v>1.8383937314795137E-2</v>
      </c>
      <c r="E44">
        <f t="shared" si="1"/>
        <v>0.86341781395391648</v>
      </c>
    </row>
    <row r="45" spans="1:5" x14ac:dyDescent="0.25">
      <c r="A45">
        <v>2060</v>
      </c>
      <c r="B45" s="26">
        <v>1.8350664680392082E-2</v>
      </c>
      <c r="E45">
        <f t="shared" si="1"/>
        <v>0.88188612028964397</v>
      </c>
    </row>
    <row r="46" spans="1:5" x14ac:dyDescent="0.25">
      <c r="A46">
        <v>2061</v>
      </c>
      <c r="B46" s="26">
        <v>1.8600798161751645E-2</v>
      </c>
      <c r="E46">
        <f t="shared" si="1"/>
        <v>0.90074945940486473</v>
      </c>
    </row>
    <row r="47" spans="1:5" x14ac:dyDescent="0.25">
      <c r="A47">
        <v>2062</v>
      </c>
      <c r="B47" s="26">
        <v>1.8604379556748898E-2</v>
      </c>
      <c r="E47">
        <f t="shared" si="1"/>
        <v>0.92001628095890531</v>
      </c>
    </row>
    <row r="48" spans="1:5" x14ac:dyDescent="0.25">
      <c r="A48">
        <v>2063</v>
      </c>
      <c r="B48" s="26">
        <v>1.8533471601862302E-2</v>
      </c>
      <c r="E48">
        <f t="shared" si="1"/>
        <v>0.93969521534734102</v>
      </c>
    </row>
    <row r="49" spans="1:5" x14ac:dyDescent="0.25">
      <c r="A49">
        <v>2064</v>
      </c>
      <c r="B49" s="26">
        <v>1.8507720896059125E-2</v>
      </c>
      <c r="E49">
        <f t="shared" si="1"/>
        <v>0.9597950775679025</v>
      </c>
    </row>
    <row r="50" spans="1:5" x14ac:dyDescent="0.25">
      <c r="A50">
        <v>2065</v>
      </c>
      <c r="B50" s="26">
        <v>1.8475303128794082E-2</v>
      </c>
      <c r="E50">
        <f t="shared" si="1"/>
        <v>0.98032487116907252</v>
      </c>
    </row>
    <row r="51" spans="1:5" x14ac:dyDescent="0.25">
      <c r="A51">
        <v>2066</v>
      </c>
      <c r="B51" s="26">
        <v>1.8486798160703952E-2</v>
      </c>
      <c r="E51">
        <f t="shared" si="1"/>
        <v>1.0012937922831431</v>
      </c>
    </row>
    <row r="52" spans="1:5" x14ac:dyDescent="0.25">
      <c r="A52">
        <v>2067</v>
      </c>
      <c r="B52" s="26">
        <v>1.8459840843560279E-2</v>
      </c>
      <c r="E52">
        <f t="shared" si="1"/>
        <v>1.0227112337455384</v>
      </c>
    </row>
    <row r="53" spans="1:5" x14ac:dyDescent="0.25">
      <c r="A53">
        <v>2068</v>
      </c>
      <c r="B53" s="26">
        <v>1.8470340830035653E-2</v>
      </c>
      <c r="E53">
        <f t="shared" si="1"/>
        <v>1.0445867893022489</v>
      </c>
    </row>
    <row r="54" spans="1:5" x14ac:dyDescent="0.25">
      <c r="A54">
        <v>2069</v>
      </c>
      <c r="B54" s="26">
        <v>1.8455515507063616E-2</v>
      </c>
      <c r="E54">
        <f t="shared" si="1"/>
        <v>1.0669302579072615</v>
      </c>
    </row>
    <row r="55" spans="1:5" x14ac:dyDescent="0.25">
      <c r="A55">
        <v>2070</v>
      </c>
      <c r="B55" s="26">
        <v>1.8484433698342434E-2</v>
      </c>
      <c r="E55">
        <f t="shared" si="1"/>
        <v>1.0897516481119112</v>
      </c>
    </row>
    <row r="57" spans="1:5" x14ac:dyDescent="0.25">
      <c r="B57" s="25"/>
    </row>
    <row r="60" spans="1:5" x14ac:dyDescent="0.25">
      <c r="B60" s="25">
        <f>AVERAGE(B7:B55)</f>
        <v>2.1389767546205838E-2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Drivers relacionados ECU</vt:lpstr>
      <vt:lpstr>PIUP INGEI 2018 ECU</vt:lpstr>
      <vt:lpstr>Analisis unidades cemento</vt:lpstr>
      <vt:lpstr>Subsector cemento</vt:lpstr>
      <vt:lpstr>Capacidad residual</vt:lpstr>
      <vt:lpstr>Subsector No cemento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Alfaro</dc:creator>
  <cp:lastModifiedBy>Ignacio Alfaro</cp:lastModifiedBy>
  <dcterms:created xsi:type="dcterms:W3CDTF">2015-06-05T18:19:34Z</dcterms:created>
  <dcterms:modified xsi:type="dcterms:W3CDTF">2023-05-18T21:02:01Z</dcterms:modified>
</cp:coreProperties>
</file>