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s\Documents\Proyecto USFQ\Producto 7\Data_Raw\"/>
    </mc:Choice>
  </mc:AlternateContent>
  <xr:revisionPtr revIDLastSave="0" documentId="8_{61C8D00E-950B-4AF7-BF36-79981EB5F7B6}" xr6:coauthVersionLast="47" xr6:coauthVersionMax="47" xr10:uidLastSave="{00000000-0000-0000-0000-000000000000}"/>
  <bookViews>
    <workbookView xWindow="-108" yWindow="-108" windowWidth="23256" windowHeight="12456" activeTab="2" xr2:uid="{7E3EF102-E802-48DC-B199-2F4B85FFE67E}"/>
  </bookViews>
  <sheets>
    <sheet name="Cobertura_uso" sheetId="1" r:id="rId1"/>
    <sheet name="Matrices_nivel1" sheetId="2" r:id="rId2"/>
    <sheet name="Factores de emisión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Q4" i="1"/>
  <c r="J5" i="1"/>
  <c r="J6" i="1" s="1"/>
  <c r="J9" i="1"/>
  <c r="J10" i="1" s="1"/>
  <c r="C39" i="2"/>
  <c r="K5" i="1"/>
  <c r="N4" i="1" s="1"/>
  <c r="N5" i="1" s="1"/>
  <c r="C25" i="1" l="1"/>
  <c r="D23" i="1"/>
  <c r="C38" i="1"/>
  <c r="D38" i="1"/>
  <c r="E38" i="1"/>
  <c r="F38" i="1"/>
  <c r="G38" i="1"/>
  <c r="C39" i="1"/>
  <c r="D39" i="1"/>
  <c r="E39" i="1"/>
  <c r="F39" i="1"/>
  <c r="G39" i="1"/>
  <c r="C37" i="1"/>
  <c r="C24" i="1"/>
  <c r="D24" i="1"/>
  <c r="E24" i="1"/>
  <c r="F24" i="1"/>
  <c r="G24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D37" i="1"/>
  <c r="E37" i="1"/>
  <c r="F37" i="1"/>
  <c r="N38" i="1" s="1"/>
  <c r="G37" i="1"/>
  <c r="O38" i="1" s="1"/>
  <c r="E23" i="1"/>
  <c r="F23" i="1"/>
  <c r="G23" i="1"/>
  <c r="Q5" i="1"/>
  <c r="K31" i="4"/>
  <c r="N24" i="4"/>
  <c r="G16" i="4"/>
  <c r="G15" i="4"/>
  <c r="G14" i="4"/>
  <c r="G13" i="4"/>
  <c r="G12" i="4"/>
  <c r="G11" i="4"/>
  <c r="G10" i="4"/>
  <c r="G9" i="4"/>
  <c r="G8" i="4"/>
  <c r="G7" i="4"/>
  <c r="O33" i="1" l="1"/>
  <c r="N33" i="1"/>
  <c r="N30" i="1"/>
  <c r="N25" i="1"/>
  <c r="O30" i="1"/>
  <c r="O35" i="1"/>
  <c r="O25" i="1"/>
  <c r="N35" i="1"/>
  <c r="I71" i="2"/>
  <c r="H71" i="2"/>
  <c r="G71" i="2"/>
  <c r="F71" i="2"/>
  <c r="E71" i="2"/>
  <c r="D71" i="2"/>
  <c r="C71" i="2"/>
  <c r="J71" i="2" s="1"/>
  <c r="J70" i="2"/>
  <c r="J69" i="2"/>
  <c r="J68" i="2"/>
  <c r="J67" i="2"/>
  <c r="J66" i="2"/>
  <c r="J65" i="2"/>
  <c r="J64" i="2"/>
  <c r="C55" i="2" l="1"/>
  <c r="C54" i="2"/>
  <c r="C56" i="2" s="1"/>
  <c r="C38" i="2"/>
  <c r="C37" i="2"/>
  <c r="C19" i="2"/>
  <c r="C18" i="2"/>
  <c r="C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 N T E L</author>
    <author>luis fernando diaz ordonez</author>
  </authors>
  <commentList>
    <comment ref="D6" authorId="0" shapeId="0" xr:uid="{9D95F2F9-A9DD-4314-AEF6-3A53042E4931}">
      <text>
        <r>
          <rPr>
            <b/>
            <sz val="9"/>
            <color indexed="81"/>
            <rFont val="Tahoma"/>
            <family val="2"/>
          </rPr>
          <t>I N T E L:</t>
        </r>
        <r>
          <rPr>
            <sz val="9"/>
            <color indexed="81"/>
            <rFont val="Tahoma"/>
            <family val="2"/>
          </rPr>
          <t xml:space="preserve">
Este factor de emisión sirve para todas las categorías del sector UTCUTS</t>
        </r>
      </text>
    </comment>
    <comment ref="M6" authorId="1" shapeId="0" xr:uid="{5BB8939C-5850-417A-B834-F8C12115A778}">
      <text>
        <r>
          <rPr>
            <b/>
            <sz val="9"/>
            <color indexed="81"/>
            <rFont val="Tahoma"/>
            <family val="2"/>
          </rPr>
          <t>luis fernando diaz ordonez:</t>
        </r>
        <r>
          <rPr>
            <sz val="9"/>
            <color indexed="81"/>
            <rFont val="Tahoma"/>
            <family val="2"/>
          </rPr>
          <t xml:space="preserve">
Obtenido de cálculos internos de  de la Evaluación Nacional Forestal 2015</t>
        </r>
      </text>
    </comment>
    <comment ref="F16" authorId="1" shapeId="0" xr:uid="{98FCFDA1-6B8F-4374-A226-209E99E9AD8A}">
      <text>
        <r>
          <rPr>
            <b/>
            <sz val="9"/>
            <color indexed="81"/>
            <rFont val="Tahoma"/>
            <family val="2"/>
          </rPr>
          <t>luis fernando diaz ordonez:</t>
        </r>
        <r>
          <rPr>
            <sz val="9"/>
            <color indexed="81"/>
            <rFont val="Tahoma"/>
            <family val="2"/>
          </rPr>
          <t xml:space="preserve">
IPCC 2006, V.4, Cuadros 4.8 y 4.4: Biomasa viva (Valor promedio de pino y eucalipto, Sistemas Montañosos Tropicales)  + biomasa debajo del suelo (Zona climática Sistemas montañosos tropicales) </t>
        </r>
      </text>
    </comment>
    <comment ref="N16" authorId="0" shapeId="0" xr:uid="{1EB8F483-BF56-44D1-89A3-B2E3B449CC88}">
      <text>
        <r>
          <rPr>
            <b/>
            <sz val="9"/>
            <color indexed="81"/>
            <rFont val="Tahoma"/>
            <family val="2"/>
          </rPr>
          <t>I N T E L:</t>
        </r>
        <r>
          <rPr>
            <sz val="9"/>
            <color indexed="81"/>
            <rFont val="Tahoma"/>
            <family val="2"/>
          </rPr>
          <t xml:space="preserve">
Promedio de densidad básica de madera de algunas especies de eucalipto y pino para América. IPCC 2006: Volumen 4, capítulo 4. Cuadro 4.13</t>
        </r>
      </text>
    </comment>
    <comment ref="R16" authorId="0" shapeId="0" xr:uid="{9A848636-4124-4898-A6B3-6A3437FFBB82}">
      <text>
        <r>
          <rPr>
            <b/>
            <sz val="9"/>
            <color indexed="81"/>
            <rFont val="Tahoma"/>
            <family val="2"/>
          </rPr>
          <t>I N T E L:</t>
        </r>
        <r>
          <rPr>
            <sz val="9"/>
            <color indexed="81"/>
            <rFont val="Tahoma"/>
            <family val="2"/>
          </rPr>
          <t xml:space="preserve">
Promedio de Eucalyptus sp, Pinus sp y Tectona glandis. IPCC 2006: Volumen 4, capítulo 4. Cuadro 4.8</t>
        </r>
      </text>
    </comment>
    <comment ref="J31" authorId="0" shapeId="0" xr:uid="{F3B226F4-E038-4A14-B128-DCB109F95731}">
      <text>
        <r>
          <rPr>
            <b/>
            <sz val="9"/>
            <color indexed="81"/>
            <rFont val="Tahoma"/>
            <family val="2"/>
          </rPr>
          <t>I N T E L:</t>
        </r>
        <r>
          <rPr>
            <sz val="9"/>
            <color indexed="81"/>
            <rFont val="Tahoma"/>
            <family val="2"/>
          </rPr>
          <t xml:space="preserve">
Correspondiente a la zona climática del IPCC: Tropical - Húmedo y muy húmedo</t>
        </r>
      </text>
    </comment>
  </commentList>
</comments>
</file>

<file path=xl/sharedStrings.xml><?xml version="1.0" encoding="utf-8"?>
<sst xmlns="http://schemas.openxmlformats.org/spreadsheetml/2006/main" count="289" uniqueCount="149">
  <si>
    <t>COBERTURA Y USO DE LA TIERRA</t>
  </si>
  <si>
    <t>NIVEL1</t>
  </si>
  <si>
    <t>NIVEL2</t>
  </si>
  <si>
    <t>COBERTURA 1990 (Ha)</t>
  </si>
  <si>
    <t>COBERTURA 2000 (Ha)</t>
  </si>
  <si>
    <t>COBERTURA 2008 (Ha)</t>
  </si>
  <si>
    <t>COBERTURA 2014 (Ha)</t>
  </si>
  <si>
    <t>COBERTURA 2016 (Ha)</t>
  </si>
  <si>
    <t>BOSQUE</t>
  </si>
  <si>
    <t>BOSQUE NATIVO</t>
  </si>
  <si>
    <t>PLANTACION FORESTAL</t>
  </si>
  <si>
    <t>TIERRA AGROPECUARIA</t>
  </si>
  <si>
    <t>CULTIVO ANUAL</t>
  </si>
  <si>
    <t>CULTIVO SEMIPERMANENTE</t>
  </si>
  <si>
    <t>CULTIVO PERMANENTE</t>
  </si>
  <si>
    <t>PASTIZAL</t>
  </si>
  <si>
    <t>MOSAICO AGROPECUARIO</t>
  </si>
  <si>
    <t>VEGETACION ARBUSTIVA Y HERBACEA</t>
  </si>
  <si>
    <t>VEGETACION ARBUSTIVA</t>
  </si>
  <si>
    <t>VEGETACION HERBACEA</t>
  </si>
  <si>
    <t>PARAMO</t>
  </si>
  <si>
    <t>CUERPO DE AGUA</t>
  </si>
  <si>
    <t>NATURAL</t>
  </si>
  <si>
    <t>ARTIFICIAL</t>
  </si>
  <si>
    <t>ZONA ANTROPICA</t>
  </si>
  <si>
    <t>AREA POBLADA</t>
  </si>
  <si>
    <t>INFRAESTRUCTURA</t>
  </si>
  <si>
    <t>OTRAS TIERRAS</t>
  </si>
  <si>
    <t>AREA SIN COBERTURA VEGETAL</t>
  </si>
  <si>
    <t>GLACIAR</t>
  </si>
  <si>
    <t>SIN INFORMACION</t>
  </si>
  <si>
    <t>TOTAL AREA</t>
  </si>
  <si>
    <t>MATRIZ DE CAMBIO DE COBERTURA 1990 - 2000</t>
  </si>
  <si>
    <t>COBERTURA 2000 (Hectáreas)</t>
  </si>
  <si>
    <t>VEGETACIÓN ARBUSTIVA Y HERBACEA</t>
  </si>
  <si>
    <t>TOTAL</t>
  </si>
  <si>
    <t>COBERTURA 1990 (Hectáreas)</t>
  </si>
  <si>
    <t>SIN INFORMACIÓN</t>
  </si>
  <si>
    <t>AÑOS</t>
  </si>
  <si>
    <t>DEFORESTACIÓN</t>
  </si>
  <si>
    <t>Ha/año</t>
  </si>
  <si>
    <t>REGENERACIÓN</t>
  </si>
  <si>
    <t>NETA</t>
  </si>
  <si>
    <t>MATRIZ DE CAMBIO DE COBERTURA 2000 - 2008</t>
  </si>
  <si>
    <t>COBERTURA 2008 (Hectáreas)</t>
  </si>
  <si>
    <t>COBERTURA 2014 (Hectáreas)</t>
  </si>
  <si>
    <t>PERIODO</t>
  </si>
  <si>
    <t>años</t>
  </si>
  <si>
    <t>MATRIZ DE CAMBIO DE COBERTURA DEL ECUADOR CONTINENTAL DEL PERIODO 2014-2016</t>
  </si>
  <si>
    <t>COBERTURA 2016 (Hectáreas)</t>
  </si>
  <si>
    <t>Tierras Forestales</t>
  </si>
  <si>
    <t>Bosque nativo bajo un regimen de protección legal (PSB, SNAP, Bosques Protectores)</t>
  </si>
  <si>
    <t>Fracción de C de la materia seca</t>
  </si>
  <si>
    <t>Fuente</t>
  </si>
  <si>
    <t>Carbono t/ha</t>
  </si>
  <si>
    <t>Biomasa t/ha</t>
  </si>
  <si>
    <t>Crecimiento neto de la biomasa aérea (t/ha/año)</t>
  </si>
  <si>
    <t xml:space="preserve">Relación biomasa subterránea/aérea </t>
  </si>
  <si>
    <t>Densidad de la biomasa (t/m3)</t>
  </si>
  <si>
    <t>Factor de expansión de biomasa</t>
  </si>
  <si>
    <t>Biomasa sobre el suelo de las zonas afectadas por incendios (incluído sotobosque)</t>
  </si>
  <si>
    <t>B. Seco andino</t>
  </si>
  <si>
    <t>IPCC 2006, V.4, Cap.4, Cuadro 4.3</t>
  </si>
  <si>
    <t>Evaluación Nacional Forestal 2014, pág 65</t>
  </si>
  <si>
    <t xml:space="preserve">IPCC 2006; Volumen 4 Capitulo 4; cuadro 4.9 </t>
  </si>
  <si>
    <t>Evaluación Nacional Forestal, pág 298. Se usó 0,24 debido a que los cálculos para determinar los contenidos de carbono usaron ese valor</t>
  </si>
  <si>
    <t>Evaluación Nacional Forestal 2014</t>
  </si>
  <si>
    <t>IPCC 2006; Volumen 4, Capítulo 4, Cuadro 4.5</t>
  </si>
  <si>
    <t>B. Seco Pluvioestacional</t>
  </si>
  <si>
    <t>B. Siempre verde andino Montano</t>
  </si>
  <si>
    <t>B. Siempre verde andino Pie montano</t>
  </si>
  <si>
    <t>B. Siempre verde andino de Ceja Andina</t>
  </si>
  <si>
    <t>B. Siempre verde de tierras bajas de la Amazonía</t>
  </si>
  <si>
    <t>B. Siempre verde de tierras bajas del Chocó</t>
  </si>
  <si>
    <t>Manglar</t>
  </si>
  <si>
    <t>Moretal</t>
  </si>
  <si>
    <t xml:space="preserve">Plantaciones forestales </t>
  </si>
  <si>
    <t>IPCC 2006</t>
  </si>
  <si>
    <t>PROFAFOR</t>
  </si>
  <si>
    <t xml:space="preserve">IPCC 2006 </t>
  </si>
  <si>
    <t>IPP 2006</t>
  </si>
  <si>
    <t>Tierras convertidas en Tierras de Cultivo  - Tier 1</t>
  </si>
  <si>
    <t>Categoría de uso del suelo</t>
  </si>
  <si>
    <t>Tipo de cultivo por región climática según el IPCC</t>
  </si>
  <si>
    <t>Reservas de carbono en la biomasa  después de la conversión en tierras de cultivo (CAfter)</t>
  </si>
  <si>
    <t xml:space="preserve">Fuente </t>
  </si>
  <si>
    <t>Existencias de carbono en la biomasa
después de un año (ΔCG)
(ton C ha-1)</t>
  </si>
  <si>
    <t>Pérdida de
carbono de la
biomasa (L)
(ton C ha-1 año-1)</t>
  </si>
  <si>
    <t>Existencias de Carbono</t>
  </si>
  <si>
    <t xml:space="preserve">Biomasa </t>
  </si>
  <si>
    <t>t C/ha</t>
  </si>
  <si>
    <t xml:space="preserve"> t/ha</t>
  </si>
  <si>
    <t>t/ha</t>
  </si>
  <si>
    <t>Tierras de Cultivo</t>
  </si>
  <si>
    <t>Tierra de cultivo</t>
  </si>
  <si>
    <t>Tropical, muy húmedo y Tropical muy húmedo</t>
  </si>
  <si>
    <t>IPCC 2006. Vol 4, cap. 5, sección 5.3.1.1</t>
  </si>
  <si>
    <t>IPCC 2006; Volumen 4 Capitulo 5; cuadro 5.9</t>
  </si>
  <si>
    <t>IPCC 2006; Volumen 4 Capitulo 5; cuadro 5.1</t>
  </si>
  <si>
    <t>Factores de emisión</t>
  </si>
  <si>
    <t>Tierras convertidas en Pastizales  - Tier 1</t>
  </si>
  <si>
    <t>Región y zona climática según el IPCC</t>
  </si>
  <si>
    <t>Existencias de biomasa después de la conversión (Bafter)</t>
  </si>
  <si>
    <t>Existencias de biomasa por defecto presentes en los pastizales, después de la conversión de otro uso de la tierra</t>
  </si>
  <si>
    <t xml:space="preserve">Existencias de Biomasa </t>
  </si>
  <si>
    <t>t /ha</t>
  </si>
  <si>
    <t xml:space="preserve"> tC/ha</t>
  </si>
  <si>
    <t>Pastizales</t>
  </si>
  <si>
    <t xml:space="preserve">Vegetación arbustiva </t>
  </si>
  <si>
    <t>Tropical húmedo y muy húmedo</t>
  </si>
  <si>
    <t>IPCC 2006; Volumen 4 Capitulo 6; cuadro 6.4</t>
  </si>
  <si>
    <t>IPCC 2006; Vol 4, Cap. 6; cuadro 6.4</t>
  </si>
  <si>
    <t>IPCC 2006, V.4, Cap.4, Tabla 4.7</t>
  </si>
  <si>
    <t>Tierras convertidas en Humedales  - Tier 1</t>
  </si>
  <si>
    <t>Biomasa viva inmediatamente después de la conversión (Bafter)</t>
  </si>
  <si>
    <t>t d.m./ha</t>
  </si>
  <si>
    <t>Humedales</t>
  </si>
  <si>
    <t>Cuerpo de agua natural</t>
  </si>
  <si>
    <t>IPCC 2006, Vol 4, cap 7, sección 7.3.2.1</t>
  </si>
  <si>
    <t>Cuerpo de agua artificial</t>
  </si>
  <si>
    <t>Tierras convertidas en Asentamientos  - Tier 1</t>
  </si>
  <si>
    <t xml:space="preserve">Biomasa viva inmediatamente
después de la conversión </t>
  </si>
  <si>
    <r>
      <t>B</t>
    </r>
    <r>
      <rPr>
        <b/>
        <vertAlign val="subscript"/>
        <sz val="7"/>
        <color theme="1"/>
        <rFont val="Times New Roman"/>
        <family val="1"/>
      </rPr>
      <t>after</t>
    </r>
  </si>
  <si>
    <t>Asentamientos</t>
  </si>
  <si>
    <t>Área poblada</t>
  </si>
  <si>
    <t>IPCC 2006; Vol 4, Cap. 8, sección 8.3.1.1, Nivel 1</t>
  </si>
  <si>
    <t>Infraestructura</t>
  </si>
  <si>
    <t>Tierras convertidas en Otras Tierras  - Tier 1</t>
  </si>
  <si>
    <t>Biomasa viva inmediatamente
después de la conversión  (por defecto)</t>
  </si>
  <si>
    <t>Otras tierras</t>
  </si>
  <si>
    <t>Áreas sin cobertura vegetal</t>
  </si>
  <si>
    <t>IPCC 2006; Vol 4, Cap. 9, sección 9.3.1, Nivel 1</t>
  </si>
  <si>
    <t>Glaciar</t>
  </si>
  <si>
    <t>Pastura</t>
  </si>
  <si>
    <t>Resto</t>
  </si>
  <si>
    <t>Total tierra Agropecuaria</t>
  </si>
  <si>
    <t>Total Pastizal</t>
  </si>
  <si>
    <t>%</t>
  </si>
  <si>
    <t>Porcentage Pastizal_2014</t>
  </si>
  <si>
    <t>Porcentage Cultivo_2014</t>
  </si>
  <si>
    <t>Total Tierra agropecuaria 2016</t>
  </si>
  <si>
    <t>Ha</t>
  </si>
  <si>
    <t>Pastizal</t>
  </si>
  <si>
    <t>Cultivo</t>
  </si>
  <si>
    <t>COBERTURA 1990 (%)</t>
  </si>
  <si>
    <t>COBERTURA 2000 (%)</t>
  </si>
  <si>
    <t>COBERTURA 2008 (%)</t>
  </si>
  <si>
    <t>COBERTURA 2014 (%)</t>
  </si>
  <si>
    <t>COBERTURA 2016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</si>
</sst>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_(* #,##0.000000_);_(* \(#,##0.0000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8"/>
      <name val="Arial Narrow"/>
      <family val="2"/>
    </font>
    <font>
      <sz val="8"/>
      <name val="Arial"/>
      <family val="2"/>
    </font>
    <font>
      <b/>
      <sz val="7"/>
      <color theme="1"/>
      <name val="Arial Narrow"/>
      <family val="2"/>
    </font>
    <font>
      <sz val="7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rgb="FF000000"/>
      <name val="Arial Narrow"/>
      <family val="2"/>
    </font>
    <font>
      <b/>
      <sz val="7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vertAlign val="subscript"/>
      <sz val="7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9"/>
        <bgColor rgb="FFE2EFD9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43" fontId="10" fillId="0" borderId="0" applyFont="0" applyFill="0" applyBorder="0" applyAlignment="0" applyProtection="0"/>
    <xf numFmtId="0" fontId="1" fillId="0" borderId="0"/>
  </cellStyleXfs>
  <cellXfs count="145">
    <xf numFmtId="0" fontId="0" fillId="0" borderId="0" xfId="0"/>
    <xf numFmtId="1" fontId="2" fillId="0" borderId="2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1" fontId="2" fillId="0" borderId="2" xfId="0" applyNumberFormat="1" applyFont="1" applyBorder="1" applyAlignment="1">
      <alignment horizontal="center"/>
    </xf>
    <xf numFmtId="1" fontId="0" fillId="0" borderId="3" xfId="0" applyNumberFormat="1" applyBorder="1"/>
    <xf numFmtId="3" fontId="0" fillId="0" borderId="2" xfId="0" applyNumberFormat="1" applyBorder="1" applyAlignment="1">
      <alignment horizontal="center"/>
    </xf>
    <xf numFmtId="164" fontId="0" fillId="0" borderId="0" xfId="0" applyNumberFormat="1"/>
    <xf numFmtId="3" fontId="0" fillId="0" borderId="5" xfId="0" applyNumberFormat="1" applyBorder="1" applyAlignment="1">
      <alignment horizontal="center"/>
    </xf>
    <xf numFmtId="1" fontId="0" fillId="0" borderId="0" xfId="0" applyNumberFormat="1"/>
    <xf numFmtId="4" fontId="3" fillId="0" borderId="0" xfId="0" applyNumberFormat="1" applyFont="1" applyAlignment="1">
      <alignment horizontal="center" vertical="center"/>
    </xf>
    <xf numFmtId="4" fontId="0" fillId="0" borderId="0" xfId="0" applyNumberForma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/>
    </xf>
    <xf numFmtId="0" fontId="6" fillId="0" borderId="0" xfId="2"/>
    <xf numFmtId="0" fontId="8" fillId="0" borderId="0" xfId="2" applyFont="1"/>
    <xf numFmtId="0" fontId="9" fillId="0" borderId="0" xfId="2" applyFont="1"/>
    <xf numFmtId="0" fontId="7" fillId="4" borderId="2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 wrapText="1"/>
    </xf>
    <xf numFmtId="2" fontId="12" fillId="0" borderId="2" xfId="3" applyNumberFormat="1" applyFont="1" applyFill="1" applyBorder="1" applyAlignment="1" applyProtection="1">
      <alignment horizontal="right"/>
      <protection locked="0"/>
    </xf>
    <xf numFmtId="2" fontId="9" fillId="0" borderId="2" xfId="2" applyNumberFormat="1" applyFont="1" applyBorder="1" applyAlignment="1">
      <alignment horizontal="right"/>
    </xf>
    <xf numFmtId="2" fontId="12" fillId="0" borderId="2" xfId="3" applyNumberFormat="1" applyFont="1" applyFill="1" applyBorder="1" applyAlignment="1" applyProtection="1">
      <alignment horizontal="center" vertical="top"/>
      <protection locked="0"/>
    </xf>
    <xf numFmtId="0" fontId="6" fillId="0" borderId="2" xfId="2" applyBorder="1"/>
    <xf numFmtId="0" fontId="14" fillId="0" borderId="2" xfId="2" applyFont="1" applyBorder="1"/>
    <xf numFmtId="0" fontId="14" fillId="0" borderId="2" xfId="2" applyFont="1" applyBorder="1" applyAlignment="1">
      <alignment vertical="center" wrapText="1"/>
    </xf>
    <xf numFmtId="0" fontId="9" fillId="5" borderId="0" xfId="2" applyFont="1" applyFill="1"/>
    <xf numFmtId="0" fontId="13" fillId="5" borderId="0" xfId="2" applyFont="1" applyFill="1" applyAlignment="1">
      <alignment vertical="center"/>
    </xf>
    <xf numFmtId="0" fontId="6" fillId="5" borderId="0" xfId="2" applyFill="1"/>
    <xf numFmtId="0" fontId="8" fillId="0" borderId="0" xfId="2" applyFont="1" applyAlignment="1">
      <alignment horizontal="left"/>
    </xf>
    <xf numFmtId="0" fontId="13" fillId="0" borderId="0" xfId="2" applyFont="1" applyAlignment="1">
      <alignment vertical="center"/>
    </xf>
    <xf numFmtId="0" fontId="14" fillId="0" borderId="0" xfId="2" applyFont="1" applyAlignment="1">
      <alignment vertical="center" wrapText="1"/>
    </xf>
    <xf numFmtId="2" fontId="6" fillId="0" borderId="0" xfId="2" applyNumberFormat="1"/>
    <xf numFmtId="1" fontId="6" fillId="0" borderId="0" xfId="2" applyNumberFormat="1"/>
    <xf numFmtId="0" fontId="6" fillId="0" borderId="0" xfId="2" applyAlignment="1">
      <alignment horizontal="center"/>
    </xf>
    <xf numFmtId="0" fontId="15" fillId="3" borderId="2" xfId="2" applyFont="1" applyFill="1" applyBorder="1" applyAlignment="1">
      <alignment horizontal="center" vertical="center" wrapText="1"/>
    </xf>
    <xf numFmtId="0" fontId="15" fillId="3" borderId="2" xfId="4" applyFont="1" applyFill="1" applyBorder="1" applyAlignment="1" applyProtection="1">
      <alignment horizontal="center" vertical="center" wrapText="1"/>
      <protection locked="0"/>
    </xf>
    <xf numFmtId="0" fontId="15" fillId="3" borderId="2" xfId="2" applyFont="1" applyFill="1" applyBorder="1" applyAlignment="1" applyProtection="1">
      <alignment vertical="center" wrapText="1"/>
      <protection locked="0"/>
    </xf>
    <xf numFmtId="0" fontId="16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vertical="center" wrapText="1"/>
    </xf>
    <xf numFmtId="2" fontId="16" fillId="0" borderId="2" xfId="2" applyNumberFormat="1" applyFont="1" applyBorder="1" applyAlignment="1">
      <alignment horizontal="center"/>
    </xf>
    <xf numFmtId="0" fontId="16" fillId="6" borderId="2" xfId="2" applyFont="1" applyFill="1" applyBorder="1" applyAlignment="1">
      <alignment vertical="center" wrapText="1"/>
    </xf>
    <xf numFmtId="0" fontId="10" fillId="5" borderId="0" xfId="2" applyFont="1" applyFill="1"/>
    <xf numFmtId="0" fontId="10" fillId="0" borderId="0" xfId="2" applyFont="1"/>
    <xf numFmtId="0" fontId="15" fillId="3" borderId="8" xfId="2" applyFont="1" applyFill="1" applyBorder="1" applyAlignment="1">
      <alignment horizontal="center" vertical="center" wrapText="1"/>
    </xf>
    <xf numFmtId="0" fontId="15" fillId="3" borderId="2" xfId="4" applyFont="1" applyFill="1" applyBorder="1" applyAlignment="1" applyProtection="1">
      <alignment horizontal="center" vertical="center"/>
      <protection locked="0"/>
    </xf>
    <xf numFmtId="0" fontId="17" fillId="3" borderId="2" xfId="2" applyFont="1" applyFill="1" applyBorder="1" applyAlignment="1">
      <alignment horizontal="center" vertical="center"/>
    </xf>
    <xf numFmtId="0" fontId="18" fillId="0" borderId="2" xfId="2" applyFont="1" applyBorder="1" applyAlignment="1">
      <alignment horizontal="center" vertical="center"/>
    </xf>
    <xf numFmtId="0" fontId="18" fillId="0" borderId="2" xfId="2" applyFont="1" applyBorder="1" applyAlignment="1">
      <alignment horizontal="center" vertical="center" wrapText="1"/>
    </xf>
    <xf numFmtId="2" fontId="18" fillId="0" borderId="2" xfId="2" applyNumberFormat="1" applyFont="1" applyBorder="1" applyAlignment="1">
      <alignment horizontal="center" vertical="center"/>
    </xf>
    <xf numFmtId="165" fontId="18" fillId="0" borderId="2" xfId="2" applyNumberFormat="1" applyFont="1" applyBorder="1" applyAlignment="1">
      <alignment horizontal="center" vertical="center"/>
    </xf>
    <xf numFmtId="0" fontId="20" fillId="3" borderId="2" xfId="2" applyFont="1" applyFill="1" applyBorder="1" applyAlignment="1">
      <alignment horizontal="center" vertical="center" wrapText="1"/>
    </xf>
    <xf numFmtId="0" fontId="21" fillId="3" borderId="2" xfId="2" applyFont="1" applyFill="1" applyBorder="1" applyAlignment="1">
      <alignment horizontal="center" vertical="center"/>
    </xf>
    <xf numFmtId="0" fontId="22" fillId="0" borderId="2" xfId="2" applyFont="1" applyBorder="1" applyAlignment="1">
      <alignment horizontal="center" vertical="center"/>
    </xf>
    <xf numFmtId="0" fontId="22" fillId="6" borderId="2" xfId="2" applyFont="1" applyFill="1" applyBorder="1" applyAlignment="1" applyProtection="1">
      <alignment horizontal="center"/>
      <protection locked="0"/>
    </xf>
    <xf numFmtId="0" fontId="22" fillId="6" borderId="2" xfId="2" applyFont="1" applyFill="1" applyBorder="1" applyAlignment="1">
      <alignment horizontal="center"/>
    </xf>
    <xf numFmtId="0" fontId="7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 wrapText="1"/>
    </xf>
    <xf numFmtId="43" fontId="8" fillId="0" borderId="6" xfId="2" applyNumberFormat="1" applyFont="1" applyBorder="1"/>
    <xf numFmtId="0" fontId="6" fillId="0" borderId="6" xfId="2" applyBorder="1"/>
    <xf numFmtId="2" fontId="12" fillId="0" borderId="0" xfId="3" applyNumberFormat="1" applyFont="1" applyFill="1" applyBorder="1" applyAlignment="1" applyProtection="1">
      <alignment horizontal="center" vertical="top"/>
      <protection locked="0"/>
    </xf>
    <xf numFmtId="0" fontId="14" fillId="0" borderId="0" xfId="2" applyFont="1"/>
    <xf numFmtId="0" fontId="6" fillId="0" borderId="3" xfId="2" applyBorder="1"/>
    <xf numFmtId="0" fontId="14" fillId="0" borderId="3" xfId="2" applyFont="1" applyBorder="1"/>
    <xf numFmtId="3" fontId="0" fillId="0" borderId="0" xfId="0" applyNumberFormat="1"/>
    <xf numFmtId="166" fontId="0" fillId="0" borderId="0" xfId="1" applyNumberFormat="1" applyFont="1" applyBorder="1"/>
    <xf numFmtId="0" fontId="2" fillId="0" borderId="1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horizontal="center"/>
    </xf>
    <xf numFmtId="0" fontId="16" fillId="0" borderId="2" xfId="2" applyFont="1" applyBorder="1" applyAlignment="1">
      <alignment horizontal="left" wrapText="1"/>
    </xf>
    <xf numFmtId="0" fontId="22" fillId="3" borderId="2" xfId="2" applyFont="1" applyFill="1" applyBorder="1" applyAlignment="1" applyProtection="1">
      <alignment horizontal="left"/>
      <protection locked="0"/>
    </xf>
    <xf numFmtId="0" fontId="14" fillId="0" borderId="4" xfId="2" applyFont="1" applyBorder="1" applyAlignment="1">
      <alignment horizontal="center" vertical="center" wrapText="1"/>
    </xf>
    <xf numFmtId="0" fontId="14" fillId="0" borderId="5" xfId="2" applyFont="1" applyBorder="1" applyAlignment="1">
      <alignment horizontal="center" vertical="center" wrapText="1"/>
    </xf>
    <xf numFmtId="0" fontId="14" fillId="0" borderId="6" xfId="2" applyFont="1" applyBorder="1" applyAlignment="1">
      <alignment horizontal="center" vertical="center" wrapText="1"/>
    </xf>
    <xf numFmtId="0" fontId="8" fillId="0" borderId="0" xfId="2" applyFont="1" applyAlignment="1">
      <alignment horizontal="left"/>
    </xf>
    <xf numFmtId="43" fontId="11" fillId="0" borderId="1" xfId="3" applyFont="1" applyFill="1" applyBorder="1" applyAlignment="1" applyProtection="1">
      <alignment horizontal="left" vertical="center" wrapText="1"/>
      <protection locked="0"/>
    </xf>
    <xf numFmtId="0" fontId="16" fillId="6" borderId="2" xfId="2" applyFont="1" applyFill="1" applyBorder="1" applyAlignment="1" applyProtection="1">
      <alignment horizontal="left"/>
      <protection locked="0"/>
    </xf>
    <xf numFmtId="0" fontId="20" fillId="3" borderId="2" xfId="2" applyFont="1" applyFill="1" applyBorder="1" applyAlignment="1" applyProtection="1">
      <alignment horizontal="center" vertical="center" wrapText="1"/>
      <protection locked="0"/>
    </xf>
    <xf numFmtId="0" fontId="20" fillId="3" borderId="2" xfId="2" applyFont="1" applyFill="1" applyBorder="1" applyAlignment="1">
      <alignment horizontal="center" vertical="center" wrapText="1"/>
    </xf>
    <xf numFmtId="0" fontId="21" fillId="3" borderId="2" xfId="2" applyFont="1" applyFill="1" applyBorder="1" applyAlignment="1" applyProtection="1">
      <alignment horizontal="center" vertical="center" wrapText="1"/>
      <protection locked="0"/>
    </xf>
    <xf numFmtId="0" fontId="22" fillId="6" borderId="2" xfId="2" applyFont="1" applyFill="1" applyBorder="1" applyAlignment="1" applyProtection="1">
      <alignment horizontal="center" vertical="center"/>
      <protection locked="0"/>
    </xf>
    <xf numFmtId="0" fontId="15" fillId="3" borderId="2" xfId="2" applyFont="1" applyFill="1" applyBorder="1" applyAlignment="1">
      <alignment horizontal="center" vertical="center" wrapText="1"/>
    </xf>
    <xf numFmtId="0" fontId="18" fillId="6" borderId="2" xfId="2" applyFont="1" applyFill="1" applyBorder="1" applyAlignment="1">
      <alignment horizontal="left" vertical="center"/>
    </xf>
    <xf numFmtId="0" fontId="13" fillId="6" borderId="2" xfId="2" applyFont="1" applyFill="1" applyBorder="1" applyAlignment="1">
      <alignment horizontal="center" vertical="center" wrapText="1"/>
    </xf>
    <xf numFmtId="2" fontId="19" fillId="0" borderId="2" xfId="2" applyNumberFormat="1" applyFont="1" applyBorder="1" applyAlignment="1">
      <alignment horizontal="left" vertical="center" wrapText="1"/>
    </xf>
    <xf numFmtId="0" fontId="21" fillId="3" borderId="4" xfId="2" applyFont="1" applyFill="1" applyBorder="1" applyAlignment="1" applyProtection="1">
      <alignment horizontal="center" vertical="center"/>
      <protection locked="0"/>
    </xf>
    <xf numFmtId="0" fontId="21" fillId="3" borderId="6" xfId="2" applyFont="1" applyFill="1" applyBorder="1" applyAlignment="1" applyProtection="1">
      <alignment horizontal="center" vertical="center"/>
      <protection locked="0"/>
    </xf>
    <xf numFmtId="0" fontId="21" fillId="3" borderId="3" xfId="2" applyFont="1" applyFill="1" applyBorder="1" applyAlignment="1">
      <alignment horizontal="left" vertical="center" wrapText="1"/>
    </xf>
    <xf numFmtId="0" fontId="21" fillId="3" borderId="8" xfId="2" applyFont="1" applyFill="1" applyBorder="1" applyAlignment="1">
      <alignment horizontal="left" vertical="center" wrapText="1"/>
    </xf>
    <xf numFmtId="0" fontId="22" fillId="6" borderId="2" xfId="2" applyFont="1" applyFill="1" applyBorder="1" applyAlignment="1">
      <alignment horizontal="center" vertical="center" wrapText="1"/>
    </xf>
    <xf numFmtId="0" fontId="20" fillId="3" borderId="3" xfId="2" applyFont="1" applyFill="1" applyBorder="1" applyAlignment="1">
      <alignment horizontal="center" vertical="center" wrapText="1"/>
    </xf>
    <xf numFmtId="0" fontId="20" fillId="3" borderId="7" xfId="2" applyFont="1" applyFill="1" applyBorder="1" applyAlignment="1">
      <alignment horizontal="center" vertical="center" wrapText="1"/>
    </xf>
    <xf numFmtId="0" fontId="20" fillId="3" borderId="8" xfId="2" applyFont="1" applyFill="1" applyBorder="1" applyAlignment="1">
      <alignment horizontal="center" vertical="center" wrapText="1"/>
    </xf>
    <xf numFmtId="0" fontId="22" fillId="6" borderId="2" xfId="2" applyFont="1" applyFill="1" applyBorder="1" applyAlignment="1" applyProtection="1">
      <alignment horizontal="center" vertical="center" wrapText="1"/>
      <protection locked="0"/>
    </xf>
    <xf numFmtId="0" fontId="15" fillId="3" borderId="2" xfId="2" applyFont="1" applyFill="1" applyBorder="1" applyAlignment="1" applyProtection="1">
      <alignment horizontal="center" vertical="center" wrapText="1"/>
      <protection locked="0"/>
    </xf>
    <xf numFmtId="43" fontId="12" fillId="0" borderId="2" xfId="3" applyFont="1" applyFill="1" applyBorder="1" applyAlignment="1" applyProtection="1">
      <alignment horizontal="left"/>
      <protection locked="0"/>
    </xf>
    <xf numFmtId="43" fontId="12" fillId="0" borderId="3" xfId="3" applyFont="1" applyFill="1" applyBorder="1" applyAlignment="1" applyProtection="1">
      <alignment horizontal="left"/>
      <protection locked="0"/>
    </xf>
    <xf numFmtId="0" fontId="11" fillId="0" borderId="3" xfId="2" applyFont="1" applyBorder="1" applyAlignment="1" applyProtection="1">
      <alignment horizontal="left"/>
      <protection locked="0"/>
    </xf>
    <xf numFmtId="0" fontId="11" fillId="0" borderId="7" xfId="2" applyFont="1" applyBorder="1" applyAlignment="1" applyProtection="1">
      <alignment horizontal="left"/>
      <protection locked="0"/>
    </xf>
    <xf numFmtId="0" fontId="11" fillId="0" borderId="8" xfId="2" applyFont="1" applyBorder="1" applyAlignment="1" applyProtection="1">
      <alignment horizontal="left"/>
      <protection locked="0"/>
    </xf>
    <xf numFmtId="0" fontId="6" fillId="0" borderId="4" xfId="2" applyBorder="1" applyAlignment="1">
      <alignment horizontal="center" vertical="center"/>
    </xf>
    <xf numFmtId="0" fontId="6" fillId="0" borderId="5" xfId="2" applyBorder="1" applyAlignment="1">
      <alignment horizontal="center" vertical="center"/>
    </xf>
    <xf numFmtId="0" fontId="6" fillId="0" borderId="6" xfId="2" applyBorder="1" applyAlignment="1">
      <alignment horizontal="center" vertical="center"/>
    </xf>
    <xf numFmtId="43" fontId="11" fillId="0" borderId="0" xfId="3" applyFont="1" applyFill="1" applyBorder="1" applyAlignment="1" applyProtection="1">
      <alignment horizontal="left" vertical="center" wrapText="1"/>
      <protection locked="0"/>
    </xf>
    <xf numFmtId="43" fontId="11" fillId="4" borderId="2" xfId="3" applyFont="1" applyFill="1" applyBorder="1" applyAlignment="1" applyProtection="1">
      <alignment horizontal="left" wrapText="1"/>
      <protection locked="0"/>
    </xf>
    <xf numFmtId="43" fontId="11" fillId="4" borderId="3" xfId="3" applyFont="1" applyFill="1" applyBorder="1" applyAlignment="1" applyProtection="1">
      <alignment horizontal="left" wrapText="1"/>
      <protection locked="0"/>
    </xf>
    <xf numFmtId="0" fontId="14" fillId="0" borderId="2" xfId="2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6" fillId="7" borderId="0" xfId="0" applyFont="1" applyFill="1" applyBorder="1" applyAlignment="1">
      <alignment vertical="center"/>
    </xf>
    <xf numFmtId="0" fontId="0" fillId="0" borderId="0" xfId="0" applyBorder="1"/>
    <xf numFmtId="0" fontId="0" fillId="0" borderId="13" xfId="0" applyBorder="1"/>
    <xf numFmtId="0" fontId="0" fillId="0" borderId="14" xfId="0" applyBorder="1"/>
    <xf numFmtId="166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2" xfId="0" applyBorder="1"/>
    <xf numFmtId="0" fontId="0" fillId="0" borderId="2" xfId="0" applyBorder="1" applyAlignment="1">
      <alignment wrapText="1"/>
    </xf>
  </cellXfs>
  <cellStyles count="5">
    <cellStyle name="Comma" xfId="1" builtinId="3"/>
    <cellStyle name="Millares 2" xfId="3" xr:uid="{BA16770C-AFD8-4D47-B47C-38F49D6C8167}"/>
    <cellStyle name="Normal" xfId="0" builtinId="0"/>
    <cellStyle name="Normal 2" xfId="2" xr:uid="{152FF586-1F8B-4500-A9A3-4115203BD113}"/>
    <cellStyle name="Normal 3" xfId="4" xr:uid="{FC431324-9425-4A56-B62B-A4C6BD67C0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91E91-3374-4828-A32B-3ABE96AF441B}">
  <dimension ref="A1:S39"/>
  <sheetViews>
    <sheetView workbookViewId="0">
      <selection activeCell="K26" sqref="K26"/>
    </sheetView>
  </sheetViews>
  <sheetFormatPr defaultColWidth="11.44140625" defaultRowHeight="14.4" x14ac:dyDescent="0.3"/>
  <cols>
    <col min="2" max="2" width="33.6640625" customWidth="1"/>
    <col min="3" max="3" width="15.33203125" customWidth="1"/>
    <col min="7" max="8" width="14" customWidth="1"/>
    <col min="9" max="9" width="20.88671875" customWidth="1"/>
    <col min="13" max="13" width="26.44140625" bestFit="1" customWidth="1"/>
    <col min="15" max="15" width="12.44140625" bestFit="1" customWidth="1"/>
    <col min="16" max="16" width="12.44140625" customWidth="1"/>
    <col min="17" max="17" width="11.88671875" bestFit="1" customWidth="1"/>
  </cols>
  <sheetData>
    <row r="1" spans="1:19" ht="15" thickBot="1" x14ac:dyDescent="0.35">
      <c r="A1" s="75" t="s">
        <v>0</v>
      </c>
      <c r="B1" s="75"/>
      <c r="C1" s="75"/>
      <c r="D1" s="75"/>
      <c r="E1" s="75"/>
      <c r="F1" s="75"/>
    </row>
    <row r="2" spans="1:19" ht="28.8" x14ac:dyDescent="0.3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128"/>
      <c r="P2" s="132"/>
      <c r="Q2" s="133" t="s">
        <v>140</v>
      </c>
      <c r="R2" s="133"/>
      <c r="S2" s="134"/>
    </row>
    <row r="3" spans="1:19" x14ac:dyDescent="0.3">
      <c r="A3" s="76" t="s">
        <v>8</v>
      </c>
      <c r="B3" s="5" t="s">
        <v>9</v>
      </c>
      <c r="C3" s="6">
        <v>14587770.6</v>
      </c>
      <c r="D3" s="6">
        <v>13660353.630000001</v>
      </c>
      <c r="E3" s="6">
        <v>13038367.32</v>
      </c>
      <c r="F3" s="6">
        <v>12753386.910000002</v>
      </c>
      <c r="G3" s="6">
        <v>12631197.689999999</v>
      </c>
      <c r="H3" s="129"/>
      <c r="P3" s="135"/>
      <c r="Q3" s="136">
        <v>8.9995499999999993</v>
      </c>
      <c r="R3" s="137" t="s">
        <v>141</v>
      </c>
      <c r="S3" s="138"/>
    </row>
    <row r="4" spans="1:19" x14ac:dyDescent="0.3">
      <c r="A4" s="76"/>
      <c r="B4" s="5" t="s">
        <v>10</v>
      </c>
      <c r="C4" s="6">
        <v>44443.08</v>
      </c>
      <c r="D4" s="6">
        <v>70150.23</v>
      </c>
      <c r="E4" s="6">
        <v>62196.93</v>
      </c>
      <c r="F4" s="6">
        <v>130072.41000000002</v>
      </c>
      <c r="G4" s="6">
        <v>123719.94</v>
      </c>
      <c r="H4" s="129"/>
      <c r="J4" s="6">
        <v>2008</v>
      </c>
      <c r="K4" s="6">
        <v>2014</v>
      </c>
      <c r="L4" s="129"/>
      <c r="M4" s="131" t="s">
        <v>138</v>
      </c>
      <c r="N4">
        <f>(F8*100)/K5</f>
        <v>56.885531050468337</v>
      </c>
      <c r="O4" t="s">
        <v>137</v>
      </c>
      <c r="P4" s="135" t="s">
        <v>142</v>
      </c>
      <c r="Q4" s="74">
        <f>Q3*0.568855311</f>
        <v>5.1194418141100497</v>
      </c>
      <c r="R4" s="137" t="s">
        <v>141</v>
      </c>
      <c r="S4" s="138"/>
    </row>
    <row r="5" spans="1:19" ht="15" thickBot="1" x14ac:dyDescent="0.35">
      <c r="A5" s="77" t="s">
        <v>11</v>
      </c>
      <c r="B5" s="5" t="s">
        <v>12</v>
      </c>
      <c r="C5" s="6">
        <v>718899.03</v>
      </c>
      <c r="D5" s="6">
        <v>703538.73</v>
      </c>
      <c r="E5" s="6">
        <v>611941.94999999995</v>
      </c>
      <c r="F5" s="6">
        <v>1094904.6299999997</v>
      </c>
      <c r="G5" s="78">
        <v>8933864.4900000002</v>
      </c>
      <c r="H5" s="130"/>
      <c r="I5" t="s">
        <v>135</v>
      </c>
      <c r="J5" s="73">
        <f>SUM(E5:E9)</f>
        <v>8831572.2899999991</v>
      </c>
      <c r="K5" s="73">
        <f>SUM(F5:F9)</f>
        <v>8719156.8900000006</v>
      </c>
      <c r="L5" s="73"/>
      <c r="M5" s="73" t="s">
        <v>139</v>
      </c>
      <c r="N5">
        <f>100-N4</f>
        <v>43.114468949531663</v>
      </c>
      <c r="O5" t="s">
        <v>137</v>
      </c>
      <c r="P5" s="139" t="s">
        <v>143</v>
      </c>
      <c r="Q5" s="140">
        <f>Q3-Q4</f>
        <v>3.8801081858899495</v>
      </c>
      <c r="R5" s="141" t="s">
        <v>141</v>
      </c>
      <c r="S5" s="142"/>
    </row>
    <row r="6" spans="1:19" ht="15.6" x14ac:dyDescent="0.3">
      <c r="A6" s="77"/>
      <c r="B6" s="5" t="s">
        <v>13</v>
      </c>
      <c r="C6" s="6">
        <v>151648.74</v>
      </c>
      <c r="D6" s="6">
        <v>218204.19</v>
      </c>
      <c r="E6" s="6">
        <v>260389.08</v>
      </c>
      <c r="F6" s="6">
        <v>480131.91000000009</v>
      </c>
      <c r="G6" s="79"/>
      <c r="H6" s="130"/>
      <c r="I6" t="s">
        <v>136</v>
      </c>
      <c r="J6">
        <f>(E8*100)/J5</f>
        <v>16.473740713727434</v>
      </c>
      <c r="R6" s="10"/>
    </row>
    <row r="7" spans="1:19" ht="15.6" x14ac:dyDescent="0.3">
      <c r="A7" s="77"/>
      <c r="B7" s="5" t="s">
        <v>14</v>
      </c>
      <c r="C7" s="6">
        <v>35592.21</v>
      </c>
      <c r="D7" s="6">
        <v>114303.24</v>
      </c>
      <c r="E7" s="6">
        <v>167305.59</v>
      </c>
      <c r="F7" s="6">
        <v>917407.35000000009</v>
      </c>
      <c r="G7" s="79"/>
      <c r="H7" s="130"/>
      <c r="R7" s="10"/>
    </row>
    <row r="8" spans="1:19" ht="15.6" x14ac:dyDescent="0.3">
      <c r="A8" s="77"/>
      <c r="B8" s="5" t="s">
        <v>15</v>
      </c>
      <c r="C8" s="6">
        <v>1092681.81</v>
      </c>
      <c r="D8" s="6">
        <v>1279028.52</v>
      </c>
      <c r="E8" s="6">
        <v>1454890.32</v>
      </c>
      <c r="F8" s="6">
        <v>4959938.7</v>
      </c>
      <c r="G8" s="79"/>
      <c r="H8" s="130"/>
      <c r="R8" s="10"/>
    </row>
    <row r="9" spans="1:19" ht="15.6" x14ac:dyDescent="0.3">
      <c r="A9" s="77"/>
      <c r="B9" s="5" t="s">
        <v>16</v>
      </c>
      <c r="C9" s="6">
        <v>4398854.76</v>
      </c>
      <c r="D9" s="6">
        <v>5844287.9699999997</v>
      </c>
      <c r="E9" s="6">
        <v>6337045.3499999996</v>
      </c>
      <c r="F9" s="6">
        <v>1266774.3000000003</v>
      </c>
      <c r="G9" s="80"/>
      <c r="H9" s="130"/>
      <c r="I9" t="s">
        <v>133</v>
      </c>
      <c r="J9">
        <f>G5*0.5688</f>
        <v>5081582.1219119998</v>
      </c>
      <c r="Q9" s="7"/>
      <c r="R9" s="10"/>
    </row>
    <row r="10" spans="1:19" x14ac:dyDescent="0.3">
      <c r="A10" s="81" t="s">
        <v>17</v>
      </c>
      <c r="B10" s="5" t="s">
        <v>18</v>
      </c>
      <c r="C10" s="6">
        <v>732028.59</v>
      </c>
      <c r="D10" s="6">
        <v>634572.81000000006</v>
      </c>
      <c r="E10" s="6">
        <v>587499.84</v>
      </c>
      <c r="F10" s="6">
        <v>810626.93999999983</v>
      </c>
      <c r="G10" s="6">
        <v>763180.11</v>
      </c>
      <c r="H10" s="129"/>
      <c r="I10" t="s">
        <v>134</v>
      </c>
      <c r="J10" s="73">
        <f>G5-J9</f>
        <v>3852282.3680880005</v>
      </c>
      <c r="R10" s="11"/>
    </row>
    <row r="11" spans="1:19" x14ac:dyDescent="0.3">
      <c r="A11" s="81"/>
      <c r="B11" s="5" t="s">
        <v>19</v>
      </c>
      <c r="C11" s="6">
        <v>108028.35</v>
      </c>
      <c r="D11" s="6">
        <v>126308.25</v>
      </c>
      <c r="E11" s="6">
        <v>109528.02</v>
      </c>
      <c r="F11" s="6">
        <v>89167.14</v>
      </c>
      <c r="G11" s="6">
        <v>83035.17</v>
      </c>
      <c r="H11" s="129"/>
    </row>
    <row r="12" spans="1:19" x14ac:dyDescent="0.3">
      <c r="A12" s="81"/>
      <c r="B12" s="5" t="s">
        <v>20</v>
      </c>
      <c r="C12" s="6">
        <v>1566273.06</v>
      </c>
      <c r="D12" s="6">
        <v>1535575.23</v>
      </c>
      <c r="E12" s="6">
        <v>1465935.84</v>
      </c>
      <c r="F12" s="6">
        <v>1523970.09</v>
      </c>
      <c r="G12" s="6">
        <v>1515272.49</v>
      </c>
      <c r="H12" s="129"/>
      <c r="O12" s="7"/>
      <c r="P12" s="7"/>
    </row>
    <row r="13" spans="1:19" x14ac:dyDescent="0.3">
      <c r="A13" s="76" t="s">
        <v>21</v>
      </c>
      <c r="B13" s="5" t="s">
        <v>22</v>
      </c>
      <c r="C13" s="6">
        <v>350879.76</v>
      </c>
      <c r="D13" s="6">
        <v>351094.59</v>
      </c>
      <c r="E13" s="6">
        <v>348472.62</v>
      </c>
      <c r="F13" s="6">
        <v>305169.38999999996</v>
      </c>
      <c r="G13" s="6">
        <v>295476.12</v>
      </c>
      <c r="H13" s="129"/>
      <c r="O13" s="7"/>
      <c r="P13" s="7"/>
      <c r="Q13" s="7"/>
    </row>
    <row r="14" spans="1:19" x14ac:dyDescent="0.3">
      <c r="A14" s="76"/>
      <c r="B14" s="5" t="s">
        <v>23</v>
      </c>
      <c r="C14" s="6">
        <v>138041.19</v>
      </c>
      <c r="D14" s="6">
        <v>124602.57</v>
      </c>
      <c r="E14" s="6">
        <v>157677.57</v>
      </c>
      <c r="F14" s="6">
        <v>199934.1</v>
      </c>
      <c r="G14" s="6">
        <v>199287.27</v>
      </c>
      <c r="H14" s="129"/>
    </row>
    <row r="15" spans="1:19" x14ac:dyDescent="0.3">
      <c r="A15" s="76" t="s">
        <v>24</v>
      </c>
      <c r="B15" s="5" t="s">
        <v>25</v>
      </c>
      <c r="C15" s="6">
        <v>62968.05</v>
      </c>
      <c r="D15" s="6">
        <v>109861.38</v>
      </c>
      <c r="E15" s="6">
        <v>165538.44</v>
      </c>
      <c r="F15" s="6">
        <v>224935.38000000003</v>
      </c>
      <c r="G15" s="6">
        <v>229182.39</v>
      </c>
      <c r="H15" s="129"/>
    </row>
    <row r="16" spans="1:19" x14ac:dyDescent="0.3">
      <c r="A16" s="76"/>
      <c r="B16" s="5" t="s">
        <v>26</v>
      </c>
      <c r="C16" s="6">
        <v>1209.42</v>
      </c>
      <c r="D16" s="6">
        <v>5524.2</v>
      </c>
      <c r="E16" s="6">
        <v>11615.85</v>
      </c>
      <c r="F16" s="6">
        <v>21206.79</v>
      </c>
      <c r="G16" s="6">
        <v>23884.2</v>
      </c>
      <c r="H16" s="129"/>
    </row>
    <row r="17" spans="1:15" x14ac:dyDescent="0.3">
      <c r="A17" s="76" t="s">
        <v>27</v>
      </c>
      <c r="B17" s="5" t="s">
        <v>28</v>
      </c>
      <c r="C17" s="6">
        <v>99338.94</v>
      </c>
      <c r="D17" s="6">
        <v>112681.71</v>
      </c>
      <c r="E17" s="6">
        <v>109686.69</v>
      </c>
      <c r="F17" s="6">
        <v>112568.04000000002</v>
      </c>
      <c r="G17" s="6">
        <v>93841.919999999998</v>
      </c>
      <c r="H17" s="129"/>
    </row>
    <row r="18" spans="1:15" x14ac:dyDescent="0.3">
      <c r="A18" s="76"/>
      <c r="B18" s="5" t="s">
        <v>29</v>
      </c>
      <c r="C18" s="6">
        <v>11430.81</v>
      </c>
      <c r="D18" s="6">
        <v>7972.65</v>
      </c>
      <c r="E18" s="6">
        <v>9968.49</v>
      </c>
      <c r="F18" s="6">
        <v>7865.73</v>
      </c>
      <c r="G18" s="6">
        <v>6279.21</v>
      </c>
      <c r="H18" s="129"/>
    </row>
    <row r="19" spans="1:15" x14ac:dyDescent="0.3">
      <c r="A19" s="4" t="s">
        <v>30</v>
      </c>
      <c r="B19" s="5" t="s">
        <v>30</v>
      </c>
      <c r="C19" s="6">
        <v>797971.5</v>
      </c>
      <c r="D19" s="6">
        <v>0</v>
      </c>
      <c r="E19" s="6">
        <v>0</v>
      </c>
      <c r="F19" s="8">
        <v>0</v>
      </c>
      <c r="G19" s="8">
        <v>0</v>
      </c>
      <c r="H19" s="129"/>
    </row>
    <row r="20" spans="1:15" x14ac:dyDescent="0.3">
      <c r="A20" s="9"/>
      <c r="B20" s="4" t="s">
        <v>31</v>
      </c>
      <c r="C20" s="6">
        <v>24898059.900000006</v>
      </c>
      <c r="D20" s="6">
        <v>24898059.899999999</v>
      </c>
      <c r="E20" s="6">
        <v>24898059.900000002</v>
      </c>
      <c r="F20" s="6">
        <v>24898059.810000002</v>
      </c>
      <c r="G20" s="6">
        <v>24898221</v>
      </c>
      <c r="H20" s="129"/>
    </row>
    <row r="22" spans="1:15" ht="42.6" customHeight="1" x14ac:dyDescent="0.3">
      <c r="A22" s="1" t="s">
        <v>1</v>
      </c>
      <c r="B22" s="1" t="s">
        <v>2</v>
      </c>
      <c r="C22" s="144" t="s">
        <v>144</v>
      </c>
      <c r="D22" s="144" t="s">
        <v>145</v>
      </c>
      <c r="E22" s="144" t="s">
        <v>146</v>
      </c>
      <c r="F22" s="144" t="s">
        <v>147</v>
      </c>
      <c r="G22" s="144" t="s">
        <v>148</v>
      </c>
    </row>
    <row r="23" spans="1:15" x14ac:dyDescent="0.3">
      <c r="A23" s="76" t="s">
        <v>8</v>
      </c>
      <c r="B23" s="5" t="s">
        <v>9</v>
      </c>
      <c r="C23" s="143">
        <f>(C3*100)/$G$20</f>
        <v>58.589610076960923</v>
      </c>
      <c r="D23" s="143">
        <f>(D3*100)/$G$20</f>
        <v>54.864777808824172</v>
      </c>
      <c r="E23" s="143">
        <f t="shared" ref="E23:F23" si="0">(E3*100)/$G$20</f>
        <v>52.366662341056418</v>
      </c>
      <c r="F23" s="143">
        <f t="shared" si="0"/>
        <v>51.22208092698672</v>
      </c>
      <c r="G23" s="143">
        <f>(G3*100)/$G$20</f>
        <v>50.731326105588025</v>
      </c>
    </row>
    <row r="24" spans="1:15" x14ac:dyDescent="0.3">
      <c r="A24" s="76"/>
      <c r="B24" s="5" t="s">
        <v>10</v>
      </c>
      <c r="C24" s="143">
        <f t="shared" ref="C24:G24" si="1">(C4*100)/$G$20</f>
        <v>0.17849901806237481</v>
      </c>
      <c r="D24" s="143">
        <f t="shared" si="1"/>
        <v>0.28174796102902294</v>
      </c>
      <c r="E24" s="143">
        <f t="shared" si="1"/>
        <v>0.24980471496337028</v>
      </c>
      <c r="F24" s="143">
        <f t="shared" si="1"/>
        <v>0.52241648108111827</v>
      </c>
      <c r="G24" s="143">
        <f t="shared" si="1"/>
        <v>0.49690273052038536</v>
      </c>
    </row>
    <row r="25" spans="1:15" x14ac:dyDescent="0.3">
      <c r="A25" s="77" t="s">
        <v>11</v>
      </c>
      <c r="B25" s="5" t="s">
        <v>12</v>
      </c>
      <c r="C25" s="143">
        <f>(C5*100)/$G$20</f>
        <v>2.887350987847686</v>
      </c>
      <c r="D25" s="143">
        <f t="shared" ref="D25:G25" si="2">(D5*100)/$G$20</f>
        <v>2.8256586283815217</v>
      </c>
      <c r="E25" s="143">
        <f t="shared" si="2"/>
        <v>2.457773790344298</v>
      </c>
      <c r="F25" s="143">
        <f t="shared" si="2"/>
        <v>4.397521533767411</v>
      </c>
      <c r="G25" s="143">
        <f t="shared" si="2"/>
        <v>35.881537439964085</v>
      </c>
      <c r="N25">
        <f>SUM(F25:F29)</f>
        <v>35.019196311254525</v>
      </c>
      <c r="O25">
        <f>SUM(G25:G29)</f>
        <v>35.881537439964085</v>
      </c>
    </row>
    <row r="26" spans="1:15" x14ac:dyDescent="0.3">
      <c r="A26" s="77"/>
      <c r="B26" s="5" t="s">
        <v>13</v>
      </c>
      <c r="C26" s="143">
        <f t="shared" ref="C26:G26" si="3">(C6*100)/$G$20</f>
        <v>0.60907460014914316</v>
      </c>
      <c r="D26" s="143">
        <f t="shared" si="3"/>
        <v>0.87638466218128597</v>
      </c>
      <c r="E26" s="143">
        <f t="shared" si="3"/>
        <v>1.0458139961083968</v>
      </c>
      <c r="F26" s="143">
        <f t="shared" si="3"/>
        <v>1.9283783769129532</v>
      </c>
      <c r="G26" s="143">
        <f t="shared" si="3"/>
        <v>0</v>
      </c>
    </row>
    <row r="27" spans="1:15" x14ac:dyDescent="0.3">
      <c r="A27" s="77"/>
      <c r="B27" s="5" t="s">
        <v>14</v>
      </c>
      <c r="C27" s="143">
        <f t="shared" ref="C27:G27" si="4">(C7*100)/$G$20</f>
        <v>0.14295081564261158</v>
      </c>
      <c r="D27" s="143">
        <f t="shared" si="4"/>
        <v>0.45908195609638136</v>
      </c>
      <c r="E27" s="143">
        <f t="shared" si="4"/>
        <v>0.67195800856615417</v>
      </c>
      <c r="F27" s="143">
        <f t="shared" si="4"/>
        <v>3.684630118754268</v>
      </c>
      <c r="G27" s="143">
        <f t="shared" si="4"/>
        <v>0</v>
      </c>
    </row>
    <row r="28" spans="1:15" x14ac:dyDescent="0.3">
      <c r="A28" s="77"/>
      <c r="B28" s="5" t="s">
        <v>15</v>
      </c>
      <c r="C28" s="143">
        <f t="shared" ref="C28:G28" si="5">(C8*100)/$G$20</f>
        <v>4.3885939079743892</v>
      </c>
      <c r="D28" s="143">
        <f t="shared" si="5"/>
        <v>5.1370277418615569</v>
      </c>
      <c r="E28" s="143">
        <f t="shared" si="5"/>
        <v>5.8433504948004114</v>
      </c>
      <c r="F28" s="143">
        <f t="shared" si="5"/>
        <v>19.920855791263158</v>
      </c>
      <c r="G28" s="143">
        <f t="shared" si="5"/>
        <v>0</v>
      </c>
    </row>
    <row r="29" spans="1:15" x14ac:dyDescent="0.3">
      <c r="A29" s="77"/>
      <c r="B29" s="5" t="s">
        <v>16</v>
      </c>
      <c r="C29" s="143">
        <f t="shared" ref="C29:G29" si="6">(C9*100)/$G$20</f>
        <v>17.667345630838444</v>
      </c>
      <c r="D29" s="143">
        <f t="shared" si="6"/>
        <v>23.47271305046252</v>
      </c>
      <c r="E29" s="143">
        <f t="shared" si="6"/>
        <v>25.45179974906641</v>
      </c>
      <c r="F29" s="143">
        <f t="shared" si="6"/>
        <v>5.0878104905567358</v>
      </c>
      <c r="G29" s="143">
        <f t="shared" si="6"/>
        <v>0</v>
      </c>
    </row>
    <row r="30" spans="1:15" x14ac:dyDescent="0.3">
      <c r="A30" s="81" t="s">
        <v>17</v>
      </c>
      <c r="B30" s="5" t="s">
        <v>18</v>
      </c>
      <c r="C30" s="143">
        <f t="shared" ref="C30:G30" si="7">(C10*100)/$G$20</f>
        <v>2.9400839120192561</v>
      </c>
      <c r="D30" s="143">
        <f t="shared" si="7"/>
        <v>2.5486672722521022</v>
      </c>
      <c r="E30" s="143">
        <f t="shared" si="7"/>
        <v>2.3596056923103061</v>
      </c>
      <c r="F30" s="143">
        <f t="shared" si="7"/>
        <v>3.2557624900188644</v>
      </c>
      <c r="G30" s="143">
        <f t="shared" si="7"/>
        <v>3.0651993570143024</v>
      </c>
      <c r="N30">
        <f>SUM(F30:F32)</f>
        <v>9.7346881530210538</v>
      </c>
      <c r="O30">
        <f>SUM(G30:G32)</f>
        <v>9.4845642586271524</v>
      </c>
    </row>
    <row r="31" spans="1:15" x14ac:dyDescent="0.3">
      <c r="A31" s="81"/>
      <c r="B31" s="5" t="s">
        <v>19</v>
      </c>
      <c r="C31" s="143">
        <f t="shared" ref="C31:G31" si="8">(C11*100)/$G$20</f>
        <v>0.43387979406239507</v>
      </c>
      <c r="D31" s="143">
        <f t="shared" si="8"/>
        <v>0.50729829251656178</v>
      </c>
      <c r="E31" s="143">
        <f t="shared" si="8"/>
        <v>0.43990299547907458</v>
      </c>
      <c r="F31" s="143">
        <f t="shared" si="8"/>
        <v>0.35812655048728181</v>
      </c>
      <c r="G31" s="143">
        <f t="shared" si="8"/>
        <v>0.33349840536799796</v>
      </c>
    </row>
    <row r="32" spans="1:15" x14ac:dyDescent="0.3">
      <c r="A32" s="81"/>
      <c r="B32" s="5" t="s">
        <v>20</v>
      </c>
      <c r="C32" s="143">
        <f t="shared" ref="C32:G32" si="9">(C12*100)/$G$20</f>
        <v>6.2907026971927031</v>
      </c>
      <c r="D32" s="143">
        <f t="shared" si="9"/>
        <v>6.1674094305773899</v>
      </c>
      <c r="E32" s="143">
        <f t="shared" si="9"/>
        <v>5.8877131823996578</v>
      </c>
      <c r="F32" s="143">
        <f t="shared" si="9"/>
        <v>6.1207991125149066</v>
      </c>
      <c r="G32" s="143">
        <f t="shared" si="9"/>
        <v>6.0858664962448525</v>
      </c>
    </row>
    <row r="33" spans="1:15" x14ac:dyDescent="0.3">
      <c r="A33" s="76" t="s">
        <v>21</v>
      </c>
      <c r="B33" s="5" t="s">
        <v>22</v>
      </c>
      <c r="C33" s="143">
        <f t="shared" ref="C33:G33" si="10">(C13*100)/$G$20</f>
        <v>1.409256348074025</v>
      </c>
      <c r="D33" s="143">
        <f t="shared" si="10"/>
        <v>1.4101191808041225</v>
      </c>
      <c r="E33" s="143">
        <f t="shared" si="10"/>
        <v>1.3995884284262718</v>
      </c>
      <c r="F33" s="143">
        <f t="shared" si="10"/>
        <v>1.2256674482887753</v>
      </c>
      <c r="G33" s="143">
        <f t="shared" si="10"/>
        <v>1.1867358716110681</v>
      </c>
      <c r="N33">
        <f>SUM(F33:F34)</f>
        <v>2.0286730124212489</v>
      </c>
      <c r="O33">
        <f>SUM(G33:G34)</f>
        <v>1.9871435392914216</v>
      </c>
    </row>
    <row r="34" spans="1:15" x14ac:dyDescent="0.3">
      <c r="A34" s="76"/>
      <c r="B34" s="5" t="s">
        <v>23</v>
      </c>
      <c r="C34" s="143">
        <f t="shared" ref="C34:G34" si="11">(C14*100)/$G$20</f>
        <v>0.55442190026347671</v>
      </c>
      <c r="D34" s="143">
        <f t="shared" si="11"/>
        <v>0.50044768258744265</v>
      </c>
      <c r="E34" s="143">
        <f t="shared" si="11"/>
        <v>0.6332884988047941</v>
      </c>
      <c r="F34" s="143">
        <f t="shared" si="11"/>
        <v>0.80300556413247359</v>
      </c>
      <c r="G34" s="143">
        <f t="shared" si="11"/>
        <v>0.80040766768035354</v>
      </c>
    </row>
    <row r="35" spans="1:15" x14ac:dyDescent="0.3">
      <c r="A35" s="76" t="s">
        <v>24</v>
      </c>
      <c r="B35" s="5" t="s">
        <v>25</v>
      </c>
      <c r="C35" s="143">
        <f t="shared" ref="C35:G35" si="12">(C15*100)/$G$20</f>
        <v>0.25290180370718052</v>
      </c>
      <c r="D35" s="143">
        <f t="shared" si="12"/>
        <v>0.44124188631790201</v>
      </c>
      <c r="E35" s="143">
        <f t="shared" si="12"/>
        <v>0.6648605135282557</v>
      </c>
      <c r="F35" s="143">
        <f t="shared" si="12"/>
        <v>0.90341948527165872</v>
      </c>
      <c r="G35" s="143">
        <f t="shared" si="12"/>
        <v>0.92047696901718401</v>
      </c>
      <c r="N35">
        <f>SUM(F35:F36)</f>
        <v>0.98859340191413692</v>
      </c>
      <c r="O35">
        <f>SUM(G35:G36)</f>
        <v>1.0164043045485056</v>
      </c>
    </row>
    <row r="36" spans="1:15" x14ac:dyDescent="0.3">
      <c r="A36" s="76"/>
      <c r="B36" s="5" t="s">
        <v>26</v>
      </c>
      <c r="C36" s="143">
        <f t="shared" ref="C36:G36" si="13">(C16*100)/$G$20</f>
        <v>4.8574554784456287E-3</v>
      </c>
      <c r="D36" s="143">
        <f t="shared" si="13"/>
        <v>2.218712734536335E-2</v>
      </c>
      <c r="E36" s="143">
        <f t="shared" si="13"/>
        <v>4.6653333183925068E-2</v>
      </c>
      <c r="F36" s="143">
        <f t="shared" si="13"/>
        <v>8.5173916642478198E-2</v>
      </c>
      <c r="G36" s="143">
        <f t="shared" si="13"/>
        <v>9.5927335531321697E-2</v>
      </c>
    </row>
    <row r="37" spans="1:15" x14ac:dyDescent="0.3">
      <c r="A37" s="76" t="s">
        <v>27</v>
      </c>
      <c r="B37" s="5" t="s">
        <v>28</v>
      </c>
      <c r="C37" s="143">
        <f>(C17*100)/$G$20</f>
        <v>0.39898007170873773</v>
      </c>
      <c r="D37" s="143">
        <f t="shared" ref="D37:G37" si="14">(D17*100)/$G$20</f>
        <v>0.45256932212144796</v>
      </c>
      <c r="E37" s="143">
        <f t="shared" si="14"/>
        <v>0.44054026992530915</v>
      </c>
      <c r="F37" s="143">
        <f t="shared" si="14"/>
        <v>0.45211278347959083</v>
      </c>
      <c r="G37" s="143">
        <f t="shared" si="14"/>
        <v>0.37690210878921832</v>
      </c>
    </row>
    <row r="38" spans="1:15" x14ac:dyDescent="0.3">
      <c r="A38" s="76"/>
      <c r="B38" s="5" t="s">
        <v>29</v>
      </c>
      <c r="C38" s="143">
        <f t="shared" ref="C38:G38" si="15">(C18*100)/$G$20</f>
        <v>4.5910147556325408E-2</v>
      </c>
      <c r="D38" s="143">
        <f t="shared" si="15"/>
        <v>3.2020962461534901E-2</v>
      </c>
      <c r="E38" s="143">
        <f t="shared" si="15"/>
        <v>4.003695685727908E-2</v>
      </c>
      <c r="F38" s="143">
        <f t="shared" si="15"/>
        <v>3.1591534190334322E-2</v>
      </c>
      <c r="G38" s="143">
        <f t="shared" si="15"/>
        <v>2.521951267120651E-2</v>
      </c>
      <c r="N38">
        <f>SUM(F37:F38)</f>
        <v>0.48370431766992517</v>
      </c>
      <c r="O38">
        <f>SUM(G37:G38)</f>
        <v>0.40212162146042485</v>
      </c>
    </row>
    <row r="39" spans="1:15" x14ac:dyDescent="0.3">
      <c r="A39" s="4" t="s">
        <v>30</v>
      </c>
      <c r="B39" s="5" t="s">
        <v>30</v>
      </c>
      <c r="C39" s="143">
        <f t="shared" ref="C39:G39" si="16">(C19*100)/$G$20</f>
        <v>3.2049337982822146</v>
      </c>
      <c r="D39" s="143">
        <f t="shared" si="16"/>
        <v>0</v>
      </c>
      <c r="E39" s="143">
        <f t="shared" si="16"/>
        <v>0</v>
      </c>
      <c r="F39" s="143">
        <f t="shared" si="16"/>
        <v>0</v>
      </c>
      <c r="G39" s="143">
        <f t="shared" si="16"/>
        <v>0</v>
      </c>
    </row>
  </sheetData>
  <mergeCells count="14">
    <mergeCell ref="A30:A32"/>
    <mergeCell ref="A33:A34"/>
    <mergeCell ref="A35:A36"/>
    <mergeCell ref="A37:A38"/>
    <mergeCell ref="A13:A14"/>
    <mergeCell ref="A15:A16"/>
    <mergeCell ref="A17:A18"/>
    <mergeCell ref="A23:A24"/>
    <mergeCell ref="A25:A29"/>
    <mergeCell ref="A1:F1"/>
    <mergeCell ref="A3:A4"/>
    <mergeCell ref="A5:A9"/>
    <mergeCell ref="G5:G9"/>
    <mergeCell ref="A10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F116-69C0-4E5D-A0A6-0D57EAA65585}">
  <dimension ref="A2:J71"/>
  <sheetViews>
    <sheetView topLeftCell="A7" workbookViewId="0">
      <selection activeCell="C56" sqref="C56"/>
    </sheetView>
  </sheetViews>
  <sheetFormatPr defaultColWidth="11.44140625" defaultRowHeight="14.4" x14ac:dyDescent="0.3"/>
  <cols>
    <col min="1" max="1" width="6.44140625" customWidth="1"/>
    <col min="2" max="2" width="22.109375" customWidth="1"/>
    <col min="4" max="4" width="15" bestFit="1" customWidth="1"/>
    <col min="5" max="5" width="19.6640625" customWidth="1"/>
    <col min="9" max="9" width="13.44140625" customWidth="1"/>
  </cols>
  <sheetData>
    <row r="2" spans="1:10" ht="15.6" x14ac:dyDescent="0.3">
      <c r="A2" s="89" t="s">
        <v>32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15.6" x14ac:dyDescent="0.3">
      <c r="A3" s="12"/>
      <c r="B3" s="12"/>
      <c r="C3" s="12"/>
      <c r="D3" s="12"/>
      <c r="E3" s="12"/>
      <c r="F3" s="12"/>
      <c r="G3" s="12"/>
      <c r="H3" s="12"/>
      <c r="I3" s="12"/>
      <c r="J3" s="12"/>
    </row>
    <row r="4" spans="1:10" x14ac:dyDescent="0.3">
      <c r="C4" s="82" t="s">
        <v>33</v>
      </c>
      <c r="D4" s="82"/>
      <c r="E4" s="82"/>
      <c r="F4" s="82"/>
      <c r="G4" s="82"/>
      <c r="H4" s="82"/>
      <c r="I4" s="82"/>
    </row>
    <row r="5" spans="1:10" ht="43.2" x14ac:dyDescent="0.3">
      <c r="C5" s="14" t="s">
        <v>9</v>
      </c>
      <c r="D5" s="14" t="s">
        <v>11</v>
      </c>
      <c r="E5" s="14" t="s">
        <v>34</v>
      </c>
      <c r="F5" s="14" t="s">
        <v>21</v>
      </c>
      <c r="G5" s="14" t="s">
        <v>24</v>
      </c>
      <c r="H5" s="14" t="s">
        <v>27</v>
      </c>
      <c r="I5" s="14" t="s">
        <v>10</v>
      </c>
      <c r="J5" s="14" t="s">
        <v>35</v>
      </c>
    </row>
    <row r="6" spans="1:10" x14ac:dyDescent="0.3">
      <c r="A6" s="83" t="s">
        <v>36</v>
      </c>
      <c r="B6" s="15" t="s">
        <v>37</v>
      </c>
      <c r="C6" s="16">
        <v>0</v>
      </c>
      <c r="D6" s="16">
        <v>790129.08</v>
      </c>
      <c r="E6" s="16">
        <v>0</v>
      </c>
      <c r="F6" s="16">
        <v>1058.8499999999999</v>
      </c>
      <c r="G6" s="16">
        <v>3805.92</v>
      </c>
      <c r="H6" s="16">
        <v>1582.29</v>
      </c>
      <c r="I6" s="16">
        <v>1395.36</v>
      </c>
      <c r="J6" s="16">
        <v>797971.5</v>
      </c>
    </row>
    <row r="7" spans="1:10" x14ac:dyDescent="0.3">
      <c r="A7" s="83"/>
      <c r="B7" s="15" t="s">
        <v>9</v>
      </c>
      <c r="C7" s="16">
        <v>13288339.619999999</v>
      </c>
      <c r="D7" s="16">
        <v>1275809.1299999999</v>
      </c>
      <c r="E7" s="16">
        <v>7006.32</v>
      </c>
      <c r="F7" s="16">
        <v>5762.52</v>
      </c>
      <c r="G7" s="16">
        <v>2424.5100000000002</v>
      </c>
      <c r="H7" s="16">
        <v>4970.5200000000004</v>
      </c>
      <c r="I7" s="16">
        <v>3457.98</v>
      </c>
      <c r="J7" s="16">
        <v>14587770.6</v>
      </c>
    </row>
    <row r="8" spans="1:10" x14ac:dyDescent="0.3">
      <c r="A8" s="83"/>
      <c r="B8" s="15" t="s">
        <v>11</v>
      </c>
      <c r="C8" s="16">
        <v>353754.09</v>
      </c>
      <c r="D8" s="16">
        <v>5850295.1100000003</v>
      </c>
      <c r="E8" s="16">
        <v>124297.29</v>
      </c>
      <c r="F8" s="16">
        <v>5730.12</v>
      </c>
      <c r="G8" s="16">
        <v>37991.97</v>
      </c>
      <c r="H8" s="16">
        <v>2778.3</v>
      </c>
      <c r="I8" s="16">
        <v>22829.67</v>
      </c>
      <c r="J8" s="16">
        <v>6397676.5499999998</v>
      </c>
    </row>
    <row r="9" spans="1:10" ht="28.8" x14ac:dyDescent="0.3">
      <c r="A9" s="83"/>
      <c r="B9" s="17" t="s">
        <v>34</v>
      </c>
      <c r="C9" s="16">
        <v>9340.92</v>
      </c>
      <c r="D9" s="16">
        <v>202036.23</v>
      </c>
      <c r="E9" s="16">
        <v>2150454.96</v>
      </c>
      <c r="F9" s="16">
        <v>1118.3399999999999</v>
      </c>
      <c r="G9" s="16">
        <v>4361.8500000000004</v>
      </c>
      <c r="H9" s="16">
        <v>21401.1</v>
      </c>
      <c r="I9" s="16">
        <v>17616.599999999999</v>
      </c>
      <c r="J9" s="16">
        <v>2406330</v>
      </c>
    </row>
    <row r="10" spans="1:10" x14ac:dyDescent="0.3">
      <c r="A10" s="83"/>
      <c r="B10" s="15" t="s">
        <v>21</v>
      </c>
      <c r="C10" s="16">
        <v>2806.74</v>
      </c>
      <c r="D10" s="16">
        <v>22773.96</v>
      </c>
      <c r="E10" s="16">
        <v>693</v>
      </c>
      <c r="F10" s="16">
        <v>461965.68</v>
      </c>
      <c r="G10" s="16">
        <v>679.14</v>
      </c>
      <c r="H10" s="16">
        <v>2.4300000000000002</v>
      </c>
      <c r="I10" s="16">
        <v>0</v>
      </c>
      <c r="J10" s="16">
        <v>488920.95</v>
      </c>
    </row>
    <row r="11" spans="1:10" x14ac:dyDescent="0.3">
      <c r="A11" s="83"/>
      <c r="B11" s="15" t="s">
        <v>24</v>
      </c>
      <c r="C11" s="16">
        <v>3.33</v>
      </c>
      <c r="D11" s="16">
        <v>8.82</v>
      </c>
      <c r="E11" s="16">
        <v>1.44</v>
      </c>
      <c r="F11" s="16">
        <v>20.7</v>
      </c>
      <c r="G11" s="16">
        <v>64140.57</v>
      </c>
      <c r="H11" s="16">
        <v>2.61</v>
      </c>
      <c r="I11" s="16">
        <v>0</v>
      </c>
      <c r="J11" s="16">
        <v>64177.47</v>
      </c>
    </row>
    <row r="12" spans="1:10" x14ac:dyDescent="0.3">
      <c r="A12" s="83"/>
      <c r="B12" s="15" t="s">
        <v>27</v>
      </c>
      <c r="C12" s="16">
        <v>6108.93</v>
      </c>
      <c r="D12" s="16">
        <v>3204.72</v>
      </c>
      <c r="E12" s="16">
        <v>9825.1200000000008</v>
      </c>
      <c r="F12" s="16">
        <v>40.950000000000003</v>
      </c>
      <c r="G12" s="16">
        <v>1672.92</v>
      </c>
      <c r="H12" s="16">
        <v>89917.11</v>
      </c>
      <c r="I12" s="16">
        <v>0</v>
      </c>
      <c r="J12" s="16">
        <v>110769.75</v>
      </c>
    </row>
    <row r="13" spans="1:10" x14ac:dyDescent="0.3">
      <c r="A13" s="83"/>
      <c r="B13" s="15" t="s">
        <v>10</v>
      </c>
      <c r="C13" s="16">
        <v>0</v>
      </c>
      <c r="D13" s="16">
        <v>15105.6</v>
      </c>
      <c r="E13" s="16">
        <v>4178.16</v>
      </c>
      <c r="F13" s="16">
        <v>0</v>
      </c>
      <c r="G13" s="16">
        <v>308.7</v>
      </c>
      <c r="H13" s="16">
        <v>0</v>
      </c>
      <c r="I13" s="16">
        <v>24850.62</v>
      </c>
      <c r="J13" s="16">
        <v>44443.08</v>
      </c>
    </row>
    <row r="14" spans="1:10" x14ac:dyDescent="0.3">
      <c r="B14" s="13" t="s">
        <v>35</v>
      </c>
      <c r="C14" s="16">
        <v>13660353.629999999</v>
      </c>
      <c r="D14" s="16">
        <v>8159362.6500000004</v>
      </c>
      <c r="E14" s="16">
        <v>2296456.29</v>
      </c>
      <c r="F14" s="16">
        <v>475697.16000000003</v>
      </c>
      <c r="G14" s="16">
        <v>115385.57999999999</v>
      </c>
      <c r="H14" s="16">
        <v>120654.36</v>
      </c>
      <c r="I14" s="16">
        <v>70150.23</v>
      </c>
      <c r="J14" s="16">
        <v>24898059.899999999</v>
      </c>
    </row>
    <row r="17" spans="1:10" x14ac:dyDescent="0.3">
      <c r="B17" s="15" t="s">
        <v>38</v>
      </c>
      <c r="C17" s="15">
        <v>10</v>
      </c>
      <c r="E17" s="13"/>
    </row>
    <row r="18" spans="1:10" x14ac:dyDescent="0.3">
      <c r="B18" s="15" t="s">
        <v>39</v>
      </c>
      <c r="C18" s="18">
        <f>SUM(D7:I7)/C17</f>
        <v>129943.098</v>
      </c>
      <c r="D18" t="s">
        <v>40</v>
      </c>
      <c r="E18" s="19"/>
    </row>
    <row r="19" spans="1:10" x14ac:dyDescent="0.3">
      <c r="B19" s="15" t="s">
        <v>41</v>
      </c>
      <c r="C19" s="18">
        <f>SUM(C8:C13)/C17</f>
        <v>37201.400999999998</v>
      </c>
      <c r="D19" t="s">
        <v>40</v>
      </c>
      <c r="E19" s="19"/>
    </row>
    <row r="20" spans="1:10" x14ac:dyDescent="0.3">
      <c r="B20" s="15" t="s">
        <v>42</v>
      </c>
      <c r="C20" s="18">
        <f>C18-C19</f>
        <v>92741.697</v>
      </c>
      <c r="D20" t="s">
        <v>40</v>
      </c>
      <c r="E20" s="19"/>
    </row>
    <row r="21" spans="1:10" x14ac:dyDescent="0.3">
      <c r="B21" s="15"/>
      <c r="C21" s="18"/>
      <c r="E21" s="19"/>
    </row>
    <row r="22" spans="1:10" x14ac:dyDescent="0.3">
      <c r="B22" s="15"/>
    </row>
    <row r="23" spans="1:10" ht="15.6" x14ac:dyDescent="0.3">
      <c r="A23" s="89" t="s">
        <v>43</v>
      </c>
      <c r="B23" s="89"/>
      <c r="C23" s="89"/>
      <c r="D23" s="89"/>
      <c r="E23" s="89"/>
      <c r="F23" s="89"/>
      <c r="G23" s="89"/>
      <c r="H23" s="89"/>
      <c r="I23" s="89"/>
      <c r="J23" s="89"/>
    </row>
    <row r="25" spans="1:10" x14ac:dyDescent="0.3">
      <c r="C25" s="82" t="s">
        <v>44</v>
      </c>
      <c r="D25" s="82"/>
      <c r="E25" s="82"/>
      <c r="F25" s="82"/>
      <c r="G25" s="82"/>
      <c r="H25" s="82"/>
      <c r="I25" s="82"/>
      <c r="J25" s="82"/>
    </row>
    <row r="26" spans="1:10" ht="43.2" x14ac:dyDescent="0.3">
      <c r="C26" s="14" t="s">
        <v>9</v>
      </c>
      <c r="D26" s="14" t="s">
        <v>11</v>
      </c>
      <c r="E26" s="14" t="s">
        <v>34</v>
      </c>
      <c r="F26" s="14" t="s">
        <v>21</v>
      </c>
      <c r="G26" s="14" t="s">
        <v>24</v>
      </c>
      <c r="H26" s="14" t="s">
        <v>27</v>
      </c>
      <c r="I26" s="14" t="s">
        <v>10</v>
      </c>
      <c r="J26" s="14" t="s">
        <v>35</v>
      </c>
    </row>
    <row r="27" spans="1:10" x14ac:dyDescent="0.3">
      <c r="A27" s="83" t="s">
        <v>33</v>
      </c>
      <c r="B27" s="13" t="s">
        <v>9</v>
      </c>
      <c r="C27" s="18">
        <v>12791025.449999999</v>
      </c>
      <c r="D27" s="18">
        <v>857205.81</v>
      </c>
      <c r="E27" s="18">
        <v>1042.1099999999999</v>
      </c>
      <c r="F27" s="18">
        <v>5575.41</v>
      </c>
      <c r="G27" s="18">
        <v>2706.66</v>
      </c>
      <c r="H27" s="18">
        <v>675.9</v>
      </c>
      <c r="I27" s="18">
        <v>2122.29</v>
      </c>
      <c r="J27" s="18">
        <v>13660353.629999999</v>
      </c>
    </row>
    <row r="28" spans="1:10" x14ac:dyDescent="0.3">
      <c r="A28" s="83"/>
      <c r="B28" s="13" t="s">
        <v>11</v>
      </c>
      <c r="C28" s="18">
        <v>241212.96</v>
      </c>
      <c r="D28" s="18">
        <v>7685442.9900000002</v>
      </c>
      <c r="E28" s="18">
        <v>128133.9</v>
      </c>
      <c r="F28" s="18">
        <v>35986.949999999997</v>
      </c>
      <c r="G28" s="18">
        <v>48631.95</v>
      </c>
      <c r="H28" s="18">
        <v>1623.51</v>
      </c>
      <c r="I28" s="18">
        <v>18330.39</v>
      </c>
      <c r="J28" s="18">
        <v>8159362.6500000004</v>
      </c>
    </row>
    <row r="29" spans="1:10" ht="28.5" customHeight="1" x14ac:dyDescent="0.3">
      <c r="A29" s="83"/>
      <c r="B29" s="14" t="s">
        <v>34</v>
      </c>
      <c r="C29" s="18">
        <v>4436.46</v>
      </c>
      <c r="D29" s="18">
        <v>247917.06</v>
      </c>
      <c r="E29" s="18">
        <v>2006200.53</v>
      </c>
      <c r="F29" s="18">
        <v>631.89</v>
      </c>
      <c r="G29" s="18">
        <v>8508.9599999999991</v>
      </c>
      <c r="H29" s="18">
        <v>17947.259999999998</v>
      </c>
      <c r="I29" s="18">
        <v>10814.13</v>
      </c>
      <c r="J29" s="18">
        <v>2296456.2899999996</v>
      </c>
    </row>
    <row r="30" spans="1:10" x14ac:dyDescent="0.3">
      <c r="A30" s="83"/>
      <c r="B30" s="13" t="s">
        <v>21</v>
      </c>
      <c r="C30" s="18">
        <v>1435.32</v>
      </c>
      <c r="D30" s="18">
        <v>9785.25</v>
      </c>
      <c r="E30" s="18">
        <v>96.93</v>
      </c>
      <c r="F30" s="18">
        <v>463848.57</v>
      </c>
      <c r="G30" s="18">
        <v>522.72</v>
      </c>
      <c r="H30" s="18">
        <v>8.3699999999999992</v>
      </c>
      <c r="I30" s="18">
        <v>0</v>
      </c>
      <c r="J30" s="18">
        <v>475697.16</v>
      </c>
    </row>
    <row r="31" spans="1:10" x14ac:dyDescent="0.3">
      <c r="A31" s="83"/>
      <c r="B31" s="13" t="s">
        <v>24</v>
      </c>
      <c r="C31" s="18">
        <v>1.44</v>
      </c>
      <c r="D31" s="18">
        <v>0.63</v>
      </c>
      <c r="E31" s="18">
        <v>111.15</v>
      </c>
      <c r="F31" s="18">
        <v>0.18</v>
      </c>
      <c r="G31" s="18">
        <v>115258.68</v>
      </c>
      <c r="H31" s="18">
        <v>13.5</v>
      </c>
      <c r="I31" s="18">
        <v>0</v>
      </c>
      <c r="J31" s="18">
        <v>115385.57999999999</v>
      </c>
    </row>
    <row r="32" spans="1:10" x14ac:dyDescent="0.3">
      <c r="A32" s="83"/>
      <c r="B32" s="13" t="s">
        <v>27</v>
      </c>
      <c r="C32" s="18">
        <v>255.69</v>
      </c>
      <c r="D32" s="18">
        <v>3833.46</v>
      </c>
      <c r="E32" s="18">
        <v>16422.03</v>
      </c>
      <c r="F32" s="18">
        <v>106.11</v>
      </c>
      <c r="G32" s="18">
        <v>610.02</v>
      </c>
      <c r="H32" s="18">
        <v>99364.14</v>
      </c>
      <c r="I32" s="18">
        <v>62.91</v>
      </c>
      <c r="J32" s="18">
        <v>120654.36</v>
      </c>
    </row>
    <row r="33" spans="1:10" x14ac:dyDescent="0.3">
      <c r="A33" s="83"/>
      <c r="B33" s="13" t="s">
        <v>10</v>
      </c>
      <c r="C33" s="18">
        <v>0</v>
      </c>
      <c r="D33" s="18">
        <v>27387.09</v>
      </c>
      <c r="E33" s="18">
        <v>10957.05</v>
      </c>
      <c r="F33" s="18">
        <v>1.08</v>
      </c>
      <c r="G33" s="18">
        <v>915.3</v>
      </c>
      <c r="H33" s="18">
        <v>22.5</v>
      </c>
      <c r="I33" s="18">
        <v>30867.21</v>
      </c>
      <c r="J33" s="18">
        <v>70150.23000000001</v>
      </c>
    </row>
    <row r="34" spans="1:10" x14ac:dyDescent="0.3">
      <c r="B34" s="13" t="s">
        <v>35</v>
      </c>
      <c r="C34" s="18">
        <v>13038367.32</v>
      </c>
      <c r="D34" s="18">
        <v>8831572.2900000028</v>
      </c>
      <c r="E34" s="18">
        <v>2162963.6999999997</v>
      </c>
      <c r="F34" s="18">
        <v>506150.19</v>
      </c>
      <c r="G34" s="18">
        <v>177154.28999999998</v>
      </c>
      <c r="H34" s="18">
        <v>119655.18</v>
      </c>
      <c r="I34" s="18">
        <v>62196.929999999993</v>
      </c>
      <c r="J34" s="18">
        <v>24898059.900000002</v>
      </c>
    </row>
    <row r="36" spans="1:10" x14ac:dyDescent="0.3">
      <c r="B36" t="s">
        <v>38</v>
      </c>
      <c r="C36" s="15">
        <v>8</v>
      </c>
    </row>
    <row r="37" spans="1:10" x14ac:dyDescent="0.3">
      <c r="B37" t="s">
        <v>39</v>
      </c>
      <c r="C37" s="18">
        <f>SUM(D27:I27)/C36</f>
        <v>108666.02250000002</v>
      </c>
      <c r="D37" t="s">
        <v>40</v>
      </c>
    </row>
    <row r="38" spans="1:10" x14ac:dyDescent="0.3">
      <c r="B38" t="s">
        <v>41</v>
      </c>
      <c r="C38" s="18">
        <f>SUM(C28:C33)/C36</f>
        <v>30917.733749999999</v>
      </c>
      <c r="D38" t="s">
        <v>40</v>
      </c>
    </row>
    <row r="39" spans="1:10" x14ac:dyDescent="0.3">
      <c r="B39" t="s">
        <v>42</v>
      </c>
      <c r="C39" s="18">
        <f>C37-C38</f>
        <v>77748.288750000022</v>
      </c>
      <c r="D39" t="s">
        <v>40</v>
      </c>
    </row>
    <row r="42" spans="1:10" x14ac:dyDescent="0.3">
      <c r="C42" s="82" t="s">
        <v>45</v>
      </c>
      <c r="D42" s="82"/>
      <c r="E42" s="82"/>
      <c r="F42" s="82"/>
      <c r="G42" s="82"/>
      <c r="H42" s="82"/>
      <c r="I42" s="82"/>
      <c r="J42" s="82"/>
    </row>
    <row r="43" spans="1:10" ht="43.2" x14ac:dyDescent="0.3">
      <c r="C43" s="14" t="s">
        <v>9</v>
      </c>
      <c r="D43" s="14" t="s">
        <v>11</v>
      </c>
      <c r="E43" s="14" t="s">
        <v>34</v>
      </c>
      <c r="F43" s="14" t="s">
        <v>21</v>
      </c>
      <c r="G43" s="14" t="s">
        <v>24</v>
      </c>
      <c r="H43" s="14" t="s">
        <v>27</v>
      </c>
      <c r="I43" s="14" t="s">
        <v>10</v>
      </c>
      <c r="J43" s="17"/>
    </row>
    <row r="44" spans="1:10" x14ac:dyDescent="0.3">
      <c r="A44" s="83" t="s">
        <v>44</v>
      </c>
      <c r="B44" s="13" t="s">
        <v>9</v>
      </c>
      <c r="C44" s="18">
        <v>12450861.449999999</v>
      </c>
      <c r="D44" s="18">
        <v>568404</v>
      </c>
      <c r="E44" s="18">
        <v>0</v>
      </c>
      <c r="F44" s="18">
        <v>5506.47</v>
      </c>
      <c r="G44" s="18">
        <v>4023.72</v>
      </c>
      <c r="H44" s="18">
        <v>4821.3900000000003</v>
      </c>
      <c r="I44" s="18">
        <v>4750.29</v>
      </c>
      <c r="J44" s="18">
        <v>13038367.32</v>
      </c>
    </row>
    <row r="45" spans="1:10" x14ac:dyDescent="0.3">
      <c r="A45" s="83"/>
      <c r="B45" s="13" t="s">
        <v>11</v>
      </c>
      <c r="C45" s="18">
        <v>298584.45</v>
      </c>
      <c r="D45" s="18">
        <v>7933027.9500000002</v>
      </c>
      <c r="E45" s="18">
        <v>399176.73</v>
      </c>
      <c r="F45" s="18">
        <v>46434.239999999998</v>
      </c>
      <c r="G45" s="18">
        <v>58154.49</v>
      </c>
      <c r="H45" s="18">
        <v>20290.95</v>
      </c>
      <c r="I45" s="18">
        <v>75903.48</v>
      </c>
      <c r="J45" s="18">
        <v>8831572.290000001</v>
      </c>
    </row>
    <row r="46" spans="1:10" ht="28.8" x14ac:dyDescent="0.3">
      <c r="A46" s="83"/>
      <c r="B46" s="14" t="s">
        <v>34</v>
      </c>
      <c r="C46" s="18">
        <v>0</v>
      </c>
      <c r="D46" s="18">
        <v>146315.97</v>
      </c>
      <c r="E46" s="18">
        <v>1992609.36</v>
      </c>
      <c r="F46" s="18">
        <v>2521.5300000000002</v>
      </c>
      <c r="G46" s="18">
        <v>3687.66</v>
      </c>
      <c r="H46" s="18">
        <v>6959.07</v>
      </c>
      <c r="I46" s="18">
        <v>10870.11</v>
      </c>
      <c r="J46" s="18">
        <v>2162963.6999999997</v>
      </c>
    </row>
    <row r="47" spans="1:10" x14ac:dyDescent="0.3">
      <c r="A47" s="83"/>
      <c r="B47" s="13" t="s">
        <v>21</v>
      </c>
      <c r="C47" s="18">
        <v>3941.01</v>
      </c>
      <c r="D47" s="18">
        <v>49919.94</v>
      </c>
      <c r="E47" s="18">
        <v>74.88</v>
      </c>
      <c r="F47" s="18">
        <v>439560.63</v>
      </c>
      <c r="G47" s="18">
        <v>1654.56</v>
      </c>
      <c r="H47" s="18">
        <v>10775.97</v>
      </c>
      <c r="I47" s="18">
        <v>223.2</v>
      </c>
      <c r="J47" s="18">
        <v>506150.19</v>
      </c>
    </row>
    <row r="48" spans="1:10" x14ac:dyDescent="0.3">
      <c r="A48" s="83"/>
      <c r="B48" s="13" t="s">
        <v>24</v>
      </c>
      <c r="C48" s="18">
        <v>0</v>
      </c>
      <c r="D48" s="18">
        <v>0</v>
      </c>
      <c r="E48" s="18">
        <v>0</v>
      </c>
      <c r="F48" s="18">
        <v>0</v>
      </c>
      <c r="G48" s="18">
        <v>177154.29</v>
      </c>
      <c r="H48" s="18">
        <v>0</v>
      </c>
      <c r="I48" s="18">
        <v>0</v>
      </c>
      <c r="J48" s="18">
        <v>177154.29</v>
      </c>
    </row>
    <row r="49" spans="1:10" x14ac:dyDescent="0.3">
      <c r="A49" s="83"/>
      <c r="B49" s="13" t="s">
        <v>27</v>
      </c>
      <c r="C49" s="18">
        <v>0</v>
      </c>
      <c r="D49" s="18">
        <v>7683.12</v>
      </c>
      <c r="E49" s="18">
        <v>22123.26</v>
      </c>
      <c r="F49" s="18">
        <v>11080.71</v>
      </c>
      <c r="G49" s="18">
        <v>1343.97</v>
      </c>
      <c r="H49" s="18">
        <v>77376.69</v>
      </c>
      <c r="I49" s="18">
        <v>47.43</v>
      </c>
      <c r="J49" s="18">
        <v>119655.18</v>
      </c>
    </row>
    <row r="50" spans="1:10" x14ac:dyDescent="0.3">
      <c r="A50" s="83"/>
      <c r="B50" s="13" t="s">
        <v>10</v>
      </c>
      <c r="C50" s="18">
        <v>0</v>
      </c>
      <c r="D50" s="18">
        <v>13805.91</v>
      </c>
      <c r="E50" s="18">
        <v>9779.94</v>
      </c>
      <c r="F50" s="18">
        <v>0</v>
      </c>
      <c r="G50" s="18">
        <v>123.48</v>
      </c>
      <c r="H50" s="18">
        <v>209.7</v>
      </c>
      <c r="I50" s="18">
        <v>38277.9</v>
      </c>
      <c r="J50" s="18">
        <v>62196.93</v>
      </c>
    </row>
    <row r="51" spans="1:10" x14ac:dyDescent="0.3">
      <c r="C51" s="18">
        <v>12753386.909999998</v>
      </c>
      <c r="D51" s="18">
        <v>8719156.8899999987</v>
      </c>
      <c r="E51" s="18">
        <v>2423764.1699999995</v>
      </c>
      <c r="F51" s="18">
        <v>505103.58</v>
      </c>
      <c r="G51" s="18">
        <v>246142.17</v>
      </c>
      <c r="H51" s="18">
        <v>120433.77</v>
      </c>
      <c r="I51" s="18">
        <v>130072.40999999997</v>
      </c>
      <c r="J51" s="18">
        <v>24898059.899999995</v>
      </c>
    </row>
    <row r="53" spans="1:10" x14ac:dyDescent="0.3">
      <c r="B53" s="13" t="s">
        <v>46</v>
      </c>
      <c r="C53" s="18">
        <v>6</v>
      </c>
      <c r="D53" t="s">
        <v>47</v>
      </c>
    </row>
    <row r="54" spans="1:10" x14ac:dyDescent="0.3">
      <c r="B54" t="s">
        <v>39</v>
      </c>
      <c r="C54" s="18">
        <f>SUM(D44:I44)/C53</f>
        <v>97917.645000000004</v>
      </c>
      <c r="D54" t="s">
        <v>40</v>
      </c>
    </row>
    <row r="55" spans="1:10" x14ac:dyDescent="0.3">
      <c r="B55" t="s">
        <v>41</v>
      </c>
      <c r="C55" s="18">
        <f>SUM(C45:C50)/C53</f>
        <v>50420.91</v>
      </c>
      <c r="D55" t="s">
        <v>40</v>
      </c>
    </row>
    <row r="56" spans="1:10" x14ac:dyDescent="0.3">
      <c r="B56" t="s">
        <v>42</v>
      </c>
      <c r="C56" s="18">
        <f>C54-C55</f>
        <v>47496.735000000001</v>
      </c>
      <c r="D56" t="s">
        <v>40</v>
      </c>
    </row>
    <row r="60" spans="1:10" ht="18" x14ac:dyDescent="0.35">
      <c r="A60" s="84" t="s">
        <v>48</v>
      </c>
      <c r="B60" s="84"/>
      <c r="C60" s="84"/>
      <c r="D60" s="84"/>
      <c r="E60" s="84"/>
      <c r="F60" s="84"/>
      <c r="G60" s="84"/>
      <c r="H60" s="84"/>
      <c r="I60" s="84"/>
      <c r="J60" s="84"/>
    </row>
    <row r="62" spans="1:10" ht="15.6" x14ac:dyDescent="0.3">
      <c r="A62" s="20"/>
      <c r="B62" s="20"/>
      <c r="C62" s="85" t="s">
        <v>49</v>
      </c>
      <c r="D62" s="86"/>
      <c r="E62" s="86"/>
      <c r="F62" s="86"/>
      <c r="G62" s="86"/>
      <c r="H62" s="86"/>
      <c r="I62" s="86"/>
      <c r="J62" s="87"/>
    </row>
    <row r="63" spans="1:10" ht="46.8" x14ac:dyDescent="0.3">
      <c r="A63" s="20"/>
      <c r="B63" s="20"/>
      <c r="C63" s="21" t="s">
        <v>9</v>
      </c>
      <c r="D63" s="21" t="s">
        <v>11</v>
      </c>
      <c r="E63" s="21" t="s">
        <v>17</v>
      </c>
      <c r="F63" s="21" t="s">
        <v>21</v>
      </c>
      <c r="G63" s="21" t="s">
        <v>24</v>
      </c>
      <c r="H63" s="21" t="s">
        <v>27</v>
      </c>
      <c r="I63" s="21" t="s">
        <v>10</v>
      </c>
      <c r="J63" s="21" t="s">
        <v>35</v>
      </c>
    </row>
    <row r="64" spans="1:10" ht="15.6" x14ac:dyDescent="0.3">
      <c r="A64" s="88" t="s">
        <v>45</v>
      </c>
      <c r="B64" s="22" t="s">
        <v>9</v>
      </c>
      <c r="C64" s="23">
        <v>12564715.050000001</v>
      </c>
      <c r="D64" s="23">
        <v>181555.38</v>
      </c>
      <c r="E64" s="23">
        <v>0</v>
      </c>
      <c r="F64" s="23">
        <v>2377.98</v>
      </c>
      <c r="G64" s="23">
        <v>702.81</v>
      </c>
      <c r="H64" s="23">
        <v>4069.98</v>
      </c>
      <c r="I64" s="23">
        <v>0</v>
      </c>
      <c r="J64" s="23">
        <f>SUM(C64:I64)</f>
        <v>12753421.200000003</v>
      </c>
    </row>
    <row r="65" spans="1:10" ht="31.2" x14ac:dyDescent="0.3">
      <c r="A65" s="88"/>
      <c r="B65" s="21" t="s">
        <v>11</v>
      </c>
      <c r="C65" s="23">
        <v>56897.01</v>
      </c>
      <c r="D65" s="23">
        <v>8584049.25</v>
      </c>
      <c r="E65" s="23">
        <v>43908.39</v>
      </c>
      <c r="F65" s="23">
        <v>15064.92</v>
      </c>
      <c r="G65" s="23">
        <v>4640.22</v>
      </c>
      <c r="H65" s="23">
        <v>4271.13</v>
      </c>
      <c r="I65" s="23">
        <v>10464.93</v>
      </c>
      <c r="J65" s="23">
        <f t="shared" ref="J65:J71" si="0">SUM(C65:I65)</f>
        <v>8719295.8500000015</v>
      </c>
    </row>
    <row r="66" spans="1:10" ht="46.8" x14ac:dyDescent="0.3">
      <c r="A66" s="88"/>
      <c r="B66" s="21" t="s">
        <v>17</v>
      </c>
      <c r="C66" s="23">
        <v>99.27</v>
      </c>
      <c r="D66" s="23">
        <v>107095.23</v>
      </c>
      <c r="E66" s="23">
        <v>2303004.5099999998</v>
      </c>
      <c r="F66" s="23">
        <v>1778.13</v>
      </c>
      <c r="G66" s="23">
        <v>698.31</v>
      </c>
      <c r="H66" s="23">
        <v>4845.0600000000004</v>
      </c>
      <c r="I66" s="23">
        <v>6255.9</v>
      </c>
      <c r="J66" s="23">
        <f t="shared" si="0"/>
        <v>2423776.4099999997</v>
      </c>
    </row>
    <row r="67" spans="1:10" ht="15.6" x14ac:dyDescent="0.3">
      <c r="A67" s="88"/>
      <c r="B67" s="21" t="s">
        <v>21</v>
      </c>
      <c r="C67" s="23">
        <v>8482.9500000000007</v>
      </c>
      <c r="D67" s="23">
        <v>20432.88</v>
      </c>
      <c r="E67" s="23">
        <v>5476.86</v>
      </c>
      <c r="F67" s="23">
        <v>468037.98</v>
      </c>
      <c r="G67" s="23">
        <v>494.28</v>
      </c>
      <c r="H67" s="23">
        <v>2066.58</v>
      </c>
      <c r="I67" s="23">
        <v>82.53</v>
      </c>
      <c r="J67" s="23">
        <f t="shared" si="0"/>
        <v>505074.06000000006</v>
      </c>
    </row>
    <row r="68" spans="1:10" ht="15.6" x14ac:dyDescent="0.3">
      <c r="A68" s="88"/>
      <c r="B68" s="21" t="s">
        <v>24</v>
      </c>
      <c r="C68" s="23">
        <v>0</v>
      </c>
      <c r="D68" s="23">
        <v>0</v>
      </c>
      <c r="E68" s="23">
        <v>0</v>
      </c>
      <c r="F68" s="23">
        <v>0</v>
      </c>
      <c r="G68" s="23">
        <v>246142.71</v>
      </c>
      <c r="H68" s="23">
        <v>0</v>
      </c>
      <c r="I68" s="23">
        <v>0</v>
      </c>
      <c r="J68" s="23">
        <f t="shared" si="0"/>
        <v>246142.71</v>
      </c>
    </row>
    <row r="69" spans="1:10" ht="15.6" x14ac:dyDescent="0.3">
      <c r="A69" s="88"/>
      <c r="B69" s="21" t="s">
        <v>27</v>
      </c>
      <c r="C69" s="23">
        <v>1003.41</v>
      </c>
      <c r="D69" s="23">
        <v>18458.37</v>
      </c>
      <c r="E69" s="23">
        <v>8878.9500000000007</v>
      </c>
      <c r="F69" s="23">
        <v>7285.14</v>
      </c>
      <c r="G69" s="23">
        <v>249.75</v>
      </c>
      <c r="H69" s="23">
        <v>84516.39</v>
      </c>
      <c r="I69" s="23">
        <v>46.35</v>
      </c>
      <c r="J69" s="23">
        <f t="shared" si="0"/>
        <v>120438.36000000002</v>
      </c>
    </row>
    <row r="70" spans="1:10" ht="31.2" x14ac:dyDescent="0.3">
      <c r="A70" s="88"/>
      <c r="B70" s="21" t="s">
        <v>10</v>
      </c>
      <c r="C70" s="23">
        <v>0</v>
      </c>
      <c r="D70" s="23">
        <v>22273.38</v>
      </c>
      <c r="E70" s="23">
        <v>219.06</v>
      </c>
      <c r="F70" s="23">
        <v>219.24</v>
      </c>
      <c r="G70" s="23">
        <v>138.51</v>
      </c>
      <c r="H70" s="23">
        <v>351.99</v>
      </c>
      <c r="I70" s="23">
        <v>106870.23</v>
      </c>
      <c r="J70" s="23">
        <f t="shared" si="0"/>
        <v>130072.41</v>
      </c>
    </row>
    <row r="71" spans="1:10" ht="15.6" x14ac:dyDescent="0.3">
      <c r="A71" s="88"/>
      <c r="B71" s="21" t="s">
        <v>35</v>
      </c>
      <c r="C71" s="23">
        <f>SUM(C64:C70)</f>
        <v>12631197.689999999</v>
      </c>
      <c r="D71" s="23">
        <f t="shared" ref="D71:I71" si="1">SUM(D64:D70)</f>
        <v>8933864.4900000021</v>
      </c>
      <c r="E71" s="23">
        <f t="shared" si="1"/>
        <v>2361487.77</v>
      </c>
      <c r="F71" s="23">
        <f t="shared" si="1"/>
        <v>494763.39</v>
      </c>
      <c r="G71" s="23">
        <f t="shared" si="1"/>
        <v>253066.59</v>
      </c>
      <c r="H71" s="23">
        <f t="shared" si="1"/>
        <v>100121.13</v>
      </c>
      <c r="I71" s="23">
        <f t="shared" si="1"/>
        <v>123719.94</v>
      </c>
      <c r="J71" s="23">
        <f t="shared" si="0"/>
        <v>24898221</v>
      </c>
    </row>
  </sheetData>
  <mergeCells count="11">
    <mergeCell ref="A27:A33"/>
    <mergeCell ref="A2:J2"/>
    <mergeCell ref="C4:I4"/>
    <mergeCell ref="A6:A13"/>
    <mergeCell ref="A23:J23"/>
    <mergeCell ref="C25:J25"/>
    <mergeCell ref="C42:J42"/>
    <mergeCell ref="A44:A50"/>
    <mergeCell ref="A60:J60"/>
    <mergeCell ref="C62:J62"/>
    <mergeCell ref="A64:A7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603B-91A7-44A7-BD75-61C165818757}">
  <dimension ref="A2:AH55"/>
  <sheetViews>
    <sheetView tabSelected="1" topLeftCell="A22" zoomScale="90" zoomScaleNormal="90" workbookViewId="0">
      <selection activeCell="A19" sqref="A19:B19"/>
    </sheetView>
  </sheetViews>
  <sheetFormatPr defaultColWidth="10.88671875" defaultRowHeight="13.2" x14ac:dyDescent="0.25"/>
  <cols>
    <col min="1" max="1" width="13" style="24" customWidth="1"/>
    <col min="2" max="2" width="12.5546875" style="24" customWidth="1"/>
    <col min="3" max="3" width="10.6640625" style="24" customWidth="1"/>
    <col min="4" max="4" width="11.33203125" style="24" customWidth="1"/>
    <col min="5" max="5" width="10.6640625" style="24" customWidth="1"/>
    <col min="6" max="6" width="11.44140625" style="24" customWidth="1"/>
    <col min="7" max="7" width="14.5546875" style="24" customWidth="1"/>
    <col min="8" max="8" width="11.44140625" style="24" customWidth="1"/>
    <col min="9" max="9" width="13.88671875" style="24" customWidth="1"/>
    <col min="10" max="10" width="12.33203125" style="24" customWidth="1"/>
    <col min="11" max="11" width="10.88671875" style="24" customWidth="1"/>
    <col min="12" max="12" width="9.33203125" style="24" customWidth="1"/>
    <col min="13" max="13" width="12" style="24" customWidth="1"/>
    <col min="14" max="14" width="7.88671875" style="24" customWidth="1"/>
    <col min="15" max="15" width="10.33203125" style="24" customWidth="1"/>
    <col min="16" max="17" width="8.44140625" style="24" customWidth="1"/>
    <col min="18" max="18" width="14.88671875" style="24" customWidth="1"/>
    <col min="19" max="19" width="8.5546875" style="24" customWidth="1"/>
    <col min="20" max="20" width="12.33203125" style="24" customWidth="1"/>
    <col min="21" max="22" width="12.88671875" style="24" customWidth="1"/>
    <col min="23" max="23" width="9.109375" style="24" customWidth="1"/>
    <col min="24" max="24" width="12" style="24" customWidth="1"/>
    <col min="25" max="25" width="8.88671875" style="24" customWidth="1"/>
    <col min="26" max="26" width="22.6640625" style="24" customWidth="1"/>
    <col min="27" max="27" width="11.44140625" style="24" customWidth="1"/>
    <col min="28" max="28" width="2.5546875" style="24" customWidth="1"/>
    <col min="29" max="29" width="12.44140625" style="24" customWidth="1"/>
    <col min="30" max="31" width="10.88671875" style="24"/>
    <col min="32" max="32" width="13.5546875" style="24" customWidth="1"/>
    <col min="33" max="16384" width="10.88671875" style="24"/>
  </cols>
  <sheetData>
    <row r="2" spans="1:33" ht="13.8" x14ac:dyDescent="0.3">
      <c r="A2" s="25"/>
      <c r="B2" s="26"/>
      <c r="C2" s="26"/>
      <c r="D2" s="26"/>
      <c r="E2" s="26"/>
      <c r="F2" s="26"/>
      <c r="M2" s="25"/>
    </row>
    <row r="3" spans="1:33" ht="13.8" x14ac:dyDescent="0.3">
      <c r="A3" s="25"/>
      <c r="B3" s="26"/>
      <c r="C3" s="26"/>
      <c r="D3" s="26"/>
      <c r="E3" s="26"/>
      <c r="F3" s="26"/>
    </row>
    <row r="4" spans="1:33" ht="13.8" x14ac:dyDescent="0.3">
      <c r="A4" s="25" t="s">
        <v>50</v>
      </c>
      <c r="B4" s="26"/>
      <c r="C4" s="26"/>
      <c r="F4" s="26"/>
      <c r="M4" s="25"/>
    </row>
    <row r="5" spans="1:33" ht="12.75" customHeight="1" x14ac:dyDescent="0.3">
      <c r="A5" s="96"/>
      <c r="B5" s="96"/>
      <c r="C5" s="96"/>
      <c r="D5" s="124"/>
      <c r="E5" s="124"/>
      <c r="F5" s="26"/>
      <c r="M5" s="96"/>
      <c r="N5" s="96"/>
      <c r="O5" s="96"/>
      <c r="P5" s="96"/>
      <c r="Q5" s="96"/>
      <c r="R5" s="96"/>
    </row>
    <row r="6" spans="1:33" ht="43.5" customHeight="1" x14ac:dyDescent="0.3">
      <c r="A6" s="125" t="s">
        <v>51</v>
      </c>
      <c r="B6" s="125"/>
      <c r="C6" s="126"/>
      <c r="D6" s="28" t="s">
        <v>52</v>
      </c>
      <c r="E6" s="27" t="s">
        <v>53</v>
      </c>
      <c r="F6" s="28" t="s">
        <v>54</v>
      </c>
      <c r="G6" s="28" t="s">
        <v>55</v>
      </c>
      <c r="H6" s="27" t="s">
        <v>53</v>
      </c>
      <c r="I6" s="28" t="s">
        <v>56</v>
      </c>
      <c r="J6" s="27" t="s">
        <v>53</v>
      </c>
      <c r="K6" s="28" t="s">
        <v>57</v>
      </c>
      <c r="L6" s="27" t="s">
        <v>53</v>
      </c>
      <c r="M6" s="28" t="s">
        <v>58</v>
      </c>
      <c r="N6" s="27" t="s">
        <v>53</v>
      </c>
      <c r="O6" s="28" t="s">
        <v>59</v>
      </c>
      <c r="P6" s="27" t="s">
        <v>53</v>
      </c>
      <c r="Q6" s="28" t="s">
        <v>60</v>
      </c>
      <c r="R6" s="27" t="s">
        <v>53</v>
      </c>
      <c r="AC6" s="66"/>
      <c r="AD6" s="66"/>
      <c r="AE6" s="66"/>
      <c r="AF6" s="66"/>
      <c r="AG6" s="65"/>
    </row>
    <row r="7" spans="1:33" ht="12.75" customHeight="1" x14ac:dyDescent="0.3">
      <c r="A7" s="116" t="s">
        <v>61</v>
      </c>
      <c r="B7" s="116"/>
      <c r="C7" s="117"/>
      <c r="D7" s="121">
        <v>0.47</v>
      </c>
      <c r="E7" s="92" t="s">
        <v>62</v>
      </c>
      <c r="F7" s="29">
        <v>48.291599999999995</v>
      </c>
      <c r="G7" s="30">
        <f t="shared" ref="G7:G16" si="0">F7/D$7</f>
        <v>102.74808510638297</v>
      </c>
      <c r="H7" s="92" t="s">
        <v>63</v>
      </c>
      <c r="I7" s="31">
        <v>1</v>
      </c>
      <c r="J7" s="127" t="s">
        <v>64</v>
      </c>
      <c r="K7" s="31">
        <v>0.24</v>
      </c>
      <c r="L7" s="92" t="s">
        <v>65</v>
      </c>
      <c r="M7" s="31">
        <v>0.54</v>
      </c>
      <c r="N7" s="92" t="s">
        <v>66</v>
      </c>
      <c r="O7" s="31">
        <v>2.2799999999999998</v>
      </c>
      <c r="P7" s="92" t="s">
        <v>67</v>
      </c>
      <c r="Q7" s="31">
        <v>30.96</v>
      </c>
      <c r="R7" s="127" t="s">
        <v>63</v>
      </c>
      <c r="AC7" s="69"/>
      <c r="AD7" s="69"/>
      <c r="AE7" s="69"/>
      <c r="AF7" s="69"/>
      <c r="AG7" s="40"/>
    </row>
    <row r="8" spans="1:33" ht="12.75" customHeight="1" x14ac:dyDescent="0.3">
      <c r="A8" s="116" t="s">
        <v>68</v>
      </c>
      <c r="B8" s="116"/>
      <c r="C8" s="117"/>
      <c r="D8" s="122"/>
      <c r="E8" s="93"/>
      <c r="F8" s="29">
        <v>37.397600000000004</v>
      </c>
      <c r="G8" s="30">
        <f t="shared" si="0"/>
        <v>79.569361702127679</v>
      </c>
      <c r="H8" s="93"/>
      <c r="I8" s="31">
        <v>1</v>
      </c>
      <c r="J8" s="127"/>
      <c r="K8" s="31">
        <v>0.24</v>
      </c>
      <c r="L8" s="93"/>
      <c r="M8" s="31">
        <v>0.57999999999999996</v>
      </c>
      <c r="N8" s="93"/>
      <c r="O8" s="31">
        <v>2.2799999999999998</v>
      </c>
      <c r="P8" s="93"/>
      <c r="Q8" s="31">
        <v>26.49</v>
      </c>
      <c r="R8" s="127"/>
      <c r="AC8" s="69"/>
      <c r="AD8" s="69"/>
      <c r="AE8" s="69"/>
      <c r="AF8" s="69"/>
      <c r="AG8" s="40"/>
    </row>
    <row r="9" spans="1:33" ht="12.75" customHeight="1" x14ac:dyDescent="0.3">
      <c r="A9" s="116" t="s">
        <v>69</v>
      </c>
      <c r="B9" s="116"/>
      <c r="C9" s="117"/>
      <c r="D9" s="122"/>
      <c r="E9" s="93"/>
      <c r="F9" s="29">
        <v>124.1084</v>
      </c>
      <c r="G9" s="30">
        <f t="shared" si="0"/>
        <v>264.06042553191492</v>
      </c>
      <c r="H9" s="93"/>
      <c r="I9" s="31">
        <v>1.4</v>
      </c>
      <c r="J9" s="127"/>
      <c r="K9" s="31">
        <v>0.24</v>
      </c>
      <c r="L9" s="93"/>
      <c r="M9" s="31">
        <v>0.54</v>
      </c>
      <c r="N9" s="93"/>
      <c r="O9" s="31">
        <v>2.2799999999999998</v>
      </c>
      <c r="P9" s="93"/>
      <c r="Q9" s="31">
        <v>84.95</v>
      </c>
      <c r="R9" s="127"/>
      <c r="AC9" s="69"/>
      <c r="AD9" s="69"/>
      <c r="AE9" s="69"/>
      <c r="AF9" s="69"/>
      <c r="AG9" s="40"/>
    </row>
    <row r="10" spans="1:33" ht="14.25" customHeight="1" x14ac:dyDescent="0.3">
      <c r="A10" s="116" t="s">
        <v>70</v>
      </c>
      <c r="B10" s="116"/>
      <c r="C10" s="117"/>
      <c r="D10" s="122"/>
      <c r="E10" s="93"/>
      <c r="F10" s="29">
        <v>123.55000000000001</v>
      </c>
      <c r="G10" s="30">
        <f t="shared" si="0"/>
        <v>262.87234042553195</v>
      </c>
      <c r="H10" s="93"/>
      <c r="I10" s="31">
        <v>3.1</v>
      </c>
      <c r="J10" s="127"/>
      <c r="K10" s="31">
        <v>0.24</v>
      </c>
      <c r="L10" s="93"/>
      <c r="M10" s="31">
        <v>0.52</v>
      </c>
      <c r="N10" s="93"/>
      <c r="O10" s="31">
        <v>2.2799999999999998</v>
      </c>
      <c r="P10" s="93"/>
      <c r="Q10" s="31">
        <v>76.179999999999993</v>
      </c>
      <c r="R10" s="127"/>
      <c r="AC10" s="69"/>
      <c r="AD10" s="69"/>
      <c r="AE10" s="69"/>
      <c r="AF10" s="69"/>
      <c r="AG10" s="40"/>
    </row>
    <row r="11" spans="1:33" ht="12.75" customHeight="1" x14ac:dyDescent="0.3">
      <c r="A11" s="116" t="s">
        <v>71</v>
      </c>
      <c r="B11" s="116"/>
      <c r="C11" s="117"/>
      <c r="D11" s="122"/>
      <c r="E11" s="93"/>
      <c r="F11" s="29">
        <v>106.9456</v>
      </c>
      <c r="G11" s="30">
        <f t="shared" si="0"/>
        <v>227.54382978723405</v>
      </c>
      <c r="H11" s="93"/>
      <c r="I11" s="31">
        <v>1.4</v>
      </c>
      <c r="J11" s="127"/>
      <c r="K11" s="31">
        <v>0.24</v>
      </c>
      <c r="L11" s="93"/>
      <c r="M11" s="31">
        <v>0.56999999999999995</v>
      </c>
      <c r="N11" s="93"/>
      <c r="O11" s="31">
        <v>2.2799999999999998</v>
      </c>
      <c r="P11" s="93"/>
      <c r="Q11" s="31">
        <v>68.84</v>
      </c>
      <c r="R11" s="127"/>
      <c r="AC11" s="69"/>
      <c r="AD11" s="69"/>
      <c r="AE11" s="69"/>
      <c r="AF11" s="69"/>
      <c r="AG11" s="40"/>
    </row>
    <row r="12" spans="1:33" ht="12.75" customHeight="1" x14ac:dyDescent="0.3">
      <c r="A12" s="116" t="s">
        <v>72</v>
      </c>
      <c r="B12" s="116"/>
      <c r="C12" s="117"/>
      <c r="D12" s="122"/>
      <c r="E12" s="93"/>
      <c r="F12" s="29">
        <v>161.30519999999999</v>
      </c>
      <c r="G12" s="30">
        <f t="shared" si="0"/>
        <v>343.20255319148936</v>
      </c>
      <c r="H12" s="93"/>
      <c r="I12" s="31">
        <v>3.1</v>
      </c>
      <c r="J12" s="127"/>
      <c r="K12" s="31">
        <v>0.24</v>
      </c>
      <c r="L12" s="93"/>
      <c r="M12" s="31">
        <v>0.52</v>
      </c>
      <c r="N12" s="93"/>
      <c r="O12" s="31">
        <v>2.2799999999999998</v>
      </c>
      <c r="P12" s="93"/>
      <c r="Q12" s="31">
        <v>111.36</v>
      </c>
      <c r="R12" s="127"/>
      <c r="AC12" s="69"/>
      <c r="AD12" s="69"/>
      <c r="AE12" s="69"/>
      <c r="AF12" s="69"/>
      <c r="AG12" s="40"/>
    </row>
    <row r="13" spans="1:33" ht="12.75" customHeight="1" x14ac:dyDescent="0.3">
      <c r="A13" s="116" t="s">
        <v>73</v>
      </c>
      <c r="B13" s="116"/>
      <c r="C13" s="117"/>
      <c r="D13" s="122"/>
      <c r="E13" s="93"/>
      <c r="F13" s="29">
        <v>84.076799999999977</v>
      </c>
      <c r="G13" s="30">
        <f t="shared" si="0"/>
        <v>178.88680851063825</v>
      </c>
      <c r="H13" s="93"/>
      <c r="I13" s="31">
        <v>3.1</v>
      </c>
      <c r="J13" s="127"/>
      <c r="K13" s="31">
        <v>0.24</v>
      </c>
      <c r="L13" s="93"/>
      <c r="M13" s="31">
        <v>0.5</v>
      </c>
      <c r="N13" s="93"/>
      <c r="O13" s="31">
        <v>2.2799999999999998</v>
      </c>
      <c r="P13" s="93"/>
      <c r="Q13" s="31">
        <v>55.43</v>
      </c>
      <c r="R13" s="127"/>
      <c r="AC13" s="69"/>
      <c r="AD13" s="69"/>
      <c r="AE13" s="69"/>
      <c r="AF13" s="69"/>
      <c r="AG13" s="40"/>
    </row>
    <row r="14" spans="1:33" ht="12.75" customHeight="1" x14ac:dyDescent="0.3">
      <c r="A14" s="116" t="s">
        <v>74</v>
      </c>
      <c r="B14" s="116"/>
      <c r="C14" s="117"/>
      <c r="D14" s="122"/>
      <c r="E14" s="93"/>
      <c r="F14" s="29">
        <v>86.629999999999981</v>
      </c>
      <c r="G14" s="30">
        <f t="shared" si="0"/>
        <v>184.31914893617019</v>
      </c>
      <c r="H14" s="93"/>
      <c r="I14" s="31">
        <v>3.1</v>
      </c>
      <c r="J14" s="127"/>
      <c r="K14" s="31">
        <v>0.24</v>
      </c>
      <c r="L14" s="93"/>
      <c r="M14" s="31">
        <v>0.88</v>
      </c>
      <c r="N14" s="93"/>
      <c r="O14" s="31">
        <v>2.2799999999999998</v>
      </c>
      <c r="P14" s="93"/>
      <c r="Q14" s="31">
        <v>69.3</v>
      </c>
      <c r="R14" s="127"/>
      <c r="AC14" s="69"/>
      <c r="AD14" s="69"/>
      <c r="AE14" s="69"/>
      <c r="AF14" s="69"/>
      <c r="AG14" s="40"/>
    </row>
    <row r="15" spans="1:33" ht="12.75" customHeight="1" x14ac:dyDescent="0.3">
      <c r="A15" s="116" t="s">
        <v>75</v>
      </c>
      <c r="B15" s="116"/>
      <c r="C15" s="117"/>
      <c r="D15" s="122"/>
      <c r="E15" s="93"/>
      <c r="F15" s="29">
        <v>76.429199999999994</v>
      </c>
      <c r="G15" s="30">
        <f t="shared" si="0"/>
        <v>162.61531914893618</v>
      </c>
      <c r="H15" s="94"/>
      <c r="I15" s="31">
        <v>3.1</v>
      </c>
      <c r="J15" s="127"/>
      <c r="K15" s="31">
        <v>0.24</v>
      </c>
      <c r="L15" s="93"/>
      <c r="M15" s="31">
        <v>0.41</v>
      </c>
      <c r="N15" s="93"/>
      <c r="O15" s="31">
        <v>2.2799999999999998</v>
      </c>
      <c r="P15" s="93"/>
      <c r="Q15" s="31">
        <v>50.599999999999994</v>
      </c>
      <c r="R15" s="127"/>
      <c r="AC15" s="69"/>
      <c r="AD15" s="69"/>
      <c r="AE15" s="69"/>
      <c r="AF15" s="69"/>
      <c r="AG15" s="40"/>
    </row>
    <row r="16" spans="1:33" ht="12.75" customHeight="1" x14ac:dyDescent="0.3">
      <c r="A16" s="116" t="s">
        <v>76</v>
      </c>
      <c r="B16" s="116"/>
      <c r="C16" s="117"/>
      <c r="D16" s="122"/>
      <c r="E16" s="93"/>
      <c r="F16" s="29">
        <v>86.5505</v>
      </c>
      <c r="G16" s="30">
        <f t="shared" si="0"/>
        <v>184.15</v>
      </c>
      <c r="H16" s="33" t="s">
        <v>77</v>
      </c>
      <c r="I16" s="31">
        <v>9.49</v>
      </c>
      <c r="J16" s="33" t="s">
        <v>78</v>
      </c>
      <c r="K16" s="31">
        <v>0.24</v>
      </c>
      <c r="L16" s="94"/>
      <c r="M16" s="31">
        <v>0.54</v>
      </c>
      <c r="N16" s="34" t="s">
        <v>79</v>
      </c>
      <c r="O16" s="31">
        <v>1.1100000000000001</v>
      </c>
      <c r="P16" s="94"/>
      <c r="Q16" s="31">
        <v>90</v>
      </c>
      <c r="R16" s="72" t="s">
        <v>80</v>
      </c>
      <c r="AC16" s="69"/>
      <c r="AD16" s="69"/>
      <c r="AE16" s="69"/>
      <c r="AF16" s="69"/>
      <c r="AG16" s="70"/>
    </row>
    <row r="17" spans="1:34" ht="13.8" x14ac:dyDescent="0.3">
      <c r="A17" s="118" t="s">
        <v>35</v>
      </c>
      <c r="B17" s="119"/>
      <c r="C17" s="120"/>
      <c r="D17" s="123"/>
      <c r="E17" s="94"/>
      <c r="F17" s="67"/>
      <c r="G17" s="67"/>
      <c r="H17" s="67"/>
      <c r="I17" s="68"/>
      <c r="J17" s="67"/>
      <c r="K17" s="68"/>
      <c r="M17" s="32"/>
      <c r="N17" s="32"/>
      <c r="O17" s="32"/>
      <c r="P17" s="32"/>
      <c r="Q17" s="32"/>
      <c r="R17" s="71"/>
      <c r="W17" s="40"/>
      <c r="Z17" s="69"/>
    </row>
    <row r="18" spans="1:34" s="37" customFormat="1" ht="13.8" x14ac:dyDescent="0.3">
      <c r="A18" s="35"/>
      <c r="B18" s="35"/>
      <c r="C18" s="35"/>
      <c r="D18" s="35"/>
      <c r="E18" s="36"/>
      <c r="F18" s="35"/>
      <c r="S18" s="24"/>
      <c r="T18" s="24"/>
      <c r="U18" s="24"/>
      <c r="V18" s="24"/>
      <c r="W18" s="40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4" ht="13.8" x14ac:dyDescent="0.3">
      <c r="A19" s="95"/>
      <c r="B19" s="95"/>
      <c r="C19" s="26"/>
      <c r="D19" s="26"/>
      <c r="E19" s="39"/>
      <c r="F19" s="26"/>
      <c r="W19" s="40"/>
      <c r="AC19" s="41"/>
    </row>
    <row r="20" spans="1:34" ht="13.8" x14ac:dyDescent="0.3">
      <c r="A20" s="38"/>
      <c r="B20" s="38"/>
      <c r="C20" s="26"/>
      <c r="D20" s="26"/>
      <c r="E20" s="39"/>
      <c r="F20" s="26"/>
      <c r="W20" s="40"/>
      <c r="AC20" s="42"/>
      <c r="AD20" s="42"/>
    </row>
    <row r="21" spans="1:34" ht="13.8" x14ac:dyDescent="0.25">
      <c r="A21" s="96" t="s">
        <v>81</v>
      </c>
      <c r="B21" s="96"/>
      <c r="C21" s="96"/>
      <c r="D21" s="96"/>
      <c r="E21" s="39"/>
      <c r="N21" s="41"/>
      <c r="R21" s="43"/>
      <c r="W21" s="40"/>
    </row>
    <row r="22" spans="1:34" ht="43.2" x14ac:dyDescent="0.25">
      <c r="A22" s="115" t="s">
        <v>82</v>
      </c>
      <c r="B22" s="115"/>
      <c r="C22" s="115"/>
      <c r="D22" s="115"/>
      <c r="E22" s="102" t="s">
        <v>83</v>
      </c>
      <c r="F22" s="102"/>
      <c r="G22" s="44" t="s">
        <v>84</v>
      </c>
      <c r="H22" s="44" t="s">
        <v>85</v>
      </c>
      <c r="I22" s="45" t="s">
        <v>86</v>
      </c>
      <c r="J22" s="44" t="s">
        <v>85</v>
      </c>
      <c r="K22" s="44" t="s">
        <v>87</v>
      </c>
      <c r="L22" s="44" t="s">
        <v>85</v>
      </c>
      <c r="M22" s="44" t="s">
        <v>88</v>
      </c>
      <c r="N22" s="44" t="s">
        <v>89</v>
      </c>
      <c r="O22" s="44" t="s">
        <v>53</v>
      </c>
      <c r="R22" s="43"/>
      <c r="W22" s="40"/>
    </row>
    <row r="23" spans="1:34" x14ac:dyDescent="0.25">
      <c r="A23" s="115"/>
      <c r="B23" s="115"/>
      <c r="C23" s="115"/>
      <c r="D23" s="115"/>
      <c r="E23" s="102"/>
      <c r="F23" s="102"/>
      <c r="G23" s="44" t="s">
        <v>90</v>
      </c>
      <c r="H23" s="44"/>
      <c r="I23" s="44" t="s">
        <v>90</v>
      </c>
      <c r="J23" s="44"/>
      <c r="K23" s="44" t="s">
        <v>90</v>
      </c>
      <c r="L23" s="44"/>
      <c r="M23" s="44" t="s">
        <v>91</v>
      </c>
      <c r="N23" s="44" t="s">
        <v>92</v>
      </c>
      <c r="O23" s="44"/>
      <c r="R23" s="43"/>
      <c r="W23" s="40"/>
    </row>
    <row r="24" spans="1:34" ht="43.2" x14ac:dyDescent="0.25">
      <c r="A24" s="46" t="s">
        <v>93</v>
      </c>
      <c r="B24" s="97" t="s">
        <v>94</v>
      </c>
      <c r="C24" s="97"/>
      <c r="D24" s="97"/>
      <c r="E24" s="90" t="s">
        <v>95</v>
      </c>
      <c r="F24" s="90"/>
      <c r="G24" s="47">
        <v>0</v>
      </c>
      <c r="H24" s="48" t="s">
        <v>96</v>
      </c>
      <c r="I24" s="49">
        <v>2.6</v>
      </c>
      <c r="J24" s="50" t="s">
        <v>97</v>
      </c>
      <c r="K24" s="49">
        <v>21</v>
      </c>
      <c r="L24" s="50" t="s">
        <v>98</v>
      </c>
      <c r="M24" s="49">
        <v>21</v>
      </c>
      <c r="N24" s="49">
        <f>M24/D7</f>
        <v>44.680851063829792</v>
      </c>
      <c r="O24" s="50" t="s">
        <v>98</v>
      </c>
      <c r="R24" s="43"/>
      <c r="W24" s="40"/>
    </row>
    <row r="25" spans="1:34" s="37" customFormat="1" x14ac:dyDescent="0.25">
      <c r="I25" s="51"/>
      <c r="J25" s="51"/>
      <c r="K25" s="51"/>
      <c r="L25" s="51"/>
    </row>
    <row r="26" spans="1:34" ht="13.8" x14ac:dyDescent="0.3">
      <c r="A26" s="95" t="s">
        <v>99</v>
      </c>
      <c r="B26" s="95"/>
      <c r="C26" s="26"/>
      <c r="D26" s="26"/>
      <c r="I26" s="52"/>
      <c r="J26" s="52"/>
      <c r="K26" s="52"/>
      <c r="L26" s="52"/>
    </row>
    <row r="27" spans="1:34" ht="13.8" x14ac:dyDescent="0.3">
      <c r="A27" s="38"/>
      <c r="B27" s="38"/>
      <c r="C27" s="26"/>
      <c r="D27" s="26"/>
      <c r="I27" s="52"/>
      <c r="J27" s="52"/>
      <c r="K27" s="52"/>
      <c r="L27" s="52"/>
    </row>
    <row r="28" spans="1:34" ht="13.8" x14ac:dyDescent="0.25">
      <c r="A28" s="96" t="s">
        <v>100</v>
      </c>
      <c r="B28" s="96"/>
      <c r="C28" s="96"/>
      <c r="D28" s="96"/>
    </row>
    <row r="29" spans="1:34" ht="54" x14ac:dyDescent="0.25">
      <c r="A29" s="115" t="s">
        <v>82</v>
      </c>
      <c r="B29" s="115"/>
      <c r="C29" s="115"/>
      <c r="D29" s="115"/>
      <c r="E29" s="102" t="s">
        <v>101</v>
      </c>
      <c r="F29" s="102"/>
      <c r="G29" s="44" t="s">
        <v>102</v>
      </c>
      <c r="H29" s="53" t="s">
        <v>53</v>
      </c>
      <c r="I29" s="53" t="s">
        <v>103</v>
      </c>
      <c r="J29" s="53" t="s">
        <v>85</v>
      </c>
      <c r="K29" s="44" t="s">
        <v>88</v>
      </c>
      <c r="L29" s="44" t="s">
        <v>104</v>
      </c>
      <c r="M29" s="102" t="s">
        <v>53</v>
      </c>
      <c r="N29" s="102"/>
      <c r="O29" s="102"/>
    </row>
    <row r="30" spans="1:34" x14ac:dyDescent="0.25">
      <c r="A30" s="115"/>
      <c r="B30" s="115"/>
      <c r="C30" s="115"/>
      <c r="D30" s="115"/>
      <c r="E30" s="102"/>
      <c r="F30" s="102"/>
      <c r="G30" s="44" t="s">
        <v>105</v>
      </c>
      <c r="H30" s="54"/>
      <c r="I30" s="44" t="s">
        <v>105</v>
      </c>
      <c r="J30" s="54"/>
      <c r="K30" s="44" t="s">
        <v>106</v>
      </c>
      <c r="L30" s="44" t="s">
        <v>92</v>
      </c>
      <c r="M30" s="102"/>
      <c r="N30" s="102"/>
      <c r="O30" s="102"/>
    </row>
    <row r="31" spans="1:34" ht="30.6" x14ac:dyDescent="0.25">
      <c r="A31" s="55" t="s">
        <v>107</v>
      </c>
      <c r="B31" s="103" t="s">
        <v>108</v>
      </c>
      <c r="C31" s="103"/>
      <c r="D31" s="103"/>
      <c r="E31" s="104" t="s">
        <v>109</v>
      </c>
      <c r="F31" s="104"/>
      <c r="G31" s="56">
        <v>16.100000000000001</v>
      </c>
      <c r="H31" s="57" t="s">
        <v>110</v>
      </c>
      <c r="I31" s="58">
        <v>6.2</v>
      </c>
      <c r="J31" s="57" t="s">
        <v>111</v>
      </c>
      <c r="K31" s="59">
        <f>L31*D$7</f>
        <v>37.599999999999994</v>
      </c>
      <c r="L31" s="56">
        <v>80</v>
      </c>
      <c r="M31" s="105" t="s">
        <v>112</v>
      </c>
      <c r="N31" s="105"/>
      <c r="O31" s="105"/>
    </row>
    <row r="32" spans="1:34" s="37" customFormat="1" x14ac:dyDescent="0.25">
      <c r="I32" s="51"/>
      <c r="J32" s="51"/>
      <c r="K32" s="51"/>
      <c r="L32" s="51"/>
    </row>
    <row r="33" spans="1:12" ht="13.8" x14ac:dyDescent="0.3">
      <c r="A33" s="95" t="s">
        <v>99</v>
      </c>
      <c r="B33" s="95"/>
      <c r="C33" s="26"/>
      <c r="D33" s="26"/>
      <c r="K33" s="52"/>
      <c r="L33" s="52"/>
    </row>
    <row r="34" spans="1:12" ht="13.8" x14ac:dyDescent="0.3">
      <c r="A34" s="38"/>
      <c r="B34" s="38"/>
      <c r="C34" s="26"/>
      <c r="D34" s="26"/>
    </row>
    <row r="35" spans="1:12" ht="13.8" x14ac:dyDescent="0.25">
      <c r="A35" s="96" t="s">
        <v>113</v>
      </c>
      <c r="B35" s="96"/>
      <c r="C35" s="96"/>
      <c r="D35" s="96"/>
    </row>
    <row r="36" spans="1:12" ht="48" x14ac:dyDescent="0.25">
      <c r="A36" s="98" t="s">
        <v>82</v>
      </c>
      <c r="B36" s="98"/>
      <c r="C36" s="98"/>
      <c r="D36" s="60" t="s">
        <v>114</v>
      </c>
      <c r="E36" s="99" t="s">
        <v>53</v>
      </c>
      <c r="F36" s="99"/>
      <c r="G36" s="99"/>
      <c r="H36" s="99"/>
    </row>
    <row r="37" spans="1:12" x14ac:dyDescent="0.25">
      <c r="A37" s="98"/>
      <c r="B37" s="98"/>
      <c r="C37" s="98"/>
      <c r="D37" s="60" t="s">
        <v>115</v>
      </c>
      <c r="E37" s="99"/>
      <c r="F37" s="99"/>
      <c r="G37" s="99"/>
      <c r="H37" s="99"/>
    </row>
    <row r="38" spans="1:12" ht="19.5" customHeight="1" x14ac:dyDescent="0.25">
      <c r="A38" s="61" t="s">
        <v>116</v>
      </c>
      <c r="B38" s="100" t="s">
        <v>117</v>
      </c>
      <c r="C38" s="100"/>
      <c r="D38" s="62">
        <v>0</v>
      </c>
      <c r="E38" s="101" t="s">
        <v>118</v>
      </c>
      <c r="F38" s="101"/>
      <c r="G38" s="101"/>
      <c r="H38" s="101"/>
    </row>
    <row r="39" spans="1:12" x14ac:dyDescent="0.25">
      <c r="A39" s="61" t="s">
        <v>116</v>
      </c>
      <c r="B39" s="100" t="s">
        <v>119</v>
      </c>
      <c r="C39" s="100"/>
      <c r="D39" s="62">
        <v>0</v>
      </c>
      <c r="E39" s="101"/>
      <c r="F39" s="101"/>
      <c r="G39" s="101"/>
      <c r="H39" s="101"/>
    </row>
    <row r="40" spans="1:12" s="37" customFormat="1" x14ac:dyDescent="0.25">
      <c r="I40" s="51"/>
      <c r="J40" s="51"/>
      <c r="K40" s="51"/>
      <c r="L40" s="51"/>
    </row>
    <row r="41" spans="1:12" ht="13.8" x14ac:dyDescent="0.3">
      <c r="A41" s="95" t="s">
        <v>99</v>
      </c>
      <c r="B41" s="95"/>
      <c r="C41" s="26"/>
      <c r="D41" s="26"/>
    </row>
    <row r="42" spans="1:12" ht="13.8" x14ac:dyDescent="0.3">
      <c r="A42" s="38"/>
      <c r="B42" s="38"/>
      <c r="C42" s="26"/>
      <c r="D42" s="26"/>
    </row>
    <row r="43" spans="1:12" ht="13.8" x14ac:dyDescent="0.25">
      <c r="A43" s="96" t="s">
        <v>120</v>
      </c>
      <c r="B43" s="96"/>
      <c r="C43" s="96"/>
      <c r="D43" s="96"/>
    </row>
    <row r="44" spans="1:12" ht="38.4" x14ac:dyDescent="0.25">
      <c r="A44" s="98" t="s">
        <v>82</v>
      </c>
      <c r="B44" s="98"/>
      <c r="C44" s="98"/>
      <c r="D44" s="60" t="s">
        <v>121</v>
      </c>
      <c r="E44" s="99" t="s">
        <v>53</v>
      </c>
      <c r="F44" s="99"/>
      <c r="G44" s="99"/>
      <c r="H44" s="99"/>
    </row>
    <row r="45" spans="1:12" x14ac:dyDescent="0.25">
      <c r="A45" s="98"/>
      <c r="B45" s="98"/>
      <c r="C45" s="98"/>
      <c r="D45" s="60" t="s">
        <v>122</v>
      </c>
      <c r="E45" s="111"/>
      <c r="F45" s="112"/>
      <c r="G45" s="112"/>
      <c r="H45" s="113"/>
    </row>
    <row r="46" spans="1:12" ht="15" customHeight="1" x14ac:dyDescent="0.25">
      <c r="A46" s="100" t="s">
        <v>123</v>
      </c>
      <c r="B46" s="91" t="s">
        <v>124</v>
      </c>
      <c r="C46" s="91"/>
      <c r="D46" s="63">
        <v>0</v>
      </c>
      <c r="E46" s="114" t="s">
        <v>125</v>
      </c>
      <c r="F46" s="114"/>
      <c r="G46" s="114"/>
      <c r="H46" s="114"/>
    </row>
    <row r="47" spans="1:12" x14ac:dyDescent="0.25">
      <c r="A47" s="100"/>
      <c r="B47" s="91" t="s">
        <v>126</v>
      </c>
      <c r="C47" s="91"/>
      <c r="D47" s="63">
        <v>0</v>
      </c>
      <c r="E47" s="114"/>
      <c r="F47" s="114"/>
      <c r="G47" s="114"/>
      <c r="H47" s="114"/>
    </row>
    <row r="48" spans="1:12" s="37" customFormat="1" x14ac:dyDescent="0.25">
      <c r="I48" s="51"/>
      <c r="J48" s="51"/>
      <c r="K48" s="51"/>
      <c r="L48" s="51"/>
    </row>
    <row r="49" spans="1:8" ht="13.8" x14ac:dyDescent="0.3">
      <c r="A49" s="95" t="s">
        <v>99</v>
      </c>
      <c r="B49" s="95"/>
      <c r="C49" s="26"/>
      <c r="D49" s="26"/>
    </row>
    <row r="50" spans="1:8" ht="13.8" x14ac:dyDescent="0.3">
      <c r="A50" s="38"/>
      <c r="B50" s="38"/>
      <c r="C50" s="26"/>
      <c r="D50" s="26"/>
    </row>
    <row r="51" spans="1:8" ht="13.8" x14ac:dyDescent="0.25">
      <c r="A51" s="96" t="s">
        <v>127</v>
      </c>
      <c r="B51" s="96"/>
      <c r="C51" s="96"/>
      <c r="D51" s="96"/>
    </row>
    <row r="52" spans="1:8" ht="48" x14ac:dyDescent="0.25">
      <c r="A52" s="98" t="s">
        <v>82</v>
      </c>
      <c r="B52" s="98"/>
      <c r="C52" s="98"/>
      <c r="D52" s="60" t="s">
        <v>128</v>
      </c>
      <c r="E52" s="99" t="s">
        <v>53</v>
      </c>
      <c r="F52" s="99"/>
      <c r="G52" s="99"/>
      <c r="H52" s="99"/>
    </row>
    <row r="53" spans="1:8" x14ac:dyDescent="0.25">
      <c r="A53" s="98"/>
      <c r="B53" s="98"/>
      <c r="C53" s="98"/>
      <c r="D53" s="60" t="s">
        <v>122</v>
      </c>
      <c r="E53" s="99"/>
      <c r="F53" s="99"/>
      <c r="G53" s="99"/>
      <c r="H53" s="99"/>
    </row>
    <row r="54" spans="1:8" ht="15" customHeight="1" x14ac:dyDescent="0.25">
      <c r="A54" s="106" t="s">
        <v>129</v>
      </c>
      <c r="B54" s="108" t="s">
        <v>130</v>
      </c>
      <c r="C54" s="109"/>
      <c r="D54" s="64">
        <v>0</v>
      </c>
      <c r="E54" s="110" t="s">
        <v>131</v>
      </c>
      <c r="F54" s="110"/>
      <c r="G54" s="110"/>
      <c r="H54" s="110"/>
    </row>
    <row r="55" spans="1:8" x14ac:dyDescent="0.25">
      <c r="A55" s="107"/>
      <c r="B55" s="108" t="s">
        <v>132</v>
      </c>
      <c r="C55" s="109"/>
      <c r="D55" s="64">
        <v>0</v>
      </c>
      <c r="E55" s="110"/>
      <c r="F55" s="110"/>
      <c r="G55" s="110"/>
      <c r="H55" s="110"/>
    </row>
  </sheetData>
  <mergeCells count="65">
    <mergeCell ref="A5:E5"/>
    <mergeCell ref="M5:R5"/>
    <mergeCell ref="A6:C6"/>
    <mergeCell ref="A7:C7"/>
    <mergeCell ref="R7:R15"/>
    <mergeCell ref="A8:C8"/>
    <mergeCell ref="A9:C9"/>
    <mergeCell ref="A10:C10"/>
    <mergeCell ref="A11:C11"/>
    <mergeCell ref="A12:C12"/>
    <mergeCell ref="A13:C13"/>
    <mergeCell ref="A14:C14"/>
    <mergeCell ref="A15:C15"/>
    <mergeCell ref="J7:J15"/>
    <mergeCell ref="L7:L16"/>
    <mergeCell ref="N7:N15"/>
    <mergeCell ref="P7:P16"/>
    <mergeCell ref="A26:B26"/>
    <mergeCell ref="A28:D28"/>
    <mergeCell ref="A29:D30"/>
    <mergeCell ref="E29:F29"/>
    <mergeCell ref="A16:C16"/>
    <mergeCell ref="A17:C17"/>
    <mergeCell ref="A19:B19"/>
    <mergeCell ref="A21:D21"/>
    <mergeCell ref="A22:D23"/>
    <mergeCell ref="E22:F22"/>
    <mergeCell ref="E23:F23"/>
    <mergeCell ref="D7:D17"/>
    <mergeCell ref="E7:E17"/>
    <mergeCell ref="M29:O29"/>
    <mergeCell ref="E30:F30"/>
    <mergeCell ref="M30:O30"/>
    <mergeCell ref="B31:D31"/>
    <mergeCell ref="E31:F31"/>
    <mergeCell ref="M31:O31"/>
    <mergeCell ref="A54:A55"/>
    <mergeCell ref="B54:C54"/>
    <mergeCell ref="E54:H55"/>
    <mergeCell ref="B55:C55"/>
    <mergeCell ref="A41:B41"/>
    <mergeCell ref="A43:D43"/>
    <mergeCell ref="A44:C45"/>
    <mergeCell ref="E44:H44"/>
    <mergeCell ref="E45:H45"/>
    <mergeCell ref="A46:A47"/>
    <mergeCell ref="B46:C46"/>
    <mergeCell ref="E46:H47"/>
    <mergeCell ref="A52:C53"/>
    <mergeCell ref="E52:H52"/>
    <mergeCell ref="E53:H53"/>
    <mergeCell ref="A33:B33"/>
    <mergeCell ref="A35:D35"/>
    <mergeCell ref="A36:C37"/>
    <mergeCell ref="E36:H36"/>
    <mergeCell ref="E37:H37"/>
    <mergeCell ref="B38:C38"/>
    <mergeCell ref="E38:H39"/>
    <mergeCell ref="B39:C39"/>
    <mergeCell ref="E24:F24"/>
    <mergeCell ref="B47:C47"/>
    <mergeCell ref="H7:H15"/>
    <mergeCell ref="A49:B49"/>
    <mergeCell ref="A51:D51"/>
    <mergeCell ref="B24:D2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Cobertura_uso</vt:lpstr>
      <vt:lpstr>Matrices_nivel1</vt:lpstr>
      <vt:lpstr>Factores de emisión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Guevara, Alejandra</dc:creator>
  <cp:keywords/>
  <dc:description/>
  <cp:lastModifiedBy>Rosa</cp:lastModifiedBy>
  <cp:revision/>
  <dcterms:created xsi:type="dcterms:W3CDTF">2022-08-29T14:35:14Z</dcterms:created>
  <dcterms:modified xsi:type="dcterms:W3CDTF">2024-04-30T03:28:59Z</dcterms:modified>
  <cp:category/>
  <cp:contentStatus/>
</cp:coreProperties>
</file>