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osas\Documents\Proyecto USFQ\Producto 7\Data_Raw\"/>
    </mc:Choice>
  </mc:AlternateContent>
  <xr:revisionPtr revIDLastSave="0" documentId="8_{DD9AEEE2-221B-4CDE-A902-ABE65F17D212}" xr6:coauthVersionLast="47" xr6:coauthVersionMax="47" xr10:uidLastSave="{00000000-0000-0000-0000-000000000000}"/>
  <bookViews>
    <workbookView xWindow="-108" yWindow="-108" windowWidth="23256" windowHeight="12456" firstSheet="17" activeTab="22" xr2:uid="{00000000-000D-0000-FFFF-FFFF00000000}"/>
  </bookViews>
  <sheets>
    <sheet name="Introducción" sheetId="46" r:id="rId1"/>
    <sheet name="DA y FE" sheetId="49" r:id="rId2"/>
    <sheet name="DA Uso de la tierra" sheetId="50" r:id="rId3"/>
    <sheet name="Resumen" sheetId="45" r:id="rId4"/>
    <sheet name="FL-Biomass1 of 4" sheetId="1" r:id="rId5"/>
    <sheet name="FL-Biomass2 of 4" sheetId="2" r:id="rId6"/>
    <sheet name="FL-Biomass3 of 4" sheetId="3" r:id="rId7"/>
    <sheet name="FL-Biomass4 of 4" sheetId="4" r:id="rId8"/>
    <sheet name="FL-Soils1 of 1" sheetId="5" r:id="rId9"/>
    <sheet name="L-FL-Biomass1 of 4" sheetId="6" r:id="rId10"/>
    <sheet name="L-FL-Biomass2 of 4" sheetId="7" r:id="rId11"/>
    <sheet name="L-FL-Biomass3 of 4" sheetId="8" r:id="rId12"/>
    <sheet name="L-FL-Biomass4 of 4" sheetId="9" r:id="rId13"/>
    <sheet name="L-FL-DOM1 of 1" sheetId="10" r:id="rId14"/>
    <sheet name="L-LF-Soils1 of 2" sheetId="11" r:id="rId15"/>
    <sheet name="L-LF-Soils2 of 2" sheetId="12" r:id="rId16"/>
    <sheet name="CL-Biomass1 of 1" sheetId="13" r:id="rId17"/>
    <sheet name="CL-Soils1 of 2" sheetId="14" r:id="rId18"/>
    <sheet name="CL-Soils2 of 2" sheetId="15" r:id="rId19"/>
    <sheet name="L-CL-Biomass1 of 1" sheetId="16" r:id="rId20"/>
    <sheet name="L-CL-DOM1 of 1" sheetId="17" r:id="rId21"/>
    <sheet name="L-CL-Soils1 of 2" sheetId="18" r:id="rId22"/>
    <sheet name="L-CL-Soils2 of 2" sheetId="19" r:id="rId23"/>
    <sheet name="GL-Soils1 of 2" sheetId="20" r:id="rId24"/>
    <sheet name="GL-Soils2 of 2" sheetId="21" r:id="rId25"/>
    <sheet name="L-GL-Biomass1 of 1" sheetId="22" r:id="rId26"/>
    <sheet name="L-GL-DOM1 of 1" sheetId="23" r:id="rId27"/>
    <sheet name="L-GL-Soils1 of 2" sheetId="24" r:id="rId28"/>
    <sheet name="L-GL-Soils2 of 2" sheetId="25" r:id="rId29"/>
    <sheet name="WL-CO2_Peatlands1 of 3" sheetId="26" r:id="rId30"/>
    <sheet name="WL-CO2_Peatlands2 of 3" sheetId="27" r:id="rId31"/>
    <sheet name="WL-CO2_Peatlands3 of 3" sheetId="28" r:id="rId32"/>
    <sheet name="WL-N2O_Peatlands1 of 1" sheetId="40" r:id="rId33"/>
    <sheet name="L-WL-N2O_Peatlands1 of 1" sheetId="41" r:id="rId34"/>
    <sheet name="L-WL-CO2_Flooded1 of 1" sheetId="42" r:id="rId35"/>
    <sheet name="SL-Soils1 of 1" sheetId="43" r:id="rId36"/>
    <sheet name="L-SL-Biomass1 of 1" sheetId="44" r:id="rId37"/>
    <sheet name="L-SL-DOM1 of 1" sheetId="30" r:id="rId38"/>
    <sheet name="L-SL-Soils1 of 2" sheetId="31" r:id="rId39"/>
    <sheet name="L-SL-Soils2 of 2" sheetId="32" r:id="rId40"/>
    <sheet name="L-OL-Biomass1 of 1" sheetId="33" r:id="rId41"/>
    <sheet name="OL-Soils1 of 2" sheetId="34" r:id="rId42"/>
    <sheet name="OL-Soils2 of 2" sheetId="35" r:id="rId43"/>
    <sheet name="Biomass Burning FL" sheetId="47" r:id="rId44"/>
    <sheet name="Visión General" sheetId="36" r:id="rId45"/>
    <sheet name="Hoja1" sheetId="51" r:id="rId46"/>
  </sheets>
  <externalReferences>
    <externalReference r:id="rId4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2" i="4" l="1"/>
  <c r="K25" i="4"/>
  <c r="K12" i="1"/>
  <c r="J12" i="1"/>
  <c r="N23" i="1"/>
  <c r="N22" i="1"/>
  <c r="I24" i="1"/>
  <c r="K23" i="4"/>
  <c r="N13" i="4" s="1"/>
  <c r="I12" i="1"/>
  <c r="J13" i="1"/>
  <c r="J22" i="1"/>
  <c r="D24" i="1"/>
  <c r="J23" i="1"/>
  <c r="J24" i="1" s="1"/>
  <c r="J14" i="1"/>
  <c r="J15" i="1"/>
  <c r="J16" i="1"/>
  <c r="J17" i="1"/>
  <c r="J18" i="1"/>
  <c r="J19" i="1"/>
  <c r="J20" i="1"/>
  <c r="J21" i="1"/>
  <c r="D23" i="49"/>
  <c r="D12" i="1"/>
  <c r="N14" i="4" l="1"/>
  <c r="N15" i="4"/>
  <c r="N16" i="4"/>
  <c r="N17" i="4"/>
  <c r="N18" i="4"/>
  <c r="N19" i="4"/>
  <c r="N20" i="4"/>
  <c r="N21" i="4"/>
  <c r="K25" i="1"/>
  <c r="M41" i="45"/>
  <c r="G50" i="45"/>
  <c r="G51" i="45"/>
  <c r="G52" i="45"/>
  <c r="G49" i="45"/>
  <c r="G43" i="45"/>
  <c r="G44" i="45"/>
  <c r="G45" i="45"/>
  <c r="G46" i="45"/>
  <c r="G42" i="45"/>
  <c r="G41" i="45"/>
  <c r="M18" i="45" l="1"/>
  <c r="M19" i="45"/>
  <c r="M20" i="45"/>
  <c r="M22" i="45"/>
  <c r="L18" i="45"/>
  <c r="O56" i="45"/>
  <c r="P56" i="45"/>
  <c r="Q56" i="45"/>
  <c r="N56" i="45"/>
  <c r="M56" i="45"/>
  <c r="L62" i="45"/>
  <c r="E18" i="45" l="1"/>
  <c r="G18" i="45" s="1"/>
  <c r="D18" i="45"/>
  <c r="E26" i="45"/>
  <c r="D26" i="45"/>
  <c r="D25" i="45"/>
  <c r="D34" i="45"/>
  <c r="G34" i="45" s="1"/>
  <c r="M34" i="45" s="1"/>
  <c r="D42" i="45"/>
  <c r="M50" i="45"/>
  <c r="D50" i="45"/>
  <c r="E42" i="45"/>
  <c r="E41" i="45"/>
  <c r="L50" i="45"/>
  <c r="M42" i="45"/>
  <c r="L42" i="45"/>
  <c r="D33" i="42"/>
  <c r="D22" i="42"/>
  <c r="D33" i="45"/>
  <c r="G26" i="45" l="1"/>
  <c r="K14" i="1" l="1"/>
  <c r="K13" i="1"/>
  <c r="K56" i="45"/>
  <c r="H56" i="45"/>
  <c r="H62" i="45" s="1"/>
  <c r="E17" i="45"/>
  <c r="I21" i="17"/>
  <c r="E25" i="45"/>
  <c r="J22" i="23"/>
  <c r="I21" i="30"/>
  <c r="D49" i="45"/>
  <c r="J22" i="33"/>
  <c r="D36" i="33"/>
  <c r="D41" i="45"/>
  <c r="J22" i="44"/>
  <c r="D36" i="44"/>
  <c r="I22" i="42"/>
  <c r="L23" i="22"/>
  <c r="E34" i="22"/>
  <c r="D17" i="45"/>
  <c r="J22" i="16"/>
  <c r="I22" i="16"/>
  <c r="D37" i="16"/>
  <c r="S11" i="36"/>
  <c r="G17" i="45" l="1"/>
  <c r="M17" i="45" s="1"/>
  <c r="I12" i="6" l="1"/>
  <c r="D10" i="45"/>
  <c r="G10" i="45" s="1"/>
  <c r="M10" i="45" s="1"/>
  <c r="M9" i="50"/>
  <c r="D12" i="45" l="1"/>
  <c r="D11" i="45"/>
  <c r="G12" i="6"/>
  <c r="J13" i="3"/>
  <c r="S16" i="36"/>
  <c r="S17" i="36"/>
  <c r="D73" i="45"/>
  <c r="E73" i="45" s="1"/>
  <c r="E13" i="22"/>
  <c r="D12" i="16"/>
  <c r="D11" i="17" l="1"/>
  <c r="K8" i="16"/>
  <c r="G29" i="45" l="1"/>
  <c r="H33" i="30"/>
  <c r="E46" i="45" s="1"/>
  <c r="F11" i="30"/>
  <c r="F12" i="30"/>
  <c r="F13" i="30"/>
  <c r="F14" i="30"/>
  <c r="F15" i="30"/>
  <c r="F16" i="30"/>
  <c r="F17" i="30"/>
  <c r="F18" i="30"/>
  <c r="F19" i="30"/>
  <c r="F12" i="23" l="1"/>
  <c r="F13" i="23"/>
  <c r="F14" i="23"/>
  <c r="F15" i="23"/>
  <c r="F16" i="23"/>
  <c r="F17" i="23"/>
  <c r="F18" i="23"/>
  <c r="F19" i="23"/>
  <c r="F20" i="23"/>
  <c r="E12" i="23"/>
  <c r="I12" i="23" s="1"/>
  <c r="E11" i="17" l="1"/>
  <c r="H11" i="17" s="1"/>
  <c r="E12" i="17"/>
  <c r="E13" i="17"/>
  <c r="E14" i="17"/>
  <c r="E15" i="17"/>
  <c r="E16" i="17"/>
  <c r="E17" i="17"/>
  <c r="E18" i="17"/>
  <c r="E19" i="17"/>
  <c r="E16" i="16"/>
  <c r="E17" i="16"/>
  <c r="E18" i="16"/>
  <c r="AF12" i="49"/>
  <c r="AF13" i="49"/>
  <c r="AF14" i="49"/>
  <c r="AF15" i="49"/>
  <c r="AF16" i="49"/>
  <c r="AF17" i="49"/>
  <c r="AF18" i="49"/>
  <c r="AF19" i="49"/>
  <c r="AF11" i="49"/>
  <c r="AE12" i="49"/>
  <c r="E13" i="16" s="1"/>
  <c r="AE13" i="49"/>
  <c r="AE14" i="49"/>
  <c r="E15" i="16" s="1"/>
  <c r="AE15" i="49"/>
  <c r="AE16" i="49"/>
  <c r="AE17" i="49"/>
  <c r="AE18" i="49"/>
  <c r="AE19" i="49"/>
  <c r="AE20" i="49"/>
  <c r="AE11" i="49"/>
  <c r="AD20" i="49"/>
  <c r="AF20" i="49" s="1"/>
  <c r="AC20" i="49"/>
  <c r="E14" i="44" l="1"/>
  <c r="G15" i="22"/>
  <c r="E20" i="44"/>
  <c r="G21" i="22"/>
  <c r="E19" i="44"/>
  <c r="G20" i="22"/>
  <c r="E14" i="16"/>
  <c r="E12" i="44"/>
  <c r="G13" i="22"/>
  <c r="E21" i="44"/>
  <c r="G22" i="22"/>
  <c r="E21" i="16"/>
  <c r="E13" i="44"/>
  <c r="G14" i="22"/>
  <c r="E18" i="44"/>
  <c r="G19" i="22"/>
  <c r="E17" i="44"/>
  <c r="G18" i="22"/>
  <c r="E20" i="16"/>
  <c r="E12" i="16"/>
  <c r="F20" i="30"/>
  <c r="F21" i="23"/>
  <c r="E16" i="44"/>
  <c r="G17" i="22"/>
  <c r="E19" i="16"/>
  <c r="E20" i="17"/>
  <c r="E15" i="44"/>
  <c r="G16" i="22"/>
  <c r="D33" i="33"/>
  <c r="D30" i="33"/>
  <c r="D27" i="33"/>
  <c r="D24" i="33"/>
  <c r="D12" i="33"/>
  <c r="D13" i="33"/>
  <c r="D14" i="33"/>
  <c r="D15" i="33"/>
  <c r="D16" i="33"/>
  <c r="D17" i="33"/>
  <c r="D18" i="33"/>
  <c r="D19" i="33"/>
  <c r="D20" i="33"/>
  <c r="D21" i="33"/>
  <c r="D33" i="44"/>
  <c r="D32" i="30" s="1"/>
  <c r="D33" i="30" s="1"/>
  <c r="D30" i="44"/>
  <c r="D29" i="30" s="1"/>
  <c r="D27" i="44"/>
  <c r="D26" i="30" s="1"/>
  <c r="D24" i="44"/>
  <c r="D23" i="30" s="1"/>
  <c r="D12" i="44"/>
  <c r="D11" i="30" s="1"/>
  <c r="D13" i="44"/>
  <c r="D12" i="30" s="1"/>
  <c r="H12" i="30" s="1"/>
  <c r="D14" i="44"/>
  <c r="D13" i="30" s="1"/>
  <c r="H13" i="30" s="1"/>
  <c r="D15" i="44"/>
  <c r="D14" i="30" s="1"/>
  <c r="H14" i="30" s="1"/>
  <c r="D16" i="44"/>
  <c r="D15" i="30" s="1"/>
  <c r="H15" i="30" s="1"/>
  <c r="D17" i="44"/>
  <c r="D16" i="30" s="1"/>
  <c r="H16" i="30" s="1"/>
  <c r="D18" i="44"/>
  <c r="D17" i="30" s="1"/>
  <c r="H17" i="30" s="1"/>
  <c r="D19" i="44"/>
  <c r="D18" i="30" s="1"/>
  <c r="H18" i="30" s="1"/>
  <c r="D20" i="44"/>
  <c r="D19" i="30" s="1"/>
  <c r="H19" i="30" s="1"/>
  <c r="D21" i="44"/>
  <c r="D20" i="30" s="1"/>
  <c r="H20" i="30" s="1"/>
  <c r="D30" i="42"/>
  <c r="D27" i="42"/>
  <c r="D24" i="42"/>
  <c r="D12" i="42"/>
  <c r="D13" i="42"/>
  <c r="D14" i="42"/>
  <c r="D15" i="42"/>
  <c r="D16" i="42"/>
  <c r="D17" i="42"/>
  <c r="D18" i="42"/>
  <c r="D19" i="42"/>
  <c r="D20" i="42"/>
  <c r="D21" i="42"/>
  <c r="E31" i="22"/>
  <c r="E30" i="23" s="1"/>
  <c r="E28" i="22"/>
  <c r="E27" i="23" s="1"/>
  <c r="E25" i="22"/>
  <c r="E24" i="23" s="1"/>
  <c r="E14" i="22"/>
  <c r="E13" i="23" s="1"/>
  <c r="E15" i="22"/>
  <c r="E14" i="23" s="1"/>
  <c r="I14" i="23" s="1"/>
  <c r="E16" i="22"/>
  <c r="E15" i="23" s="1"/>
  <c r="I15" i="23" s="1"/>
  <c r="E17" i="22"/>
  <c r="E16" i="23" s="1"/>
  <c r="I16" i="23" s="1"/>
  <c r="E18" i="22"/>
  <c r="E17" i="23" s="1"/>
  <c r="I17" i="23" s="1"/>
  <c r="E19" i="22"/>
  <c r="E18" i="23" s="1"/>
  <c r="I18" i="23" s="1"/>
  <c r="E20" i="22"/>
  <c r="E19" i="23" s="1"/>
  <c r="I19" i="23" s="1"/>
  <c r="E21" i="22"/>
  <c r="E20" i="23" s="1"/>
  <c r="I20" i="23" s="1"/>
  <c r="E22" i="22"/>
  <c r="E21" i="23" s="1"/>
  <c r="I21" i="23" s="1"/>
  <c r="D33" i="16"/>
  <c r="D32" i="17" s="1"/>
  <c r="D30" i="16"/>
  <c r="D29" i="17" s="1"/>
  <c r="D27" i="16"/>
  <c r="D26" i="17" s="1"/>
  <c r="D24" i="16"/>
  <c r="D13" i="16"/>
  <c r="D14" i="16"/>
  <c r="D15" i="16"/>
  <c r="D16" i="16"/>
  <c r="D17" i="16"/>
  <c r="D18" i="16"/>
  <c r="D19" i="16"/>
  <c r="D20" i="16"/>
  <c r="D21" i="16"/>
  <c r="J86" i="50"/>
  <c r="I86" i="50"/>
  <c r="H86" i="50"/>
  <c r="G86" i="50"/>
  <c r="F86" i="50"/>
  <c r="E86" i="50"/>
  <c r="D86" i="50"/>
  <c r="C86" i="50"/>
  <c r="J70" i="50"/>
  <c r="I70" i="50"/>
  <c r="H70" i="50"/>
  <c r="G70" i="50"/>
  <c r="F70" i="50"/>
  <c r="E70" i="50"/>
  <c r="D70" i="50"/>
  <c r="C70" i="50"/>
  <c r="J54" i="50"/>
  <c r="I54" i="50"/>
  <c r="H54" i="50"/>
  <c r="G54" i="50"/>
  <c r="F54" i="50"/>
  <c r="E54" i="50"/>
  <c r="D54" i="50"/>
  <c r="C54" i="50"/>
  <c r="J39" i="50"/>
  <c r="I39" i="50"/>
  <c r="H39" i="50"/>
  <c r="G39" i="50"/>
  <c r="F39" i="50"/>
  <c r="E39" i="50"/>
  <c r="D39" i="50"/>
  <c r="C39" i="50"/>
  <c r="J24" i="50"/>
  <c r="I24" i="50"/>
  <c r="H24" i="50"/>
  <c r="G24" i="50"/>
  <c r="F24" i="50"/>
  <c r="E24" i="50"/>
  <c r="D24" i="50"/>
  <c r="C24" i="50"/>
  <c r="E19" i="36"/>
  <c r="E15" i="36"/>
  <c r="H29" i="30" l="1"/>
  <c r="H30" i="30" s="1"/>
  <c r="E45" i="45" s="1"/>
  <c r="D30" i="30"/>
  <c r="H11" i="30"/>
  <c r="H21" i="30" s="1"/>
  <c r="D21" i="30"/>
  <c r="H23" i="30"/>
  <c r="H24" i="30" s="1"/>
  <c r="E43" i="45" s="1"/>
  <c r="D24" i="30"/>
  <c r="D27" i="30"/>
  <c r="H26" i="30"/>
  <c r="H27" i="30" s="1"/>
  <c r="E44" i="45" s="1"/>
  <c r="E25" i="23"/>
  <c r="I24" i="23"/>
  <c r="I25" i="23" s="1"/>
  <c r="E27" i="45" s="1"/>
  <c r="I27" i="23"/>
  <c r="I28" i="23" s="1"/>
  <c r="E28" i="45" s="1"/>
  <c r="E28" i="23"/>
  <c r="E31" i="23"/>
  <c r="I30" i="23"/>
  <c r="I31" i="23" s="1"/>
  <c r="E30" i="45" s="1"/>
  <c r="I13" i="23"/>
  <c r="I22" i="23" s="1"/>
  <c r="E22" i="23"/>
  <c r="H26" i="17"/>
  <c r="H27" i="17" s="1"/>
  <c r="E20" i="45" s="1"/>
  <c r="D27" i="17"/>
  <c r="D17" i="17"/>
  <c r="H17" i="17" s="1"/>
  <c r="D16" i="17"/>
  <c r="H16" i="17" s="1"/>
  <c r="D33" i="17"/>
  <c r="H32" i="17"/>
  <c r="H33" i="17" s="1"/>
  <c r="E22" i="45" s="1"/>
  <c r="D18" i="17"/>
  <c r="H18" i="17" s="1"/>
  <c r="D14" i="17"/>
  <c r="H14" i="17" s="1"/>
  <c r="D13" i="17"/>
  <c r="H13" i="17" s="1"/>
  <c r="H29" i="17"/>
  <c r="H30" i="17" s="1"/>
  <c r="E21" i="45" s="1"/>
  <c r="D30" i="17"/>
  <c r="D20" i="17"/>
  <c r="H20" i="17" s="1"/>
  <c r="D12" i="17"/>
  <c r="D19" i="17"/>
  <c r="H19" i="17" s="1"/>
  <c r="D15" i="17"/>
  <c r="H15" i="17" s="1"/>
  <c r="D23" i="17"/>
  <c r="G17" i="16"/>
  <c r="G20" i="16"/>
  <c r="G16" i="16"/>
  <c r="G12" i="16"/>
  <c r="G33" i="16"/>
  <c r="G13" i="16"/>
  <c r="G19" i="16"/>
  <c r="G15" i="16"/>
  <c r="G24" i="16"/>
  <c r="G21" i="16"/>
  <c r="G30" i="16"/>
  <c r="G18" i="16"/>
  <c r="G14" i="16"/>
  <c r="G27" i="16"/>
  <c r="F33" i="33"/>
  <c r="I33" i="33" s="1"/>
  <c r="F30" i="33"/>
  <c r="I30" i="33" s="1"/>
  <c r="F27" i="33"/>
  <c r="F24" i="33"/>
  <c r="F21" i="33"/>
  <c r="F20" i="33"/>
  <c r="F19" i="33"/>
  <c r="F18" i="33"/>
  <c r="F17" i="33"/>
  <c r="F16" i="33"/>
  <c r="F15" i="33"/>
  <c r="F14" i="33"/>
  <c r="F13" i="33"/>
  <c r="F12" i="33"/>
  <c r="E27" i="33"/>
  <c r="I27" i="33" s="1"/>
  <c r="D22" i="33"/>
  <c r="D34" i="33"/>
  <c r="I34" i="33" s="1"/>
  <c r="D54" i="45" s="1"/>
  <c r="D31" i="33"/>
  <c r="I31" i="33" s="1"/>
  <c r="D53" i="45" s="1"/>
  <c r="D28" i="33"/>
  <c r="D25" i="33"/>
  <c r="E32" i="23" l="1"/>
  <c r="D34" i="30"/>
  <c r="H34" i="30"/>
  <c r="E31" i="45"/>
  <c r="I32" i="23"/>
  <c r="H12" i="17"/>
  <c r="H21" i="17" s="1"/>
  <c r="D21" i="17"/>
  <c r="D24" i="17"/>
  <c r="H23" i="17"/>
  <c r="H24" i="17" s="1"/>
  <c r="E19" i="45" s="1"/>
  <c r="I28" i="33"/>
  <c r="D52" i="45" s="1"/>
  <c r="D35" i="33"/>
  <c r="F33" i="44"/>
  <c r="I33" i="44" s="1"/>
  <c r="F30" i="44"/>
  <c r="I30" i="44" s="1"/>
  <c r="F27" i="44"/>
  <c r="F24" i="44"/>
  <c r="F21" i="44"/>
  <c r="F20" i="44"/>
  <c r="F19" i="44"/>
  <c r="F18" i="44"/>
  <c r="F17" i="44"/>
  <c r="F16" i="44"/>
  <c r="F15" i="44"/>
  <c r="F14" i="44"/>
  <c r="F13" i="44"/>
  <c r="F12" i="44"/>
  <c r="E27" i="44"/>
  <c r="D31" i="44"/>
  <c r="I31" i="44" s="1"/>
  <c r="D45" i="45" s="1"/>
  <c r="M45" i="45" s="1"/>
  <c r="D34" i="44"/>
  <c r="I34" i="44" s="1"/>
  <c r="D46" i="45" s="1"/>
  <c r="M46" i="45" s="1"/>
  <c r="D28" i="44"/>
  <c r="D25" i="44"/>
  <c r="D22" i="44"/>
  <c r="G30" i="42"/>
  <c r="G27" i="42"/>
  <c r="G24" i="42"/>
  <c r="F27" i="42"/>
  <c r="E30" i="42"/>
  <c r="H30" i="42" s="1"/>
  <c r="H31" i="42" s="1"/>
  <c r="E27" i="42"/>
  <c r="E24" i="42"/>
  <c r="D31" i="42"/>
  <c r="D28" i="42"/>
  <c r="D25" i="42"/>
  <c r="I27" i="44" l="1"/>
  <c r="I28" i="44" s="1"/>
  <c r="D44" i="45" s="1"/>
  <c r="M44" i="45" s="1"/>
  <c r="D34" i="17"/>
  <c r="E23" i="45"/>
  <c r="H34" i="17"/>
  <c r="H27" i="42"/>
  <c r="H28" i="42" s="1"/>
  <c r="D36" i="45" s="1"/>
  <c r="D35" i="44"/>
  <c r="G21" i="42"/>
  <c r="G20" i="42"/>
  <c r="G19" i="42"/>
  <c r="G18" i="42"/>
  <c r="G17" i="42"/>
  <c r="G16" i="42"/>
  <c r="G15" i="42"/>
  <c r="G14" i="42"/>
  <c r="G13" i="42"/>
  <c r="G12" i="42"/>
  <c r="D32" i="42"/>
  <c r="E21" i="42"/>
  <c r="E20" i="42"/>
  <c r="E19" i="42"/>
  <c r="E18" i="42"/>
  <c r="E17" i="42"/>
  <c r="E16" i="42"/>
  <c r="E15" i="42"/>
  <c r="E14" i="42"/>
  <c r="E13" i="42"/>
  <c r="E12" i="42"/>
  <c r="I28" i="22" l="1"/>
  <c r="I20" i="22" l="1"/>
  <c r="I14" i="22"/>
  <c r="I18" i="22"/>
  <c r="I13" i="22"/>
  <c r="I22" i="22"/>
  <c r="I17" i="22"/>
  <c r="I25" i="22"/>
  <c r="I21" i="22"/>
  <c r="I16" i="22"/>
  <c r="I31" i="22"/>
  <c r="I19" i="22"/>
  <c r="I15" i="22"/>
  <c r="H13" i="22"/>
  <c r="H31" i="22" s="1"/>
  <c r="H14" i="22" l="1"/>
  <c r="H21" i="22"/>
  <c r="H20" i="22"/>
  <c r="H16" i="22"/>
  <c r="H18" i="22"/>
  <c r="H25" i="22"/>
  <c r="H22" i="22"/>
  <c r="H17" i="22"/>
  <c r="H28" i="22"/>
  <c r="H19" i="22"/>
  <c r="H15" i="22"/>
  <c r="F31" i="22" l="1"/>
  <c r="K31" i="22" s="1"/>
  <c r="K32" i="22" s="1"/>
  <c r="F28" i="22"/>
  <c r="K28" i="22" s="1"/>
  <c r="K29" i="22" s="1"/>
  <c r="F22" i="22"/>
  <c r="F25" i="22"/>
  <c r="F13" i="22"/>
  <c r="F14" i="22"/>
  <c r="F15" i="22"/>
  <c r="F16" i="22"/>
  <c r="F17" i="22"/>
  <c r="F18" i="22"/>
  <c r="F19" i="22"/>
  <c r="F20" i="22"/>
  <c r="F21" i="22"/>
  <c r="E32" i="22"/>
  <c r="E29" i="22"/>
  <c r="E26" i="22"/>
  <c r="E23" i="22"/>
  <c r="E33" i="22" l="1"/>
  <c r="F33" i="16"/>
  <c r="I33" i="16" s="1"/>
  <c r="F30" i="16"/>
  <c r="F27" i="16"/>
  <c r="I27" i="16" s="1"/>
  <c r="I30" i="16" l="1"/>
  <c r="F24" i="16"/>
  <c r="E24" i="16"/>
  <c r="I24" i="16" s="1"/>
  <c r="K35" i="49"/>
  <c r="N28" i="49"/>
  <c r="E24" i="33" l="1"/>
  <c r="F24" i="42"/>
  <c r="H24" i="42" s="1"/>
  <c r="H25" i="42" s="1"/>
  <c r="E24" i="44"/>
  <c r="I24" i="44" s="1"/>
  <c r="I25" i="44" s="1"/>
  <c r="D43" i="45" s="1"/>
  <c r="M43" i="45" s="1"/>
  <c r="K25" i="22"/>
  <c r="K26" i="22" s="1"/>
  <c r="I34" i="16"/>
  <c r="I25" i="16"/>
  <c r="I31" i="16"/>
  <c r="D21" i="45" s="1"/>
  <c r="G21" i="45" s="1"/>
  <c r="I28" i="16"/>
  <c r="D20" i="45" s="1"/>
  <c r="G20" i="45" s="1"/>
  <c r="I24" i="33" l="1"/>
  <c r="I25" i="33" s="1"/>
  <c r="D51" i="45" s="1"/>
  <c r="F13" i="16"/>
  <c r="I13" i="16" s="1"/>
  <c r="F14" i="16"/>
  <c r="I14" i="16" s="1"/>
  <c r="F15" i="16"/>
  <c r="I15" i="16" s="1"/>
  <c r="F16" i="16"/>
  <c r="I16" i="16" s="1"/>
  <c r="F17" i="16"/>
  <c r="I17" i="16" s="1"/>
  <c r="F18" i="16"/>
  <c r="I18" i="16" s="1"/>
  <c r="F19" i="16"/>
  <c r="I19" i="16" s="1"/>
  <c r="F20" i="16"/>
  <c r="I20" i="16" s="1"/>
  <c r="F21" i="16"/>
  <c r="I21" i="16" s="1"/>
  <c r="F12" i="16"/>
  <c r="I12" i="16" s="1"/>
  <c r="D34" i="16"/>
  <c r="D31" i="16"/>
  <c r="D28" i="16"/>
  <c r="D25" i="16"/>
  <c r="D22" i="16" l="1"/>
  <c r="D35" i="16" s="1"/>
  <c r="H12" i="6" l="1"/>
  <c r="H13" i="6"/>
  <c r="H14" i="6"/>
  <c r="H15" i="6"/>
  <c r="H16" i="6"/>
  <c r="F12" i="6"/>
  <c r="F13" i="6"/>
  <c r="F14" i="6"/>
  <c r="F15" i="6"/>
  <c r="F16" i="6"/>
  <c r="E12" i="6"/>
  <c r="E13" i="6"/>
  <c r="E14" i="6"/>
  <c r="E15" i="6"/>
  <c r="E16" i="6"/>
  <c r="G16" i="6" l="1"/>
  <c r="I16" i="6" s="1"/>
  <c r="D14" i="45" s="1"/>
  <c r="G14" i="6"/>
  <c r="I14" i="6" s="1"/>
  <c r="G15" i="6"/>
  <c r="I15" i="6" s="1"/>
  <c r="D13" i="45" s="1"/>
  <c r="G13" i="6"/>
  <c r="I13" i="6" s="1"/>
  <c r="G22" i="4"/>
  <c r="D22" i="3"/>
  <c r="E22" i="4"/>
  <c r="E12" i="2" l="1"/>
  <c r="E15" i="1" l="1"/>
  <c r="E14" i="1"/>
  <c r="D13" i="3" l="1"/>
  <c r="D14" i="3"/>
  <c r="D15" i="3"/>
  <c r="D16" i="3"/>
  <c r="D17" i="3"/>
  <c r="D18" i="3"/>
  <c r="D19" i="3"/>
  <c r="D20" i="3"/>
  <c r="D21" i="3"/>
  <c r="D12" i="2"/>
  <c r="D13" i="2"/>
  <c r="D14" i="2"/>
  <c r="D15" i="2"/>
  <c r="D16" i="2"/>
  <c r="D17" i="2"/>
  <c r="D18" i="2"/>
  <c r="D19" i="2"/>
  <c r="D20" i="2"/>
  <c r="D21" i="2"/>
  <c r="D13" i="1"/>
  <c r="D14" i="1"/>
  <c r="D15" i="1"/>
  <c r="D16" i="1"/>
  <c r="D17" i="1"/>
  <c r="D18" i="1"/>
  <c r="D19" i="1"/>
  <c r="D20" i="1"/>
  <c r="D21" i="1"/>
  <c r="F21" i="49"/>
  <c r="H21" i="49"/>
  <c r="E13" i="4"/>
  <c r="E14" i="4"/>
  <c r="E15" i="4"/>
  <c r="E16" i="4"/>
  <c r="E17" i="4"/>
  <c r="E18" i="4"/>
  <c r="E19" i="4"/>
  <c r="E20" i="4"/>
  <c r="E21" i="4"/>
  <c r="D13" i="4"/>
  <c r="H13" i="4" s="1"/>
  <c r="I13" i="4" s="1"/>
  <c r="J13" i="4" s="1"/>
  <c r="G14" i="4"/>
  <c r="G15" i="4"/>
  <c r="G16" i="4"/>
  <c r="G17" i="4"/>
  <c r="G18" i="4"/>
  <c r="G19" i="4"/>
  <c r="G20" i="4"/>
  <c r="G21" i="4"/>
  <c r="G13" i="4"/>
  <c r="D14" i="4"/>
  <c r="D15" i="4"/>
  <c r="D16" i="4"/>
  <c r="D17" i="4"/>
  <c r="D18" i="4"/>
  <c r="H18" i="4" s="1"/>
  <c r="D19" i="4"/>
  <c r="H19" i="4" s="1"/>
  <c r="D20" i="4"/>
  <c r="D21" i="4"/>
  <c r="D22" i="4"/>
  <c r="H22" i="4" s="1"/>
  <c r="J21" i="49"/>
  <c r="D12" i="47" s="1"/>
  <c r="I14" i="3"/>
  <c r="I15" i="3"/>
  <c r="I16" i="3"/>
  <c r="I17" i="3"/>
  <c r="I18" i="3"/>
  <c r="I19" i="3"/>
  <c r="I20" i="3"/>
  <c r="I21" i="3"/>
  <c r="I22" i="3"/>
  <c r="I13" i="3"/>
  <c r="H13" i="3"/>
  <c r="H14" i="3"/>
  <c r="H15" i="3"/>
  <c r="H16" i="3"/>
  <c r="H17" i="3"/>
  <c r="H18" i="3"/>
  <c r="H19" i="3"/>
  <c r="H20" i="3"/>
  <c r="H21" i="3"/>
  <c r="H22" i="3"/>
  <c r="F13" i="3"/>
  <c r="F14" i="3"/>
  <c r="F15" i="3"/>
  <c r="F16" i="3"/>
  <c r="F17" i="3"/>
  <c r="F18" i="3"/>
  <c r="F19" i="3"/>
  <c r="F20" i="3"/>
  <c r="F21" i="3"/>
  <c r="F22" i="3"/>
  <c r="E13" i="3"/>
  <c r="E14" i="3"/>
  <c r="E15" i="3"/>
  <c r="E16" i="3"/>
  <c r="E17" i="3"/>
  <c r="E18" i="3"/>
  <c r="E19" i="3"/>
  <c r="E20" i="3"/>
  <c r="E21" i="3"/>
  <c r="E22" i="3"/>
  <c r="G13" i="2"/>
  <c r="G14" i="2"/>
  <c r="G15" i="2"/>
  <c r="G16" i="2"/>
  <c r="G17" i="2"/>
  <c r="G18" i="2"/>
  <c r="G19" i="2"/>
  <c r="G20" i="2"/>
  <c r="G21" i="2"/>
  <c r="G12" i="2"/>
  <c r="F12" i="2"/>
  <c r="F13" i="2"/>
  <c r="F14" i="2"/>
  <c r="F15" i="2"/>
  <c r="F16" i="2"/>
  <c r="F17" i="2"/>
  <c r="F18" i="2"/>
  <c r="F19" i="2"/>
  <c r="F20" i="2"/>
  <c r="F21" i="2"/>
  <c r="E13" i="2"/>
  <c r="E14" i="2"/>
  <c r="E15" i="2"/>
  <c r="E16" i="2"/>
  <c r="E17" i="2"/>
  <c r="E18" i="2"/>
  <c r="E19" i="2"/>
  <c r="E20" i="2"/>
  <c r="E21" i="2"/>
  <c r="H13" i="1"/>
  <c r="H14" i="1"/>
  <c r="H15" i="1"/>
  <c r="H16" i="1"/>
  <c r="H17" i="1"/>
  <c r="H18" i="1"/>
  <c r="H19" i="1"/>
  <c r="H20" i="1"/>
  <c r="H21" i="1"/>
  <c r="H12" i="1"/>
  <c r="F12" i="1"/>
  <c r="F13" i="1"/>
  <c r="F14" i="1"/>
  <c r="G14" i="1" s="1"/>
  <c r="F15" i="1"/>
  <c r="G15" i="1" s="1"/>
  <c r="F16" i="1"/>
  <c r="F17" i="1"/>
  <c r="F18" i="1"/>
  <c r="F19" i="1"/>
  <c r="F20" i="1"/>
  <c r="F21" i="1"/>
  <c r="E12" i="1"/>
  <c r="E13" i="1"/>
  <c r="E16" i="1"/>
  <c r="G16" i="1" s="1"/>
  <c r="E17" i="1"/>
  <c r="G17" i="1" s="1"/>
  <c r="E18" i="1"/>
  <c r="G18" i="1" s="1"/>
  <c r="E19" i="1"/>
  <c r="E20" i="1"/>
  <c r="G20" i="1" s="1"/>
  <c r="E21" i="1"/>
  <c r="G21" i="1" s="1"/>
  <c r="D21" i="49"/>
  <c r="P12" i="49"/>
  <c r="P13" i="49"/>
  <c r="P14" i="49"/>
  <c r="P15" i="49"/>
  <c r="P16" i="49"/>
  <c r="P17" i="49"/>
  <c r="P18" i="49"/>
  <c r="P19" i="49"/>
  <c r="P20" i="49"/>
  <c r="P11" i="49"/>
  <c r="M52" i="45"/>
  <c r="G36" i="45"/>
  <c r="M36" i="45" s="1"/>
  <c r="D30" i="45"/>
  <c r="G30" i="45" s="1"/>
  <c r="M30" i="45" s="1"/>
  <c r="G12" i="45"/>
  <c r="M12" i="45" s="1"/>
  <c r="D38" i="45"/>
  <c r="G38" i="45" s="1"/>
  <c r="M38" i="45" s="1"/>
  <c r="G37" i="45"/>
  <c r="M51" i="45"/>
  <c r="G53" i="45"/>
  <c r="M53" i="45" s="1"/>
  <c r="G54" i="45"/>
  <c r="D28" i="45"/>
  <c r="G28" i="45" s="1"/>
  <c r="M28" i="45" s="1"/>
  <c r="G11" i="45"/>
  <c r="M11" i="45" s="1"/>
  <c r="G14" i="45"/>
  <c r="M14" i="45" s="1"/>
  <c r="G13" i="45"/>
  <c r="E18" i="36"/>
  <c r="D15" i="36"/>
  <c r="J11" i="36"/>
  <c r="G58" i="45"/>
  <c r="D58" i="45"/>
  <c r="F58" i="45"/>
  <c r="E58" i="45"/>
  <c r="D17" i="6"/>
  <c r="D27" i="45"/>
  <c r="G27" i="45" s="1"/>
  <c r="M27" i="45" s="1"/>
  <c r="D22" i="45"/>
  <c r="G22" i="45" s="1"/>
  <c r="I17" i="6"/>
  <c r="D19" i="45"/>
  <c r="G19" i="45" s="1"/>
  <c r="D35" i="45"/>
  <c r="G35" i="45" s="1"/>
  <c r="M35" i="45" s="1"/>
  <c r="H16" i="4" l="1"/>
  <c r="H17" i="4"/>
  <c r="H15" i="4"/>
  <c r="H14" i="4"/>
  <c r="L13" i="4"/>
  <c r="D22" i="1"/>
  <c r="H21" i="4"/>
  <c r="H20" i="4"/>
  <c r="G19" i="1"/>
  <c r="H13" i="2"/>
  <c r="E13" i="33"/>
  <c r="I13" i="33" s="1"/>
  <c r="I13" i="44"/>
  <c r="F13" i="42"/>
  <c r="H13" i="42" s="1"/>
  <c r="K14" i="22"/>
  <c r="E21" i="33"/>
  <c r="I21" i="33" s="1"/>
  <c r="I21" i="44"/>
  <c r="F21" i="42"/>
  <c r="H21" i="42" s="1"/>
  <c r="K22" i="22"/>
  <c r="E20" i="33"/>
  <c r="I20" i="33" s="1"/>
  <c r="I20" i="44"/>
  <c r="F20" i="42"/>
  <c r="H20" i="42" s="1"/>
  <c r="K21" i="22"/>
  <c r="E19" i="33"/>
  <c r="I19" i="33" s="1"/>
  <c r="I19" i="44"/>
  <c r="F19" i="42"/>
  <c r="H19" i="42" s="1"/>
  <c r="K20" i="22"/>
  <c r="E15" i="33"/>
  <c r="I15" i="33" s="1"/>
  <c r="I15" i="44"/>
  <c r="F15" i="42"/>
  <c r="H15" i="42" s="1"/>
  <c r="K16" i="22"/>
  <c r="E17" i="33"/>
  <c r="I17" i="33" s="1"/>
  <c r="I17" i="44"/>
  <c r="F17" i="42"/>
  <c r="H17" i="42" s="1"/>
  <c r="K18" i="22"/>
  <c r="E16" i="33"/>
  <c r="I16" i="33" s="1"/>
  <c r="I16" i="44"/>
  <c r="F16" i="42"/>
  <c r="H16" i="42" s="1"/>
  <c r="K17" i="22"/>
  <c r="E12" i="33"/>
  <c r="I12" i="33" s="1"/>
  <c r="I12" i="44"/>
  <c r="F12" i="42"/>
  <c r="H12" i="42" s="1"/>
  <c r="K13" i="22"/>
  <c r="E18" i="33"/>
  <c r="I18" i="33" s="1"/>
  <c r="I18" i="44"/>
  <c r="F18" i="42"/>
  <c r="H18" i="42" s="1"/>
  <c r="K19" i="22"/>
  <c r="E14" i="33"/>
  <c r="I14" i="33" s="1"/>
  <c r="I14" i="44"/>
  <c r="F14" i="42"/>
  <c r="H14" i="42" s="1"/>
  <c r="K15" i="22"/>
  <c r="I19" i="1"/>
  <c r="K19" i="1" s="1"/>
  <c r="I20" i="1"/>
  <c r="K20" i="1" s="1"/>
  <c r="J21" i="3"/>
  <c r="J17" i="3"/>
  <c r="I18" i="1"/>
  <c r="K18" i="1" s="1"/>
  <c r="H14" i="2"/>
  <c r="J22" i="3"/>
  <c r="I14" i="1"/>
  <c r="J20" i="3"/>
  <c r="J16" i="3"/>
  <c r="H20" i="2"/>
  <c r="G13" i="1"/>
  <c r="I13" i="1" s="1"/>
  <c r="I16" i="1"/>
  <c r="K16" i="1" s="1"/>
  <c r="G12" i="1"/>
  <c r="H16" i="2"/>
  <c r="J18" i="3"/>
  <c r="H18" i="2"/>
  <c r="H12" i="2"/>
  <c r="I21" i="1"/>
  <c r="I17" i="1"/>
  <c r="K17" i="1" s="1"/>
  <c r="J19" i="3"/>
  <c r="D23" i="3"/>
  <c r="H17" i="2"/>
  <c r="D22" i="2"/>
  <c r="J14" i="3"/>
  <c r="H21" i="2"/>
  <c r="J15" i="3"/>
  <c r="I15" i="1"/>
  <c r="K15" i="1" s="1"/>
  <c r="H19" i="2"/>
  <c r="H15" i="2"/>
  <c r="E13" i="36"/>
  <c r="D23" i="4"/>
  <c r="D16" i="47"/>
  <c r="L15" i="47"/>
  <c r="L19" i="47" s="1"/>
  <c r="J56" i="45" s="1"/>
  <c r="I12" i="47"/>
  <c r="I16" i="47" s="1"/>
  <c r="H58" i="45" s="1"/>
  <c r="J13" i="47"/>
  <c r="J17" i="47" s="1"/>
  <c r="K58" i="45" s="1"/>
  <c r="K14" i="47"/>
  <c r="K18" i="47" s="1"/>
  <c r="I56" i="45" s="1"/>
  <c r="M13" i="4" l="1"/>
  <c r="L24" i="1"/>
  <c r="K22" i="1"/>
  <c r="J58" i="45"/>
  <c r="I58" i="45"/>
  <c r="I62" i="45"/>
  <c r="K13" i="36"/>
  <c r="I22" i="4"/>
  <c r="J22" i="4" s="1"/>
  <c r="I35" i="16"/>
  <c r="H22" i="42"/>
  <c r="I22" i="44"/>
  <c r="I22" i="33"/>
  <c r="K23" i="22"/>
  <c r="I14" i="4"/>
  <c r="J14" i="4" s="1"/>
  <c r="I17" i="4"/>
  <c r="J17" i="4" s="1"/>
  <c r="L17" i="4" s="1"/>
  <c r="I21" i="4"/>
  <c r="J21" i="4" s="1"/>
  <c r="L21" i="4" s="1"/>
  <c r="I15" i="4"/>
  <c r="J15" i="4" s="1"/>
  <c r="L15" i="4" s="1"/>
  <c r="I20" i="4"/>
  <c r="J20" i="4" s="1"/>
  <c r="L20" i="4" s="1"/>
  <c r="H23" i="4"/>
  <c r="D66" i="45" s="1"/>
  <c r="H22" i="2"/>
  <c r="D68" i="45" s="1"/>
  <c r="F68" i="45" s="1"/>
  <c r="I22" i="1"/>
  <c r="I19" i="4"/>
  <c r="J19" i="4" s="1"/>
  <c r="L19" i="4" s="1"/>
  <c r="I18" i="4"/>
  <c r="J18" i="4" s="1"/>
  <c r="L18" i="4" s="1"/>
  <c r="I16" i="4"/>
  <c r="J16" i="4" s="1"/>
  <c r="L16" i="4" s="1"/>
  <c r="J23" i="3"/>
  <c r="D67" i="45" s="1"/>
  <c r="F67" i="45" s="1"/>
  <c r="K62" i="45"/>
  <c r="I30" i="36" s="1"/>
  <c r="I29" i="36" s="1"/>
  <c r="J62" i="45"/>
  <c r="H30" i="36" s="1"/>
  <c r="H29" i="36" s="1"/>
  <c r="G30" i="36"/>
  <c r="G29" i="36" s="1"/>
  <c r="O13" i="4" l="1"/>
  <c r="M21" i="4"/>
  <c r="O21" i="4" s="1"/>
  <c r="L14" i="4"/>
  <c r="J25" i="4"/>
  <c r="M18" i="4"/>
  <c r="M16" i="4"/>
  <c r="M15" i="4"/>
  <c r="L22" i="4"/>
  <c r="M22" i="4" s="1"/>
  <c r="D9" i="45"/>
  <c r="G9" i="45" s="1"/>
  <c r="M9" i="45" s="1"/>
  <c r="M17" i="4"/>
  <c r="M19" i="4"/>
  <c r="M20" i="4"/>
  <c r="D8" i="45"/>
  <c r="I35" i="44"/>
  <c r="I35" i="33"/>
  <c r="M49" i="45"/>
  <c r="K33" i="22"/>
  <c r="G25" i="45"/>
  <c r="H32" i="42"/>
  <c r="D69" i="45"/>
  <c r="J23" i="4"/>
  <c r="I23" i="4"/>
  <c r="E66" i="45"/>
  <c r="F66" i="45" s="1"/>
  <c r="F69" i="45" s="1"/>
  <c r="F30" i="36"/>
  <c r="L25" i="4" l="1"/>
  <c r="M25" i="4" s="1"/>
  <c r="O18" i="4"/>
  <c r="O17" i="4"/>
  <c r="O16" i="4"/>
  <c r="O20" i="4"/>
  <c r="O19" i="4"/>
  <c r="O15" i="4"/>
  <c r="M14" i="4"/>
  <c r="M25" i="45"/>
  <c r="M26" i="45"/>
  <c r="D15" i="45"/>
  <c r="L23" i="4"/>
  <c r="M23" i="4" s="1"/>
  <c r="D47" i="45"/>
  <c r="D23" i="45"/>
  <c r="D31" i="45"/>
  <c r="D39" i="45"/>
  <c r="G33" i="45"/>
  <c r="M33" i="45" s="1"/>
  <c r="D55" i="45"/>
  <c r="G8" i="45"/>
  <c r="M8" i="45" s="1"/>
  <c r="J30" i="36"/>
  <c r="J29" i="36" s="1"/>
  <c r="F29" i="36"/>
  <c r="O14" i="4" l="1"/>
  <c r="E12" i="36"/>
  <c r="E11" i="36" s="1"/>
  <c r="E10" i="36" s="1"/>
  <c r="G23" i="45"/>
  <c r="D16" i="36"/>
  <c r="D14" i="36" s="1"/>
  <c r="G47" i="45"/>
  <c r="D25" i="36"/>
  <c r="D59" i="45"/>
  <c r="D22" i="36"/>
  <c r="G39" i="45"/>
  <c r="G15" i="45"/>
  <c r="D28" i="36"/>
  <c r="G55" i="45"/>
  <c r="D19" i="36"/>
  <c r="G31" i="45"/>
  <c r="K30" i="36"/>
  <c r="K12" i="36" l="1"/>
  <c r="J16" i="36"/>
  <c r="J14" i="36" s="1"/>
  <c r="K14" i="36" s="1"/>
  <c r="J25" i="36"/>
  <c r="D23" i="36"/>
  <c r="D17" i="36"/>
  <c r="J19" i="36"/>
  <c r="G59" i="45"/>
  <c r="D26" i="36"/>
  <c r="J28" i="36"/>
  <c r="J22" i="36"/>
  <c r="D20" i="36"/>
  <c r="K11" i="36"/>
  <c r="K29" i="36"/>
  <c r="K16" i="36" l="1"/>
  <c r="J23" i="36"/>
  <c r="K23" i="36" s="1"/>
  <c r="K25" i="36"/>
  <c r="K19" i="36"/>
  <c r="J17" i="36"/>
  <c r="D10" i="36"/>
  <c r="K22" i="36"/>
  <c r="J20" i="36"/>
  <c r="J26" i="36"/>
  <c r="K26" i="36" s="1"/>
  <c r="K28" i="36"/>
  <c r="K17" i="36" l="1"/>
  <c r="J10" i="36"/>
  <c r="K20" i="36"/>
  <c r="K10" i="36" l="1"/>
  <c r="L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 N T E L</author>
    <author>luis fernando diaz ordonez</author>
  </authors>
  <commentList>
    <comment ref="M10" authorId="0" shapeId="0" xr:uid="{4EEC86BF-58AD-4674-B5F8-60CF23056138}">
      <text>
        <r>
          <rPr>
            <b/>
            <sz val="9"/>
            <color indexed="81"/>
            <rFont val="Tahoma"/>
            <family val="2"/>
          </rPr>
          <t>I N T E L:</t>
        </r>
        <r>
          <rPr>
            <sz val="9"/>
            <color indexed="81"/>
            <rFont val="Tahoma"/>
            <family val="2"/>
          </rPr>
          <t xml:space="preserve">
Este factor de esmisión sirve para todas las categorías del sector UTCUTS</t>
        </r>
      </text>
    </comment>
    <comment ref="O10" authorId="1" shapeId="0" xr:uid="{00000000-0006-0000-0100-000001000000}">
      <text>
        <r>
          <rPr>
            <b/>
            <sz val="9"/>
            <color indexed="81"/>
            <rFont val="Tahoma"/>
            <family val="2"/>
          </rPr>
          <t>luis fernando diaz ordonez:</t>
        </r>
        <r>
          <rPr>
            <sz val="9"/>
            <color indexed="81"/>
            <rFont val="Tahoma"/>
            <family val="2"/>
          </rPr>
          <t xml:space="preserve">
En este valor se incluye el depósito de carbono de la biomasa bajo el suelo del sotobosque y así poder tener coherencia entre el Nivel de Referencia, La Evaluación Nacional Forestal y el INGEI.
La explicación del cálculo se detalla en el archivo Excel: (Explicación del emparejamiento en carbono en estrato arbóreo para INGEI)</t>
        </r>
      </text>
    </comment>
    <comment ref="V10" authorId="1" shapeId="0" xr:uid="{00000000-0006-0000-0100-000002000000}">
      <text>
        <r>
          <rPr>
            <b/>
            <sz val="9"/>
            <color indexed="81"/>
            <rFont val="Tahoma"/>
            <family val="2"/>
          </rPr>
          <t>luis fernando diaz ordonez:</t>
        </r>
        <r>
          <rPr>
            <sz val="9"/>
            <color indexed="81"/>
            <rFont val="Tahoma"/>
            <family val="2"/>
          </rPr>
          <t xml:space="preserve">
Obtenido de cálculos internos de  de la Evaluación Nacional Forestal 2015</t>
        </r>
      </text>
    </comment>
    <comment ref="O20" authorId="1" shapeId="0" xr:uid="{00000000-0006-0000-0100-000004000000}">
      <text>
        <r>
          <rPr>
            <b/>
            <sz val="9"/>
            <color indexed="81"/>
            <rFont val="Tahoma"/>
            <family val="2"/>
          </rPr>
          <t>luis fernando diaz ordonez:</t>
        </r>
        <r>
          <rPr>
            <sz val="9"/>
            <color indexed="81"/>
            <rFont val="Tahoma"/>
            <family val="2"/>
          </rPr>
          <t xml:space="preserve">
IPCC 2006, V.4, Cuadros 4.8 y 4.4: Biomasa viva (Valor promedio de pino y eucalipto, Sistemas Montañosos Tropicales)  + biomasa debajo del suelo (Zona climática Sistemas montañosos tropicales) </t>
        </r>
      </text>
    </comment>
    <comment ref="W20" authorId="0" shapeId="0" xr:uid="{9816756B-165C-4012-95BF-60F515CF5F2E}">
      <text>
        <r>
          <rPr>
            <b/>
            <sz val="9"/>
            <color indexed="81"/>
            <rFont val="Tahoma"/>
            <family val="2"/>
          </rPr>
          <t>I N T E L:</t>
        </r>
        <r>
          <rPr>
            <sz val="9"/>
            <color indexed="81"/>
            <rFont val="Tahoma"/>
            <family val="2"/>
          </rPr>
          <t xml:space="preserve">
Promedio de densidad básica de madera de algunas especies de eucalipto y pino para América. IPCC 2006: Volumen 4, capítulo 4. Cuadro 4.13</t>
        </r>
      </text>
    </comment>
    <comment ref="AA20" authorId="0" shapeId="0" xr:uid="{3CF5741D-31A0-4F69-9290-927916A2725D}">
      <text>
        <r>
          <rPr>
            <b/>
            <sz val="9"/>
            <color indexed="81"/>
            <rFont val="Tahoma"/>
            <family val="2"/>
          </rPr>
          <t>I N T E L:</t>
        </r>
        <r>
          <rPr>
            <sz val="9"/>
            <color indexed="81"/>
            <rFont val="Tahoma"/>
            <family val="2"/>
          </rPr>
          <t xml:space="preserve">
Promedio de Eucalyptus sp, Pinus sp y Tectona glandis. IPCC 2006: Volumen 4, capítulo 4. Cuadro 4.8</t>
        </r>
      </text>
    </comment>
    <comment ref="AG20" authorId="0" shapeId="0" xr:uid="{073DD0D5-3ADF-4EA0-B141-0230268FD1B7}">
      <text>
        <r>
          <rPr>
            <b/>
            <sz val="9"/>
            <color indexed="81"/>
            <rFont val="Tahoma"/>
            <family val="2"/>
          </rPr>
          <t>I N T E L:</t>
        </r>
        <r>
          <rPr>
            <sz val="9"/>
            <color indexed="81"/>
            <rFont val="Tahoma"/>
            <family val="2"/>
          </rPr>
          <t xml:space="preserve">
Para separar la biomasa (aérea y subterránea) de la materia orgánica en plantaciones forestales se utilizó la misma proporcionalidad del total de los nueve estratos del bosque de la ENF (88:12)</t>
        </r>
      </text>
    </comment>
    <comment ref="J35" authorId="0" shapeId="0" xr:uid="{4AA3A93D-53D0-431C-B615-8BDC642020A7}">
      <text>
        <r>
          <rPr>
            <b/>
            <sz val="9"/>
            <color indexed="81"/>
            <rFont val="Tahoma"/>
            <family val="2"/>
          </rPr>
          <t>I N T E L:</t>
        </r>
        <r>
          <rPr>
            <sz val="9"/>
            <color indexed="81"/>
            <rFont val="Tahoma"/>
            <family val="2"/>
          </rPr>
          <t xml:space="preserve">
Correspondiente a la zona climática del IPCC: Tropical - Húmedo y muy húmedo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rosas</author>
    <author>tc={3FF6395B-76DE-404A-AAEE-E8B0F9228E8D}</author>
    <author>Usuario de Windows</author>
    <author>luis fernando diaz ordonez</author>
  </authors>
  <commentList>
    <comment ref="B8" authorId="0" shapeId="0" xr:uid="{DC521D61-5360-4B36-8383-4960A2948FDB}">
      <text>
        <r>
          <rPr>
            <b/>
            <sz val="9"/>
            <color indexed="81"/>
            <rFont val="Tahoma"/>
            <family val="2"/>
          </rPr>
          <t>rosas:</t>
        </r>
        <r>
          <rPr>
            <sz val="9"/>
            <color indexed="81"/>
            <rFont val="Tahoma"/>
            <family val="2"/>
          </rPr>
          <t xml:space="preserve">
Inlcuye los stocks de carbono de todas las categorias de tierras forestales EXCEPTO plantaciones forestales ya que esto sera considerado en el sector agricltura</t>
        </r>
      </text>
    </comment>
    <comment ref="D8" authorId="0" shapeId="0" xr:uid="{6C5D2072-CE7B-4C4E-AD26-B272D06C2D47}">
      <text>
        <r>
          <rPr>
            <b/>
            <sz val="9"/>
            <color indexed="81"/>
            <rFont val="Tahoma"/>
            <family val="2"/>
          </rPr>
          <t>rosas:</t>
        </r>
        <r>
          <rPr>
            <sz val="9"/>
            <color indexed="81"/>
            <rFont val="Tahoma"/>
            <family val="2"/>
          </rPr>
          <t xml:space="preserve">
 *44/12 it was necessary to convert carbon  (t C) to tons of carbon dioxide equivalents per hectare (tCO2-e) </t>
        </r>
      </text>
    </comment>
    <comment ref="L8" authorId="1" shapeId="0" xr:uid="{3FF6395B-76DE-404A-AAEE-E8B0F9228E8D}">
      <text>
        <t>[Threaded comment]
Your version of Excel allows you to read this threaded comment; however, any edits to it will get removed if the file is opened in a newer version of Excel. Learn more: https://go.microsoft.com/fwlink/?linkid=870924
Comment:
    Tierras forestales: seco andino, seco pluvio-estacional, siempre verde andino montano, siempre verde andino pie montano, siempre verde andino de ceja andina, siempre verde de tierras bajas de la amazonia, siempre verde de tierras bajas del choco, manglar y moretal. NOTA: no incluye plantaciones forestales ya que esto se tomara en cuenta en agricultura</t>
      </text>
    </comment>
    <comment ref="D56" authorId="2" shapeId="0" xr:uid="{00000000-0006-0000-0200-000002000000}">
      <text>
        <r>
          <rPr>
            <b/>
            <sz val="9"/>
            <color indexed="81"/>
            <rFont val="Tahoma"/>
            <family val="2"/>
          </rPr>
          <t>Usuario de Windows:</t>
        </r>
        <r>
          <rPr>
            <sz val="9"/>
            <color indexed="81"/>
            <rFont val="Tahoma"/>
            <family val="2"/>
          </rPr>
          <t xml:space="preserve">
Las emisiones de CO2 provocadas por incendios forestales se reporta en la categoría de tierras forestales (perturbaciones)</t>
        </r>
      </text>
    </comment>
    <comment ref="H61" authorId="3" shapeId="0" xr:uid="{00000000-0006-0000-0200-000003000000}">
      <text>
        <r>
          <rPr>
            <b/>
            <sz val="9"/>
            <color indexed="81"/>
            <rFont val="Tahoma"/>
            <family val="2"/>
          </rPr>
          <t>luis fernando diaz ordonez:</t>
        </r>
        <r>
          <rPr>
            <sz val="9"/>
            <color indexed="81"/>
            <rFont val="Tahoma"/>
            <family val="2"/>
          </rPr>
          <t xml:space="preserve">
Potencial de calentamiento global (PCG) para CH4 y N2O, con forzamiento acumulado durante 100 años.
Fuente: IPCC, Cuarto Informe de Evaluación del Grupo
Intergubernamental de Expertos sobre el Cambio Climático (AR4)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 N T E L</author>
    <author>Usuario de Windows</author>
  </authors>
  <commentList>
    <comment ref="D11" authorId="0" shapeId="0" xr:uid="{8FF24D2E-51E2-4ACA-AD19-02BCC0390F70}">
      <text>
        <r>
          <rPr>
            <b/>
            <sz val="9"/>
            <color indexed="81"/>
            <rFont val="Tahoma"/>
            <family val="2"/>
          </rPr>
          <t>I N T E L:</t>
        </r>
        <r>
          <rPr>
            <sz val="9"/>
            <color indexed="81"/>
            <rFont val="Tahoma"/>
            <family val="2"/>
          </rPr>
          <t xml:space="preserve">
Las emisiones de esta categoría están sumadas con las absorciones (-), el resultado final se presenta en la celda de absorciones de CO2 (debido a que las absorciones son mayores que las emisiones)</t>
        </r>
      </text>
    </comment>
    <comment ref="D30" authorId="1" shapeId="0" xr:uid="{00000000-0006-0000-2C00-000001000000}">
      <text>
        <r>
          <rPr>
            <b/>
            <sz val="9"/>
            <color indexed="81"/>
            <rFont val="Tahoma"/>
            <family val="2"/>
          </rPr>
          <t>Usuario de Windows:</t>
        </r>
        <r>
          <rPr>
            <sz val="9"/>
            <color indexed="81"/>
            <rFont val="Tahoma"/>
            <family val="2"/>
          </rPr>
          <t xml:space="preserve">
Las emisiones de CO2 provocadas por incendios forestales se reporta en la categoría de tierras forestales (perturbaciones)</t>
        </r>
      </text>
    </comment>
  </commentList>
</comments>
</file>

<file path=xl/sharedStrings.xml><?xml version="1.0" encoding="utf-8"?>
<sst xmlns="http://schemas.openxmlformats.org/spreadsheetml/2006/main" count="3838" uniqueCount="860">
  <si>
    <t>Sector</t>
  </si>
  <si>
    <t>3B1a</t>
  </si>
  <si>
    <t>(ha)</t>
  </si>
  <si>
    <r>
      <t>ha</t>
    </r>
    <r>
      <rPr>
        <vertAlign val="superscript"/>
        <sz val="9"/>
        <rFont val="Arial"/>
        <family val="2"/>
      </rPr>
      <t>-1</t>
    </r>
    <r>
      <rPr>
        <sz val="9"/>
        <rFont val="Arial"/>
        <family val="2"/>
      </rPr>
      <t xml:space="preserve"> yr</t>
    </r>
    <r>
      <rPr>
        <vertAlign val="superscript"/>
        <sz val="9"/>
        <rFont val="Arial"/>
        <family val="2"/>
      </rPr>
      <t>-1</t>
    </r>
    <r>
      <rPr>
        <sz val="9"/>
        <rFont val="Arial"/>
        <family val="2"/>
      </rPr>
      <t>)</t>
    </r>
  </si>
  <si>
    <t>[tonnes C</t>
  </si>
  <si>
    <r>
      <t>(tonne dm)</t>
    </r>
    <r>
      <rPr>
        <vertAlign val="superscript"/>
        <sz val="9"/>
        <rFont val="Arial"/>
        <family val="2"/>
      </rPr>
      <t>-1</t>
    </r>
    <r>
      <rPr>
        <sz val="9"/>
        <rFont val="Arial"/>
        <family val="2"/>
      </rPr>
      <t>]</t>
    </r>
  </si>
  <si>
    <t>zero (0) or</t>
  </si>
  <si>
    <r>
      <t>G</t>
    </r>
    <r>
      <rPr>
        <vertAlign val="subscript"/>
        <sz val="9"/>
        <rFont val="Arial"/>
        <family val="2"/>
      </rPr>
      <t>TOTAL</t>
    </r>
    <r>
      <rPr>
        <sz val="9"/>
        <rFont val="Arial"/>
        <family val="2"/>
      </rPr>
      <t xml:space="preserve"> = GW * (1+R)</t>
    </r>
  </si>
  <si>
    <t>0.5 or</t>
  </si>
  <si>
    <r>
      <t>ΔC</t>
    </r>
    <r>
      <rPr>
        <vertAlign val="subscript"/>
        <sz val="9"/>
        <rFont val="Arial"/>
        <family val="2"/>
      </rPr>
      <t>G</t>
    </r>
    <r>
      <rPr>
        <sz val="9"/>
        <rFont val="Arial"/>
        <family val="2"/>
      </rPr>
      <t xml:space="preserve"> = A * G</t>
    </r>
    <r>
      <rPr>
        <vertAlign val="subscript"/>
        <sz val="9"/>
        <rFont val="Arial"/>
        <family val="2"/>
      </rPr>
      <t>TOTAL</t>
    </r>
    <r>
      <rPr>
        <sz val="9"/>
        <rFont val="Arial"/>
        <family val="2"/>
      </rPr>
      <t xml:space="preserve"> * CF</t>
    </r>
  </si>
  <si>
    <t>A</t>
  </si>
  <si>
    <r>
      <t>G</t>
    </r>
    <r>
      <rPr>
        <b/>
        <vertAlign val="subscript"/>
        <sz val="9"/>
        <rFont val="Arial"/>
        <family val="2"/>
      </rPr>
      <t>W</t>
    </r>
  </si>
  <si>
    <t>R</t>
  </si>
  <si>
    <r>
      <t>G</t>
    </r>
    <r>
      <rPr>
        <b/>
        <vertAlign val="subscript"/>
        <sz val="9"/>
        <rFont val="Arial"/>
        <family val="2"/>
      </rPr>
      <t>TOTAL</t>
    </r>
  </si>
  <si>
    <t>CF</t>
  </si>
  <si>
    <r>
      <t>D</t>
    </r>
    <r>
      <rPr>
        <b/>
        <sz val="9"/>
        <rFont val="Arial"/>
        <family val="2"/>
      </rPr>
      <t>C</t>
    </r>
    <r>
      <rPr>
        <b/>
        <vertAlign val="subscript"/>
        <sz val="9"/>
        <rFont val="Arial"/>
        <family val="2"/>
      </rPr>
      <t>G</t>
    </r>
  </si>
  <si>
    <t>FL</t>
  </si>
  <si>
    <t>(a)</t>
  </si>
  <si>
    <t>(b)</t>
  </si>
  <si>
    <t>(c)</t>
  </si>
  <si>
    <t>Total</t>
  </si>
  <si>
    <r>
      <t>(m</t>
    </r>
    <r>
      <rPr>
        <vertAlign val="superscript"/>
        <sz val="9"/>
        <rFont val="Arial"/>
        <family val="2"/>
      </rPr>
      <t>3</t>
    </r>
    <r>
      <rPr>
        <sz val="9"/>
        <rFont val="Arial"/>
        <family val="2"/>
      </rPr>
      <t xml:space="preserve"> yr</t>
    </r>
    <r>
      <rPr>
        <vertAlign val="superscript"/>
        <sz val="9"/>
        <rFont val="Arial"/>
        <family val="2"/>
      </rPr>
      <t>-1</t>
    </r>
    <r>
      <rPr>
        <sz val="9"/>
        <rFont val="Arial"/>
        <family val="2"/>
      </rPr>
      <t>)</t>
    </r>
  </si>
  <si>
    <t>[tonnes bg dm</t>
  </si>
  <si>
    <r>
      <t>(tonne ag dm)</t>
    </r>
    <r>
      <rPr>
        <vertAlign val="superscript"/>
        <sz val="9"/>
        <rFont val="Arial"/>
        <family val="2"/>
      </rPr>
      <t>-1</t>
    </r>
    <r>
      <rPr>
        <sz val="9"/>
        <rFont val="Arial"/>
        <family val="2"/>
      </rPr>
      <t>]</t>
    </r>
  </si>
  <si>
    <t>Table 4.5</t>
  </si>
  <si>
    <r>
      <t>L</t>
    </r>
    <r>
      <rPr>
        <vertAlign val="subscript"/>
        <sz val="9"/>
        <rFont val="Arial"/>
        <family val="2"/>
      </rPr>
      <t>wood-removals</t>
    </r>
    <r>
      <rPr>
        <sz val="9"/>
        <rFont val="Arial"/>
        <family val="2"/>
      </rPr>
      <t xml:space="preserve"> = H * BCEF</t>
    </r>
    <r>
      <rPr>
        <vertAlign val="subscript"/>
        <sz val="9"/>
        <rFont val="Arial"/>
        <family val="2"/>
      </rPr>
      <t>R</t>
    </r>
    <r>
      <rPr>
        <sz val="9"/>
        <rFont val="Arial"/>
        <family val="2"/>
      </rPr>
      <t xml:space="preserve"> * (1+R) * CF</t>
    </r>
  </si>
  <si>
    <t>H</t>
  </si>
  <si>
    <r>
      <t>BCEF</t>
    </r>
    <r>
      <rPr>
        <b/>
        <vertAlign val="subscript"/>
        <sz val="9"/>
        <rFont val="Arial"/>
        <family val="2"/>
      </rPr>
      <t>R</t>
    </r>
  </si>
  <si>
    <r>
      <t>L</t>
    </r>
    <r>
      <rPr>
        <b/>
        <vertAlign val="subscript"/>
        <sz val="9"/>
        <rFont val="Arial"/>
        <family val="2"/>
      </rPr>
      <t>wood-removals</t>
    </r>
  </si>
  <si>
    <t>Annual volume of fuelwood removal as tree parts</t>
  </si>
  <si>
    <r>
      <t>L</t>
    </r>
    <r>
      <rPr>
        <vertAlign val="subscript"/>
        <sz val="8"/>
        <rFont val="Arial"/>
        <family val="2"/>
      </rPr>
      <t>fuelwood</t>
    </r>
    <r>
      <rPr>
        <sz val="8"/>
        <rFont val="Arial"/>
        <family val="2"/>
      </rPr>
      <t xml:space="preserve"> = [FG</t>
    </r>
    <r>
      <rPr>
        <vertAlign val="subscript"/>
        <sz val="8"/>
        <rFont val="Arial"/>
        <family val="2"/>
      </rPr>
      <t>trees</t>
    </r>
    <r>
      <rPr>
        <sz val="8"/>
        <rFont val="Arial"/>
        <family val="2"/>
      </rPr>
      <t xml:space="preserve"> *</t>
    </r>
  </si>
  <si>
    <r>
      <t>BCEF</t>
    </r>
    <r>
      <rPr>
        <vertAlign val="subscript"/>
        <sz val="8"/>
        <rFont val="Arial"/>
        <family val="2"/>
      </rPr>
      <t>R</t>
    </r>
    <r>
      <rPr>
        <sz val="8"/>
        <rFont val="Arial"/>
        <family val="2"/>
      </rPr>
      <t xml:space="preserve"> * (1+R) + FG</t>
    </r>
    <r>
      <rPr>
        <vertAlign val="subscript"/>
        <sz val="8"/>
        <rFont val="Arial"/>
        <family val="2"/>
      </rPr>
      <t>part</t>
    </r>
    <r>
      <rPr>
        <sz val="8"/>
        <rFont val="Arial"/>
        <family val="2"/>
      </rPr>
      <t xml:space="preserve"> * D] * CF</t>
    </r>
  </si>
  <si>
    <r>
      <t>FG</t>
    </r>
    <r>
      <rPr>
        <b/>
        <vertAlign val="subscript"/>
        <sz val="9"/>
        <rFont val="Arial"/>
        <family val="2"/>
      </rPr>
      <t>trees</t>
    </r>
  </si>
  <si>
    <r>
      <t>FG</t>
    </r>
    <r>
      <rPr>
        <b/>
        <vertAlign val="subscript"/>
        <sz val="9"/>
        <rFont val="Arial"/>
        <family val="2"/>
      </rPr>
      <t>part</t>
    </r>
  </si>
  <si>
    <t>D</t>
  </si>
  <si>
    <r>
      <t>L</t>
    </r>
    <r>
      <rPr>
        <b/>
        <vertAlign val="subscript"/>
        <sz val="9"/>
        <rFont val="Arial"/>
        <family val="2"/>
      </rPr>
      <t>fuelwood</t>
    </r>
  </si>
  <si>
    <r>
      <t>(ha yr</t>
    </r>
    <r>
      <rPr>
        <vertAlign val="superscript"/>
        <sz val="9"/>
        <rFont val="Arial"/>
        <family val="2"/>
      </rPr>
      <t>-1</t>
    </r>
    <r>
      <rPr>
        <sz val="9"/>
        <rFont val="Arial"/>
        <family val="2"/>
      </rPr>
      <t>)</t>
    </r>
  </si>
  <si>
    <t xml:space="preserve">(tonnes C </t>
  </si>
  <si>
    <r>
      <t>yr</t>
    </r>
    <r>
      <rPr>
        <vertAlign val="superscript"/>
        <sz val="9"/>
        <rFont val="Arial"/>
        <family val="2"/>
      </rPr>
      <t>-1</t>
    </r>
    <r>
      <rPr>
        <sz val="9"/>
        <rFont val="Arial"/>
        <family val="2"/>
      </rPr>
      <t>)</t>
    </r>
  </si>
  <si>
    <r>
      <t>L</t>
    </r>
    <r>
      <rPr>
        <vertAlign val="subscript"/>
        <sz val="9"/>
        <rFont val="Arial"/>
        <family val="2"/>
      </rPr>
      <t>disturbances</t>
    </r>
    <r>
      <rPr>
        <sz val="9"/>
        <rFont val="Arial"/>
        <family val="2"/>
      </rPr>
      <t xml:space="preserve"> = A * B</t>
    </r>
    <r>
      <rPr>
        <vertAlign val="subscript"/>
        <sz val="9"/>
        <rFont val="Arial"/>
        <family val="2"/>
      </rPr>
      <t>W</t>
    </r>
    <r>
      <rPr>
        <sz val="9"/>
        <rFont val="Arial"/>
        <family val="2"/>
      </rPr>
      <t xml:space="preserve"> * (1+R) * CF * fd</t>
    </r>
  </si>
  <si>
    <r>
      <t>D</t>
    </r>
    <r>
      <rPr>
        <b/>
        <sz val="9"/>
        <rFont val="Arial"/>
        <family val="2"/>
      </rPr>
      <t>C</t>
    </r>
    <r>
      <rPr>
        <b/>
        <vertAlign val="subscript"/>
        <sz val="9"/>
        <rFont val="Arial"/>
        <family val="2"/>
      </rPr>
      <t>L</t>
    </r>
    <r>
      <rPr>
        <b/>
        <sz val="9"/>
        <rFont val="Arial"/>
        <family val="2"/>
      </rPr>
      <t>=L</t>
    </r>
    <r>
      <rPr>
        <b/>
        <vertAlign val="subscript"/>
        <sz val="9"/>
        <rFont val="Arial"/>
        <family val="2"/>
      </rPr>
      <t>wood-removals</t>
    </r>
  </si>
  <si>
    <r>
      <t>+ L</t>
    </r>
    <r>
      <rPr>
        <b/>
        <vertAlign val="subscript"/>
        <sz val="9"/>
        <rFont val="Arial"/>
        <family val="2"/>
      </rPr>
      <t>fuelwood</t>
    </r>
  </si>
  <si>
    <r>
      <t>+ L</t>
    </r>
    <r>
      <rPr>
        <b/>
        <vertAlign val="subscript"/>
        <sz val="9"/>
        <rFont val="Arial"/>
        <family val="2"/>
      </rPr>
      <t>disturbancess</t>
    </r>
  </si>
  <si>
    <r>
      <t>A</t>
    </r>
    <r>
      <rPr>
        <b/>
        <vertAlign val="subscript"/>
        <sz val="9"/>
        <rFont val="Arial"/>
        <family val="2"/>
      </rPr>
      <t>disturbance</t>
    </r>
  </si>
  <si>
    <r>
      <t>B</t>
    </r>
    <r>
      <rPr>
        <b/>
        <vertAlign val="subscript"/>
        <sz val="9"/>
        <rFont val="Arial"/>
        <family val="2"/>
      </rPr>
      <t>W</t>
    </r>
  </si>
  <si>
    <r>
      <t>L</t>
    </r>
    <r>
      <rPr>
        <b/>
        <vertAlign val="subscript"/>
        <sz val="9"/>
        <rFont val="Arial"/>
        <family val="2"/>
      </rPr>
      <t>disturbances</t>
    </r>
  </si>
  <si>
    <r>
      <t>D</t>
    </r>
    <r>
      <rPr>
        <b/>
        <sz val="9"/>
        <rFont val="Arial"/>
        <family val="2"/>
      </rPr>
      <t>C</t>
    </r>
    <r>
      <rPr>
        <b/>
        <vertAlign val="subscript"/>
        <sz val="9"/>
        <rFont val="Arial"/>
        <family val="2"/>
      </rPr>
      <t>L</t>
    </r>
  </si>
  <si>
    <r>
      <t>L</t>
    </r>
    <r>
      <rPr>
        <b/>
        <vertAlign val="subscript"/>
        <sz val="9"/>
        <rFont val="Arial"/>
        <family val="2"/>
      </rPr>
      <t>Organic</t>
    </r>
    <r>
      <rPr>
        <b/>
        <sz val="9"/>
        <rFont val="Arial"/>
        <family val="2"/>
      </rPr>
      <t xml:space="preserve"> = A * EF</t>
    </r>
  </si>
  <si>
    <t>EF</t>
  </si>
  <si>
    <r>
      <t>L</t>
    </r>
    <r>
      <rPr>
        <b/>
        <vertAlign val="subscript"/>
        <sz val="9"/>
        <rFont val="Arial"/>
        <family val="2"/>
      </rPr>
      <t>Organic</t>
    </r>
  </si>
  <si>
    <t xml:space="preserve">3B1b </t>
  </si>
  <si>
    <r>
      <t>G</t>
    </r>
    <r>
      <rPr>
        <vertAlign val="subscript"/>
        <sz val="9"/>
        <rFont val="Arial"/>
        <family val="2"/>
      </rPr>
      <t>TOTAL</t>
    </r>
    <r>
      <rPr>
        <sz val="9"/>
        <rFont val="Arial"/>
        <family val="2"/>
      </rPr>
      <t xml:space="preserve"> = G</t>
    </r>
    <r>
      <rPr>
        <vertAlign val="subscript"/>
        <sz val="9"/>
        <rFont val="Arial"/>
        <family val="2"/>
      </rPr>
      <t>W</t>
    </r>
    <r>
      <rPr>
        <sz val="9"/>
        <rFont val="Arial"/>
        <family val="2"/>
      </rPr>
      <t xml:space="preserve"> * (1+R)</t>
    </r>
  </si>
  <si>
    <r>
      <t>ΔC</t>
    </r>
    <r>
      <rPr>
        <b/>
        <vertAlign val="subscript"/>
        <sz val="9"/>
        <rFont val="Arial"/>
        <family val="2"/>
      </rPr>
      <t>G</t>
    </r>
    <r>
      <rPr>
        <b/>
        <sz val="9"/>
        <rFont val="Arial"/>
        <family val="2"/>
      </rPr>
      <t xml:space="preserve"> = A * G</t>
    </r>
    <r>
      <rPr>
        <b/>
        <vertAlign val="subscript"/>
        <sz val="9"/>
        <rFont val="Arial"/>
        <family val="2"/>
      </rPr>
      <t>TOTAL</t>
    </r>
    <r>
      <rPr>
        <b/>
        <sz val="9"/>
        <rFont val="Arial"/>
        <family val="2"/>
      </rPr>
      <t xml:space="preserve"> * CF</t>
    </r>
  </si>
  <si>
    <t>CL</t>
  </si>
  <si>
    <t>Sub-total</t>
  </si>
  <si>
    <t>GL</t>
  </si>
  <si>
    <t>WL</t>
  </si>
  <si>
    <t>SL</t>
  </si>
  <si>
    <t>OL</t>
  </si>
  <si>
    <t>3B1b</t>
  </si>
  <si>
    <r>
      <t>L</t>
    </r>
    <r>
      <rPr>
        <vertAlign val="subscript"/>
        <sz val="9"/>
        <rFont val="Arial"/>
        <family val="2"/>
      </rPr>
      <t>wood-removals</t>
    </r>
    <r>
      <rPr>
        <sz val="9"/>
        <rFont val="Arial"/>
        <family val="2"/>
      </rPr>
      <t xml:space="preserve"> = H *</t>
    </r>
  </si>
  <si>
    <r>
      <t>BCEF</t>
    </r>
    <r>
      <rPr>
        <vertAlign val="subscript"/>
        <sz val="9"/>
        <rFont val="Arial"/>
        <family val="2"/>
      </rPr>
      <t>R</t>
    </r>
    <r>
      <rPr>
        <sz val="9"/>
        <rFont val="Arial"/>
        <family val="2"/>
      </rPr>
      <t xml:space="preserve"> * (1+R) * CF</t>
    </r>
  </si>
  <si>
    <r>
      <t>(m</t>
    </r>
    <r>
      <rPr>
        <vertAlign val="superscript"/>
        <sz val="8"/>
        <rFont val="Arial"/>
        <family val="2"/>
      </rPr>
      <t>3</t>
    </r>
    <r>
      <rPr>
        <sz val="8"/>
        <rFont val="Arial"/>
        <family val="2"/>
      </rPr>
      <t xml:space="preserve"> yr</t>
    </r>
    <r>
      <rPr>
        <vertAlign val="superscript"/>
        <sz val="8"/>
        <rFont val="Arial"/>
        <family val="2"/>
      </rPr>
      <t>-1</t>
    </r>
    <r>
      <rPr>
        <sz val="8"/>
        <rFont val="Arial"/>
        <family val="2"/>
      </rPr>
      <t>)</t>
    </r>
  </si>
  <si>
    <r>
      <t>FG</t>
    </r>
    <r>
      <rPr>
        <b/>
        <vertAlign val="subscript"/>
        <sz val="9"/>
        <rFont val="Arial"/>
        <family val="2"/>
      </rPr>
      <t>parts</t>
    </r>
  </si>
  <si>
    <r>
      <t>(ha yr</t>
    </r>
    <r>
      <rPr>
        <vertAlign val="superscript"/>
        <sz val="7"/>
        <rFont val="Arial"/>
        <family val="2"/>
      </rPr>
      <t>-1</t>
    </r>
    <r>
      <rPr>
        <sz val="7"/>
        <rFont val="Arial"/>
        <family val="2"/>
      </rPr>
      <t>)</t>
    </r>
  </si>
  <si>
    <r>
      <t>L</t>
    </r>
    <r>
      <rPr>
        <vertAlign val="subscript"/>
        <sz val="7"/>
        <rFont val="Arial"/>
        <family val="2"/>
      </rPr>
      <t>disturbances</t>
    </r>
    <r>
      <rPr>
        <sz val="7"/>
        <rFont val="Arial"/>
        <family val="2"/>
      </rPr>
      <t xml:space="preserve"> = A</t>
    </r>
    <r>
      <rPr>
        <vertAlign val="subscript"/>
        <sz val="7"/>
        <rFont val="Arial"/>
        <family val="2"/>
      </rPr>
      <t>disturbances</t>
    </r>
    <r>
      <rPr>
        <sz val="7"/>
        <rFont val="Arial"/>
        <family val="2"/>
      </rPr>
      <t xml:space="preserve"> * B</t>
    </r>
    <r>
      <rPr>
        <vertAlign val="subscript"/>
        <sz val="7"/>
        <rFont val="Arial"/>
        <family val="2"/>
      </rPr>
      <t>W</t>
    </r>
    <r>
      <rPr>
        <sz val="7"/>
        <rFont val="Arial"/>
        <family val="2"/>
      </rPr>
      <t xml:space="preserve"> * (1+R) * CF * fd</t>
    </r>
  </si>
  <si>
    <r>
      <t>∆C</t>
    </r>
    <r>
      <rPr>
        <b/>
        <vertAlign val="subscript"/>
        <sz val="7"/>
        <rFont val="Arial"/>
        <family val="2"/>
      </rPr>
      <t>L</t>
    </r>
    <r>
      <rPr>
        <b/>
        <sz val="7"/>
        <rFont val="Arial"/>
        <family val="2"/>
      </rPr>
      <t xml:space="preserve"> = L</t>
    </r>
    <r>
      <rPr>
        <b/>
        <vertAlign val="subscript"/>
        <sz val="7"/>
        <rFont val="Arial"/>
        <family val="2"/>
      </rPr>
      <t>wood-removals</t>
    </r>
  </si>
  <si>
    <r>
      <t>+ L</t>
    </r>
    <r>
      <rPr>
        <b/>
        <vertAlign val="subscript"/>
        <sz val="7"/>
        <rFont val="Arial"/>
        <family val="2"/>
      </rPr>
      <t>fuelwood</t>
    </r>
  </si>
  <si>
    <r>
      <t>+ L</t>
    </r>
    <r>
      <rPr>
        <b/>
        <vertAlign val="subscript"/>
        <sz val="7"/>
        <rFont val="Arial"/>
        <family val="2"/>
      </rPr>
      <t>disturbances</t>
    </r>
  </si>
  <si>
    <r>
      <t>A</t>
    </r>
    <r>
      <rPr>
        <b/>
        <vertAlign val="subscript"/>
        <sz val="8"/>
        <rFont val="Arial"/>
        <family val="2"/>
      </rPr>
      <t>disturbances</t>
    </r>
  </si>
  <si>
    <r>
      <t>B</t>
    </r>
    <r>
      <rPr>
        <b/>
        <vertAlign val="subscript"/>
        <sz val="8"/>
        <rFont val="Arial"/>
        <family val="2"/>
      </rPr>
      <t>W</t>
    </r>
  </si>
  <si>
    <r>
      <t>L</t>
    </r>
    <r>
      <rPr>
        <b/>
        <vertAlign val="subscript"/>
        <sz val="8"/>
        <rFont val="Arial"/>
        <family val="2"/>
      </rPr>
      <t>disturbances</t>
    </r>
  </si>
  <si>
    <r>
      <t>∆C</t>
    </r>
    <r>
      <rPr>
        <b/>
        <vertAlign val="subscript"/>
        <sz val="8"/>
        <rFont val="Arial"/>
        <family val="2"/>
      </rPr>
      <t>L</t>
    </r>
  </si>
  <si>
    <t>(yr)</t>
  </si>
  <si>
    <r>
      <t>ΔC</t>
    </r>
    <r>
      <rPr>
        <b/>
        <vertAlign val="subscript"/>
        <sz val="8"/>
        <rFont val="Arial"/>
        <family val="2"/>
      </rPr>
      <t>DOM</t>
    </r>
    <r>
      <rPr>
        <b/>
        <sz val="8"/>
        <rFont val="Arial"/>
        <family val="2"/>
      </rPr>
      <t xml:space="preserve"> = A * (C</t>
    </r>
    <r>
      <rPr>
        <b/>
        <vertAlign val="subscript"/>
        <sz val="8"/>
        <rFont val="Arial"/>
        <family val="2"/>
      </rPr>
      <t>n</t>
    </r>
    <r>
      <rPr>
        <b/>
        <sz val="8"/>
        <rFont val="Arial"/>
        <family val="2"/>
      </rPr>
      <t xml:space="preserve"> - C</t>
    </r>
    <r>
      <rPr>
        <b/>
        <vertAlign val="subscript"/>
        <sz val="8"/>
        <rFont val="Arial"/>
        <family val="2"/>
      </rPr>
      <t>o</t>
    </r>
    <r>
      <rPr>
        <b/>
        <sz val="8"/>
        <rFont val="Arial"/>
        <family val="2"/>
      </rPr>
      <t>) / T</t>
    </r>
  </si>
  <si>
    <r>
      <t>C</t>
    </r>
    <r>
      <rPr>
        <b/>
        <vertAlign val="subscript"/>
        <sz val="8"/>
        <rFont val="Arial"/>
        <family val="2"/>
      </rPr>
      <t>n</t>
    </r>
  </si>
  <si>
    <r>
      <t>C</t>
    </r>
    <r>
      <rPr>
        <b/>
        <vertAlign val="subscript"/>
        <sz val="8"/>
        <rFont val="Arial"/>
        <family val="2"/>
      </rPr>
      <t>o</t>
    </r>
  </si>
  <si>
    <t>T</t>
  </si>
  <si>
    <r>
      <t>∆C</t>
    </r>
    <r>
      <rPr>
        <b/>
        <vertAlign val="subscript"/>
        <sz val="8"/>
        <rFont val="Arial"/>
        <family val="2"/>
      </rPr>
      <t>DOM</t>
    </r>
  </si>
  <si>
    <t>20</t>
  </si>
  <si>
    <t>(-)</t>
  </si>
  <si>
    <r>
      <t>ha</t>
    </r>
    <r>
      <rPr>
        <vertAlign val="superscript"/>
        <sz val="8"/>
        <rFont val="Arial"/>
        <family val="2"/>
      </rPr>
      <t>-1</t>
    </r>
    <r>
      <rPr>
        <sz val="8"/>
        <rFont val="Arial"/>
        <family val="2"/>
      </rPr>
      <t>)</t>
    </r>
  </si>
  <si>
    <r>
      <t>yr</t>
    </r>
    <r>
      <rPr>
        <vertAlign val="superscript"/>
        <sz val="8"/>
        <rFont val="Arial"/>
        <family val="2"/>
      </rPr>
      <t>-1</t>
    </r>
    <r>
      <rPr>
        <sz val="8"/>
        <rFont val="Arial"/>
        <family val="2"/>
      </rPr>
      <t>)</t>
    </r>
  </si>
  <si>
    <r>
      <t>∆C</t>
    </r>
    <r>
      <rPr>
        <vertAlign val="subscript"/>
        <sz val="8"/>
        <rFont val="Arial"/>
        <family val="2"/>
      </rPr>
      <t>Mineral</t>
    </r>
  </si>
  <si>
    <t>as in Eq. 2.25</t>
  </si>
  <si>
    <r>
      <t>A</t>
    </r>
    <r>
      <rPr>
        <b/>
        <vertAlign val="subscript"/>
        <sz val="8"/>
        <rFont val="Arial"/>
        <family val="2"/>
      </rPr>
      <t>(0)</t>
    </r>
  </si>
  <si>
    <r>
      <t>SOC</t>
    </r>
    <r>
      <rPr>
        <b/>
        <vertAlign val="subscript"/>
        <sz val="8"/>
        <rFont val="Arial"/>
        <family val="2"/>
      </rPr>
      <t>ref</t>
    </r>
  </si>
  <si>
    <r>
      <t>F</t>
    </r>
    <r>
      <rPr>
        <b/>
        <vertAlign val="subscript"/>
        <sz val="8"/>
        <rFont val="Arial"/>
        <family val="2"/>
      </rPr>
      <t>LU(0)</t>
    </r>
  </si>
  <si>
    <r>
      <t>F</t>
    </r>
    <r>
      <rPr>
        <b/>
        <vertAlign val="subscript"/>
        <sz val="8"/>
        <rFont val="Arial"/>
        <family val="2"/>
      </rPr>
      <t>MG(0)</t>
    </r>
  </si>
  <si>
    <r>
      <t>F</t>
    </r>
    <r>
      <rPr>
        <b/>
        <vertAlign val="subscript"/>
        <sz val="8"/>
        <rFont val="Arial"/>
        <family val="2"/>
      </rPr>
      <t>I(0)</t>
    </r>
  </si>
  <si>
    <r>
      <t>F</t>
    </r>
    <r>
      <rPr>
        <b/>
        <vertAlign val="subscript"/>
        <sz val="8"/>
        <rFont val="Arial"/>
        <family val="2"/>
      </rPr>
      <t>LU(0-T)</t>
    </r>
  </si>
  <si>
    <r>
      <t>F</t>
    </r>
    <r>
      <rPr>
        <b/>
        <vertAlign val="subscript"/>
        <sz val="8"/>
        <rFont val="Arial"/>
        <family val="2"/>
      </rPr>
      <t>MG(0-T)</t>
    </r>
  </si>
  <si>
    <r>
      <t>F</t>
    </r>
    <r>
      <rPr>
        <b/>
        <vertAlign val="subscript"/>
        <sz val="8"/>
        <rFont val="Arial"/>
        <family val="2"/>
      </rPr>
      <t>I(0-T)</t>
    </r>
  </si>
  <si>
    <r>
      <t>∆C</t>
    </r>
    <r>
      <rPr>
        <b/>
        <vertAlign val="subscript"/>
        <sz val="8"/>
        <rFont val="Arial"/>
        <family val="2"/>
      </rPr>
      <t>Mineral</t>
    </r>
  </si>
  <si>
    <t>3B2a</t>
  </si>
  <si>
    <r>
      <t>∆C</t>
    </r>
    <r>
      <rPr>
        <b/>
        <vertAlign val="subscript"/>
        <sz val="9"/>
        <rFont val="Arial"/>
        <family val="2"/>
      </rPr>
      <t>B</t>
    </r>
    <r>
      <rPr>
        <b/>
        <sz val="9"/>
        <rFont val="Arial"/>
        <family val="2"/>
      </rPr>
      <t xml:space="preserve"> = ΔC</t>
    </r>
    <r>
      <rPr>
        <b/>
        <vertAlign val="subscript"/>
        <sz val="9"/>
        <rFont val="Arial"/>
        <family val="2"/>
      </rPr>
      <t>G</t>
    </r>
    <r>
      <rPr>
        <b/>
        <sz val="9"/>
        <rFont val="Arial"/>
        <family val="2"/>
      </rPr>
      <t xml:space="preserve"> - ΔC</t>
    </r>
    <r>
      <rPr>
        <b/>
        <vertAlign val="subscript"/>
        <sz val="9"/>
        <rFont val="Arial"/>
        <family val="2"/>
      </rPr>
      <t>L</t>
    </r>
  </si>
  <si>
    <r>
      <t>ΔC</t>
    </r>
    <r>
      <rPr>
        <b/>
        <vertAlign val="subscript"/>
        <sz val="9"/>
        <rFont val="Arial"/>
        <family val="2"/>
      </rPr>
      <t>G</t>
    </r>
  </si>
  <si>
    <r>
      <t>ΔC</t>
    </r>
    <r>
      <rPr>
        <b/>
        <vertAlign val="subscript"/>
        <sz val="9"/>
        <rFont val="Arial"/>
        <family val="2"/>
      </rPr>
      <t>L</t>
    </r>
  </si>
  <si>
    <r>
      <t>D</t>
    </r>
    <r>
      <rPr>
        <b/>
        <sz val="9"/>
        <rFont val="Arial"/>
        <family val="2"/>
      </rPr>
      <t>C</t>
    </r>
    <r>
      <rPr>
        <b/>
        <vertAlign val="subscript"/>
        <sz val="9"/>
        <rFont val="Arial"/>
        <family val="2"/>
      </rPr>
      <t>B</t>
    </r>
  </si>
  <si>
    <r>
      <t>∆</t>
    </r>
    <r>
      <rPr>
        <sz val="9"/>
        <rFont val="Arial"/>
        <family val="2"/>
      </rPr>
      <t>C</t>
    </r>
    <r>
      <rPr>
        <vertAlign val="subscript"/>
        <sz val="9"/>
        <rFont val="Arial"/>
        <family val="2"/>
      </rPr>
      <t>Mineral</t>
    </r>
    <r>
      <rPr>
        <sz val="9"/>
        <rFont val="Arial"/>
        <family val="2"/>
      </rPr>
      <t xml:space="preserve"> as in Equation 2.25</t>
    </r>
  </si>
  <si>
    <r>
      <t>A</t>
    </r>
    <r>
      <rPr>
        <b/>
        <vertAlign val="subscript"/>
        <sz val="9"/>
        <rFont val="Arial"/>
        <family val="2"/>
      </rPr>
      <t>(0)</t>
    </r>
  </si>
  <si>
    <r>
      <t>A</t>
    </r>
    <r>
      <rPr>
        <b/>
        <vertAlign val="subscript"/>
        <sz val="9"/>
        <rFont val="Arial"/>
        <family val="2"/>
      </rPr>
      <t>(0-T)</t>
    </r>
  </si>
  <si>
    <r>
      <t>SOC</t>
    </r>
    <r>
      <rPr>
        <b/>
        <vertAlign val="subscript"/>
        <sz val="9"/>
        <rFont val="Arial"/>
        <family val="2"/>
      </rPr>
      <t>ref(0)</t>
    </r>
  </si>
  <si>
    <r>
      <t>SOC</t>
    </r>
    <r>
      <rPr>
        <b/>
        <vertAlign val="subscript"/>
        <sz val="9"/>
        <rFont val="Arial"/>
        <family val="2"/>
      </rPr>
      <t>ref(T-0)</t>
    </r>
  </si>
  <si>
    <r>
      <t>F</t>
    </r>
    <r>
      <rPr>
        <b/>
        <vertAlign val="subscript"/>
        <sz val="9"/>
        <rFont val="Arial"/>
        <family val="2"/>
      </rPr>
      <t>LU</t>
    </r>
  </si>
  <si>
    <r>
      <t>F</t>
    </r>
    <r>
      <rPr>
        <b/>
        <vertAlign val="subscript"/>
        <sz val="9"/>
        <rFont val="Arial"/>
        <family val="2"/>
      </rPr>
      <t>MG</t>
    </r>
  </si>
  <si>
    <r>
      <t>F</t>
    </r>
    <r>
      <rPr>
        <b/>
        <vertAlign val="subscript"/>
        <sz val="9"/>
        <rFont val="Arial"/>
        <family val="2"/>
      </rPr>
      <t>I</t>
    </r>
  </si>
  <si>
    <r>
      <t>∆C</t>
    </r>
    <r>
      <rPr>
        <b/>
        <vertAlign val="subscript"/>
        <sz val="9"/>
        <rFont val="Arial"/>
        <family val="2"/>
      </rPr>
      <t>Mineral</t>
    </r>
  </si>
  <si>
    <t>Land area of cultivated organic soil</t>
  </si>
  <si>
    <t>Table 5.6</t>
  </si>
  <si>
    <t>3B2b</t>
  </si>
  <si>
    <r>
      <t>dm ha</t>
    </r>
    <r>
      <rPr>
        <vertAlign val="superscript"/>
        <sz val="8"/>
        <rFont val="Arial"/>
        <family val="2"/>
      </rPr>
      <t>-1</t>
    </r>
    <r>
      <rPr>
        <sz val="8"/>
        <rFont val="Arial"/>
        <family val="2"/>
      </rPr>
      <t>)</t>
    </r>
  </si>
  <si>
    <r>
      <t xml:space="preserve"> yr</t>
    </r>
    <r>
      <rPr>
        <vertAlign val="superscript"/>
        <sz val="8"/>
        <rFont val="Arial"/>
        <family val="2"/>
      </rPr>
      <t>-1</t>
    </r>
    <r>
      <rPr>
        <sz val="8"/>
        <rFont val="Arial"/>
        <family val="2"/>
      </rPr>
      <t>)</t>
    </r>
  </si>
  <si>
    <r>
      <t>D</t>
    </r>
    <r>
      <rPr>
        <sz val="8"/>
        <rFont val="Arial"/>
        <family val="2"/>
      </rPr>
      <t>C</t>
    </r>
    <r>
      <rPr>
        <vertAlign val="subscript"/>
        <sz val="8"/>
        <rFont val="Arial"/>
        <family val="2"/>
      </rPr>
      <t>B</t>
    </r>
    <r>
      <rPr>
        <sz val="8"/>
        <rFont val="Arial"/>
        <family val="2"/>
      </rPr>
      <t xml:space="preserve"> = ∆C</t>
    </r>
    <r>
      <rPr>
        <vertAlign val="subscript"/>
        <sz val="8"/>
        <rFont val="Arial"/>
        <family val="2"/>
      </rPr>
      <t>G</t>
    </r>
    <r>
      <rPr>
        <sz val="8"/>
        <rFont val="Arial"/>
        <family val="2"/>
      </rPr>
      <t xml:space="preserve"> + ((0 - B</t>
    </r>
    <r>
      <rPr>
        <vertAlign val="subscript"/>
        <sz val="8"/>
        <rFont val="Arial"/>
        <family val="2"/>
      </rPr>
      <t>BEFORE</t>
    </r>
    <r>
      <rPr>
        <sz val="8"/>
        <rFont val="Arial"/>
        <family val="2"/>
      </rPr>
      <t>) * ΔA</t>
    </r>
    <r>
      <rPr>
        <vertAlign val="subscript"/>
        <sz val="8"/>
        <rFont val="Arial"/>
        <family val="2"/>
      </rPr>
      <t>TO_OTHER</t>
    </r>
    <r>
      <rPr>
        <sz val="8"/>
        <rFont val="Arial"/>
        <family val="2"/>
      </rPr>
      <t xml:space="preserve"> ) * CF - ∆C</t>
    </r>
    <r>
      <rPr>
        <vertAlign val="subscript"/>
        <sz val="8"/>
        <rFont val="Arial"/>
        <family val="2"/>
      </rPr>
      <t>L</t>
    </r>
  </si>
  <si>
    <r>
      <t>ΔA</t>
    </r>
    <r>
      <rPr>
        <b/>
        <vertAlign val="subscript"/>
        <sz val="8"/>
        <rFont val="Arial"/>
        <family val="2"/>
      </rPr>
      <t>TO_OTHERS</t>
    </r>
  </si>
  <si>
    <r>
      <t>B</t>
    </r>
    <r>
      <rPr>
        <b/>
        <vertAlign val="subscript"/>
        <sz val="8"/>
        <rFont val="Arial"/>
        <family val="2"/>
      </rPr>
      <t>BEFORE</t>
    </r>
  </si>
  <si>
    <r>
      <t>ΔC</t>
    </r>
    <r>
      <rPr>
        <b/>
        <vertAlign val="subscript"/>
        <sz val="8"/>
        <rFont val="Arial"/>
        <family val="2"/>
      </rPr>
      <t>G</t>
    </r>
  </si>
  <si>
    <r>
      <t>ΔC</t>
    </r>
    <r>
      <rPr>
        <b/>
        <vertAlign val="subscript"/>
        <sz val="8"/>
        <rFont val="Arial"/>
        <family val="2"/>
      </rPr>
      <t>L</t>
    </r>
  </si>
  <si>
    <r>
      <t>D</t>
    </r>
    <r>
      <rPr>
        <b/>
        <sz val="8"/>
        <rFont val="Arial"/>
        <family val="2"/>
      </rPr>
      <t>C</t>
    </r>
    <r>
      <rPr>
        <b/>
        <vertAlign val="subscript"/>
        <sz val="8"/>
        <rFont val="Arial"/>
        <family val="2"/>
      </rPr>
      <t>B</t>
    </r>
  </si>
  <si>
    <r>
      <t>ΔC</t>
    </r>
    <r>
      <rPr>
        <vertAlign val="subscript"/>
        <sz val="8"/>
        <rFont val="Arial"/>
        <family val="2"/>
      </rPr>
      <t>DOM</t>
    </r>
    <r>
      <rPr>
        <sz val="8"/>
        <rFont val="Arial"/>
        <family val="2"/>
      </rPr>
      <t xml:space="preserve"> = A</t>
    </r>
    <r>
      <rPr>
        <vertAlign val="subscript"/>
        <sz val="8"/>
        <rFont val="Arial"/>
        <family val="2"/>
      </rPr>
      <t>on</t>
    </r>
    <r>
      <rPr>
        <sz val="8"/>
        <rFont val="Arial"/>
        <family val="2"/>
      </rPr>
      <t xml:space="preserve"> * (C</t>
    </r>
    <r>
      <rPr>
        <vertAlign val="subscript"/>
        <sz val="8"/>
        <rFont val="Arial"/>
        <family val="2"/>
      </rPr>
      <t>n</t>
    </r>
    <r>
      <rPr>
        <sz val="8"/>
        <rFont val="Arial"/>
        <family val="2"/>
      </rPr>
      <t xml:space="preserve"> - C</t>
    </r>
    <r>
      <rPr>
        <vertAlign val="subscript"/>
        <sz val="8"/>
        <rFont val="Arial"/>
        <family val="2"/>
      </rPr>
      <t>o</t>
    </r>
    <r>
      <rPr>
        <sz val="8"/>
        <rFont val="Arial"/>
        <family val="2"/>
      </rPr>
      <t>) / T</t>
    </r>
    <r>
      <rPr>
        <vertAlign val="subscript"/>
        <sz val="8"/>
        <rFont val="Arial"/>
        <family val="2"/>
      </rPr>
      <t>on</t>
    </r>
  </si>
  <si>
    <r>
      <t>A</t>
    </r>
    <r>
      <rPr>
        <b/>
        <vertAlign val="subscript"/>
        <sz val="8"/>
        <rFont val="Arial"/>
        <family val="2"/>
      </rPr>
      <t>on</t>
    </r>
  </si>
  <si>
    <r>
      <t>T</t>
    </r>
    <r>
      <rPr>
        <b/>
        <vertAlign val="subscript"/>
        <sz val="8"/>
        <rFont val="Arial"/>
        <family val="2"/>
      </rPr>
      <t>on</t>
    </r>
  </si>
  <si>
    <t>as in Equation 2.25</t>
  </si>
  <si>
    <r>
      <t>L</t>
    </r>
    <r>
      <rPr>
        <vertAlign val="subscript"/>
        <sz val="9"/>
        <rFont val="Arial"/>
        <family val="2"/>
      </rPr>
      <t>Organic</t>
    </r>
    <r>
      <rPr>
        <sz val="9"/>
        <rFont val="Arial"/>
        <family val="2"/>
      </rPr>
      <t xml:space="preserve"> = A * EF</t>
    </r>
  </si>
  <si>
    <t>3B3a</t>
  </si>
  <si>
    <r>
      <t>ha</t>
    </r>
    <r>
      <rPr>
        <vertAlign val="superscript"/>
        <sz val="9"/>
        <rFont val="Arial"/>
        <family val="2"/>
      </rPr>
      <t>-1</t>
    </r>
    <r>
      <rPr>
        <sz val="9"/>
        <rFont val="Arial"/>
        <family val="2"/>
      </rPr>
      <t>)</t>
    </r>
  </si>
  <si>
    <r>
      <t>SOC</t>
    </r>
    <r>
      <rPr>
        <b/>
        <vertAlign val="subscript"/>
        <sz val="9"/>
        <rFont val="Arial"/>
        <family val="2"/>
      </rPr>
      <t>ref</t>
    </r>
  </si>
  <si>
    <r>
      <t>SOC</t>
    </r>
    <r>
      <rPr>
        <b/>
        <vertAlign val="subscript"/>
        <sz val="9"/>
        <rFont val="Arial"/>
        <family val="2"/>
      </rPr>
      <t>0</t>
    </r>
  </si>
  <si>
    <r>
      <t>SOC</t>
    </r>
    <r>
      <rPr>
        <b/>
        <vertAlign val="subscript"/>
        <sz val="9"/>
        <rFont val="Arial"/>
        <family val="2"/>
      </rPr>
      <t>0-T</t>
    </r>
  </si>
  <si>
    <t>(d)</t>
  </si>
  <si>
    <t>(e)</t>
  </si>
  <si>
    <t>(f)</t>
  </si>
  <si>
    <t>(g)</t>
  </si>
  <si>
    <t>(h)</t>
  </si>
  <si>
    <t>3B3b</t>
  </si>
  <si>
    <r>
      <t xml:space="preserve"> yr</t>
    </r>
    <r>
      <rPr>
        <vertAlign val="superscript"/>
        <sz val="9"/>
        <rFont val="Arial"/>
        <family val="2"/>
      </rPr>
      <t>-1</t>
    </r>
    <r>
      <rPr>
        <sz val="9"/>
        <rFont val="Arial"/>
        <family val="2"/>
      </rPr>
      <t>)</t>
    </r>
  </si>
  <si>
    <r>
      <t>D</t>
    </r>
    <r>
      <rPr>
        <sz val="9"/>
        <rFont val="Arial"/>
        <family val="2"/>
      </rPr>
      <t>C</t>
    </r>
    <r>
      <rPr>
        <vertAlign val="subscript"/>
        <sz val="9"/>
        <rFont val="Arial"/>
        <family val="2"/>
      </rPr>
      <t>B</t>
    </r>
    <r>
      <rPr>
        <sz val="9"/>
        <rFont val="Arial"/>
        <family val="2"/>
      </rPr>
      <t xml:space="preserve"> = ∆C</t>
    </r>
    <r>
      <rPr>
        <vertAlign val="subscript"/>
        <sz val="9"/>
        <rFont val="Arial"/>
        <family val="2"/>
      </rPr>
      <t>G</t>
    </r>
    <r>
      <rPr>
        <sz val="9"/>
        <rFont val="Arial"/>
        <family val="2"/>
      </rPr>
      <t xml:space="preserve"> + ((B</t>
    </r>
    <r>
      <rPr>
        <vertAlign val="subscript"/>
        <sz val="9"/>
        <rFont val="Arial"/>
        <family val="2"/>
      </rPr>
      <t>AFTER</t>
    </r>
    <r>
      <rPr>
        <sz val="9"/>
        <rFont val="Arial"/>
        <family val="2"/>
      </rPr>
      <t xml:space="preserve">  - B</t>
    </r>
    <r>
      <rPr>
        <vertAlign val="subscript"/>
        <sz val="9"/>
        <rFont val="Arial"/>
        <family val="2"/>
      </rPr>
      <t>BEFORE</t>
    </r>
    <r>
      <rPr>
        <sz val="9"/>
        <rFont val="Arial"/>
        <family val="2"/>
      </rPr>
      <t>) * ΔA</t>
    </r>
    <r>
      <rPr>
        <vertAlign val="subscript"/>
        <sz val="9"/>
        <rFont val="Arial"/>
        <family val="2"/>
      </rPr>
      <t>TO_OTHER</t>
    </r>
    <r>
      <rPr>
        <sz val="9"/>
        <rFont val="Arial"/>
        <family val="2"/>
      </rPr>
      <t xml:space="preserve"> ) * CF - ∆C</t>
    </r>
    <r>
      <rPr>
        <vertAlign val="subscript"/>
        <sz val="9"/>
        <rFont val="Arial"/>
        <family val="2"/>
      </rPr>
      <t>L</t>
    </r>
  </si>
  <si>
    <r>
      <t>ΔA</t>
    </r>
    <r>
      <rPr>
        <b/>
        <vertAlign val="subscript"/>
        <sz val="9"/>
        <rFont val="Arial"/>
        <family val="2"/>
      </rPr>
      <t>TO_OTHERS</t>
    </r>
  </si>
  <si>
    <r>
      <t>B</t>
    </r>
    <r>
      <rPr>
        <b/>
        <vertAlign val="subscript"/>
        <sz val="9"/>
        <rFont val="Arial"/>
        <family val="2"/>
      </rPr>
      <t>AFTER</t>
    </r>
  </si>
  <si>
    <r>
      <t>B</t>
    </r>
    <r>
      <rPr>
        <b/>
        <vertAlign val="subscript"/>
        <sz val="9"/>
        <rFont val="Arial"/>
        <family val="2"/>
      </rPr>
      <t>BEFORE</t>
    </r>
  </si>
  <si>
    <r>
      <t>A</t>
    </r>
    <r>
      <rPr>
        <b/>
        <vertAlign val="subscript"/>
        <sz val="9"/>
        <rFont val="Arial"/>
        <family val="2"/>
      </rPr>
      <t>on</t>
    </r>
  </si>
  <si>
    <r>
      <t>C</t>
    </r>
    <r>
      <rPr>
        <b/>
        <vertAlign val="subscript"/>
        <sz val="9"/>
        <rFont val="Arial"/>
        <family val="2"/>
      </rPr>
      <t>o</t>
    </r>
  </si>
  <si>
    <r>
      <t>C</t>
    </r>
    <r>
      <rPr>
        <b/>
        <vertAlign val="subscript"/>
        <sz val="9"/>
        <rFont val="Arial"/>
        <family val="2"/>
      </rPr>
      <t>n</t>
    </r>
  </si>
  <si>
    <r>
      <t>T</t>
    </r>
    <r>
      <rPr>
        <b/>
        <vertAlign val="subscript"/>
        <sz val="9"/>
        <rFont val="Arial"/>
        <family val="2"/>
      </rPr>
      <t>on</t>
    </r>
  </si>
  <si>
    <r>
      <t>∆C</t>
    </r>
    <r>
      <rPr>
        <b/>
        <vertAlign val="subscript"/>
        <sz val="9"/>
        <rFont val="Arial"/>
        <family val="2"/>
      </rPr>
      <t>DOM</t>
    </r>
  </si>
  <si>
    <r>
      <t>∆C</t>
    </r>
    <r>
      <rPr>
        <vertAlign val="subscript"/>
        <sz val="8"/>
        <rFont val="Arial"/>
        <family val="2"/>
      </rPr>
      <t>Mineral</t>
    </r>
    <r>
      <rPr>
        <sz val="8"/>
        <rFont val="Arial"/>
        <family val="2"/>
      </rPr>
      <t xml:space="preserve"> as in Equation 2.25</t>
    </r>
  </si>
  <si>
    <t>3B4ai</t>
  </si>
  <si>
    <r>
      <t>Gg C yr</t>
    </r>
    <r>
      <rPr>
        <vertAlign val="superscript"/>
        <sz val="9"/>
        <rFont val="Arial"/>
        <family val="2"/>
      </rPr>
      <t>-1</t>
    </r>
  </si>
  <si>
    <r>
      <t>CO</t>
    </r>
    <r>
      <rPr>
        <vertAlign val="subscript"/>
        <sz val="9"/>
        <rFont val="Arial"/>
        <family val="2"/>
      </rPr>
      <t>2</t>
    </r>
    <r>
      <rPr>
        <sz val="9"/>
        <rFont val="Arial"/>
        <family val="2"/>
      </rPr>
      <t>-C</t>
    </r>
    <r>
      <rPr>
        <vertAlign val="subscript"/>
        <sz val="9"/>
        <rFont val="Arial"/>
        <family val="2"/>
      </rPr>
      <t>WW PeatSoil</t>
    </r>
    <r>
      <rPr>
        <sz val="9"/>
        <rFont val="Arial"/>
        <family val="2"/>
      </rPr>
      <t xml:space="preserve"> = (A</t>
    </r>
    <r>
      <rPr>
        <vertAlign val="subscript"/>
        <sz val="9"/>
        <rFont val="Arial"/>
        <family val="2"/>
      </rPr>
      <t>PeatRich</t>
    </r>
    <r>
      <rPr>
        <sz val="9"/>
        <rFont val="Arial"/>
        <family val="2"/>
      </rPr>
      <t xml:space="preserve"> * EF</t>
    </r>
    <r>
      <rPr>
        <vertAlign val="subscript"/>
        <sz val="9"/>
        <rFont val="Arial"/>
        <family val="2"/>
      </rPr>
      <t>PeatRich</t>
    </r>
    <r>
      <rPr>
        <sz val="9"/>
        <rFont val="Arial"/>
        <family val="2"/>
      </rPr>
      <t xml:space="preserve"> + A</t>
    </r>
    <r>
      <rPr>
        <vertAlign val="subscript"/>
        <sz val="9"/>
        <rFont val="Arial"/>
        <family val="2"/>
      </rPr>
      <t>PeatPoor</t>
    </r>
    <r>
      <rPr>
        <sz val="9"/>
        <rFont val="Arial"/>
        <family val="2"/>
      </rPr>
      <t xml:space="preserve"> * EF</t>
    </r>
    <r>
      <rPr>
        <vertAlign val="subscript"/>
        <sz val="9"/>
        <rFont val="Arial"/>
        <family val="2"/>
      </rPr>
      <t>PeatPoor</t>
    </r>
    <r>
      <rPr>
        <sz val="9"/>
        <rFont val="Arial"/>
        <family val="2"/>
      </rPr>
      <t>) * 10</t>
    </r>
    <r>
      <rPr>
        <vertAlign val="superscript"/>
        <sz val="9"/>
        <rFont val="Arial"/>
        <family val="2"/>
      </rPr>
      <t>-3</t>
    </r>
  </si>
  <si>
    <r>
      <t>A</t>
    </r>
    <r>
      <rPr>
        <b/>
        <vertAlign val="subscript"/>
        <sz val="9"/>
        <rFont val="Arial"/>
        <family val="2"/>
      </rPr>
      <t>PeatRich</t>
    </r>
  </si>
  <si>
    <r>
      <t>EF</t>
    </r>
    <r>
      <rPr>
        <b/>
        <vertAlign val="subscript"/>
        <sz val="9"/>
        <rFont val="Arial"/>
        <family val="2"/>
      </rPr>
      <t>CO2PeatRrich</t>
    </r>
  </si>
  <si>
    <r>
      <t>A</t>
    </r>
    <r>
      <rPr>
        <b/>
        <vertAlign val="subscript"/>
        <sz val="9"/>
        <rFont val="Arial"/>
        <family val="2"/>
      </rPr>
      <t>PeatPoor</t>
    </r>
  </si>
  <si>
    <r>
      <t>EF</t>
    </r>
    <r>
      <rPr>
        <b/>
        <vertAlign val="subscript"/>
        <sz val="9"/>
        <rFont val="Arial"/>
        <family val="2"/>
      </rPr>
      <t>CO2PeatPoor</t>
    </r>
  </si>
  <si>
    <r>
      <t>CO</t>
    </r>
    <r>
      <rPr>
        <b/>
        <vertAlign val="subscript"/>
        <sz val="9"/>
        <rFont val="Arial"/>
        <family val="2"/>
      </rPr>
      <t>2</t>
    </r>
    <r>
      <rPr>
        <b/>
        <sz val="9"/>
        <rFont val="Arial"/>
        <family val="2"/>
      </rPr>
      <t>-C</t>
    </r>
    <r>
      <rPr>
        <b/>
        <vertAlign val="subscript"/>
        <sz val="9"/>
        <rFont val="Arial"/>
        <family val="2"/>
      </rPr>
      <t>WW PeatSoil</t>
    </r>
  </si>
  <si>
    <r>
      <t>WL</t>
    </r>
    <r>
      <rPr>
        <vertAlign val="subscript"/>
        <sz val="9"/>
        <rFont val="Arial"/>
        <family val="2"/>
      </rPr>
      <t>Peat</t>
    </r>
  </si>
  <si>
    <t>Table 4.7</t>
  </si>
  <si>
    <t>0.5 or Table 4.3</t>
  </si>
  <si>
    <r>
      <t>D</t>
    </r>
    <r>
      <rPr>
        <sz val="9"/>
        <rFont val="Arial"/>
        <family val="2"/>
      </rPr>
      <t>C</t>
    </r>
    <r>
      <rPr>
        <vertAlign val="subscript"/>
        <sz val="9"/>
        <rFont val="Arial"/>
        <family val="2"/>
      </rPr>
      <t>WWpeatB</t>
    </r>
    <r>
      <rPr>
        <sz val="9"/>
        <rFont val="Arial"/>
        <family val="2"/>
      </rPr>
      <t xml:space="preserve"> =</t>
    </r>
  </si>
  <si>
    <r>
      <t>CO</t>
    </r>
    <r>
      <rPr>
        <vertAlign val="subscript"/>
        <sz val="9"/>
        <rFont val="Arial"/>
        <family val="2"/>
      </rPr>
      <t>2</t>
    </r>
    <r>
      <rPr>
        <sz val="9"/>
        <rFont val="Arial"/>
        <family val="2"/>
      </rPr>
      <t>-C</t>
    </r>
    <r>
      <rPr>
        <vertAlign val="subscript"/>
        <sz val="9"/>
        <rFont val="Arial"/>
        <family val="2"/>
      </rPr>
      <t>WW Peat-on-site</t>
    </r>
    <r>
      <rPr>
        <sz val="9"/>
        <rFont val="Arial"/>
        <family val="2"/>
      </rPr>
      <t xml:space="preserve"> =</t>
    </r>
  </si>
  <si>
    <r>
      <t>{ΔA</t>
    </r>
    <r>
      <rPr>
        <vertAlign val="subscript"/>
        <sz val="9"/>
        <rFont val="Arial"/>
        <family val="2"/>
      </rPr>
      <t>TO_OTHERS</t>
    </r>
    <r>
      <rPr>
        <sz val="9"/>
        <rFont val="Arial"/>
        <family val="2"/>
      </rPr>
      <t xml:space="preserve"> *</t>
    </r>
  </si>
  <si>
    <r>
      <t xml:space="preserve"> CO</t>
    </r>
    <r>
      <rPr>
        <vertAlign val="subscript"/>
        <sz val="9"/>
        <rFont val="Arial"/>
        <family val="2"/>
      </rPr>
      <t>2</t>
    </r>
    <r>
      <rPr>
        <sz val="9"/>
        <rFont val="Arial"/>
        <family val="2"/>
      </rPr>
      <t>-C</t>
    </r>
    <r>
      <rPr>
        <vertAlign val="subscript"/>
        <sz val="9"/>
        <rFont val="Arial"/>
        <family val="2"/>
      </rPr>
      <t>WW PeatSoil</t>
    </r>
    <r>
      <rPr>
        <sz val="9"/>
        <rFont val="Arial"/>
        <family val="2"/>
      </rPr>
      <t xml:space="preserve"> + ∆C</t>
    </r>
    <r>
      <rPr>
        <b/>
        <vertAlign val="subscript"/>
        <sz val="9"/>
        <rFont val="Arial"/>
        <family val="2"/>
      </rPr>
      <t>WWpeatB</t>
    </r>
  </si>
  <si>
    <r>
      <t>(B</t>
    </r>
    <r>
      <rPr>
        <vertAlign val="subscript"/>
        <sz val="9"/>
        <rFont val="Arial"/>
        <family val="2"/>
      </rPr>
      <t>AFTER</t>
    </r>
    <r>
      <rPr>
        <sz val="9"/>
        <rFont val="Arial"/>
        <family val="2"/>
      </rPr>
      <t xml:space="preserve"> - B</t>
    </r>
    <r>
      <rPr>
        <vertAlign val="subscript"/>
        <sz val="9"/>
        <rFont val="Arial"/>
        <family val="2"/>
      </rPr>
      <t>BEFORE</t>
    </r>
    <r>
      <rPr>
        <sz val="9"/>
        <rFont val="Arial"/>
        <family val="2"/>
      </rPr>
      <t>) * CF}/1000</t>
    </r>
  </si>
  <si>
    <r>
      <t>D</t>
    </r>
    <r>
      <rPr>
        <b/>
        <sz val="9"/>
        <rFont val="Arial"/>
        <family val="2"/>
      </rPr>
      <t>C</t>
    </r>
    <r>
      <rPr>
        <b/>
        <vertAlign val="subscript"/>
        <sz val="9"/>
        <rFont val="Arial"/>
        <family val="2"/>
      </rPr>
      <t>WWpeatB</t>
    </r>
  </si>
  <si>
    <r>
      <t>CO</t>
    </r>
    <r>
      <rPr>
        <b/>
        <vertAlign val="subscript"/>
        <sz val="9"/>
        <rFont val="Arial"/>
        <family val="2"/>
      </rPr>
      <t>2</t>
    </r>
    <r>
      <rPr>
        <b/>
        <sz val="9"/>
        <rFont val="Arial"/>
        <family val="2"/>
      </rPr>
      <t>-C</t>
    </r>
    <r>
      <rPr>
        <b/>
        <vertAlign val="subscript"/>
        <sz val="9"/>
        <rFont val="Arial"/>
        <family val="2"/>
      </rPr>
      <t>WW Peat-_on_site</t>
    </r>
  </si>
  <si>
    <r>
      <t>(Gg CO</t>
    </r>
    <r>
      <rPr>
        <vertAlign val="subscript"/>
        <sz val="9"/>
        <rFont val="Arial"/>
        <family val="2"/>
      </rPr>
      <t>2</t>
    </r>
    <r>
      <rPr>
        <sz val="9"/>
        <rFont val="Arial"/>
        <family val="2"/>
      </rPr>
      <t xml:space="preserve"> yr</t>
    </r>
    <r>
      <rPr>
        <vertAlign val="superscript"/>
        <sz val="9"/>
        <rFont val="Arial"/>
        <family val="2"/>
      </rPr>
      <t>-1</t>
    </r>
    <r>
      <rPr>
        <sz val="9"/>
        <rFont val="Arial"/>
        <family val="2"/>
      </rPr>
      <t>)</t>
    </r>
  </si>
  <si>
    <t>Table 7.5</t>
  </si>
  <si>
    <r>
      <t>CO</t>
    </r>
    <r>
      <rPr>
        <vertAlign val="subscript"/>
        <sz val="9"/>
        <rFont val="Arial"/>
        <family val="2"/>
      </rPr>
      <t>2</t>
    </r>
    <r>
      <rPr>
        <sz val="9"/>
        <rFont val="Arial"/>
        <family val="2"/>
      </rPr>
      <t>-C</t>
    </r>
    <r>
      <rPr>
        <vertAlign val="subscript"/>
        <sz val="9"/>
        <rFont val="Arial"/>
        <family val="2"/>
      </rPr>
      <t>WW peatoff-site</t>
    </r>
    <r>
      <rPr>
        <sz val="9"/>
        <rFont val="Arial"/>
        <family val="2"/>
      </rPr>
      <t xml:space="preserve"> = (Wt</t>
    </r>
    <r>
      <rPr>
        <vertAlign val="subscript"/>
        <sz val="9"/>
        <rFont val="Arial"/>
        <family val="2"/>
      </rPr>
      <t>dry peat</t>
    </r>
    <r>
      <rPr>
        <sz val="9"/>
        <rFont val="Arial"/>
        <family val="2"/>
      </rPr>
      <t xml:space="preserve"> * Cfraction</t>
    </r>
    <r>
      <rPr>
        <vertAlign val="subscript"/>
        <sz val="9"/>
        <rFont val="Arial"/>
        <family val="2"/>
      </rPr>
      <t>wt peat</t>
    </r>
    <r>
      <rPr>
        <sz val="9"/>
        <rFont val="Arial"/>
        <family val="2"/>
      </rPr>
      <t>)/1000</t>
    </r>
  </si>
  <si>
    <r>
      <t>CO</t>
    </r>
    <r>
      <rPr>
        <vertAlign val="subscript"/>
        <sz val="9"/>
        <rFont val="Arial"/>
        <family val="2"/>
      </rPr>
      <t>2</t>
    </r>
    <r>
      <rPr>
        <sz val="9"/>
        <rFont val="Arial"/>
        <family val="2"/>
      </rPr>
      <t>-C</t>
    </r>
    <r>
      <rPr>
        <vertAlign val="subscript"/>
        <sz val="9"/>
        <rFont val="Arial"/>
        <family val="2"/>
      </rPr>
      <t>WW peat</t>
    </r>
    <r>
      <rPr>
        <sz val="9"/>
        <rFont val="Arial"/>
        <family val="2"/>
      </rPr>
      <t xml:space="preserve"> =</t>
    </r>
  </si>
  <si>
    <r>
      <t>CO</t>
    </r>
    <r>
      <rPr>
        <vertAlign val="subscript"/>
        <sz val="9"/>
        <rFont val="Arial"/>
        <family val="2"/>
      </rPr>
      <t>2</t>
    </r>
    <r>
      <rPr>
        <sz val="9"/>
        <rFont val="Arial"/>
        <family val="2"/>
      </rPr>
      <t xml:space="preserve"> </t>
    </r>
    <r>
      <rPr>
        <vertAlign val="subscript"/>
        <sz val="9"/>
        <rFont val="Arial"/>
        <family val="2"/>
      </rPr>
      <t>WW peat</t>
    </r>
    <r>
      <rPr>
        <sz val="9"/>
        <rFont val="Arial"/>
        <family val="2"/>
      </rPr>
      <t xml:space="preserve"> = CO</t>
    </r>
    <r>
      <rPr>
        <vertAlign val="subscript"/>
        <sz val="9"/>
        <rFont val="Arial"/>
        <family val="2"/>
      </rPr>
      <t>2</t>
    </r>
    <r>
      <rPr>
        <sz val="9"/>
        <rFont val="Arial"/>
        <family val="2"/>
      </rPr>
      <t>-C</t>
    </r>
    <r>
      <rPr>
        <vertAlign val="subscript"/>
        <sz val="9"/>
        <rFont val="Arial"/>
        <family val="2"/>
      </rPr>
      <t>WW peat</t>
    </r>
    <r>
      <rPr>
        <sz val="9"/>
        <rFont val="Arial"/>
        <family val="2"/>
      </rPr>
      <t xml:space="preserve"> * 44/12</t>
    </r>
  </si>
  <si>
    <r>
      <t xml:space="preserve"> CO</t>
    </r>
    <r>
      <rPr>
        <vertAlign val="subscript"/>
        <sz val="9"/>
        <rFont val="Arial"/>
        <family val="2"/>
      </rPr>
      <t>2</t>
    </r>
    <r>
      <rPr>
        <sz val="9"/>
        <rFont val="Arial"/>
        <family val="2"/>
      </rPr>
      <t>-C</t>
    </r>
    <r>
      <rPr>
        <vertAlign val="subscript"/>
        <sz val="9"/>
        <rFont val="Arial"/>
        <family val="2"/>
      </rPr>
      <t>WW peaton-site</t>
    </r>
    <r>
      <rPr>
        <sz val="9"/>
        <rFont val="Arial"/>
        <family val="2"/>
      </rPr>
      <t xml:space="preserve"> + CO</t>
    </r>
    <r>
      <rPr>
        <vertAlign val="subscript"/>
        <sz val="9"/>
        <rFont val="Arial"/>
        <family val="2"/>
      </rPr>
      <t>2</t>
    </r>
    <r>
      <rPr>
        <sz val="9"/>
        <rFont val="Arial"/>
        <family val="2"/>
      </rPr>
      <t>-C</t>
    </r>
    <r>
      <rPr>
        <vertAlign val="subscript"/>
        <sz val="9"/>
        <rFont val="Arial"/>
        <family val="2"/>
      </rPr>
      <t>WW peatoff-site</t>
    </r>
  </si>
  <si>
    <r>
      <t>Wt</t>
    </r>
    <r>
      <rPr>
        <b/>
        <vertAlign val="subscript"/>
        <sz val="9"/>
        <rFont val="Arial"/>
        <family val="2"/>
      </rPr>
      <t>dry_peat</t>
    </r>
  </si>
  <si>
    <r>
      <t>Cfraction</t>
    </r>
    <r>
      <rPr>
        <b/>
        <vertAlign val="subscript"/>
        <sz val="9"/>
        <rFont val="Arial"/>
        <family val="2"/>
      </rPr>
      <t>wt_peat</t>
    </r>
  </si>
  <si>
    <r>
      <t>CO</t>
    </r>
    <r>
      <rPr>
        <b/>
        <vertAlign val="subscript"/>
        <sz val="9"/>
        <rFont val="Arial"/>
        <family val="2"/>
      </rPr>
      <t>2</t>
    </r>
    <r>
      <rPr>
        <b/>
        <sz val="9"/>
        <rFont val="Arial"/>
        <family val="2"/>
      </rPr>
      <t>-C</t>
    </r>
    <r>
      <rPr>
        <b/>
        <vertAlign val="subscript"/>
        <sz val="9"/>
        <rFont val="Arial"/>
        <family val="2"/>
      </rPr>
      <t>WW peatOff-site</t>
    </r>
  </si>
  <si>
    <r>
      <t>CO</t>
    </r>
    <r>
      <rPr>
        <b/>
        <vertAlign val="subscript"/>
        <sz val="9"/>
        <rFont val="Arial"/>
        <family val="2"/>
      </rPr>
      <t>2</t>
    </r>
    <r>
      <rPr>
        <b/>
        <sz val="9"/>
        <rFont val="Arial"/>
        <family val="2"/>
      </rPr>
      <t>-C</t>
    </r>
    <r>
      <rPr>
        <b/>
        <vertAlign val="subscript"/>
        <sz val="9"/>
        <rFont val="Arial"/>
        <family val="2"/>
      </rPr>
      <t>WWpeat</t>
    </r>
  </si>
  <si>
    <r>
      <t>CO</t>
    </r>
    <r>
      <rPr>
        <b/>
        <vertAlign val="subscript"/>
        <sz val="9"/>
        <rFont val="Arial"/>
        <family val="2"/>
      </rPr>
      <t>2WWpeat</t>
    </r>
  </si>
  <si>
    <r>
      <t>(kg N</t>
    </r>
    <r>
      <rPr>
        <vertAlign val="subscript"/>
        <sz val="9"/>
        <rFont val="Arial"/>
        <family val="2"/>
      </rPr>
      <t>2</t>
    </r>
    <r>
      <rPr>
        <sz val="9"/>
        <rFont val="Arial"/>
        <family val="2"/>
      </rPr>
      <t>O-N ha</t>
    </r>
    <r>
      <rPr>
        <vertAlign val="superscript"/>
        <sz val="9"/>
        <rFont val="Arial"/>
        <family val="2"/>
      </rPr>
      <t xml:space="preserve">-1 </t>
    </r>
    <r>
      <rPr>
        <sz val="9"/>
        <rFont val="Arial"/>
        <family val="2"/>
      </rPr>
      <t>yr</t>
    </r>
    <r>
      <rPr>
        <vertAlign val="superscript"/>
        <sz val="9"/>
        <rFont val="Arial"/>
        <family val="2"/>
      </rPr>
      <t>-1</t>
    </r>
    <r>
      <rPr>
        <sz val="9"/>
        <rFont val="Arial"/>
        <family val="2"/>
      </rPr>
      <t>)</t>
    </r>
  </si>
  <si>
    <r>
      <t>(Gg N</t>
    </r>
    <r>
      <rPr>
        <vertAlign val="subscript"/>
        <sz val="9"/>
        <rFont val="Arial"/>
        <family val="2"/>
      </rPr>
      <t>2</t>
    </r>
    <r>
      <rPr>
        <sz val="9"/>
        <rFont val="Arial"/>
        <family val="2"/>
      </rPr>
      <t>O yr</t>
    </r>
    <r>
      <rPr>
        <vertAlign val="superscript"/>
        <sz val="9"/>
        <rFont val="Arial"/>
        <family val="2"/>
      </rPr>
      <t>-1</t>
    </r>
    <r>
      <rPr>
        <sz val="9"/>
        <rFont val="Arial"/>
        <family val="2"/>
      </rPr>
      <t>)</t>
    </r>
  </si>
  <si>
    <r>
      <t>N</t>
    </r>
    <r>
      <rPr>
        <vertAlign val="subscript"/>
        <sz val="9"/>
        <rFont val="Arial"/>
        <family val="2"/>
      </rPr>
      <t>2</t>
    </r>
    <r>
      <rPr>
        <sz val="9"/>
        <rFont val="Arial"/>
        <family val="2"/>
      </rPr>
      <t>O</t>
    </r>
    <r>
      <rPr>
        <vertAlign val="subscript"/>
        <sz val="9"/>
        <rFont val="Arial"/>
        <family val="2"/>
      </rPr>
      <t>WW peatExtraction</t>
    </r>
    <r>
      <rPr>
        <sz val="9"/>
        <rFont val="Arial"/>
        <family val="2"/>
      </rPr>
      <t xml:space="preserve"> = (A</t>
    </r>
    <r>
      <rPr>
        <vertAlign val="subscript"/>
        <sz val="9"/>
        <rFont val="Arial"/>
        <family val="2"/>
      </rPr>
      <t>PeatRich</t>
    </r>
    <r>
      <rPr>
        <sz val="9"/>
        <rFont val="Arial"/>
        <family val="2"/>
      </rPr>
      <t xml:space="preserve"> * EF</t>
    </r>
    <r>
      <rPr>
        <vertAlign val="subscript"/>
        <sz val="9"/>
        <rFont val="Arial"/>
        <family val="2"/>
      </rPr>
      <t>N2O-NPeatRich</t>
    </r>
    <r>
      <rPr>
        <sz val="9"/>
        <rFont val="Arial"/>
        <family val="2"/>
      </rPr>
      <t xml:space="preserve"> ) * 44/28 *10</t>
    </r>
    <r>
      <rPr>
        <vertAlign val="superscript"/>
        <sz val="9"/>
        <rFont val="Arial"/>
        <family val="2"/>
      </rPr>
      <t>-6</t>
    </r>
  </si>
  <si>
    <r>
      <t>EF</t>
    </r>
    <r>
      <rPr>
        <b/>
        <vertAlign val="subscript"/>
        <sz val="9"/>
        <rFont val="Arial"/>
        <family val="2"/>
      </rPr>
      <t>N2O-NPeatRich</t>
    </r>
  </si>
  <si>
    <r>
      <t>N</t>
    </r>
    <r>
      <rPr>
        <b/>
        <vertAlign val="subscript"/>
        <sz val="9"/>
        <rFont val="Arial"/>
        <family val="2"/>
      </rPr>
      <t>2</t>
    </r>
    <r>
      <rPr>
        <b/>
        <sz val="9"/>
        <rFont val="Arial"/>
        <family val="2"/>
      </rPr>
      <t>O</t>
    </r>
    <r>
      <rPr>
        <b/>
        <vertAlign val="subscript"/>
        <sz val="9"/>
        <rFont val="Arial"/>
        <family val="2"/>
      </rPr>
      <t>WW PeatExtraction</t>
    </r>
  </si>
  <si>
    <t>3B4bi</t>
  </si>
  <si>
    <r>
      <t>N</t>
    </r>
    <r>
      <rPr>
        <vertAlign val="subscript"/>
        <sz val="9"/>
        <rFont val="Arial"/>
        <family val="2"/>
      </rPr>
      <t>2</t>
    </r>
    <r>
      <rPr>
        <sz val="9"/>
        <rFont val="Arial"/>
        <family val="2"/>
      </rPr>
      <t>O</t>
    </r>
    <r>
      <rPr>
        <vertAlign val="subscript"/>
        <sz val="9"/>
        <rFont val="Arial"/>
        <family val="2"/>
      </rPr>
      <t>WW peatExtraction</t>
    </r>
    <r>
      <rPr>
        <sz val="9"/>
        <rFont val="Arial"/>
        <family val="2"/>
      </rPr>
      <t xml:space="preserve"> = (A</t>
    </r>
    <r>
      <rPr>
        <vertAlign val="subscript"/>
        <sz val="9"/>
        <rFont val="Arial"/>
        <family val="2"/>
      </rPr>
      <t>PeatRich</t>
    </r>
    <r>
      <rPr>
        <sz val="9"/>
        <rFont val="Arial"/>
        <family val="2"/>
      </rPr>
      <t xml:space="preserve"> * EF</t>
    </r>
    <r>
      <rPr>
        <vertAlign val="subscript"/>
        <sz val="9"/>
        <rFont val="Arial"/>
        <family val="2"/>
      </rPr>
      <t>N2O-NPeatRich</t>
    </r>
    <r>
      <rPr>
        <sz val="9"/>
        <rFont val="Arial"/>
        <family val="2"/>
      </rPr>
      <t xml:space="preserve"> ) *  44/28  * 10</t>
    </r>
    <r>
      <rPr>
        <vertAlign val="superscript"/>
        <sz val="9"/>
        <rFont val="Arial"/>
        <family val="2"/>
      </rPr>
      <t>-6</t>
    </r>
  </si>
  <si>
    <t>3B4bii</t>
  </si>
  <si>
    <r>
      <t>D</t>
    </r>
    <r>
      <rPr>
        <sz val="9"/>
        <rFont val="Arial"/>
        <family val="2"/>
      </rPr>
      <t>C</t>
    </r>
    <r>
      <rPr>
        <vertAlign val="subscript"/>
        <sz val="9"/>
        <rFont val="Arial"/>
        <family val="2"/>
      </rPr>
      <t>LWfloodLB</t>
    </r>
    <r>
      <rPr>
        <sz val="9"/>
        <rFont val="Arial"/>
        <family val="2"/>
      </rPr>
      <t xml:space="preserve"> = [ </t>
    </r>
    <r>
      <rPr>
        <sz val="9"/>
        <rFont val="SimSun"/>
      </rPr>
      <t xml:space="preserve">Σi </t>
    </r>
    <r>
      <rPr>
        <sz val="9"/>
        <rFont val="Arial"/>
        <family val="2"/>
      </rPr>
      <t>A</t>
    </r>
    <r>
      <rPr>
        <vertAlign val="subscript"/>
        <sz val="9"/>
        <rFont val="Arial"/>
        <family val="2"/>
      </rPr>
      <t>i</t>
    </r>
    <r>
      <rPr>
        <sz val="9"/>
        <rFont val="Arial"/>
        <family val="2"/>
      </rPr>
      <t xml:space="preserve"> *</t>
    </r>
  </si>
  <si>
    <r>
      <t>(B</t>
    </r>
    <r>
      <rPr>
        <vertAlign val="subscript"/>
        <sz val="9"/>
        <rFont val="Arial"/>
        <family val="2"/>
      </rPr>
      <t>AFTERi</t>
    </r>
    <r>
      <rPr>
        <sz val="9"/>
        <rFont val="Arial"/>
        <family val="2"/>
      </rPr>
      <t xml:space="preserve"> - B</t>
    </r>
    <r>
      <rPr>
        <vertAlign val="subscript"/>
        <sz val="9"/>
        <rFont val="Arial"/>
        <family val="2"/>
      </rPr>
      <t>BEFOREi</t>
    </r>
    <r>
      <rPr>
        <sz val="9"/>
        <rFont val="Arial"/>
        <family val="2"/>
      </rPr>
      <t>) ] * CF</t>
    </r>
  </si>
  <si>
    <r>
      <t>A</t>
    </r>
    <r>
      <rPr>
        <b/>
        <i/>
        <vertAlign val="subscript"/>
        <sz val="9"/>
        <rFont val="Arial"/>
        <family val="2"/>
      </rPr>
      <t>i</t>
    </r>
  </si>
  <si>
    <r>
      <t>B</t>
    </r>
    <r>
      <rPr>
        <b/>
        <vertAlign val="subscript"/>
        <sz val="9"/>
        <rFont val="Arial"/>
        <family val="2"/>
      </rPr>
      <t>AFTER</t>
    </r>
    <r>
      <rPr>
        <b/>
        <i/>
        <vertAlign val="subscript"/>
        <sz val="9"/>
        <rFont val="Arial"/>
        <family val="2"/>
      </rPr>
      <t>i</t>
    </r>
  </si>
  <si>
    <r>
      <t>B</t>
    </r>
    <r>
      <rPr>
        <b/>
        <vertAlign val="subscript"/>
        <sz val="9"/>
        <rFont val="Arial"/>
        <family val="2"/>
      </rPr>
      <t>BEFORE</t>
    </r>
    <r>
      <rPr>
        <b/>
        <i/>
        <vertAlign val="subscript"/>
        <sz val="9"/>
        <rFont val="Arial"/>
        <family val="2"/>
      </rPr>
      <t>i</t>
    </r>
  </si>
  <si>
    <r>
      <t>D</t>
    </r>
    <r>
      <rPr>
        <b/>
        <sz val="9"/>
        <rFont val="Arial"/>
        <family val="2"/>
      </rPr>
      <t>C</t>
    </r>
    <r>
      <rPr>
        <b/>
        <vertAlign val="subscript"/>
        <sz val="9"/>
        <rFont val="Arial"/>
        <family val="2"/>
      </rPr>
      <t>LWfloodLB</t>
    </r>
  </si>
  <si>
    <t>3B5a</t>
  </si>
  <si>
    <t>3B5b</t>
  </si>
  <si>
    <r>
      <t>D</t>
    </r>
    <r>
      <rPr>
        <sz val="9"/>
        <rFont val="Arial"/>
        <family val="2"/>
      </rPr>
      <t>C</t>
    </r>
    <r>
      <rPr>
        <vertAlign val="subscript"/>
        <sz val="9"/>
        <rFont val="Arial"/>
        <family val="2"/>
      </rPr>
      <t>B</t>
    </r>
    <r>
      <rPr>
        <sz val="9"/>
        <rFont val="Arial"/>
        <family val="2"/>
      </rPr>
      <t xml:space="preserve"> = ∆C</t>
    </r>
    <r>
      <rPr>
        <vertAlign val="subscript"/>
        <sz val="9"/>
        <rFont val="Arial"/>
        <family val="2"/>
      </rPr>
      <t>G</t>
    </r>
    <r>
      <rPr>
        <sz val="9"/>
        <rFont val="Arial"/>
        <family val="2"/>
      </rPr>
      <t xml:space="preserve"> + ((0 - B</t>
    </r>
    <r>
      <rPr>
        <vertAlign val="subscript"/>
        <sz val="9"/>
        <rFont val="Arial"/>
        <family val="2"/>
      </rPr>
      <t>BEFORE</t>
    </r>
    <r>
      <rPr>
        <sz val="9"/>
        <rFont val="Arial"/>
        <family val="2"/>
      </rPr>
      <t>) * ΔA</t>
    </r>
    <r>
      <rPr>
        <vertAlign val="subscript"/>
        <sz val="9"/>
        <rFont val="Arial"/>
        <family val="2"/>
      </rPr>
      <t>TO_OTHERS</t>
    </r>
    <r>
      <rPr>
        <sz val="9"/>
        <rFont val="Arial"/>
        <family val="2"/>
      </rPr>
      <t xml:space="preserve"> * CF) - ∆C</t>
    </r>
    <r>
      <rPr>
        <vertAlign val="subscript"/>
        <sz val="9"/>
        <rFont val="Arial"/>
        <family val="2"/>
      </rPr>
      <t>L</t>
    </r>
  </si>
  <si>
    <r>
      <t>ΔC</t>
    </r>
    <r>
      <rPr>
        <b/>
        <vertAlign val="subscript"/>
        <sz val="9"/>
        <rFont val="Arial"/>
        <family val="2"/>
      </rPr>
      <t>DOM</t>
    </r>
    <r>
      <rPr>
        <b/>
        <sz val="9"/>
        <rFont val="Arial"/>
        <family val="2"/>
      </rPr>
      <t xml:space="preserve"> = A</t>
    </r>
    <r>
      <rPr>
        <b/>
        <vertAlign val="subscript"/>
        <sz val="9"/>
        <rFont val="Arial"/>
        <family val="2"/>
      </rPr>
      <t>on</t>
    </r>
    <r>
      <rPr>
        <b/>
        <sz val="9"/>
        <rFont val="Arial"/>
        <family val="2"/>
      </rPr>
      <t xml:space="preserve"> * (C</t>
    </r>
    <r>
      <rPr>
        <b/>
        <vertAlign val="subscript"/>
        <sz val="9"/>
        <rFont val="Arial"/>
        <family val="2"/>
      </rPr>
      <t>n</t>
    </r>
    <r>
      <rPr>
        <b/>
        <sz val="9"/>
        <rFont val="Arial"/>
        <family val="2"/>
      </rPr>
      <t xml:space="preserve"> - C</t>
    </r>
    <r>
      <rPr>
        <b/>
        <vertAlign val="subscript"/>
        <sz val="9"/>
        <rFont val="Arial"/>
        <family val="2"/>
      </rPr>
      <t>o</t>
    </r>
    <r>
      <rPr>
        <b/>
        <sz val="9"/>
        <rFont val="Arial"/>
        <family val="2"/>
      </rPr>
      <t>) / T</t>
    </r>
    <r>
      <rPr>
        <b/>
        <vertAlign val="subscript"/>
        <sz val="9"/>
        <rFont val="Arial"/>
        <family val="2"/>
      </rPr>
      <t>on</t>
    </r>
  </si>
  <si>
    <r>
      <t>∆C</t>
    </r>
    <r>
      <rPr>
        <b/>
        <vertAlign val="subscript"/>
        <sz val="7"/>
        <rFont val="Arial"/>
        <family val="2"/>
      </rPr>
      <t>Mineral</t>
    </r>
  </si>
  <si>
    <t>3B6b</t>
  </si>
  <si>
    <r>
      <t>D</t>
    </r>
    <r>
      <rPr>
        <sz val="9"/>
        <rFont val="Arial"/>
        <family val="2"/>
      </rPr>
      <t>C</t>
    </r>
    <r>
      <rPr>
        <vertAlign val="subscript"/>
        <sz val="9"/>
        <rFont val="Arial"/>
        <family val="2"/>
      </rPr>
      <t>B</t>
    </r>
    <r>
      <rPr>
        <sz val="9"/>
        <rFont val="Arial"/>
        <family val="2"/>
      </rPr>
      <t xml:space="preserve"> = ∆C</t>
    </r>
    <r>
      <rPr>
        <vertAlign val="subscript"/>
        <sz val="9"/>
        <rFont val="Arial"/>
        <family val="2"/>
      </rPr>
      <t>G</t>
    </r>
    <r>
      <rPr>
        <sz val="9"/>
        <rFont val="Arial"/>
        <family val="2"/>
      </rPr>
      <t xml:space="preserve"> + ((0 - B</t>
    </r>
    <r>
      <rPr>
        <vertAlign val="subscript"/>
        <sz val="9"/>
        <rFont val="Arial"/>
        <family val="2"/>
      </rPr>
      <t>BEFORE</t>
    </r>
    <r>
      <rPr>
        <sz val="9"/>
        <rFont val="Arial"/>
        <family val="2"/>
      </rPr>
      <t>) * ΔA</t>
    </r>
    <r>
      <rPr>
        <vertAlign val="subscript"/>
        <sz val="9"/>
        <rFont val="Arial"/>
        <family val="2"/>
      </rPr>
      <t>TO_OTHERS</t>
    </r>
    <r>
      <rPr>
        <sz val="9"/>
        <rFont val="Arial"/>
        <family val="2"/>
      </rPr>
      <t>) * CF - ∆C</t>
    </r>
    <r>
      <rPr>
        <vertAlign val="subscript"/>
        <sz val="9"/>
        <rFont val="Arial"/>
        <family val="2"/>
      </rPr>
      <t>L</t>
    </r>
  </si>
  <si>
    <r>
      <t>∆C</t>
    </r>
    <r>
      <rPr>
        <vertAlign val="subscript"/>
        <sz val="7"/>
        <rFont val="Arial"/>
        <family val="2"/>
      </rPr>
      <t>Mineral</t>
    </r>
  </si>
  <si>
    <r>
      <t>A</t>
    </r>
    <r>
      <rPr>
        <b/>
        <vertAlign val="subscript"/>
        <sz val="7"/>
        <rFont val="Arial"/>
        <family val="2"/>
      </rPr>
      <t>(0)</t>
    </r>
  </si>
  <si>
    <r>
      <t>SOC</t>
    </r>
    <r>
      <rPr>
        <b/>
        <vertAlign val="subscript"/>
        <sz val="7"/>
        <rFont val="Arial"/>
        <family val="2"/>
      </rPr>
      <t>ref</t>
    </r>
  </si>
  <si>
    <r>
      <t>F</t>
    </r>
    <r>
      <rPr>
        <b/>
        <vertAlign val="subscript"/>
        <sz val="7"/>
        <rFont val="Arial"/>
        <family val="2"/>
      </rPr>
      <t>LU(0)</t>
    </r>
  </si>
  <si>
    <r>
      <t>F</t>
    </r>
    <r>
      <rPr>
        <b/>
        <vertAlign val="subscript"/>
        <sz val="7"/>
        <rFont val="Arial"/>
        <family val="2"/>
      </rPr>
      <t>MG(0)</t>
    </r>
  </si>
  <si>
    <r>
      <t>F</t>
    </r>
    <r>
      <rPr>
        <b/>
        <vertAlign val="subscript"/>
        <sz val="7"/>
        <rFont val="Arial"/>
        <family val="2"/>
      </rPr>
      <t>I(0)</t>
    </r>
  </si>
  <si>
    <r>
      <t>F</t>
    </r>
    <r>
      <rPr>
        <b/>
        <vertAlign val="subscript"/>
        <sz val="7"/>
        <rFont val="Arial"/>
        <family val="2"/>
      </rPr>
      <t>LU(0-T)</t>
    </r>
  </si>
  <si>
    <r>
      <t>F</t>
    </r>
    <r>
      <rPr>
        <b/>
        <vertAlign val="subscript"/>
        <sz val="7"/>
        <rFont val="Arial"/>
        <family val="2"/>
      </rPr>
      <t>MG(0-T)</t>
    </r>
  </si>
  <si>
    <r>
      <t>F</t>
    </r>
    <r>
      <rPr>
        <b/>
        <vertAlign val="subscript"/>
        <sz val="7"/>
        <rFont val="Arial"/>
        <family val="2"/>
      </rPr>
      <t>I(0-T)</t>
    </r>
  </si>
  <si>
    <t>B. Seco Andino</t>
  </si>
  <si>
    <t>B. Seco Pluvioestacional</t>
  </si>
  <si>
    <t>B. Siempre verde andino Montano</t>
  </si>
  <si>
    <t>B. Siempre verde andino Pie montano</t>
  </si>
  <si>
    <t>B. Siempre verde andino de Ceja Andina</t>
  </si>
  <si>
    <t>B. Siempre verde de tierras bajas de la Amazonía</t>
  </si>
  <si>
    <t>B. Siempre verde de tierras bajas del Chocó</t>
  </si>
  <si>
    <t>Manglar</t>
  </si>
  <si>
    <t>Moretal</t>
  </si>
  <si>
    <t xml:space="preserve">Plantación forestal </t>
  </si>
  <si>
    <t>Las Partes animan a aportar con información relevante en el cálculo y en orígenes de datos en este cuadro de documentación utilizada.</t>
  </si>
  <si>
    <t>Dato</t>
  </si>
  <si>
    <t>Tipo</t>
  </si>
  <si>
    <t>Fuente</t>
  </si>
  <si>
    <t>Observaciones</t>
  </si>
  <si>
    <t>Área de tierras forestales que siguen siendo tierras forestales</t>
  </si>
  <si>
    <t xml:space="preserve">Incremento medio anual de biomasa aérea   
</t>
  </si>
  <si>
    <t>Relación raíz-copa correspondiente a los incrementos</t>
  </si>
  <si>
    <t>Fracción de carbono de la materia seca</t>
  </si>
  <si>
    <t>Volumen anual extraído de troncos</t>
  </si>
  <si>
    <t xml:space="preserve">Factor de expansión de biomasa </t>
  </si>
  <si>
    <t>Producción de leña</t>
  </si>
  <si>
    <t>BCEFR</t>
  </si>
  <si>
    <t>IPCC 2006; Volumen 4, Capítulo 4, Cuadro 4.5</t>
  </si>
  <si>
    <t>GW</t>
  </si>
  <si>
    <t xml:space="preserve">IPCC 2006; Volumen 4 Capitulo 4; cuadro 4.4     </t>
  </si>
  <si>
    <t>IPCC 2006, V.4, Cap.4, Cuadro 4.3</t>
  </si>
  <si>
    <t>IPCC 2006, Volumen 4, Capítulo .4, Cuadro 4.3</t>
  </si>
  <si>
    <t>FGtrees</t>
  </si>
  <si>
    <t>Densidad de madera básica</t>
  </si>
  <si>
    <t>Tierras Forestales</t>
  </si>
  <si>
    <t>Tierras de Cultivo</t>
  </si>
  <si>
    <t>Pastizales</t>
  </si>
  <si>
    <t>Humedales</t>
  </si>
  <si>
    <t>Otras Tierras</t>
  </si>
  <si>
    <t>Plantaciones Forestales</t>
  </si>
  <si>
    <t>Programa Face de Forestación del Ecuador S.A. (PROFAFOR).</t>
  </si>
  <si>
    <t>Superficie de tierras convertidas en tierras forestales</t>
  </si>
  <si>
    <t>Incremento medio anual de la biomasa sobre el suelo</t>
  </si>
  <si>
    <r>
      <rPr>
        <b/>
        <sz val="8"/>
        <rFont val="Arial"/>
        <family val="2"/>
      </rPr>
      <t>Nota:</t>
    </r>
    <r>
      <rPr>
        <sz val="8"/>
        <rFont val="Arial"/>
        <family val="2"/>
      </rPr>
      <t xml:space="preserve"> El país no cuenta con información sobre extracción de madera en cambios de uso de suelo (tierras a tierras forestales/plantaciones forestales) para el año del inventario, se lo considera como un aspecto a mejorar para los próximos inventarios de gases de efecto invernadero del sector UTCUTS</t>
    </r>
  </si>
  <si>
    <r>
      <rPr>
        <b/>
        <sz val="8"/>
        <rFont val="Arial"/>
        <family val="2"/>
      </rPr>
      <t>Nota:</t>
    </r>
    <r>
      <rPr>
        <sz val="8"/>
        <rFont val="Arial"/>
        <family val="2"/>
      </rPr>
      <t xml:space="preserve"> El país no cuenta con información sobre extracción de leña  en cambios de uso de suelo (tierras a tierras forestales/plantaciones forestales) para el año del inventario, se lo considera como un aspecto a mejorar para los próximos inventarios de gases de efecto invernadero del sector UTCUTS</t>
    </r>
  </si>
  <si>
    <r>
      <rPr>
        <b/>
        <sz val="8"/>
        <rFont val="Arial"/>
        <family val="2"/>
      </rPr>
      <t>Nota:</t>
    </r>
    <r>
      <rPr>
        <sz val="8"/>
        <rFont val="Arial"/>
        <family val="2"/>
      </rPr>
      <t xml:space="preserve"> El país no cuenta con información sobre disturbios o perturbaciones   en cambios de uso de suelo (tierras a tierras forestales) para el año del inventario, se lo considera como un aspecto a mejorar para los próximos inventarios de gases de efecto invernadero del sector UTCUTS</t>
    </r>
  </si>
  <si>
    <t>Tierras Agrícolas</t>
  </si>
  <si>
    <t>Cuerpo de agua natural</t>
  </si>
  <si>
    <t>Cuerpo de agua artificial</t>
  </si>
  <si>
    <t>Existencias de biomasa antes de la conversión</t>
  </si>
  <si>
    <t>Fracción de carbono de materia seca</t>
  </si>
  <si>
    <t>Áreas sin cobertura vegetal</t>
  </si>
  <si>
    <t>Plantación Forestal</t>
  </si>
  <si>
    <t>Glaciar</t>
  </si>
  <si>
    <t>Superficie anual de tierra convertida en pastizales</t>
  </si>
  <si>
    <t>Existencia de biomasa después de la conversión</t>
  </si>
  <si>
    <t>Existencia de biomasa antes de la conversión</t>
  </si>
  <si>
    <t>Tierras Foretales</t>
  </si>
  <si>
    <t>Biomasa viva inmediatamente
después de la conversión
en tierras anegadas</t>
  </si>
  <si>
    <t>Fracción de carbono de la materia
seca</t>
  </si>
  <si>
    <t>Área de tierra convertida anualmente a tierras inundadas del uso original de la tierra</t>
  </si>
  <si>
    <t>Biomasa en tierra inmediatamente antes de la conversión a Tierra Inundada</t>
  </si>
  <si>
    <t>Asentamientos</t>
  </si>
  <si>
    <t>Infraestructura</t>
  </si>
  <si>
    <t>Área anual de tierra convertida en asentamientos</t>
  </si>
  <si>
    <t>Evaluación Nacional Forestal 2014</t>
  </si>
  <si>
    <t>Áreas sin cobertura Vegetal</t>
  </si>
  <si>
    <t>Superficie anual de tierra convertida a otra tierra</t>
  </si>
  <si>
    <t>Ecuador</t>
  </si>
  <si>
    <t>NE</t>
  </si>
  <si>
    <t>Tierra de Cultivo</t>
  </si>
  <si>
    <t xml:space="preserve">Otras Tierras </t>
  </si>
  <si>
    <t>Sub-Total para Tierras Forestales</t>
  </si>
  <si>
    <t>NA</t>
  </si>
  <si>
    <t>Sub-Total para Tierras de Cultivo</t>
  </si>
  <si>
    <t>Sub-Total para Pastizales</t>
  </si>
  <si>
    <t>Sub-Total para Humedales</t>
  </si>
  <si>
    <t>Sub-Total para Asentamientos</t>
  </si>
  <si>
    <t>tierras de Cultivo</t>
  </si>
  <si>
    <t>humedales</t>
  </si>
  <si>
    <t>Sub-Total para Otras tierras</t>
  </si>
  <si>
    <t xml:space="preserve"> (Gg CO2 eq)</t>
  </si>
  <si>
    <r>
      <t>CH</t>
    </r>
    <r>
      <rPr>
        <b/>
        <vertAlign val="subscript"/>
        <sz val="12"/>
        <rFont val="Times New Roman"/>
        <family val="1"/>
      </rPr>
      <t>4</t>
    </r>
  </si>
  <si>
    <r>
      <t>N</t>
    </r>
    <r>
      <rPr>
        <b/>
        <vertAlign val="subscript"/>
        <sz val="12"/>
        <rFont val="Times New Roman"/>
        <family val="1"/>
      </rPr>
      <t>2</t>
    </r>
    <r>
      <rPr>
        <b/>
        <sz val="9"/>
        <rFont val="Times New Roman"/>
        <family val="1"/>
      </rPr>
      <t>O</t>
    </r>
  </si>
  <si>
    <r>
      <t>NO</t>
    </r>
    <r>
      <rPr>
        <b/>
        <vertAlign val="subscript"/>
        <sz val="12"/>
        <rFont val="Times New Roman"/>
        <family val="1"/>
      </rPr>
      <t>x</t>
    </r>
  </si>
  <si>
    <t>CO</t>
  </si>
  <si>
    <t>Agricultura, silvicultura y otros usos de la tierra</t>
  </si>
  <si>
    <t>Categoría</t>
  </si>
  <si>
    <t>Código de categoría</t>
  </si>
  <si>
    <t>Lámina</t>
  </si>
  <si>
    <t>Ecuación</t>
  </si>
  <si>
    <t>Ecuación 2.2</t>
  </si>
  <si>
    <t>Ecuación 2.9</t>
  </si>
  <si>
    <t>Ecuación 2.10</t>
  </si>
  <si>
    <t>1 de 4</t>
  </si>
  <si>
    <t>Uso inicial de la tierra</t>
  </si>
  <si>
    <t>Uso de la tierra durante el año del informe</t>
  </si>
  <si>
    <t>Categoría de uso del suelo</t>
  </si>
  <si>
    <t>Subcategorías por año del informe</t>
  </si>
  <si>
    <t>Tierras forestales que siguen siendo tierras forestales: aumento anual de las reservas de carbono en la biomasa (incluye la biomasa por encima y por debajo del suelo)</t>
  </si>
  <si>
    <t>Estadísticas nacionales o fuentes de datos internacionales</t>
  </si>
  <si>
    <t>(toneladas dm</t>
  </si>
  <si>
    <t>[toneladas C</t>
  </si>
  <si>
    <r>
      <t>(toneladas C yr</t>
    </r>
    <r>
      <rPr>
        <vertAlign val="superscript"/>
        <sz val="9"/>
        <rFont val="Arial"/>
        <family val="2"/>
      </rPr>
      <t>-1</t>
    </r>
    <r>
      <rPr>
        <sz val="9"/>
        <rFont val="Arial"/>
        <family val="2"/>
      </rPr>
      <t>)</t>
    </r>
  </si>
  <si>
    <t>Tablas</t>
  </si>
  <si>
    <t>4.9, 4.10 y 4.12</t>
  </si>
  <si>
    <t>Tabla 4.4</t>
  </si>
  <si>
    <t>Tabla 4.3</t>
  </si>
  <si>
    <t>Relación de la biomasa subterránea a la biomasa aérea</t>
  </si>
  <si>
    <t>Crecimiento promedio anual de la biomasa por encima y por debajo del suelo</t>
  </si>
  <si>
    <t>Incremento anual en las reservas de carbono de biomasa debido al crecimiento de biomasa</t>
  </si>
  <si>
    <t>Caja de documentación:</t>
  </si>
  <si>
    <t>Crecimiento promedio anual de biomasa sobre el suelo</t>
  </si>
  <si>
    <t>Se seleccionaron los valores de acuerdo a las zonas ecológicas definidas por FAO (2001). 
Para los estratos ubicados en la zona "Tropical mountain systems" (bosque Siempre verde andino montano y el Bosque siempre verde de ceja andina), se ha tomado el valor del límite  superior (1.4).
El dato de plantaciones forestales es nacional y fue  proporcionado por el Programa Face de Forestación del Ecuador S.A. (PROFAFOR).</t>
  </si>
  <si>
    <t>Tierras forestales que siguen siendo tierras forestales: Pérdida de carbono por la extracción de madera</t>
  </si>
  <si>
    <t>2 de 4</t>
  </si>
  <si>
    <t>Ecuación 2.12</t>
  </si>
  <si>
    <t>Remoción anual de madera</t>
  </si>
  <si>
    <t>Conversión de biomasa y factor de expansión para la conversión de extracciones en volumen comercializable a extracciones de biomasa total (incluida la corteza)</t>
  </si>
  <si>
    <t>Pérdida anual de carbono por remoción de biomasa</t>
  </si>
  <si>
    <t>[toneladas bg dm</t>
  </si>
  <si>
    <r>
      <t>(m</t>
    </r>
    <r>
      <rPr>
        <vertAlign val="superscript"/>
        <sz val="9"/>
        <rFont val="Arial"/>
        <family val="2"/>
      </rPr>
      <t>3</t>
    </r>
    <r>
      <rPr>
        <sz val="9"/>
        <rFont val="Arial"/>
        <family val="2"/>
      </rPr>
      <t xml:space="preserve"> de remociones) </t>
    </r>
    <r>
      <rPr>
        <vertAlign val="superscript"/>
        <sz val="9"/>
        <rFont val="Arial"/>
        <family val="2"/>
      </rPr>
      <t>–1</t>
    </r>
    <r>
      <rPr>
        <sz val="9"/>
        <rFont val="Arial"/>
        <family val="2"/>
      </rPr>
      <t>]</t>
    </r>
  </si>
  <si>
    <t>Ecuación 2.13</t>
  </si>
  <si>
    <t>3 de 4</t>
  </si>
  <si>
    <t>Volumen anual de extracción de leña de árboles enteros</t>
  </si>
  <si>
    <t>Estadísticas de FAO</t>
  </si>
  <si>
    <t>Conversión de biomasa y factor de expansión para la conversión de remociones en volumen comercializable a remociones de biomasa (incluida la corteza)</t>
  </si>
  <si>
    <t>Volumen anual de extracción de leña como partes de árboles</t>
  </si>
  <si>
    <t>Densidad de madera basica</t>
  </si>
  <si>
    <t>Pérdida anual de carbono debido a la extracción de leña</t>
  </si>
  <si>
    <r>
      <t>toneladas m</t>
    </r>
    <r>
      <rPr>
        <vertAlign val="superscript"/>
        <sz val="9"/>
        <rFont val="Arial"/>
        <family val="2"/>
      </rPr>
      <t>-3</t>
    </r>
  </si>
  <si>
    <r>
      <t>(toneladasC yr</t>
    </r>
    <r>
      <rPr>
        <vertAlign val="superscript"/>
        <sz val="9"/>
        <rFont val="Arial"/>
        <family val="2"/>
      </rPr>
      <t>-1</t>
    </r>
    <r>
      <rPr>
        <sz val="9"/>
        <rFont val="Arial"/>
        <family val="2"/>
      </rPr>
      <t>)</t>
    </r>
  </si>
  <si>
    <t>Tierras forestales que siguen siendo tierras forestales: Pérdida de carbono por perturbación</t>
  </si>
  <si>
    <t>4 de 4</t>
  </si>
  <si>
    <t>Tabla 4.5</t>
  </si>
  <si>
    <t>Tablas 4.13 y 4.14</t>
  </si>
  <si>
    <t>(Cálculo intermedio) Variación anual de las reservas de carbono en biomasa viva</t>
  </si>
  <si>
    <t>Promedio de biomasa sobre el suelo de las zonas afectadas</t>
  </si>
  <si>
    <t>Otras pérdidas anuales de carbono.</t>
  </si>
  <si>
    <t>Disminución anual de las reservas de carbono por pérdida de biomasa.</t>
  </si>
  <si>
    <t>cero (0) o</t>
  </si>
  <si>
    <t>0.5 o</t>
  </si>
  <si>
    <t>Ecuación 2.14</t>
  </si>
  <si>
    <t>Ecuación 2.11</t>
  </si>
  <si>
    <t>Ecuación 2.26</t>
  </si>
  <si>
    <t>Tierras forestales que siguen siendo tierras forestales: Pérdida anual de carbono en suelos orgánicos drenados</t>
  </si>
  <si>
    <t>Área del suelo orgánico drenado.</t>
  </si>
  <si>
    <t>Factor de emisión por tipo de clima</t>
  </si>
  <si>
    <t>Pérdida anual de carbono en suelos orgánicos drenados</t>
  </si>
  <si>
    <t>Tabla 4.6</t>
  </si>
  <si>
    <t>1 de 1</t>
  </si>
  <si>
    <r>
      <t>(toneladas C ha</t>
    </r>
    <r>
      <rPr>
        <vertAlign val="superscript"/>
        <sz val="9"/>
        <rFont val="Arial"/>
        <family val="2"/>
      </rPr>
      <t>-1</t>
    </r>
    <r>
      <rPr>
        <sz val="9"/>
        <rFont val="Arial"/>
        <family val="2"/>
      </rPr>
      <t xml:space="preserve"> yr</t>
    </r>
    <r>
      <rPr>
        <vertAlign val="superscript"/>
        <sz val="9"/>
        <rFont val="Arial"/>
        <family val="2"/>
      </rPr>
      <t>-1</t>
    </r>
    <r>
      <rPr>
        <sz val="9"/>
        <rFont val="Arial"/>
        <family val="2"/>
      </rPr>
      <t>)</t>
    </r>
  </si>
  <si>
    <r>
      <t>(toneladas  C yr</t>
    </r>
    <r>
      <rPr>
        <vertAlign val="superscript"/>
        <sz val="9"/>
        <rFont val="Arial"/>
        <family val="2"/>
      </rPr>
      <t>-1</t>
    </r>
    <r>
      <rPr>
        <sz val="9"/>
        <rFont val="Arial"/>
        <family val="2"/>
      </rPr>
      <t>)</t>
    </r>
  </si>
  <si>
    <t>Área de tierra convertida en tierra forestal</t>
  </si>
  <si>
    <t>Crecimiento promedio anual de biomasa por encima y por debajo del suelo</t>
  </si>
  <si>
    <r>
      <t>(toneladas dm)</t>
    </r>
    <r>
      <rPr>
        <vertAlign val="superscript"/>
        <sz val="9"/>
        <rFont val="Arial"/>
        <family val="2"/>
      </rPr>
      <t>-1</t>
    </r>
    <r>
      <rPr>
        <sz val="9"/>
        <rFont val="Arial"/>
        <family val="2"/>
      </rPr>
      <t>]</t>
    </r>
  </si>
  <si>
    <t>Tierras convertidas en tierras forestales: aumento anual de las reservas de carbono en la biomasa (incluye la biomasa por encima y por debajo del suelo)</t>
  </si>
  <si>
    <t>Estadísticas nacionales o fuentes de datos internacionales.</t>
  </si>
  <si>
    <t>Tierra convertida en tierra forestal: pérdida de carbono de las extracciones de madera</t>
  </si>
  <si>
    <r>
      <t>[toneladas de biomasa removida (m</t>
    </r>
    <r>
      <rPr>
        <vertAlign val="superscript"/>
        <sz val="9"/>
        <rFont val="Arial"/>
        <family val="2"/>
      </rPr>
      <t>3</t>
    </r>
    <r>
      <rPr>
        <sz val="9"/>
        <rFont val="Arial"/>
        <family val="2"/>
      </rPr>
      <t xml:space="preserve"> de removidas) </t>
    </r>
    <r>
      <rPr>
        <vertAlign val="superscript"/>
        <sz val="9"/>
        <rFont val="Arial"/>
        <family val="2"/>
      </rPr>
      <t>–1</t>
    </r>
    <r>
      <rPr>
        <sz val="9"/>
        <rFont val="Arial"/>
        <family val="2"/>
      </rPr>
      <t>]</t>
    </r>
  </si>
  <si>
    <r>
      <t>(tonelada sag dm)</t>
    </r>
    <r>
      <rPr>
        <vertAlign val="superscript"/>
        <sz val="9"/>
        <rFont val="Arial"/>
        <family val="2"/>
      </rPr>
      <t>-1</t>
    </r>
    <r>
      <rPr>
        <sz val="9"/>
        <rFont val="Arial"/>
        <family val="2"/>
      </rPr>
      <t>]</t>
    </r>
  </si>
  <si>
    <t>Tierra convertida en tierra forestal: pérdida de carbono de las extracciones de leña</t>
  </si>
  <si>
    <r>
      <t>[toneladas bg dm (tonne ag dm)</t>
    </r>
    <r>
      <rPr>
        <vertAlign val="superscript"/>
        <sz val="8"/>
        <rFont val="Arial"/>
        <family val="2"/>
      </rPr>
      <t>-1</t>
    </r>
    <r>
      <rPr>
        <sz val="8"/>
        <rFont val="Arial"/>
        <family val="2"/>
      </rPr>
      <t>]</t>
    </r>
  </si>
  <si>
    <t>[toneladas de biomasa removida</t>
  </si>
  <si>
    <r>
      <t>(m</t>
    </r>
    <r>
      <rPr>
        <vertAlign val="superscript"/>
        <sz val="8"/>
        <rFont val="Arial"/>
        <family val="2"/>
      </rPr>
      <t>3</t>
    </r>
    <r>
      <rPr>
        <sz val="8"/>
        <rFont val="Arial"/>
        <family val="2"/>
      </rPr>
      <t xml:space="preserve"> de removida) </t>
    </r>
    <r>
      <rPr>
        <vertAlign val="superscript"/>
        <sz val="8"/>
        <rFont val="Arial"/>
        <family val="2"/>
      </rPr>
      <t>–1</t>
    </r>
    <r>
      <rPr>
        <sz val="8"/>
        <rFont val="Arial"/>
        <family val="2"/>
      </rPr>
      <t>]</t>
    </r>
  </si>
  <si>
    <t>Densidad básica de la madera</t>
  </si>
  <si>
    <r>
      <t>toneladas m</t>
    </r>
    <r>
      <rPr>
        <vertAlign val="superscript"/>
        <sz val="8"/>
        <rFont val="Arial"/>
        <family val="2"/>
      </rPr>
      <t>-3</t>
    </r>
  </si>
  <si>
    <r>
      <t>(toneladas C yr</t>
    </r>
    <r>
      <rPr>
        <vertAlign val="superscript"/>
        <sz val="8"/>
        <rFont val="Arial"/>
        <family val="2"/>
      </rPr>
      <t>-1</t>
    </r>
    <r>
      <rPr>
        <sz val="8"/>
        <rFont val="Arial"/>
        <family val="2"/>
      </rPr>
      <t>)</t>
    </r>
  </si>
  <si>
    <r>
      <t>[toneladas C (ton dm)</t>
    </r>
    <r>
      <rPr>
        <vertAlign val="superscript"/>
        <sz val="8"/>
        <rFont val="Arial"/>
        <family val="2"/>
      </rPr>
      <t>-1</t>
    </r>
    <r>
      <rPr>
        <sz val="8"/>
        <rFont val="Arial"/>
        <family val="2"/>
      </rPr>
      <t>]</t>
    </r>
  </si>
  <si>
    <t>Tierra convertida en tierra forestal: pérdida de carbono por perturbación</t>
  </si>
  <si>
    <t>Ecuación 2.7</t>
  </si>
  <si>
    <t>Área afectada por disturbios</t>
  </si>
  <si>
    <t>Promedio de biomasa sobre el suelo de las areas afectadas.</t>
  </si>
  <si>
    <t>Otras pérdidas anuales de carbono</t>
  </si>
  <si>
    <t>Disminución anual de las reservas de carbono por pérdida de biomasa</t>
  </si>
  <si>
    <r>
      <t>(toneladas dm ha</t>
    </r>
    <r>
      <rPr>
        <vertAlign val="superscript"/>
        <sz val="7"/>
        <rFont val="Arial"/>
        <family val="2"/>
      </rPr>
      <t>-1</t>
    </r>
    <r>
      <rPr>
        <sz val="7"/>
        <rFont val="Arial"/>
        <family val="2"/>
      </rPr>
      <t>)</t>
    </r>
  </si>
  <si>
    <r>
      <t>[toneladas bg dm (tonne ag dm)</t>
    </r>
    <r>
      <rPr>
        <vertAlign val="superscript"/>
        <sz val="7"/>
        <rFont val="Arial"/>
        <family val="2"/>
      </rPr>
      <t>-1</t>
    </r>
    <r>
      <rPr>
        <sz val="7"/>
        <rFont val="Arial"/>
        <family val="2"/>
      </rPr>
      <t>]</t>
    </r>
  </si>
  <si>
    <r>
      <t>(toneladas dm)</t>
    </r>
    <r>
      <rPr>
        <vertAlign val="superscript"/>
        <sz val="7"/>
        <rFont val="Arial"/>
        <family val="2"/>
      </rPr>
      <t>-1</t>
    </r>
    <r>
      <rPr>
        <sz val="7"/>
        <rFont val="Arial"/>
        <family val="2"/>
      </rPr>
      <t>]</t>
    </r>
  </si>
  <si>
    <r>
      <t>(toneladas C yr</t>
    </r>
    <r>
      <rPr>
        <vertAlign val="superscript"/>
        <sz val="7"/>
        <rFont val="Arial"/>
        <family val="2"/>
      </rPr>
      <t>-1</t>
    </r>
    <r>
      <rPr>
        <sz val="7"/>
        <rFont val="Arial"/>
        <family val="2"/>
      </rPr>
      <t>)</t>
    </r>
  </si>
  <si>
    <t>Tablas 4.7 y 4.8</t>
  </si>
  <si>
    <t>Tierra convertida en tierra forestal: cambio anual en las reservas de carbono en materia orgánica muerta debido a la conversión de la tierra</t>
  </si>
  <si>
    <t>Ecuación 2.23</t>
  </si>
  <si>
    <t>Área en proceso de conversión de antigua a nueva categoría de uso del suelo</t>
  </si>
  <si>
    <t>Stock de madera muerta / hojarasca, bajo la nueva categoría de uso del suelo</t>
  </si>
  <si>
    <t>Stock de madera muerta / hojarasca, bajo la antigua categoría de uso del suelo</t>
  </si>
  <si>
    <t>Período de la transición de la antigua a la nueva categoría de uso del suelo</t>
  </si>
  <si>
    <t>Cambio anual en las reservas de carbono en madera muerta / desechos</t>
  </si>
  <si>
    <t>Tabla 2.2 para desechos, o estadísticas nacionales</t>
  </si>
  <si>
    <t>el valor predeterminado es cero (0)</t>
  </si>
  <si>
    <t>el valor predeterminado es 20</t>
  </si>
  <si>
    <r>
      <t>(toneladas C ha</t>
    </r>
    <r>
      <rPr>
        <vertAlign val="superscript"/>
        <sz val="8"/>
        <rFont val="Arial"/>
        <family val="2"/>
      </rPr>
      <t>-1</t>
    </r>
    <r>
      <rPr>
        <sz val="8"/>
        <rFont val="Arial"/>
        <family val="2"/>
      </rPr>
      <t>)</t>
    </r>
  </si>
  <si>
    <t>Tierra convertida en tierra forestal: variación anual en las reservas de carbono en suelos minerales</t>
  </si>
  <si>
    <t>1 de 2</t>
  </si>
  <si>
    <t>Ecuación 2.25, Formulación B en el Recuadro 2.1 de la Sección 2.3.3.1</t>
  </si>
  <si>
    <t>Subcategorías de clima único, suelo, cambio de uso del suelo y combinaciones de manejo</t>
  </si>
  <si>
    <t>Área para cambio de uso del suelo por combinación de clima y suelo.</t>
  </si>
  <si>
    <t>Stock de carbono de referencia para la combinación de clima y suelo.</t>
  </si>
  <si>
    <t>Dependencia del tiempo de los factores de cambio de stock (D) o la cantidad de años en un solo período de inventario (T)</t>
  </si>
  <si>
    <t>Factor de cambio de stock para el sistema de uso de la tierra en el último año de un período de inventario</t>
  </si>
  <si>
    <t>Factor de cambio de stock para el régimen de gestión en el último año de un período de inventario</t>
  </si>
  <si>
    <t>Factor de cambio de stock para la entrada de C en el último año del período de inventario</t>
  </si>
  <si>
    <t>Factor de cambio de stock para el sistema de uso de la tierra al comienzo del período de tiempo del inventario</t>
  </si>
  <si>
    <t>Factor de cambio de stock para el régimen de gestión al inicio del período de inventario</t>
  </si>
  <si>
    <t>Factor de cambio de stock para la entrada de C al comienzo del período de tiempo del inventario</t>
  </si>
  <si>
    <t>Cambio anual en las reservas de carbono en suelos minerales</t>
  </si>
  <si>
    <t>(ton C</t>
  </si>
  <si>
    <t>Tabla 2.3; Sección 2.3.3.1</t>
  </si>
  <si>
    <t>(predeterminado es 20 yr; if T&gt;D luego usa el valor de T)</t>
  </si>
  <si>
    <t>Tierra convertida en tierra forestal: variación anual en las reservas de carbono en suelos orgánicos</t>
  </si>
  <si>
    <t>2 de 2</t>
  </si>
  <si>
    <t>Área de suelos orgánicos en tierras convertidas</t>
  </si>
  <si>
    <t>Pérdida anual de carbono de los suelos orgánicos</t>
  </si>
  <si>
    <r>
      <t>(ton C ha</t>
    </r>
    <r>
      <rPr>
        <vertAlign val="superscript"/>
        <sz val="9"/>
        <rFont val="Arial"/>
        <family val="2"/>
      </rPr>
      <t>-1</t>
    </r>
    <r>
      <rPr>
        <sz val="9"/>
        <rFont val="Arial"/>
        <family val="2"/>
      </rPr>
      <t xml:space="preserve"> yr</t>
    </r>
    <r>
      <rPr>
        <vertAlign val="superscript"/>
        <sz val="9"/>
        <rFont val="Arial"/>
        <family val="2"/>
      </rPr>
      <t>-1</t>
    </r>
    <r>
      <rPr>
        <sz val="9"/>
        <rFont val="Arial"/>
        <family val="2"/>
      </rPr>
      <t>)</t>
    </r>
  </si>
  <si>
    <r>
      <t>(ton C yr</t>
    </r>
    <r>
      <rPr>
        <vertAlign val="superscript"/>
        <sz val="9"/>
        <rFont val="Arial"/>
        <family val="2"/>
      </rPr>
      <t>-1</t>
    </r>
    <r>
      <rPr>
        <sz val="9"/>
        <rFont val="Arial"/>
        <family val="2"/>
      </rPr>
      <t>)</t>
    </r>
  </si>
  <si>
    <t>Tierras de cultivo que siguen siendo tierras de cultivo : cambio anual en las reservas de carbono en la biomasa</t>
  </si>
  <si>
    <r>
      <t>Ecuación 2.7</t>
    </r>
    <r>
      <rPr>
        <b/>
        <vertAlign val="superscript"/>
        <sz val="9"/>
        <rFont val="Arial"/>
        <family val="2"/>
      </rPr>
      <t>1</t>
    </r>
  </si>
  <si>
    <r>
      <t>(ton C</t>
    </r>
    <r>
      <rPr>
        <sz val="9"/>
        <rFont val="Arial"/>
        <family val="2"/>
      </rPr>
      <t xml:space="preserve"> yr</t>
    </r>
    <r>
      <rPr>
        <vertAlign val="superscript"/>
        <sz val="9"/>
        <rFont val="Arial"/>
        <family val="2"/>
      </rPr>
      <t>-1</t>
    </r>
    <r>
      <rPr>
        <sz val="9"/>
        <rFont val="Arial"/>
        <family val="2"/>
      </rPr>
      <t>)</t>
    </r>
  </si>
  <si>
    <t>Crecimiento anual de biomasa leñosa perenne</t>
  </si>
  <si>
    <t>Stock anual de carbono en biomasa removida (remoción o cosecha)</t>
  </si>
  <si>
    <t>Cambio anual en las reservas de carbono en biomasa</t>
  </si>
  <si>
    <t>Estimaciones nacionales, o tabla 5.1.</t>
  </si>
  <si>
    <t>Tierras de cultivo que siguen siendo tierras de cultivo :  Cambio anual en las reservas de carbono en suelos minerales</t>
  </si>
  <si>
    <t>Ecuación 2.25, Formulación A en el Recuadro 2.1 de la Sección 2.3.3.1</t>
  </si>
  <si>
    <t>Área en el último año de un período de inventario</t>
  </si>
  <si>
    <t>Área al inicio de un período de inventario</t>
  </si>
  <si>
    <t>Stock de referencia de carbono en el último año de un período de inventario</t>
  </si>
  <si>
    <t>Stock de referencia de carbono al comienzo de un período de inventario</t>
  </si>
  <si>
    <t>Factor de cambio de stock para el sistema o subsistema de uso de la tierra</t>
  </si>
  <si>
    <t>Factor de cambio de stock para régimen de gestión</t>
  </si>
  <si>
    <t>Factor de cambio de stock para la entrada de materia orgánica.</t>
  </si>
  <si>
    <r>
      <t>(ton C ha</t>
    </r>
    <r>
      <rPr>
        <vertAlign val="superscript"/>
        <sz val="9"/>
        <rFont val="Arial"/>
        <family val="2"/>
      </rPr>
      <t>-1</t>
    </r>
    <r>
      <rPr>
        <sz val="9"/>
        <rFont val="Arial"/>
        <family val="2"/>
      </rPr>
      <t>)</t>
    </r>
  </si>
  <si>
    <t>Tabla 2.3</t>
  </si>
  <si>
    <t>(el valor predeterminado es 20 años; si T&gt; D usa el valor de T)</t>
  </si>
  <si>
    <t>Tabla 5.5</t>
  </si>
  <si>
    <t>Tierras de cultivo que siguen siendo tierras de cultivo: cambio anual en las reservas de carbono en suelos orgánicos</t>
  </si>
  <si>
    <t>Área de tierra de suelo orgánico cultivado</t>
  </si>
  <si>
    <t>Tabla 5.6</t>
  </si>
  <si>
    <t>Pérdida anual de carbono en suelos orgánicos cultivados</t>
  </si>
  <si>
    <t>Tierra convertida en tierras de cultivo: cambio anual en las reservas de carbono en la biomasa</t>
  </si>
  <si>
    <t>Ecuación 2.16</t>
  </si>
  <si>
    <t>Ecuación 2.15, 2.16</t>
  </si>
  <si>
    <t>Área anual de tierra convertida a tierras de cultivo</t>
  </si>
  <si>
    <t>Stocks de biomasa antes de la conversión</t>
  </si>
  <si>
    <t>Pérdida anual de carbono de biomasa</t>
  </si>
  <si>
    <t xml:space="preserve"> Crecimiento anual del carbono de la biomasa</t>
  </si>
  <si>
    <t>Tabla 5.8</t>
  </si>
  <si>
    <t>Estimaciones nacionales, o tabla 5.9</t>
  </si>
  <si>
    <t>(ton</t>
  </si>
  <si>
    <t>[ton C</t>
  </si>
  <si>
    <r>
      <t>(ton dm)</t>
    </r>
    <r>
      <rPr>
        <vertAlign val="superscript"/>
        <sz val="8"/>
        <rFont val="Arial"/>
        <family val="2"/>
      </rPr>
      <t>-1</t>
    </r>
    <r>
      <rPr>
        <sz val="8"/>
        <rFont val="Arial"/>
        <family val="2"/>
      </rPr>
      <t>]</t>
    </r>
  </si>
  <si>
    <r>
      <t>(ton C yr</t>
    </r>
    <r>
      <rPr>
        <vertAlign val="superscript"/>
        <sz val="8"/>
        <rFont val="Arial"/>
        <family val="2"/>
      </rPr>
      <t>-1</t>
    </r>
    <r>
      <rPr>
        <sz val="8"/>
        <rFont val="Arial"/>
        <family val="2"/>
      </rPr>
      <t>)</t>
    </r>
  </si>
  <si>
    <t>Estimaciones nacionales, o tabla 5.1</t>
  </si>
  <si>
    <t>Tierra convertida en tierras de cultivo: cambio anual en las reservas de carbono en materia orgánica muerta debido a la conversión de la tierra</t>
  </si>
  <si>
    <t>Stock de madera muerta / hojarasca en la antigua categoría de uso del suelo</t>
  </si>
  <si>
    <t>Stock de madera muerta / hojarasca en la nueva categoría de uso del suelo</t>
  </si>
  <si>
    <t>Cambio anual en las reservas de carbono en madera muerta / hojarasca</t>
  </si>
  <si>
    <r>
      <t>(ton C ha</t>
    </r>
    <r>
      <rPr>
        <vertAlign val="superscript"/>
        <sz val="8"/>
        <rFont val="Arial"/>
        <family val="2"/>
      </rPr>
      <t>-1</t>
    </r>
    <r>
      <rPr>
        <sz val="8"/>
        <rFont val="Arial"/>
        <family val="2"/>
      </rPr>
      <t>)</t>
    </r>
  </si>
  <si>
    <t>Tabla 2.2 para hojarasca, o estadísticas nacionales</t>
  </si>
  <si>
    <t>el valor predeterminado es 1</t>
  </si>
  <si>
    <t>Tierra convertida en tierras de cultivo: cambio anual en las reservas de carbono en suelos minerales</t>
  </si>
  <si>
    <t>Ecuación  2.2</t>
  </si>
  <si>
    <t>Ecuación 2.25, Formulación B en el recuadro 2.1 de la Sección 2.3.3.1</t>
  </si>
  <si>
    <t>Área para cambio de uso del suelo por combinación de clima y suelo</t>
  </si>
  <si>
    <t>Stock de carbono de referencia para la combinación clima / suelo.</t>
  </si>
  <si>
    <t>Cambio anual en las reservas de carbono en suelos minerales.</t>
  </si>
  <si>
    <t>Tabla 2.3; Cap 2, Sec. 2.3.3.1</t>
  </si>
  <si>
    <t xml:space="preserve">Tabla 5.5 </t>
  </si>
  <si>
    <t>Tabla 5.10</t>
  </si>
  <si>
    <t>como en la ecuación 2.25</t>
  </si>
  <si>
    <t>Tierra convertida en tierras de cultivo: cambio anual en las reservas de carbono en suelos orgánicos</t>
  </si>
  <si>
    <t>Pastizales que siguen siendo pastizales: cambio anual en las reservas de carbono en suelos minerales</t>
  </si>
  <si>
    <t>Ecuación 2.25</t>
  </si>
  <si>
    <t>Subcategorías de combinaciones únicas de clima, suelo y manejo</t>
  </si>
  <si>
    <t>Stock de carbono de referencia para combinación de clima y suelo</t>
  </si>
  <si>
    <t>Factor de cambio de stock para entrada C</t>
  </si>
  <si>
    <t>Stock de carbono en el último año de un período de inventario</t>
  </si>
  <si>
    <t>Stock de carbono al comienzo de un período de inventario</t>
  </si>
  <si>
    <t>ton C</t>
  </si>
  <si>
    <t>Tabla 2.3, Cap. 2, Sec. 2.3.3.1</t>
  </si>
  <si>
    <t>Tabla 6.2</t>
  </si>
  <si>
    <r>
      <t>∆C</t>
    </r>
    <r>
      <rPr>
        <vertAlign val="subscript"/>
        <sz val="9"/>
        <rFont val="Arial"/>
        <family val="2"/>
      </rPr>
      <t>Mineral</t>
    </r>
    <r>
      <rPr>
        <sz val="9"/>
        <rFont val="Arial"/>
        <family val="2"/>
      </rPr>
      <t xml:space="preserve"> como en la ecuación 2.25</t>
    </r>
  </si>
  <si>
    <t>Pastizales que siguen siendo pastizales: Cambio anual en las reservas de carbono en suelos orgánicos</t>
  </si>
  <si>
    <t>Ecuación2.26</t>
  </si>
  <si>
    <t>Tabla 6.3</t>
  </si>
  <si>
    <t>Tierra convertida a pastizal: cambio anual en las reservas de carbono en la biomasa</t>
  </si>
  <si>
    <t>Tipo de vegetacion</t>
  </si>
  <si>
    <t>Stocks de biomasa después de la conversión.</t>
  </si>
  <si>
    <t>Crecimiento anual de biomasa de carbono</t>
  </si>
  <si>
    <t>Pérdida anual de biomasa de carbono</t>
  </si>
  <si>
    <t>(ton dm</t>
  </si>
  <si>
    <t>(tonC</t>
  </si>
  <si>
    <t>0 o Tabla 6.4</t>
  </si>
  <si>
    <t>(ver sección 6.3.1.2)</t>
  </si>
  <si>
    <t>0,47 (para vegetación herbácea); 0,5 o Tabla 4.3 (para vegetación leñosa)</t>
  </si>
  <si>
    <t>Estimaciones nacionales</t>
  </si>
  <si>
    <t>Leñoso</t>
  </si>
  <si>
    <t>Tierra convertida a pastizal: cambio anual en las reservas de carbono en materia orgánica muerta debido a la conversión de la tierra</t>
  </si>
  <si>
    <t>Tipo de vegetación</t>
  </si>
  <si>
    <t>abla 2.2 para hojarasca, o estadísticas nacionales.</t>
  </si>
  <si>
    <t>Tierra convertida a pastizal: variación anual en las reservas de carbono en suelos minerales</t>
  </si>
  <si>
    <t>Área para el cambio de uso de la tierra por clima y combinación de suelos.</t>
  </si>
  <si>
    <t>Stock de carbono de referencia para la combinación de clima y suelo</t>
  </si>
  <si>
    <t>Factor de cambio de stock para el sistema de uso de la tierra al inicio del período de inventario</t>
  </si>
  <si>
    <t>Tabla 2.3; Cap. 2, Sec. 2.3.3.1</t>
  </si>
  <si>
    <t>Tabla 5.5 (Tierras de cultivo); 1 para otros usos</t>
  </si>
  <si>
    <t>Tierra convertida a pastizal: cambio anual en las reservas de carbono en suelos orgánicos</t>
  </si>
  <si>
    <t>Humedales que siguen siendo Humedales: Emisiones de CO2-C de las turberas manejadas</t>
  </si>
  <si>
    <t>1 de 3</t>
  </si>
  <si>
    <t>Ecuación 7.4</t>
  </si>
  <si>
    <t>Área de suelos de turba ricos en nutrientes gestionados para la extracción de turba (todas las fases de producción)</t>
  </si>
  <si>
    <t>Factores de emisión para CO2: de suelos de turba ricos en nutrientes gestionados para la extracción de turba</t>
  </si>
  <si>
    <t>Área de suelos de turba pobres en nutrientes manejados para la extracción de turba (todas las fases de producción)</t>
  </si>
  <si>
    <t>Factores de emisión para CO2: de suelos de turba pobres en nutrientes manejados para la extracción de turba</t>
  </si>
  <si>
    <t>Emisiones de CO2-C de las turberas gestionadas</t>
  </si>
  <si>
    <t>Tabla 7.4</t>
  </si>
  <si>
    <t>2 de 3</t>
  </si>
  <si>
    <t>Área anual de tierra convertida a humedales</t>
  </si>
  <si>
    <t>Stocks de biomasa después de la conversión</t>
  </si>
  <si>
    <t>Emisiones por cambio en las reservas de C en la biomasa debido a la limpieza de la vegetación</t>
  </si>
  <si>
    <t>Emisiones de CO2-C en el sitio por depósitos de turba</t>
  </si>
  <si>
    <r>
      <t>(tondm  ha</t>
    </r>
    <r>
      <rPr>
        <vertAlign val="superscript"/>
        <sz val="9"/>
        <rFont val="Arial"/>
        <family val="2"/>
      </rPr>
      <t>-1</t>
    </r>
    <r>
      <rPr>
        <sz val="9"/>
        <rFont val="Arial"/>
        <family val="2"/>
      </rPr>
      <t>)</t>
    </r>
  </si>
  <si>
    <r>
      <t>(ton dm ha</t>
    </r>
    <r>
      <rPr>
        <vertAlign val="superscript"/>
        <sz val="9"/>
        <rFont val="Arial"/>
        <family val="2"/>
      </rPr>
      <t>-1</t>
    </r>
    <r>
      <rPr>
        <sz val="9"/>
        <rFont val="Arial"/>
        <family val="2"/>
      </rPr>
      <t>)</t>
    </r>
  </si>
  <si>
    <r>
      <t>[tonC (tonne dm)</t>
    </r>
    <r>
      <rPr>
        <vertAlign val="superscript"/>
        <sz val="9"/>
        <rFont val="Arial"/>
        <family val="2"/>
      </rPr>
      <t>-1</t>
    </r>
    <r>
      <rPr>
        <sz val="9"/>
        <rFont val="Arial"/>
        <family val="2"/>
      </rPr>
      <t>]</t>
    </r>
  </si>
  <si>
    <t xml:space="preserve">3 de 3 </t>
  </si>
  <si>
    <t>Ecuación 7.5</t>
  </si>
  <si>
    <t>Ecuación 7.3</t>
  </si>
  <si>
    <t>Ecuación 7.2</t>
  </si>
  <si>
    <t>Peso de secado al aire de la turba extraída 1</t>
  </si>
  <si>
    <t>Fracción de carbono de la turba seca al aire en peso 1</t>
  </si>
  <si>
    <t>Emisiones fuera de sitio de turba removida para uso hortícola</t>
  </si>
  <si>
    <t>Emisiones de CO2 de la tierra sometida a extracción de turba</t>
  </si>
  <si>
    <r>
      <t>(ton yr</t>
    </r>
    <r>
      <rPr>
        <vertAlign val="superscript"/>
        <sz val="9"/>
        <rFont val="Arial"/>
        <family val="2"/>
      </rPr>
      <t>-1</t>
    </r>
    <r>
      <rPr>
        <sz val="9"/>
        <rFont val="Arial"/>
        <family val="2"/>
      </rPr>
      <t>)</t>
    </r>
  </si>
  <si>
    <r>
      <t>(tonpeat)</t>
    </r>
    <r>
      <rPr>
        <vertAlign val="superscript"/>
        <sz val="9"/>
        <rFont val="Arial"/>
        <family val="2"/>
      </rPr>
      <t>-1</t>
    </r>
    <r>
      <rPr>
        <sz val="9"/>
        <rFont val="Arial"/>
        <family val="2"/>
      </rPr>
      <t>]</t>
    </r>
  </si>
  <si>
    <t>Humedales que siguen siendo Humedales:  Emisiones de N2O de turberas durante la extracción de turba</t>
  </si>
  <si>
    <t xml:space="preserve">1 de 1 </t>
  </si>
  <si>
    <t>Ecuación 7.7</t>
  </si>
  <si>
    <t>Área de suelos de turba ricos en nutrientes manejados para la extracción de turba, incluidas las áreas abandonadas en las que el drenaje aún está presente</t>
  </si>
  <si>
    <t>Factor de emisión para suelos orgánicos húmedos drenados ricos en nutrientes</t>
  </si>
  <si>
    <t>Emisiones directas de N2O de las turberas gestionadas para la extracción de turba</t>
  </si>
  <si>
    <t>Tabla 7.6</t>
  </si>
  <si>
    <t>Tierra convertida en humedales:  Emisiones de N2O de tierra convertida para extracción de turba</t>
  </si>
  <si>
    <t>Ecuación 7.10</t>
  </si>
  <si>
    <t xml:space="preserve">Área de tierra convertida anualmente a tierra inundada del uso original de la tierra </t>
  </si>
  <si>
    <t>Biomasa inmediatamente después de la conversión a tierra inundada</t>
  </si>
  <si>
    <t>Cambio anual en las reservas de carbono en la biomasa en tierras convertidas en tierras inundadas</t>
  </si>
  <si>
    <r>
      <t>[ton C (tonne dm)</t>
    </r>
    <r>
      <rPr>
        <vertAlign val="superscript"/>
        <sz val="9"/>
        <rFont val="Arial"/>
        <family val="2"/>
      </rPr>
      <t>-1</t>
    </r>
    <r>
      <rPr>
        <sz val="9"/>
        <rFont val="Arial"/>
        <family val="2"/>
      </rPr>
      <t>]</t>
    </r>
  </si>
  <si>
    <r>
      <t>ton C yr</t>
    </r>
    <r>
      <rPr>
        <vertAlign val="superscript"/>
        <sz val="9"/>
        <rFont val="Arial"/>
        <family val="2"/>
      </rPr>
      <t>-1</t>
    </r>
  </si>
  <si>
    <t>Tabla 4.7</t>
  </si>
  <si>
    <t>(por defecto = 0)</t>
  </si>
  <si>
    <t>Tierra convertida en humedales: emisiones de CO2  de la tierra convertida en tierra inundada</t>
  </si>
  <si>
    <t>Asentamientos que siguen siendo asentamientos: cambio anual en las reservas de carbono en suelos orgánicos</t>
  </si>
  <si>
    <t>1de 1</t>
  </si>
  <si>
    <t>Tierra convertida en asentamientos: variación anual en las reservas de carbono en la biomasa</t>
  </si>
  <si>
    <t xml:space="preserve"> Crecimiento anual de carbono de la biomasa</t>
  </si>
  <si>
    <t>Pérdida anual de carbono de la biomasa</t>
  </si>
  <si>
    <r>
      <t>(ton dm)</t>
    </r>
    <r>
      <rPr>
        <vertAlign val="superscript"/>
        <sz val="9"/>
        <rFont val="Arial"/>
        <family val="2"/>
      </rPr>
      <t>-1</t>
    </r>
    <r>
      <rPr>
        <sz val="9"/>
        <rFont val="Arial"/>
        <family val="2"/>
      </rPr>
      <t>]</t>
    </r>
  </si>
  <si>
    <r>
      <t xml:space="preserve">(ton C </t>
    </r>
    <r>
      <rPr>
        <sz val="9"/>
        <rFont val="Arial"/>
        <family val="2"/>
      </rPr>
      <t>yr</t>
    </r>
    <r>
      <rPr>
        <vertAlign val="superscript"/>
        <sz val="9"/>
        <rFont val="Arial"/>
        <family val="2"/>
      </rPr>
      <t>-1</t>
    </r>
    <r>
      <rPr>
        <sz val="9"/>
        <rFont val="Arial"/>
        <family val="2"/>
      </rPr>
      <t>)</t>
    </r>
  </si>
  <si>
    <t>Tierra convertida en asentamientos: cambio anual en las reservas de carbono en materia orgánica muerta debido a la conversión de la tierra</t>
  </si>
  <si>
    <t>Tabla 2.2 para hojarasca, o estadísticas nacionales.</t>
  </si>
  <si>
    <t>por defecto = 0</t>
  </si>
  <si>
    <t>por defecto = 1</t>
  </si>
  <si>
    <r>
      <t>(tonC yr</t>
    </r>
    <r>
      <rPr>
        <vertAlign val="superscript"/>
        <sz val="9"/>
        <rFont val="Arial"/>
        <family val="2"/>
      </rPr>
      <t>-1</t>
    </r>
    <r>
      <rPr>
        <sz val="9"/>
        <rFont val="Arial"/>
        <family val="2"/>
      </rPr>
      <t>)</t>
    </r>
  </si>
  <si>
    <t>Tierra convertida en asentamientos: variación anual en las reservas de carbono en suelos minerales</t>
  </si>
  <si>
    <t>Stock de carbono de referencia para la combinación clima / suelo</t>
  </si>
  <si>
    <r>
      <t>(ton C yr</t>
    </r>
    <r>
      <rPr>
        <vertAlign val="superscript"/>
        <sz val="7"/>
        <rFont val="Arial"/>
        <family val="2"/>
      </rPr>
      <t>-1</t>
    </r>
    <r>
      <rPr>
        <sz val="7"/>
        <rFont val="Arial"/>
        <family val="2"/>
      </rPr>
      <t>)</t>
    </r>
  </si>
  <si>
    <r>
      <t>(ton C ha</t>
    </r>
    <r>
      <rPr>
        <vertAlign val="superscript"/>
        <sz val="7"/>
        <rFont val="Arial"/>
        <family val="2"/>
      </rPr>
      <t>-1</t>
    </r>
    <r>
      <rPr>
        <sz val="7"/>
        <rFont val="Arial"/>
        <family val="2"/>
      </rPr>
      <t>)</t>
    </r>
  </si>
  <si>
    <t>A (el valor predeterminado es 20 años; si T&gt; D usa el valor de T)</t>
  </si>
  <si>
    <t>Tierra convertida en asentamientos: variación anual en las reservas de carbono en suelos orgánicos</t>
  </si>
  <si>
    <t>71/5000
Tierra convertida en otra tierra: variación anual en las reservas de carbono en la biomasa</t>
  </si>
  <si>
    <t>Área anual de tierra convertida a otra tierra</t>
  </si>
  <si>
    <t>Crecimiento anual del carbono de biomasa</t>
  </si>
  <si>
    <t xml:space="preserve">(ton C </t>
  </si>
  <si>
    <t>Tierra convertida en otra tierra: variación anual en las reservas de carbono en suelos minerales</t>
  </si>
  <si>
    <t>Ver Cap. 9, Sec. 9.3.3</t>
  </si>
  <si>
    <t>Ver Cap. 8, Sec.  8.3.3</t>
  </si>
  <si>
    <t>Ver Cap. 4, Sec. 4.3.3</t>
  </si>
  <si>
    <r>
      <t>(ton ag dm)</t>
    </r>
    <r>
      <rPr>
        <vertAlign val="superscript"/>
        <sz val="9"/>
        <rFont val="Arial"/>
        <family val="2"/>
      </rPr>
      <t>-1</t>
    </r>
    <r>
      <rPr>
        <sz val="9"/>
        <rFont val="Arial"/>
        <family val="2"/>
      </rPr>
      <t>]</t>
    </r>
  </si>
  <si>
    <t>[ton bg dm</t>
  </si>
  <si>
    <t>[ton de extracciones de biomasa</t>
  </si>
  <si>
    <r>
      <t>[ton bg dm (tonne ag dm)</t>
    </r>
    <r>
      <rPr>
        <vertAlign val="superscript"/>
        <sz val="9"/>
        <rFont val="Arial"/>
        <family val="2"/>
      </rPr>
      <t>-1</t>
    </r>
    <r>
      <rPr>
        <sz val="9"/>
        <rFont val="Arial"/>
        <family val="2"/>
      </rPr>
      <t>]</t>
    </r>
  </si>
  <si>
    <t>Tierra convertida a otra tierra: variación anual en las reservas de carbono en suelos orgánicos</t>
  </si>
  <si>
    <t>Bosque nativo: IPCC 2006; Volumen 4 Capitulo 4; cuadro 4.9                 
Plantaciones forestales: PROFAFOR (Promedio de crecimiento de plantaciones de eucalipto y pino)</t>
  </si>
  <si>
    <t>Tierras forestales que siguen siendo tierras forestales: Pérdida de carbono por la extracción de leña</t>
  </si>
  <si>
    <r>
      <t xml:space="preserve">Nota:
</t>
    </r>
    <r>
      <rPr>
        <sz val="8"/>
        <rFont val="Arial"/>
        <family val="2"/>
      </rPr>
      <t>En el caso del Ecuador en la gran mayoría de humedales, el grado de intervención es de carácter mediano, el aprovechamiento del agua se lo ha realizado luego del drenaje natural de los humedales directamente de los arroyuelos o represas de agua</t>
    </r>
    <r>
      <rPr>
        <sz val="8"/>
        <color indexed="8"/>
        <rFont val="Arial"/>
        <family val="2"/>
      </rPr>
      <t xml:space="preserve"> (Turberas Altoandinas, Ecuador, Ecopar -UICN, 2005, pág 29).</t>
    </r>
    <r>
      <rPr>
        <sz val="8"/>
        <rFont val="Arial"/>
        <family val="2"/>
      </rPr>
      <t xml:space="preserve">
De manera adicional, de acuerdo al Nivel de Referencia de la Emisiones Forestales por Deforestación, el término Turberas bajo la definición de Bosque del Ecuador se refiere a la cobertura de Moretales, de acuerdo a los datos de deforestación histórica estas áreas no se encuentran bajo presión (pág 31), por lo tanto se asume que no existe una variación en las reservas de carbono.</t>
    </r>
  </si>
  <si>
    <t xml:space="preserve">Promedio de tablas de crecimiento de pino y eucalipto </t>
  </si>
  <si>
    <t xml:space="preserve">
No se estima la variación de carbono en suelos minerales dado que el Nivel de Referencia de Emisiones Forestales de Ecuador no considera suelos dentro de sus reservorios y lo menciona como mejora a futuro (pág 30). Además, el estudio de la dinámica del flujo de carbono en este depósito requiere de datos para un período de 20 años (como mínimo). 
</t>
  </si>
  <si>
    <r>
      <rPr>
        <b/>
        <sz val="8"/>
        <rFont val="Arial"/>
        <family val="2"/>
      </rPr>
      <t>Nota:</t>
    </r>
    <r>
      <rPr>
        <sz val="8"/>
        <rFont val="Arial"/>
        <family val="2"/>
      </rPr>
      <t xml:space="preserve"> No se estima la variación de carbono en suelos minerales dado que el Nivel de Referencia de Emisiones Forestales de Ecuador no considera suelos dentro de sus reservorios y lo menciona como mejora a futuro (pag 30). Además, el estudio de la dinámica del flujo de carbono en este depósito requiere de datos para un período de 20 años (como mínimo). </t>
    </r>
  </si>
  <si>
    <t xml:space="preserve">No se estima la variación de carbono en suelos minerales dado que el Nivel de Referencia de Emisiones Forestales de Ecuador no considera suelos dentro de sus reservorios y lo menciona como mejora a futuro (pág 30). Además, el estudio de la dinámica del flujo de carbono en este depósito requiere de datos para un período de 20 años (como mínimo). </t>
  </si>
  <si>
    <r>
      <rPr>
        <b/>
        <sz val="8"/>
        <color indexed="8"/>
        <rFont val="Kalinga"/>
        <family val="2"/>
      </rPr>
      <t>Nota:</t>
    </r>
    <r>
      <rPr>
        <sz val="8"/>
        <color indexed="8"/>
        <rFont val="Kalinga"/>
        <family val="2"/>
      </rPr>
      <t xml:space="preserve">
No se estima la variación de carbono en suelos minerales dado que el Nivel de Referencia de Emisiones Forestales de Ecuador no considera suelos dentro de sus reservorios y lo menciona como mejora a futuro (pág 30). Además, el estudio de la dinámica del flujo de carbono en este depósito requiere de datos para un período de 20 años (como mínimo). </t>
    </r>
  </si>
  <si>
    <r>
      <rPr>
        <b/>
        <sz val="8"/>
        <rFont val="Arial"/>
        <family val="2"/>
      </rPr>
      <t xml:space="preserve">Nota: 
</t>
    </r>
    <r>
      <rPr>
        <sz val="8"/>
        <rFont val="Arial"/>
        <family val="2"/>
      </rPr>
      <t>El país no cuenta con información sobre emisiones de N2O de tierras convertida para extracción de turba para el año del inventario,se considera como una mejora a futuro</t>
    </r>
  </si>
  <si>
    <r>
      <rPr>
        <b/>
        <sz val="8"/>
        <rFont val="Arial"/>
        <family val="2"/>
      </rPr>
      <t>Nota:</t>
    </r>
    <r>
      <rPr>
        <sz val="8"/>
        <rFont val="Arial"/>
        <family val="2"/>
      </rPr>
      <t xml:space="preserve">
El país no cuenta con la disponibilidad de datos apropiados para realizar la estimación básica del cambio anual en las existencias de carbono en suelos minerales debido a la conversión de tierras en asentamientos.</t>
    </r>
  </si>
  <si>
    <r>
      <rPr>
        <b/>
        <sz val="8"/>
        <rFont val="Arial"/>
        <family val="2"/>
      </rPr>
      <t>Nota:</t>
    </r>
    <r>
      <rPr>
        <sz val="8"/>
        <rFont val="Arial"/>
        <family val="2"/>
      </rPr>
      <t xml:space="preserve">
El país no cuenta con la disponibilidad de datos apropiados para realizar la estimación básica del cambio anual en las existencias de carbono en suelos orgánicos debido a la conversión de tierras en asentamientos.</t>
    </r>
  </si>
  <si>
    <r>
      <rPr>
        <b/>
        <sz val="8"/>
        <color indexed="8"/>
        <rFont val="Kalinga"/>
        <family val="2"/>
      </rPr>
      <t>Nota:</t>
    </r>
    <r>
      <rPr>
        <sz val="8"/>
        <color indexed="8"/>
        <rFont val="Kalinga"/>
        <family val="2"/>
      </rPr>
      <t xml:space="preserve"> No se estima la variación de carbono en suelos minerales dado que el Nivel de Referencia de Emisiones Forestales de Ecuador no considera suelos dentro de sus reservorios y lo menciona como mejora a futuro (pág 30). Además, el estudio de la dinámica del flujo de carbono en este depósito requiere de datos para un período de 20 años (como mínimo). </t>
    </r>
  </si>
  <si>
    <r>
      <rPr>
        <b/>
        <sz val="8"/>
        <color indexed="8"/>
        <rFont val="Kalinga"/>
        <family val="2"/>
      </rPr>
      <t>Nota:</t>
    </r>
    <r>
      <rPr>
        <sz val="8"/>
        <color indexed="8"/>
        <rFont val="Kalinga"/>
        <family val="2"/>
      </rPr>
      <t xml:space="preserve"> No se estima la variación de carbono en suelos orgánicos dado que el Nivel de Referencia de Emisiones Forestales de Ecuador no considera suelos dentro de sus reservorios y lo menciona como mejora a futuro (pág 30). Además, el estudio de la dinámica del flujo de carbono en este depósito requiere de datos para un período de 20 años (como mínimo). </t>
    </r>
  </si>
  <si>
    <t>Fecha de la última actualización</t>
  </si>
  <si>
    <t>Nombre</t>
  </si>
  <si>
    <t>Unidad del MAE</t>
  </si>
  <si>
    <t>Tel institucional</t>
  </si>
  <si>
    <t>Actualización de la Herramienta</t>
  </si>
  <si>
    <t>Luis Fernando Diaz Ordoñez</t>
  </si>
  <si>
    <t>02-398-7600</t>
  </si>
  <si>
    <t>Telf celular</t>
  </si>
  <si>
    <t>E-mail</t>
  </si>
  <si>
    <t>593-993477272</t>
  </si>
  <si>
    <t>País</t>
  </si>
  <si>
    <t>Año</t>
  </si>
  <si>
    <t>Módulo</t>
  </si>
  <si>
    <t>Uso de la tierra, cambio de uso de la tierra y silvicultura</t>
  </si>
  <si>
    <t>Resumen</t>
  </si>
  <si>
    <t>Uso de la tierra durante el año de reporte</t>
  </si>
  <si>
    <t xml:space="preserve">Sector en
Directrices del IPCC </t>
  </si>
  <si>
    <r>
      <t>Cambio anual en las reservas de carbono, t CO</t>
    </r>
    <r>
      <rPr>
        <vertAlign val="subscript"/>
        <sz val="10"/>
        <rFont val="Arial"/>
        <family val="2"/>
      </rPr>
      <t xml:space="preserve">2 </t>
    </r>
    <r>
      <rPr>
        <vertAlign val="superscript"/>
        <sz val="10"/>
        <rFont val="Arial"/>
        <family val="2"/>
      </rPr>
      <t>5</t>
    </r>
  </si>
  <si>
    <t>Biomasa viva
A</t>
  </si>
  <si>
    <t>Materia orgánica muerta
B</t>
  </si>
  <si>
    <t>Suelos
C</t>
  </si>
  <si>
    <r>
      <t>Emisiones anuales CH</t>
    </r>
    <r>
      <rPr>
        <vertAlign val="subscript"/>
        <sz val="10"/>
        <rFont val="Arial"/>
        <family val="2"/>
      </rPr>
      <t>4</t>
    </r>
    <r>
      <rPr>
        <sz val="10"/>
        <rFont val="Arial"/>
        <family val="2"/>
      </rPr>
      <t xml:space="preserve">
(t)</t>
    </r>
  </si>
  <si>
    <r>
      <t>Emisiones anuales N</t>
    </r>
    <r>
      <rPr>
        <vertAlign val="subscript"/>
        <sz val="10"/>
        <rFont val="Arial"/>
        <family val="2"/>
      </rPr>
      <t>2</t>
    </r>
    <r>
      <rPr>
        <sz val="10"/>
        <rFont val="Arial"/>
        <family val="2"/>
      </rPr>
      <t>O 
(t)</t>
    </r>
  </si>
  <si>
    <r>
      <t>Emisiones anuales NO</t>
    </r>
    <r>
      <rPr>
        <vertAlign val="subscript"/>
        <sz val="10"/>
        <rFont val="Arial"/>
        <family val="2"/>
      </rPr>
      <t>x</t>
    </r>
    <r>
      <rPr>
        <sz val="10"/>
        <rFont val="Arial"/>
        <family val="2"/>
      </rPr>
      <t xml:space="preserve"> 
(t)</t>
    </r>
  </si>
  <si>
    <t>Emisiones anuales CO 
(t)</t>
  </si>
  <si>
    <t>Año del Inventario</t>
  </si>
  <si>
    <t>Tabla 5B (OPCIONAL) INFORME SECTORIAL PARA EL USO DE LA TIERRA, CAMBIO DE USO DE LA TIERRA Y SILVICULTURA</t>
  </si>
  <si>
    <t>(Uso de las categorías de la Guía de Buenas Prácticas del IPCC sobre Uso de la Tierra, Cambio de Uso de la Tierra y Silvicultura)</t>
  </si>
  <si>
    <t>(Lámina 1 de 1)</t>
  </si>
  <si>
    <t>INFORME SECTORIAL PARA INVENTARIOS NACIONALES DE GASES DE EFECTO INVERNADERO</t>
  </si>
  <si>
    <t>FUENTES DE GASES DE INVERNADERO Y CATEGORÍAS DE SUMIDERO</t>
  </si>
  <si>
    <t>Uso total de la tierra, cambio de uso de la tierra y silvicultura</t>
  </si>
  <si>
    <r>
      <t>CO</t>
    </r>
    <r>
      <rPr>
        <b/>
        <vertAlign val="subscript"/>
        <sz val="9"/>
        <rFont val="Times New Roman"/>
        <family val="1"/>
      </rPr>
      <t>2</t>
    </r>
    <r>
      <rPr>
        <b/>
        <sz val="9"/>
        <rFont val="Times New Roman"/>
        <family val="1"/>
      </rPr>
      <t xml:space="preserve"> 
Emisiones</t>
    </r>
  </si>
  <si>
    <t>emisiones TOTALES</t>
  </si>
  <si>
    <t>Emisiones netas</t>
  </si>
  <si>
    <t>A. Tierras Forestales</t>
  </si>
  <si>
    <t>1. Tierras Forestales que siguen siendo Tierras Forestales</t>
  </si>
  <si>
    <t>2. Tierras Convertidas en Tierras Forestales</t>
  </si>
  <si>
    <t>C. Pastizales</t>
  </si>
  <si>
    <t>1. Pastizales que siguen siendo Pastizales</t>
  </si>
  <si>
    <t>2. Tierras Convertidas en Pastizales</t>
  </si>
  <si>
    <t>D. Humedales</t>
  </si>
  <si>
    <t>1. Humedales que siguen siendo Humedales</t>
  </si>
  <si>
    <t>2. Tierras Convertidas en Humedales</t>
  </si>
  <si>
    <t>E.  Asentamientos</t>
  </si>
  <si>
    <t>1. Asentamientos que siguen siendo Asentamientos</t>
  </si>
  <si>
    <t>2. Tierras convertidas en Asentamientos</t>
  </si>
  <si>
    <t>F. Otras Tierras</t>
  </si>
  <si>
    <t>1. Otras Tierras que siguen siendo Otras Tierras</t>
  </si>
  <si>
    <t>Subtotal Quema de biomasa Tierras Forestales</t>
  </si>
  <si>
    <t>G. Quema de Biomasa</t>
  </si>
  <si>
    <t>Quema de Biomasa</t>
  </si>
  <si>
    <t>Area afectada por disturbios</t>
  </si>
  <si>
    <t>3C1a</t>
  </si>
  <si>
    <t>1 of 2</t>
  </si>
  <si>
    <t>[g GHG</t>
  </si>
  <si>
    <r>
      <t>(kg dm burnt)</t>
    </r>
    <r>
      <rPr>
        <vertAlign val="superscript"/>
        <sz val="9"/>
        <rFont val="Arial"/>
        <family val="2"/>
      </rPr>
      <t>-1</t>
    </r>
    <r>
      <rPr>
        <sz val="9"/>
        <rFont val="Arial"/>
        <family val="2"/>
      </rPr>
      <t>]</t>
    </r>
  </si>
  <si>
    <r>
      <t>L</t>
    </r>
    <r>
      <rPr>
        <vertAlign val="subscript"/>
        <sz val="9"/>
        <rFont val="Arial"/>
        <family val="2"/>
      </rPr>
      <t>fire</t>
    </r>
    <r>
      <rPr>
        <sz val="9"/>
        <rFont val="Arial"/>
        <family val="2"/>
      </rPr>
      <t>-CH</t>
    </r>
    <r>
      <rPr>
        <vertAlign val="subscript"/>
        <sz val="9"/>
        <rFont val="Arial"/>
        <family val="2"/>
      </rPr>
      <t>4</t>
    </r>
    <r>
      <rPr>
        <sz val="9"/>
        <rFont val="Arial"/>
        <family val="2"/>
      </rPr>
      <t xml:space="preserve"> =</t>
    </r>
  </si>
  <si>
    <r>
      <t>L</t>
    </r>
    <r>
      <rPr>
        <vertAlign val="subscript"/>
        <sz val="9"/>
        <rFont val="Arial"/>
        <family val="2"/>
      </rPr>
      <t>fire</t>
    </r>
    <r>
      <rPr>
        <sz val="9"/>
        <rFont val="Arial"/>
        <family val="2"/>
      </rPr>
      <t>-CO =</t>
    </r>
  </si>
  <si>
    <r>
      <t>L</t>
    </r>
    <r>
      <rPr>
        <vertAlign val="subscript"/>
        <sz val="9"/>
        <rFont val="Arial"/>
        <family val="2"/>
      </rPr>
      <t>fire</t>
    </r>
    <r>
      <rPr>
        <sz val="9"/>
        <rFont val="Arial"/>
        <family val="2"/>
      </rPr>
      <t>-N</t>
    </r>
    <r>
      <rPr>
        <vertAlign val="subscript"/>
        <sz val="9"/>
        <rFont val="Arial"/>
        <family val="2"/>
      </rPr>
      <t>2</t>
    </r>
    <r>
      <rPr>
        <sz val="9"/>
        <rFont val="Arial"/>
        <family val="2"/>
      </rPr>
      <t>O =</t>
    </r>
  </si>
  <si>
    <r>
      <t>L</t>
    </r>
    <r>
      <rPr>
        <vertAlign val="subscript"/>
        <sz val="9"/>
        <rFont val="Arial"/>
        <family val="2"/>
      </rPr>
      <t>fire</t>
    </r>
    <r>
      <rPr>
        <sz val="9"/>
        <rFont val="Arial"/>
        <family val="2"/>
      </rPr>
      <t>-NO</t>
    </r>
    <r>
      <rPr>
        <vertAlign val="subscript"/>
        <sz val="9"/>
        <rFont val="Arial"/>
        <family val="2"/>
      </rPr>
      <t>x</t>
    </r>
    <r>
      <rPr>
        <sz val="9"/>
        <rFont val="Arial"/>
        <family val="2"/>
      </rPr>
      <t xml:space="preserve"> =</t>
    </r>
  </si>
  <si>
    <r>
      <t>A * M</t>
    </r>
    <r>
      <rPr>
        <vertAlign val="subscript"/>
        <sz val="9"/>
        <rFont val="Arial"/>
        <family val="2"/>
      </rPr>
      <t>B</t>
    </r>
    <r>
      <rPr>
        <sz val="9"/>
        <rFont val="Arial"/>
        <family val="2"/>
      </rPr>
      <t xml:space="preserve"> * C</t>
    </r>
    <r>
      <rPr>
        <vertAlign val="subscript"/>
        <sz val="9"/>
        <rFont val="Arial"/>
        <family val="2"/>
      </rPr>
      <t>f</t>
    </r>
    <r>
      <rPr>
        <sz val="9"/>
        <rFont val="Arial"/>
        <family val="2"/>
      </rPr>
      <t xml:space="preserve"> * G</t>
    </r>
    <r>
      <rPr>
        <vertAlign val="subscript"/>
        <sz val="9"/>
        <rFont val="Arial"/>
        <family val="2"/>
      </rPr>
      <t>ef</t>
    </r>
    <r>
      <rPr>
        <sz val="9"/>
        <rFont val="Arial"/>
        <family val="2"/>
      </rPr>
      <t xml:space="preserve"> * 10</t>
    </r>
    <r>
      <rPr>
        <vertAlign val="superscript"/>
        <sz val="9"/>
        <rFont val="Arial"/>
        <family val="2"/>
      </rPr>
      <t>-3</t>
    </r>
  </si>
  <si>
    <r>
      <t>M</t>
    </r>
    <r>
      <rPr>
        <b/>
        <vertAlign val="subscript"/>
        <sz val="9"/>
        <rFont val="Arial"/>
        <family val="2"/>
      </rPr>
      <t>B</t>
    </r>
  </si>
  <si>
    <r>
      <t>C</t>
    </r>
    <r>
      <rPr>
        <b/>
        <vertAlign val="subscript"/>
        <sz val="9"/>
        <rFont val="Arial"/>
        <family val="2"/>
      </rPr>
      <t>f</t>
    </r>
  </si>
  <si>
    <r>
      <t>G</t>
    </r>
    <r>
      <rPr>
        <b/>
        <vertAlign val="subscript"/>
        <sz val="9"/>
        <rFont val="Arial"/>
        <family val="2"/>
      </rPr>
      <t>ef</t>
    </r>
  </si>
  <si>
    <r>
      <t>L</t>
    </r>
    <r>
      <rPr>
        <b/>
        <vertAlign val="subscript"/>
        <sz val="9"/>
        <rFont val="Arial"/>
        <family val="2"/>
      </rPr>
      <t>fire</t>
    </r>
    <r>
      <rPr>
        <b/>
        <sz val="9"/>
        <rFont val="Arial"/>
        <family val="2"/>
      </rPr>
      <t>-CH</t>
    </r>
    <r>
      <rPr>
        <b/>
        <vertAlign val="subscript"/>
        <sz val="9"/>
        <rFont val="Arial"/>
        <family val="2"/>
      </rPr>
      <t>4</t>
    </r>
  </si>
  <si>
    <r>
      <t>L</t>
    </r>
    <r>
      <rPr>
        <b/>
        <vertAlign val="subscript"/>
        <sz val="9"/>
        <rFont val="Arial"/>
        <family val="2"/>
      </rPr>
      <t>fire</t>
    </r>
    <r>
      <rPr>
        <b/>
        <sz val="9"/>
        <rFont val="Arial"/>
        <family val="2"/>
      </rPr>
      <t>-CO</t>
    </r>
  </si>
  <si>
    <r>
      <t>L</t>
    </r>
    <r>
      <rPr>
        <b/>
        <vertAlign val="subscript"/>
        <sz val="9"/>
        <rFont val="Arial"/>
        <family val="2"/>
      </rPr>
      <t>fire</t>
    </r>
    <r>
      <rPr>
        <b/>
        <sz val="9"/>
        <rFont val="Arial"/>
        <family val="2"/>
      </rPr>
      <t>-N</t>
    </r>
    <r>
      <rPr>
        <b/>
        <vertAlign val="subscript"/>
        <sz val="9"/>
        <rFont val="Arial"/>
        <family val="2"/>
      </rPr>
      <t>2</t>
    </r>
    <r>
      <rPr>
        <b/>
        <sz val="9"/>
        <rFont val="Arial"/>
        <family val="2"/>
      </rPr>
      <t>O</t>
    </r>
  </si>
  <si>
    <r>
      <t>L</t>
    </r>
    <r>
      <rPr>
        <b/>
        <vertAlign val="subscript"/>
        <sz val="9"/>
        <rFont val="Arial"/>
        <family val="2"/>
      </rPr>
      <t>fire</t>
    </r>
    <r>
      <rPr>
        <b/>
        <sz val="9"/>
        <rFont val="Arial"/>
        <family val="2"/>
      </rPr>
      <t>-NO</t>
    </r>
    <r>
      <rPr>
        <b/>
        <vertAlign val="subscript"/>
        <sz val="9"/>
        <rFont val="Arial"/>
        <family val="2"/>
      </rPr>
      <t>x</t>
    </r>
  </si>
  <si>
    <r>
      <t>CH</t>
    </r>
    <r>
      <rPr>
        <vertAlign val="subscript"/>
        <sz val="9"/>
        <rFont val="Arial"/>
        <family val="2"/>
      </rPr>
      <t>4</t>
    </r>
  </si>
  <si>
    <r>
      <t>N</t>
    </r>
    <r>
      <rPr>
        <vertAlign val="subscript"/>
        <sz val="9"/>
        <rFont val="Arial"/>
        <family val="2"/>
      </rPr>
      <t>2</t>
    </r>
    <r>
      <rPr>
        <sz val="9"/>
        <rFont val="Arial"/>
        <family val="2"/>
      </rPr>
      <t>O</t>
    </r>
  </si>
  <si>
    <r>
      <t>NO</t>
    </r>
    <r>
      <rPr>
        <vertAlign val="subscript"/>
        <sz val="9"/>
        <rFont val="Arial"/>
        <family val="2"/>
      </rPr>
      <t>x</t>
    </r>
  </si>
  <si>
    <t>Tabla 2.6</t>
  </si>
  <si>
    <t>Tabla 2.5</t>
  </si>
  <si>
    <t>Ecuación2.27</t>
  </si>
  <si>
    <t>Emisiones de la quema de biomasa en tierras forestales (tierras forestales que siguen siendo tierras forestales)</t>
  </si>
  <si>
    <t>Área quemada</t>
  </si>
  <si>
    <t>Masa de combustible disponible para combustión</t>
  </si>
  <si>
    <t>Factor de combustión</t>
  </si>
  <si>
    <t>Tabla 2.4</t>
  </si>
  <si>
    <r>
      <t>(ton CH</t>
    </r>
    <r>
      <rPr>
        <vertAlign val="subscript"/>
        <sz val="9"/>
        <rFont val="Arial"/>
        <family val="2"/>
      </rPr>
      <t>4</t>
    </r>
    <r>
      <rPr>
        <sz val="9"/>
        <rFont val="Arial"/>
        <family val="2"/>
      </rPr>
      <t>)</t>
    </r>
  </si>
  <si>
    <t>(ton CO)</t>
  </si>
  <si>
    <r>
      <t>(ton N</t>
    </r>
    <r>
      <rPr>
        <vertAlign val="subscript"/>
        <sz val="9"/>
        <rFont val="Arial"/>
        <family val="2"/>
      </rPr>
      <t>2</t>
    </r>
    <r>
      <rPr>
        <sz val="9"/>
        <rFont val="Arial"/>
        <family val="2"/>
      </rPr>
      <t>O)</t>
    </r>
  </si>
  <si>
    <r>
      <t>(ton NO</t>
    </r>
    <r>
      <rPr>
        <vertAlign val="subscript"/>
        <sz val="9"/>
        <rFont val="Arial"/>
        <family val="2"/>
      </rPr>
      <t>x</t>
    </r>
    <r>
      <rPr>
        <sz val="9"/>
        <rFont val="Arial"/>
        <family val="2"/>
      </rPr>
      <t>)</t>
    </r>
  </si>
  <si>
    <t>Factor de emisión para cada GEI</t>
  </si>
  <si>
    <t>Emisiones de CH4 del fuego</t>
  </si>
  <si>
    <t>Emisiones de CO del fuego</t>
  </si>
  <si>
    <t>Emisiones de N2O del fuego</t>
  </si>
  <si>
    <t>Emisiones de NOx del fuego</t>
  </si>
  <si>
    <t xml:space="preserve">IPCC 2006; Volumen 4 Capitulo 2; cuadro 2.4     </t>
  </si>
  <si>
    <t xml:space="preserve">IPCC 2006; Volumen 4 Capitulo 2; cuadro 2.5     </t>
  </si>
  <si>
    <t>Biomasa en tierra inmediatamente antes de la conversión a tierra inundada</t>
  </si>
  <si>
    <r>
      <t>CO</t>
    </r>
    <r>
      <rPr>
        <b/>
        <vertAlign val="subscript"/>
        <sz val="9"/>
        <rFont val="Times New Roman"/>
        <family val="1"/>
      </rPr>
      <t>2</t>
    </r>
    <r>
      <rPr>
        <b/>
        <sz val="9"/>
        <rFont val="Times New Roman"/>
        <family val="1"/>
      </rPr>
      <t xml:space="preserve"> 
Absorciones</t>
    </r>
  </si>
  <si>
    <r>
      <t>CO</t>
    </r>
    <r>
      <rPr>
        <vertAlign val="subscript"/>
        <sz val="10"/>
        <rFont val="Arial"/>
        <family val="2"/>
      </rPr>
      <t>2</t>
    </r>
    <r>
      <rPr>
        <sz val="10"/>
        <rFont val="Arial"/>
        <family val="2"/>
      </rPr>
      <t xml:space="preserve"> Emisiones / Absorciones
D = (A+B+C) x (-1)</t>
    </r>
  </si>
  <si>
    <t xml:space="preserve">Equivalencia a toneladas de CO2 eq </t>
  </si>
  <si>
    <t>3B4a</t>
  </si>
  <si>
    <t>3B4b</t>
  </si>
  <si>
    <t>3B6a</t>
  </si>
  <si>
    <t>Incendios forestales</t>
  </si>
  <si>
    <t>Extracción de leña</t>
  </si>
  <si>
    <t>Extracción de madera</t>
  </si>
  <si>
    <t>CO2</t>
  </si>
  <si>
    <t>Emisiones ton</t>
  </si>
  <si>
    <t>Emisones Gg</t>
  </si>
  <si>
    <t>CO2 eq</t>
  </si>
  <si>
    <t>TOTAL</t>
  </si>
  <si>
    <t>Emisiones disgregadas (cuadro de referencia, estas emisiones ya están consideradas en tierras forestales y quema de biomasa en la lámina resumen)</t>
  </si>
  <si>
    <t>IE</t>
  </si>
  <si>
    <t>B. Tierras de Cultivo</t>
  </si>
  <si>
    <t>1. Tierras de Cultivo que siguen siendo Tierras de Cultivo</t>
  </si>
  <si>
    <t>2. Tierras convertidas en Tierras de Cultivo</t>
  </si>
  <si>
    <t>[toneladas de extraciones de biomasa</t>
  </si>
  <si>
    <t>B. Seco andino</t>
  </si>
  <si>
    <t xml:space="preserve">Plantaciones forestales </t>
  </si>
  <si>
    <t>Superficie (ha)</t>
  </si>
  <si>
    <t>Equipo de Monitoreo de bosques de la Dirección Nacional Forestal del Ministerio del Ambiente, 2020</t>
  </si>
  <si>
    <t>Extracción de Madera (m3)</t>
  </si>
  <si>
    <t>Incendios Forestales (ha)</t>
  </si>
  <si>
    <t>Carbono t/ha</t>
  </si>
  <si>
    <t>Biomasa t/ha</t>
  </si>
  <si>
    <t>Fracción de C de la materia seca</t>
  </si>
  <si>
    <t>IPP 2006</t>
  </si>
  <si>
    <t>Bosque nativo bajo un regimen de protección legal (PSB, SNAP, Bosques Protectores)</t>
  </si>
  <si>
    <t>Crecimiento neto de la biomasa aérea (t/ha/año)</t>
  </si>
  <si>
    <t xml:space="preserve">IPCC 2006; Volumen 4 Capitulo 4; cuadro 4.9 </t>
  </si>
  <si>
    <t>PROFAFOR</t>
  </si>
  <si>
    <t xml:space="preserve">Relación biomasa subterránea/aérea </t>
  </si>
  <si>
    <t>Densidad de la biomasa (t/m3)</t>
  </si>
  <si>
    <t>Bosque nativo bajo un regimen de protección legal: Programa Socio Bosques (PSB), Sistema Nacional de Áreas Protegidas (SNAP), y Bosques Protectores.</t>
  </si>
  <si>
    <t>Conversión de biomasa y factor de expansión para la conversión de remociones en volumen comercializable a remociones de biomasa aérea (incluida la corteza)</t>
  </si>
  <si>
    <t>Evaluación Nacional Forestal 2014, pág 65</t>
  </si>
  <si>
    <t>CH4 + N2O</t>
  </si>
  <si>
    <t>Datos de Actividad:</t>
  </si>
  <si>
    <t>Factores de Emisión:</t>
  </si>
  <si>
    <t>Dirección Nacional Forestal (MAE), 2020</t>
  </si>
  <si>
    <t>Balance Energético Nacional, 2020</t>
  </si>
  <si>
    <t xml:space="preserve">Balance Energético Nacional, 2020 </t>
  </si>
  <si>
    <t>Consultor en Cambio Climático</t>
  </si>
  <si>
    <t>luis.diaz.ecu@gmail.com</t>
  </si>
  <si>
    <t>MAATE, 2021</t>
  </si>
  <si>
    <t xml:space="preserve">Equipo de Monitoreo de Bosques del Ministerio del Ambiente. 2020. </t>
  </si>
  <si>
    <t>Conversión de biomasa y factor de expansión para la conversión del volumen de retirada de madera y madera combustible a retirada de biomasa aérea (incluida la corteza)</t>
  </si>
  <si>
    <t xml:space="preserve">IPCC 2006 </t>
  </si>
  <si>
    <t>Evaluación nacional forestal 2015, IPCC 2006: Volumen 4, capítulo 4. Cuadro 4.13</t>
  </si>
  <si>
    <t>Tabla 4.7 y 4.8</t>
  </si>
  <si>
    <t>FAOSTAT 2021, Ministerio del Ambiente, 2020</t>
  </si>
  <si>
    <t>IPCC 2006; Volumen 4, Capítulo 4, Cuadro 4.7 y 4.8</t>
  </si>
  <si>
    <t>Ministerio del Ambiente y Agua, 2021</t>
  </si>
  <si>
    <t>El país no cuenta con datos específicos de país sobre las reservas de carbono anuales en la biomasa eliminada de cultivos. En las guías IPCC 2006 se sugieren valores por defecto para esta variable, sin embargo, estos datos no reflejan la realidad del país y su empleo sobreestimaría las emisiones reales. Esto se debe a que los principales cultivos permanentes están constituidos por palma aceitera, café y cacao; la recolección en estos cultivos no implica pérdidas considerables de biomasa. Debido a lo anterior, se tomó la decisión de no estimar las emisiones de esta categoría.</t>
  </si>
  <si>
    <t>Tierras de cultivo</t>
  </si>
  <si>
    <t>Vegetación arbustiva</t>
  </si>
  <si>
    <t>Tipo de cultivo por región climática según el IPCC</t>
  </si>
  <si>
    <t xml:space="preserve">Fuente </t>
  </si>
  <si>
    <t>t C/ha</t>
  </si>
  <si>
    <t>IPCC 2006. Vol 4, cap. 5, sección 5.3.1.1</t>
  </si>
  <si>
    <t>IPCC 2006; Volumen 4 Capitulo 5; cuadro 5.9</t>
  </si>
  <si>
    <t>IPCC 2006; Volumen 4 Capitulo 5; cuadro 5.1</t>
  </si>
  <si>
    <t>Factores de emisión</t>
  </si>
  <si>
    <t>Reservas de carbono en la biomasa  después de la conversión en tierras de cultivo (CAfter)</t>
  </si>
  <si>
    <t>Tropical, muy húmedo y Tropical muy húmedo</t>
  </si>
  <si>
    <t>Región y zona climática según el IPCC</t>
  </si>
  <si>
    <t>Existencias de biomasa después de la conversión (Bafter)</t>
  </si>
  <si>
    <t>Tropical húmedo y muy húmedo</t>
  </si>
  <si>
    <t>IPCC 2006; Volumen 4 Capitulo 6; cuadro 6.4</t>
  </si>
  <si>
    <t>IPCC 2006; Vol 4, Cap. 6; cuadro 6.4</t>
  </si>
  <si>
    <t xml:space="preserve">Vegetación arbustiva </t>
  </si>
  <si>
    <t xml:space="preserve"> t/ha</t>
  </si>
  <si>
    <t xml:space="preserve">Biomasa </t>
  </si>
  <si>
    <t>t/ha</t>
  </si>
  <si>
    <t>Existencias de Carbono</t>
  </si>
  <si>
    <t>Tierra de cultivo</t>
  </si>
  <si>
    <t>IPCC 2006, V.4, Cap.4, Tabla 4.7</t>
  </si>
  <si>
    <t>t /ha</t>
  </si>
  <si>
    <t xml:space="preserve"> tC/ha</t>
  </si>
  <si>
    <t xml:space="preserve">Existencias de Biomasa </t>
  </si>
  <si>
    <t>Biomasa viva inmediatamente después de la conversión (Bafter)</t>
  </si>
  <si>
    <t>t d.m./ha</t>
  </si>
  <si>
    <t>IPCC 2006, Vol 4, cap 7, sección 7.3.2.1</t>
  </si>
  <si>
    <t>Área anual de tierra convertida en tierras de cultivo</t>
  </si>
  <si>
    <t>En las transiciones de bosque a cultivos se considera oxidación total para todos los depósitos de carbono</t>
  </si>
  <si>
    <t>Evaluación Nacional Forestal</t>
  </si>
  <si>
    <t>Matrices de cambio de uso del suelo, Ministerio del Ambiente y Agua 2021</t>
  </si>
  <si>
    <t xml:space="preserve">IPCC 2006, V.4c Cuadro 4.8. y Tabla 4.4 </t>
  </si>
  <si>
    <t xml:space="preserve">Biomasa viva inmediatamente
después de la conversión </t>
  </si>
  <si>
    <t>IPCC 2006; Vol 4, Cap. 8, sección 8.3.1.1, Nivel 1</t>
  </si>
  <si>
    <t>Área poblada</t>
  </si>
  <si>
    <t>Biomasa viva inmediatamente
después de la conversión  (por defecto)</t>
  </si>
  <si>
    <t>Otras tierras</t>
  </si>
  <si>
    <t xml:space="preserve">Cuerpo de agua </t>
  </si>
  <si>
    <t>Evaluación Nacional Forestal, 
IPCC 2006; Volumen 4 Capitulo 5; cuadro 5.1</t>
  </si>
  <si>
    <t>Por defecto IPCC: 0,47</t>
  </si>
  <si>
    <t>Cuerpos de agua</t>
  </si>
  <si>
    <t>Tierra agropecuaria</t>
  </si>
  <si>
    <t xml:space="preserve">Evaluación Nacional Forestal, 
IPCC 2006; Volumen 4 Capitulo 5; cuadro 5.1
IPCC 2006, V.4, Cap.4, Tabla 4.7
</t>
  </si>
  <si>
    <t>Evaluación Nacional Forestal, 
IPCC 2006; V 4 Cap 5; cuadro 5.1
IPCC 2006, V.4, Cap.4, Tabla 4.7</t>
  </si>
  <si>
    <t>Area afectada por disturbios (incendios forestales)</t>
  </si>
  <si>
    <t xml:space="preserve">Programa Amazonía sin Fuego del MAATE, 2020 y FAOSTAT:Quema de biomasa en tierras forestales para Ecuador </t>
  </si>
  <si>
    <t xml:space="preserve">
Se utilizó la subcategoría: todos los bosques tropicales secundarios</t>
  </si>
  <si>
    <r>
      <t>B</t>
    </r>
    <r>
      <rPr>
        <b/>
        <vertAlign val="subscript"/>
        <sz val="7"/>
        <color theme="1"/>
        <rFont val="Times New Roman"/>
        <family val="1"/>
      </rPr>
      <t>after</t>
    </r>
  </si>
  <si>
    <t>Tierras Forestales que siguen siendo Tierras Forestales - Tier 2</t>
  </si>
  <si>
    <t>Tierras convertidas en Tierras de Cultivo  - Tier 1</t>
  </si>
  <si>
    <t>Tierras convertidas en Pastizales  - Tier 1</t>
  </si>
  <si>
    <t>Tierras convertidas en Humedales  - Tier 1</t>
  </si>
  <si>
    <t>Tierras convertidas en Asentamientos  - Tier 1</t>
  </si>
  <si>
    <t>Tierras convertidas en Otras Tierras  - Tier 1</t>
  </si>
  <si>
    <t>Sub-Total para Quema de Biomasa</t>
  </si>
  <si>
    <t>2.Tierras convertidas en Otras Tierras</t>
  </si>
  <si>
    <r>
      <rPr>
        <b/>
        <sz val="9"/>
        <rFont val="Arial"/>
        <family val="2"/>
      </rPr>
      <t>Nota</t>
    </r>
    <r>
      <rPr>
        <sz val="9"/>
        <rFont val="Arial"/>
        <family val="2"/>
      </rPr>
      <t xml:space="preserve">:
En las transiciones de Tierras de cultivo a Pastizales, </t>
    </r>
    <r>
      <rPr>
        <b/>
        <sz val="9"/>
        <rFont val="Arial"/>
        <family val="2"/>
      </rPr>
      <t>en el caso de los cultivos, se considera la recolección y luego el abandono de la tierra,</t>
    </r>
    <r>
      <rPr>
        <sz val="9"/>
        <rFont val="Arial"/>
        <family val="2"/>
      </rPr>
      <t xml:space="preserve"> por ende, la variación de las reservas de carbono por unidad de superficie para ese tipo de conversión es igual a cero y se consideran solamente las reservas de carbono resultantes de un año de crecimiento de la vegetación de las praderas tras la conversión.
</t>
    </r>
  </si>
  <si>
    <t>Factor de expansión de biomasa</t>
  </si>
  <si>
    <t>IPCC 2006; Vol 4, Cap. 9, sección 9.3.1, Nivel 1</t>
  </si>
  <si>
    <r>
      <rPr>
        <b/>
        <sz val="9"/>
        <rFont val="Arial Narrow"/>
        <family val="2"/>
      </rPr>
      <t>Caja de información:</t>
    </r>
    <r>
      <rPr>
        <sz val="9"/>
        <rFont val="Arial Narrow"/>
        <family val="2"/>
      </rPr>
      <t xml:space="preserve">
Esta hoja de trabajo describe los datos de actividad y factores de emsión para la categoría "Tierras forestales", así como también describe los factores de emisión para las categorías "Tierras de cultivo", "Pastizales", Humedales", "Asentamientos" y "Otras Tierras"</t>
    </r>
  </si>
  <si>
    <r>
      <rPr>
        <b/>
        <sz val="9"/>
        <rFont val="Arial Narrow"/>
        <family val="2"/>
      </rPr>
      <t>Caja de información:</t>
    </r>
    <r>
      <rPr>
        <sz val="9"/>
        <rFont val="Arial Narrow"/>
        <family val="2"/>
      </rPr>
      <t xml:space="preserve">
Esta hoja de trabajo describe los datos de actividad (cambios de uso de la tierra) para las categorías "Tierras de cultivo", "Pastizales", Humedales", "Asentamientos" y "Otras Tierras"</t>
    </r>
  </si>
  <si>
    <t>Datos de actividad para las categorías: tierras de cultivo, pastizales, humedales, asentamientos y otras tierras</t>
  </si>
  <si>
    <t>Superficie de tierras convertidas en Tierras de cultivo</t>
  </si>
  <si>
    <t>Uso del suelo inicial</t>
  </si>
  <si>
    <t>Uso del suelo en el año del inventario</t>
  </si>
  <si>
    <t>Matrices de uso y cambio de uso de la tierra 1990-2018, Unidad de Monitoreo de Bosques del Ministerio del Ambiente, Agua y Transición Ecológica, 2021</t>
  </si>
  <si>
    <t>Superficie de tierras convertidas en Pastizales</t>
  </si>
  <si>
    <t>Superficie de tierras convertidas en Humedales</t>
  </si>
  <si>
    <t>Superficie de tierras convertidas en Asentamientos</t>
  </si>
  <si>
    <t>Superficie de tierras convertidas en Otras tierras</t>
  </si>
  <si>
    <t>13/11/2021</t>
  </si>
  <si>
    <t>Dirección Nacional Forestal (MAE), 2021</t>
  </si>
  <si>
    <t>Extracción de Leña (m3)</t>
  </si>
  <si>
    <t xml:space="preserve"> Plataforma FAOSTAT, 2021</t>
  </si>
  <si>
    <t>Biomasa sobre el suelo de las zonas afectadas por incendios (incluído sotobosque)</t>
  </si>
  <si>
    <t>IPCC 2006, Volumen 4, Capítulo 2: Ecuación 2.14  “debe configurarse en cero si se supone que no hubo cambios en la biomasa subterránea (Nivel 1)”.</t>
  </si>
  <si>
    <r>
      <rPr>
        <b/>
        <sz val="8"/>
        <rFont val="Arial"/>
        <family val="2"/>
      </rPr>
      <t>Nota:</t>
    </r>
    <r>
      <rPr>
        <sz val="8"/>
        <rFont val="Arial"/>
        <family val="2"/>
      </rPr>
      <t xml:space="preserve"> 
De acuerdo a las Directrices del IPCC 2006 no se suministran métodos de niveles 1 o 2 para estimar el cambio en los inventarios de C inorgánico del suelo debido a la limitada información científica de que se dispone para derivar factores de cambio de inventario. Además, en el caso de suelos minerales, se tomó la decisión de no estimar la variación de carbono para todas las subcategorías del inventario. Lo anterior se debe a que las mismas no corresponden a categorías principales y los valores por defecto cuentan con altos niveles de incertidumbre. Además el Nivel de Referencia de Emisiones Forestales de Ecuador no considera suelos dentro de sus reservorios y lo menciona como mejora a futuro (pág 30).
</t>
    </r>
  </si>
  <si>
    <t>Existencias de carbono en la biomasa
después de un año (ΔCG)
(ton C ha-1)</t>
  </si>
  <si>
    <t>Valor de existencia de carbono en la biomasa después de un año: 2,6 correspondiente a "tropical húmedo", esto debido a que no hay una disgregación de los tipos de cultivo (cultivo anual, cultivo perenne, etc)</t>
  </si>
  <si>
    <t>Pérdida de
carbono de la
biomasa (L)
(ton C ha-1 año-1)</t>
  </si>
  <si>
    <t>Biomasa aérea y subterránea (ENF)</t>
  </si>
  <si>
    <t>C en Biomasa aérea y subterránea (ENF)</t>
  </si>
  <si>
    <t>C en Materia orgánica muerta (ENF)</t>
  </si>
  <si>
    <t>Existencias de biomasa por defecto presentes en los pastizales, después de la conversión de otro uso de la tierra</t>
  </si>
  <si>
    <t>Madera muerta y hojarasca</t>
  </si>
  <si>
    <r>
      <t>ΔC</t>
    </r>
    <r>
      <rPr>
        <vertAlign val="subscript"/>
        <sz val="8"/>
        <rFont val="Arial"/>
        <family val="2"/>
      </rPr>
      <t>DOM</t>
    </r>
    <r>
      <rPr>
        <sz val="8"/>
        <rFont val="Arial"/>
        <family val="2"/>
      </rPr>
      <t xml:space="preserve"> = A</t>
    </r>
    <r>
      <rPr>
        <vertAlign val="subscript"/>
        <sz val="8"/>
        <rFont val="Arial"/>
        <family val="2"/>
      </rPr>
      <t>on</t>
    </r>
    <r>
      <rPr>
        <sz val="8"/>
        <rFont val="Arial"/>
        <family val="2"/>
      </rPr>
      <t xml:space="preserve"> * (Cn - Co) / Ton</t>
    </r>
  </si>
  <si>
    <t xml:space="preserve">Evaluación Nacional Forestal, 
</t>
  </si>
  <si>
    <t xml:space="preserve">Se considera lo descrito en la hoja original de trabajo "3C1a_Biomass Burning FL" (IPCC 2006): Cuando no se dispone de datos para MB y Cf, se puede utilizar un valor predeterminado para la cantidad de combustible realmente quemado (MB * Cf) (Tabla 2.4). En este caso, MB toma el valor tomado de la tabla, mientras que Cf debe ser 1. </t>
  </si>
  <si>
    <t xml:space="preserve">Para los  estratos de bosque  se usó 2,28 correspondiente a bosques naturales con un nivel de existencias en crecimiento de 41-60 m3 (esto debido a que las directrices del IPCC 2006 mencionan: Si se desconoce el valor específico de pérdida por cosecha de un país dado, los valores por defecto son del 10% para maderas duras, por lo cual, el promedio de existencias de biomasa en los 9 estratos de bosques de la Evaluación Nacional Forestal es de 200,65, entonces el 10% sería 2,01, con este análisis se evidencia que el valor mas cercano al 10% del contenido de biomasa es 2,28 (nivel de existencias en crecimiento de 41-60 m3).
Para plantaciones forestales se usó 1,1  correspondiente a coníferas con un nivel de existencias en crecimiento de 41-60 m3 (esto debido a que las directrices del IPCC 2006 mencionan: Si se desconoce el valor específico de pérdida por cosecha de un país dado, los valores por defecto son del 10% para maderas duras, por lo cual, el contenido de biomasa en las plantaciones forestales es de 184,15, entonces el 10% sería 1,84, con este análisis se evidencia que el valor mas cercano al 10% del contenido de biomasa es 1,1 (nivel de existencias en crecimiento de 41-60 m3).
</t>
  </si>
  <si>
    <t>Evaluación Nacional Forestal, pág 298. Se usó 0,24 debido a que los cálculos para determinar los contenidos de carbono usaron ese valor</t>
  </si>
  <si>
    <t>Biomasa de la materia orgánica muerta (ENF)</t>
  </si>
  <si>
    <t>Nota: fd (fracción de biomasa) =se tomó como referencia lo mencionado por Balde y Vega (2019), los cuales mencionan que los incendios forestales consumen porcentajes variables entre 44,4% y 70,3% de la biomasa total disponible, además de lo dicho por García (2014), el cual señala que la fracción de biomasa quemada in situ y fuera de bosques es del 50%. Para el caso de la estimación de las emisiones de GEI a causa de incendios forestales en el Ecuador, se toma en consideración lo mencionado por ambas publicaciones utilizando un valor de fd = 0,5</t>
  </si>
  <si>
    <t>Se utiliza el valor cero debido a que las pérdidas por extracción de madera, extracción de leña e incendios forestales están calculadas en la subcategoría de tierras forestales que se mantienen como tales, para este caso se asume que las emimsiones de GEI se dán por la remoción total de la covertura vegetal de las tierras que pasan a ser tierras de cultivo</t>
  </si>
  <si>
    <t>Con respecto al stock de madera muerta / hojarasca en la antigua categoría de uso del suelo para los cambios desde tierras de cultivo, humedales y otras tierras hacia pastizales se usa el valor cero debido a que en las directrices del IPCC 2006 se menciona lo siguiente: Es probable que muchos usos de la tierra no tengan un depósito de madera muerta u hojarasca, de modo que puede suponerse que los depósitos de carbono correspondientes anteriores a la conversión son cero (IPPC 2006, Vol 4, Cap 6, Pag 6.35)</t>
  </si>
  <si>
    <r>
      <rPr>
        <b/>
        <sz val="8"/>
        <rFont val="Arial"/>
        <family val="2"/>
      </rPr>
      <t>Nota:</t>
    </r>
    <r>
      <rPr>
        <sz val="8"/>
        <rFont val="Arial"/>
        <family val="2"/>
      </rPr>
      <t xml:space="preserve">
- Con respecto a las </t>
    </r>
    <r>
      <rPr>
        <b/>
        <sz val="8"/>
        <rFont val="Arial"/>
        <family val="2"/>
      </rPr>
      <t xml:space="preserve">reservas de biomasa en pie en términos de carbono en bosques regenerados naturalmente </t>
    </r>
    <r>
      <rPr>
        <sz val="8"/>
        <rFont val="Arial"/>
        <family val="2"/>
      </rPr>
      <t xml:space="preserve">la ENF en su pág. 120 indica que las </t>
    </r>
    <r>
      <rPr>
        <i/>
        <sz val="8"/>
        <rFont val="Arial"/>
        <family val="2"/>
      </rPr>
      <t xml:space="preserve">Parcelas de regeneración son muy pequeñas para detectar regeneración de especies prioritarias para el manejo o de conservación.
- </t>
    </r>
    <r>
      <rPr>
        <sz val="8"/>
        <rFont val="Arial"/>
        <family val="2"/>
      </rPr>
      <t xml:space="preserve">Y en cuanto a la </t>
    </r>
    <r>
      <rPr>
        <b/>
        <sz val="8"/>
        <rFont val="Arial"/>
        <family val="2"/>
      </rPr>
      <t>tasa de mortalidad</t>
    </r>
    <r>
      <rPr>
        <sz val="8"/>
        <rFont val="Arial"/>
        <family val="2"/>
      </rPr>
      <t xml:space="preserve"> </t>
    </r>
    <r>
      <rPr>
        <b/>
        <sz val="8"/>
        <rFont val="Arial"/>
        <family val="2"/>
      </rPr>
      <t>en bosques regenerados naturalmente</t>
    </r>
    <r>
      <rPr>
        <sz val="8"/>
        <rFont val="Arial"/>
        <family val="2"/>
      </rPr>
      <t xml:space="preserve"> la ENF en su pág. 233, en la Agenda de investigación plantea como uno de los temas de investigación futura a la</t>
    </r>
    <r>
      <rPr>
        <b/>
        <i/>
        <sz val="8"/>
        <rFont val="Arial"/>
        <family val="2"/>
      </rPr>
      <t xml:space="preserve"> </t>
    </r>
    <r>
      <rPr>
        <i/>
        <sz val="8"/>
        <rFont val="Arial"/>
        <family val="2"/>
      </rPr>
      <t xml:space="preserve">Determinación de especies prioritarias para la investigación por zonas y sus características para el manejo (crecimiento, mortalidad, reclutamiento); especies en riesgo o con vacíos de información sobre su crecimiento, reproducción y regeneración.
</t>
    </r>
  </si>
  <si>
    <r>
      <rPr>
        <b/>
        <sz val="8"/>
        <rFont val="Arial"/>
        <family val="2"/>
      </rPr>
      <t>Nota:</t>
    </r>
    <r>
      <rPr>
        <sz val="8"/>
        <rFont val="Arial"/>
        <family val="2"/>
      </rPr>
      <t xml:space="preserve">
En el caso del Ecuador en la gran mayoría de humedales, el grado de intervención es de carácter mediano, el aprovechamiento del agua se lo ha realizado luego del drenaje natural de los humedales directamente de los arroyuelos (Turberas Altoandinas, Ecuador, Ecopar -UICN, 2005, pág 29).</t>
    </r>
  </si>
  <si>
    <r>
      <rPr>
        <b/>
        <sz val="8"/>
        <rFont val="Arial"/>
        <family val="2"/>
      </rPr>
      <t xml:space="preserve">Nota: </t>
    </r>
    <r>
      <rPr>
        <sz val="8"/>
        <rFont val="Arial"/>
        <family val="2"/>
      </rPr>
      <t xml:space="preserve">
En el caso del Ecuador en la gran mayoría de humedales, el grado de intervención es de carácter mediano, el aprovechamiento del agua se lo ha realizado luego del drenaje natural de los humedales directamente de los arroyuelos (Turberas Altoandinas, Ecuador, Ecopar -UICN, 2005, pág 29).
</t>
    </r>
  </si>
  <si>
    <t>En el caso del Ecuador en la gran mayoría de humedales, el grado de intervención es de carácter mediano, el aprovechamiento del agua se lo ha realizado luego del drenaje natural de los humedales directamente de los arroyuelos, no se realiza la práctica del drenaje artificial (Turberas Altoandinas, Ecuador, Ecopar -UICN, 2005, pag 29).</t>
  </si>
  <si>
    <t xml:space="preserve">Evaluación Nacional Forestal, 2014
</t>
  </si>
  <si>
    <t>Categorías</t>
  </si>
  <si>
    <t>%</t>
  </si>
  <si>
    <t>Emisiones - Absorciones (Gg CO₂ eq)</t>
  </si>
  <si>
    <t>Area (Ha)</t>
  </si>
  <si>
    <r>
      <t>Factor de emision (t CH</t>
    </r>
    <r>
      <rPr>
        <vertAlign val="subscript"/>
        <sz val="10"/>
        <rFont val="Arial"/>
        <family val="2"/>
      </rPr>
      <t>4</t>
    </r>
    <r>
      <rPr>
        <sz val="10"/>
        <rFont val="Arial"/>
        <family val="2"/>
      </rPr>
      <t>/Ha)</t>
    </r>
  </si>
  <si>
    <r>
      <t>Factor de emision (t N</t>
    </r>
    <r>
      <rPr>
        <vertAlign val="subscript"/>
        <sz val="10"/>
        <rFont val="Arial"/>
        <family val="2"/>
      </rPr>
      <t>2</t>
    </r>
    <r>
      <rPr>
        <sz val="10"/>
        <rFont val="Arial"/>
        <family val="2"/>
      </rPr>
      <t>O/Ha)</t>
    </r>
  </si>
  <si>
    <r>
      <t>Factor de emision (t NO</t>
    </r>
    <r>
      <rPr>
        <vertAlign val="subscript"/>
        <sz val="10"/>
        <rFont val="Arial"/>
        <family val="2"/>
      </rPr>
      <t>x</t>
    </r>
    <r>
      <rPr>
        <sz val="10"/>
        <rFont val="Arial"/>
        <family val="2"/>
      </rPr>
      <t>/Ha)</t>
    </r>
  </si>
  <si>
    <t>Factor de emision (t CO/Ha)</t>
  </si>
  <si>
    <r>
      <t>Factor de emision (t CO</t>
    </r>
    <r>
      <rPr>
        <vertAlign val="subscript"/>
        <sz val="10"/>
        <rFont val="Arial"/>
        <family val="2"/>
      </rPr>
      <t>2 equivalent</t>
    </r>
    <r>
      <rPr>
        <sz val="10"/>
        <rFont val="Arial"/>
        <family val="2"/>
      </rPr>
      <t>/Ha)</t>
    </r>
  </si>
  <si>
    <t>Has</t>
  </si>
  <si>
    <t>Factor emision</t>
  </si>
  <si>
    <t>Tierras forestales</t>
  </si>
  <si>
    <t>Plantaciones forestales</t>
  </si>
  <si>
    <t>Bosques nativos</t>
  </si>
  <si>
    <t>Two ways of calculating the emision factor (absortion of forests &gt; 20 years) and both are very similar 4.36 vs 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</si>
</sst>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 #,##0.00_ ;_ * \-#,##0.00_ ;_ * &quot;-&quot;??_ ;_ @_ "/>
    <numFmt numFmtId="165" formatCode="_(* #,##0.00_);_(* \(#,##0.00\);_(* &quot;-&quot;??_);_(@_)"/>
    <numFmt numFmtId="166" formatCode="0.0"/>
    <numFmt numFmtId="167" formatCode="#,##0.0"/>
    <numFmt numFmtId="168" formatCode="#,##0.000"/>
    <numFmt numFmtId="169" formatCode="_ * #,##0_ ;_ * \-#,##0_ ;_ * &quot;-&quot;??_ ;_ @_ "/>
  </numFmts>
  <fonts count="81" x14ac:knownFonts="1">
    <font>
      <sz val="10"/>
      <name val="Arial"/>
    </font>
    <font>
      <sz val="11"/>
      <color theme="1"/>
      <name val="Calibri"/>
      <family val="2"/>
      <scheme val="minor"/>
    </font>
    <font>
      <sz val="10"/>
      <name val="Arial"/>
      <family val="2"/>
    </font>
    <font>
      <b/>
      <sz val="9"/>
      <name val="Arial"/>
      <family val="2"/>
    </font>
    <font>
      <sz val="9"/>
      <name val="Arial"/>
      <family val="2"/>
    </font>
    <font>
      <vertAlign val="superscript"/>
      <sz val="9"/>
      <name val="Arial"/>
      <family val="2"/>
    </font>
    <font>
      <vertAlign val="subscript"/>
      <sz val="9"/>
      <name val="Arial"/>
      <family val="2"/>
    </font>
    <font>
      <b/>
      <vertAlign val="subscript"/>
      <sz val="9"/>
      <name val="Arial"/>
      <family val="2"/>
    </font>
    <font>
      <b/>
      <sz val="9"/>
      <name val="Symbol"/>
      <family val="1"/>
      <charset val="2"/>
    </font>
    <font>
      <sz val="8"/>
      <name val="Arial"/>
      <family val="2"/>
    </font>
    <font>
      <sz val="8"/>
      <name val="Arial"/>
      <family val="2"/>
    </font>
    <font>
      <vertAlign val="subscript"/>
      <sz val="8"/>
      <name val="Arial"/>
      <family val="2"/>
    </font>
    <font>
      <sz val="8"/>
      <name val="Times New Roman"/>
      <family val="1"/>
    </font>
    <font>
      <sz val="10"/>
      <name val="Arial"/>
      <family val="2"/>
    </font>
    <font>
      <vertAlign val="superscript"/>
      <sz val="8"/>
      <name val="Times New Roman"/>
      <family val="1"/>
    </font>
    <font>
      <b/>
      <vertAlign val="superscript"/>
      <sz val="9"/>
      <name val="Arial"/>
      <family val="2"/>
    </font>
    <font>
      <vertAlign val="superscript"/>
      <sz val="8"/>
      <name val="Arial"/>
      <family val="2"/>
    </font>
    <font>
      <sz val="7"/>
      <name val="Arial"/>
      <family val="2"/>
    </font>
    <font>
      <vertAlign val="superscript"/>
      <sz val="7"/>
      <name val="Arial"/>
      <family val="2"/>
    </font>
    <font>
      <vertAlign val="subscript"/>
      <sz val="7"/>
      <name val="Arial"/>
      <family val="2"/>
    </font>
    <font>
      <b/>
      <sz val="7"/>
      <name val="Arial"/>
      <family val="2"/>
    </font>
    <font>
      <b/>
      <vertAlign val="subscript"/>
      <sz val="7"/>
      <name val="Arial"/>
      <family val="2"/>
    </font>
    <font>
      <b/>
      <sz val="8"/>
      <name val="Arial"/>
      <family val="2"/>
    </font>
    <font>
      <b/>
      <vertAlign val="subscript"/>
      <sz val="8"/>
      <name val="Arial"/>
      <family val="2"/>
    </font>
    <font>
      <sz val="8"/>
      <name val="Symbol"/>
      <family val="1"/>
      <charset val="2"/>
    </font>
    <font>
      <b/>
      <sz val="8"/>
      <name val="Symbol"/>
      <family val="1"/>
      <charset val="2"/>
    </font>
    <font>
      <sz val="10"/>
      <name val="Arial"/>
      <family val="2"/>
    </font>
    <font>
      <b/>
      <sz val="10"/>
      <name val="Arial"/>
      <family val="2"/>
    </font>
    <font>
      <sz val="9"/>
      <name val="Symbol"/>
      <family val="1"/>
      <charset val="2"/>
    </font>
    <font>
      <sz val="9"/>
      <name val="SimSun"/>
    </font>
    <font>
      <b/>
      <i/>
      <vertAlign val="subscript"/>
      <sz val="9"/>
      <name val="Arial"/>
      <family val="2"/>
    </font>
    <font>
      <sz val="9"/>
      <name val="Times New Roman"/>
      <family val="1"/>
    </font>
    <font>
      <sz val="8"/>
      <color indexed="8"/>
      <name val="Arial"/>
      <family val="2"/>
    </font>
    <font>
      <i/>
      <sz val="10"/>
      <name val="Arial"/>
      <family val="2"/>
    </font>
    <font>
      <i/>
      <sz val="8"/>
      <name val="Arial"/>
      <family val="2"/>
    </font>
    <font>
      <b/>
      <i/>
      <sz val="8"/>
      <name val="Arial"/>
      <family val="2"/>
    </font>
    <font>
      <vertAlign val="subscript"/>
      <sz val="10"/>
      <name val="Arial"/>
      <family val="2"/>
    </font>
    <font>
      <sz val="8"/>
      <color indexed="8"/>
      <name val="Kalinga"/>
      <family val="2"/>
    </font>
    <font>
      <b/>
      <sz val="8"/>
      <color indexed="8"/>
      <name val="Kalinga"/>
      <family val="2"/>
    </font>
    <font>
      <vertAlign val="superscript"/>
      <sz val="10"/>
      <name val="Arial"/>
      <family val="2"/>
    </font>
    <font>
      <sz val="8"/>
      <name val="Helvetica"/>
      <family val="2"/>
    </font>
    <font>
      <b/>
      <sz val="11"/>
      <name val="Times New Roman"/>
      <family val="1"/>
    </font>
    <font>
      <b/>
      <sz val="12"/>
      <name val="Times New Roman"/>
      <family val="1"/>
    </font>
    <font>
      <sz val="12"/>
      <name val="Times New Roman"/>
      <family val="1"/>
    </font>
    <font>
      <b/>
      <sz val="9"/>
      <name val="Times New Roman"/>
      <family val="1"/>
    </font>
    <font>
      <b/>
      <sz val="8"/>
      <name val="Times New Roman"/>
      <family val="1"/>
    </font>
    <font>
      <b/>
      <vertAlign val="subscript"/>
      <sz val="9"/>
      <name val="Times New Roman"/>
      <family val="1"/>
    </font>
    <font>
      <b/>
      <vertAlign val="subscript"/>
      <sz val="12"/>
      <name val="Times New Roman"/>
      <family val="1"/>
    </font>
    <font>
      <sz val="8"/>
      <color indexed="8"/>
      <name val="Kalinga"/>
      <family val="2"/>
    </font>
    <font>
      <sz val="9"/>
      <color indexed="81"/>
      <name val="Tahoma"/>
      <family val="2"/>
    </font>
    <font>
      <b/>
      <sz val="9"/>
      <color indexed="81"/>
      <name val="Tahoma"/>
      <family val="2"/>
    </font>
    <font>
      <b/>
      <sz val="10"/>
      <name val="Arial Narrow"/>
      <family val="2"/>
    </font>
    <font>
      <sz val="10"/>
      <name val="Arial Narrow"/>
      <family val="2"/>
    </font>
    <font>
      <sz val="8"/>
      <name val="Arial Narrow"/>
      <family val="2"/>
    </font>
    <font>
      <b/>
      <sz val="9"/>
      <name val="Arial Narrow"/>
      <family val="2"/>
    </font>
    <font>
      <sz val="10"/>
      <color rgb="FF000000"/>
      <name val="Arial"/>
      <family val="2"/>
    </font>
    <font>
      <b/>
      <sz val="10"/>
      <color rgb="FF000000"/>
      <name val="Arial"/>
      <family val="2"/>
    </font>
    <font>
      <b/>
      <sz val="8"/>
      <color rgb="FF000000"/>
      <name val="Arial"/>
      <family val="2"/>
    </font>
    <font>
      <sz val="8"/>
      <color rgb="FF000000"/>
      <name val="Arial"/>
      <family val="2"/>
    </font>
    <font>
      <sz val="8"/>
      <color theme="1"/>
      <name val="Times New Roman"/>
      <family val="1"/>
    </font>
    <font>
      <b/>
      <sz val="8"/>
      <color theme="1"/>
      <name val="Times New Roman"/>
      <family val="1"/>
    </font>
    <font>
      <b/>
      <sz val="9"/>
      <color rgb="FFFF0000"/>
      <name val="Arial"/>
      <family val="2"/>
    </font>
    <font>
      <sz val="9"/>
      <color rgb="FFFF0000"/>
      <name val="Arial"/>
      <family val="2"/>
    </font>
    <font>
      <b/>
      <sz val="10"/>
      <color theme="1"/>
      <name val="Arial Narrow"/>
      <family val="2"/>
    </font>
    <font>
      <sz val="10"/>
      <color theme="1"/>
      <name val="Arial Narrow"/>
      <family val="2"/>
    </font>
    <font>
      <b/>
      <sz val="8"/>
      <color rgb="FF000000"/>
      <name val="Times New Roman"/>
      <family val="1"/>
    </font>
    <font>
      <sz val="8"/>
      <color rgb="FF000000"/>
      <name val="Times New Roman"/>
      <family val="1"/>
    </font>
    <font>
      <sz val="8"/>
      <color rgb="FF000000"/>
      <name val="Kalinga"/>
      <family val="2"/>
    </font>
    <font>
      <sz val="9"/>
      <color rgb="FF000000"/>
      <name val="Times New Roman"/>
      <family val="1"/>
    </font>
    <font>
      <b/>
      <sz val="9"/>
      <color rgb="FF000000"/>
      <name val="Times New Roman"/>
      <family val="1"/>
    </font>
    <font>
      <b/>
      <sz val="8"/>
      <color theme="1"/>
      <name val="Arial Narrow"/>
      <family val="2"/>
    </font>
    <font>
      <b/>
      <sz val="7"/>
      <color theme="1"/>
      <name val="Arial Narrow"/>
      <family val="2"/>
    </font>
    <font>
      <sz val="7"/>
      <color theme="1"/>
      <name val="Arial Narrow"/>
      <family val="2"/>
    </font>
    <font>
      <sz val="8"/>
      <color theme="1"/>
      <name val="Arial Narrow"/>
      <family val="2"/>
    </font>
    <font>
      <sz val="8"/>
      <color rgb="FF000000"/>
      <name val="Arial Narrow"/>
      <family val="2"/>
    </font>
    <font>
      <b/>
      <sz val="7"/>
      <color theme="1"/>
      <name val="Times New Roman"/>
      <family val="1"/>
    </font>
    <font>
      <b/>
      <vertAlign val="subscript"/>
      <sz val="7"/>
      <color theme="1"/>
      <name val="Times New Roman"/>
      <family val="1"/>
    </font>
    <font>
      <b/>
      <sz val="8"/>
      <name val="Arial Narrow"/>
      <family val="2"/>
    </font>
    <font>
      <sz val="9"/>
      <name val="Arial Narrow"/>
      <family val="2"/>
    </font>
    <font>
      <b/>
      <sz val="11"/>
      <name val="Calibri"/>
      <family val="2"/>
      <scheme val="minor"/>
    </font>
    <font>
      <sz val="11"/>
      <name val="Calibri"/>
      <family val="2"/>
      <scheme val="minor"/>
    </font>
  </fonts>
  <fills count="21">
    <fill>
      <patternFill patternType="none"/>
    </fill>
    <fill>
      <patternFill patternType="gray125"/>
    </fill>
    <fill>
      <patternFill patternType="solid">
        <fgColor indexed="22"/>
        <bgColor indexed="64"/>
      </patternFill>
    </fill>
    <fill>
      <patternFill patternType="solid">
        <fgColor rgb="FFE3E3E3"/>
        <bgColor rgb="FF000000"/>
      </patternFill>
    </fill>
    <fill>
      <patternFill patternType="solid">
        <fgColor rgb="FFD9D9D9"/>
        <bgColor rgb="FF000000"/>
      </patternFill>
    </fill>
    <fill>
      <patternFill patternType="solid">
        <fgColor theme="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14999847407452621"/>
        <bgColor indexed="9"/>
      </patternFill>
    </fill>
    <fill>
      <patternFill patternType="solid">
        <fgColor rgb="FFFFFFFF"/>
        <bgColor rgb="FF000000"/>
      </patternFill>
    </fill>
    <fill>
      <patternFill patternType="solid">
        <fgColor theme="9"/>
        <bgColor indexed="64"/>
      </patternFill>
    </fill>
    <fill>
      <patternFill patternType="solid">
        <fgColor rgb="FF92D050"/>
        <bgColor indexed="64"/>
      </patternFill>
    </fill>
    <fill>
      <patternFill patternType="solid">
        <fgColor theme="7"/>
        <bgColor indexed="64"/>
      </patternFill>
    </fill>
    <fill>
      <patternFill patternType="solid">
        <fgColor theme="4" tint="0.39997558519241921"/>
        <bgColor indexed="9"/>
      </patternFill>
    </fill>
    <fill>
      <patternFill patternType="solid">
        <fgColor theme="4" tint="0.39997558519241921"/>
        <bgColor indexed="64"/>
      </patternFill>
    </fill>
    <fill>
      <patternFill patternType="solid">
        <fgColor rgb="FF92D050"/>
        <bgColor indexed="9"/>
      </patternFill>
    </fill>
    <fill>
      <patternFill patternType="solid">
        <fgColor theme="0"/>
        <bgColor indexed="9"/>
      </patternFill>
    </fill>
    <fill>
      <patternFill patternType="solid">
        <fgColor theme="9" tint="0.59999389629810485"/>
        <bgColor indexed="64"/>
      </patternFill>
    </fill>
    <fill>
      <patternFill patternType="solid">
        <fgColor rgb="FFFFFF00"/>
        <bgColor indexed="64"/>
      </patternFill>
    </fill>
  </fills>
  <borders count="62">
    <border>
      <left/>
      <right/>
      <top/>
      <bottom/>
      <diagonal/>
    </border>
    <border>
      <left/>
      <right style="medium">
        <color indexed="64"/>
      </right>
      <top/>
      <bottom style="medium">
        <color indexed="64"/>
      </bottom>
      <diagonal/>
    </border>
    <border>
      <left/>
      <right style="medium">
        <color indexed="64"/>
      </right>
      <top/>
      <bottom/>
      <diagonal/>
    </border>
    <border>
      <left/>
      <right style="medium">
        <color indexed="64"/>
      </right>
      <top/>
      <bottom style="double">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8"/>
      </right>
      <top/>
      <bottom style="medium">
        <color indexed="64"/>
      </bottom>
      <diagonal/>
    </border>
    <border>
      <left style="thin">
        <color indexed="64"/>
      </left>
      <right style="thin">
        <color indexed="64"/>
      </right>
      <top/>
      <bottom/>
      <diagonal/>
    </border>
    <border>
      <left style="medium">
        <color indexed="64"/>
      </left>
      <right/>
      <top/>
      <bottom style="medium">
        <color indexed="64"/>
      </bottom>
      <diagonal/>
    </border>
    <border>
      <left/>
      <right/>
      <top style="medium">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double">
        <color indexed="64"/>
      </top>
      <bottom/>
      <diagonal/>
    </border>
    <border>
      <left style="medium">
        <color indexed="64"/>
      </left>
      <right/>
      <top style="medium">
        <color indexed="64"/>
      </top>
      <bottom style="double">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double">
        <color indexed="64"/>
      </bottom>
      <diagonal/>
    </border>
    <border>
      <left/>
      <right style="medium">
        <color indexed="8"/>
      </right>
      <top style="medium">
        <color indexed="64"/>
      </top>
      <bottom style="medium">
        <color indexed="64"/>
      </bottom>
      <diagonal/>
    </border>
    <border>
      <left style="medium">
        <color indexed="64"/>
      </left>
      <right style="medium">
        <color indexed="64"/>
      </right>
      <top/>
      <bottom style="medium">
        <color indexed="8"/>
      </bottom>
      <diagonal/>
    </border>
    <border>
      <left style="medium">
        <color indexed="8"/>
      </left>
      <right/>
      <top style="medium">
        <color indexed="64"/>
      </top>
      <bottom style="medium">
        <color indexed="64"/>
      </bottom>
      <diagonal/>
    </border>
    <border>
      <left/>
      <right style="medium">
        <color indexed="64"/>
      </right>
      <top style="double">
        <color indexed="64"/>
      </top>
      <bottom/>
      <diagonal/>
    </border>
    <border>
      <left/>
      <right style="medium">
        <color indexed="64"/>
      </right>
      <top/>
      <bottom style="medium">
        <color indexed="8"/>
      </bottom>
      <diagonal/>
    </border>
    <border>
      <left style="medium">
        <color indexed="64"/>
      </left>
      <right/>
      <top style="thin">
        <color indexed="64"/>
      </top>
      <bottom style="thin">
        <color indexed="64"/>
      </bottom>
      <diagonal/>
    </border>
    <border>
      <left/>
      <right style="medium">
        <color indexed="8"/>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s>
  <cellStyleXfs count="6">
    <xf numFmtId="0" fontId="0" fillId="0" borderId="0"/>
    <xf numFmtId="43" fontId="2" fillId="0" borderId="0" applyFont="0" applyFill="0" applyBorder="0" applyAlignment="0" applyProtection="0"/>
    <xf numFmtId="0" fontId="26" fillId="0" borderId="0"/>
    <xf numFmtId="0" fontId="26" fillId="0" borderId="0"/>
    <xf numFmtId="0" fontId="31" fillId="0" borderId="0"/>
    <xf numFmtId="0" fontId="1" fillId="0" borderId="0"/>
  </cellStyleXfs>
  <cellXfs count="926">
    <xf numFmtId="0" fontId="0" fillId="0" borderId="0" xfId="0"/>
    <xf numFmtId="0" fontId="3" fillId="2" borderId="1" xfId="0" applyFont="1" applyFill="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3" fillId="0" borderId="3" xfId="0" applyFont="1" applyBorder="1" applyAlignment="1">
      <alignment horizontal="center"/>
    </xf>
    <xf numFmtId="0" fontId="8" fillId="0" borderId="3" xfId="0" applyFont="1" applyBorder="1" applyAlignment="1">
      <alignment horizontal="center"/>
    </xf>
    <xf numFmtId="0" fontId="4" fillId="0" borderId="1" xfId="0" applyFont="1" applyBorder="1" applyAlignment="1">
      <alignment wrapText="1"/>
    </xf>
    <xf numFmtId="0" fontId="4" fillId="0" borderId="1" xfId="0" applyFont="1" applyBorder="1" applyAlignment="1">
      <alignment horizontal="right" wrapText="1"/>
    </xf>
    <xf numFmtId="0" fontId="4" fillId="0" borderId="2" xfId="0" applyFont="1" applyBorder="1" applyAlignment="1">
      <alignment horizontal="right" wrapText="1"/>
    </xf>
    <xf numFmtId="0" fontId="4" fillId="2" borderId="1" xfId="0" applyFont="1" applyFill="1" applyBorder="1"/>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top" wrapText="1"/>
    </xf>
    <xf numFmtId="0" fontId="10" fillId="0" borderId="2" xfId="0" applyFont="1" applyBorder="1" applyAlignment="1">
      <alignment horizontal="center" wrapText="1"/>
    </xf>
    <xf numFmtId="0" fontId="10" fillId="0" borderId="1" xfId="0" applyFont="1" applyBorder="1" applyAlignment="1">
      <alignment horizontal="center" wrapText="1"/>
    </xf>
    <xf numFmtId="0" fontId="3" fillId="0" borderId="3" xfId="0" applyFont="1" applyBorder="1" applyAlignment="1">
      <alignment horizontal="center" wrapText="1"/>
    </xf>
    <xf numFmtId="0" fontId="4" fillId="2" borderId="1" xfId="0" applyFont="1" applyFill="1" applyBorder="1" applyAlignment="1">
      <alignment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4" xfId="0" applyFont="1" applyBorder="1" applyAlignment="1">
      <alignment horizontal="center" wrapText="1"/>
    </xf>
    <xf numFmtId="0" fontId="4" fillId="0" borderId="5" xfId="0" applyFont="1" applyBorder="1" applyAlignment="1">
      <alignment horizontal="center" vertical="center" wrapText="1"/>
    </xf>
    <xf numFmtId="0" fontId="3" fillId="0" borderId="1" xfId="0" applyFont="1" applyBorder="1" applyAlignment="1">
      <alignment horizontal="center"/>
    </xf>
    <xf numFmtId="0" fontId="4" fillId="2" borderId="1" xfId="0" applyFont="1" applyFill="1" applyBorder="1" applyAlignment="1">
      <alignment horizontal="right"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3" fillId="0" borderId="3" xfId="0" applyFont="1" applyBorder="1" applyAlignment="1">
      <alignment horizontal="center" vertical="top" wrapText="1"/>
    </xf>
    <xf numFmtId="0" fontId="4" fillId="2" borderId="6" xfId="0" applyFont="1" applyFill="1" applyBorder="1"/>
    <xf numFmtId="0" fontId="4" fillId="2" borderId="5" xfId="0" applyFont="1" applyFill="1" applyBorder="1"/>
    <xf numFmtId="0" fontId="4" fillId="2" borderId="5" xfId="0" applyFont="1" applyFill="1" applyBorder="1" applyAlignment="1">
      <alignment horizontal="right" wrapText="1"/>
    </xf>
    <xf numFmtId="0" fontId="14" fillId="0" borderId="0" xfId="0" applyFont="1"/>
    <xf numFmtId="0" fontId="17" fillId="0" borderId="1" xfId="0" applyFont="1" applyBorder="1" applyAlignment="1">
      <alignment horizontal="center" vertical="top" wrapText="1"/>
    </xf>
    <xf numFmtId="0" fontId="17" fillId="0" borderId="2" xfId="0" applyFont="1" applyBorder="1" applyAlignment="1">
      <alignment horizontal="center" vertical="center" wrapText="1"/>
    </xf>
    <xf numFmtId="0" fontId="17"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1" xfId="0" applyFont="1" applyBorder="1" applyAlignment="1">
      <alignment horizontal="center" vertical="center" wrapText="1"/>
    </xf>
    <xf numFmtId="0" fontId="22" fillId="0" borderId="3" xfId="0" applyFont="1" applyBorder="1" applyAlignment="1">
      <alignment horizontal="center"/>
    </xf>
    <xf numFmtId="0" fontId="10" fillId="0" borderId="1" xfId="0" applyFont="1" applyBorder="1" applyAlignment="1">
      <alignment wrapText="1"/>
    </xf>
    <xf numFmtId="0" fontId="10" fillId="0" borderId="1" xfId="0" applyFont="1" applyBorder="1" applyAlignment="1">
      <alignment horizontal="right" wrapText="1"/>
    </xf>
    <xf numFmtId="0" fontId="10" fillId="2" borderId="1" xfId="0" applyFont="1" applyFill="1" applyBorder="1" applyAlignment="1">
      <alignment wrapText="1"/>
    </xf>
    <xf numFmtId="0" fontId="10" fillId="2" borderId="1" xfId="0" applyFont="1" applyFill="1" applyBorder="1"/>
    <xf numFmtId="0" fontId="10" fillId="0" borderId="5" xfId="0" applyFont="1" applyBorder="1" applyAlignment="1">
      <alignment horizontal="center" vertical="center" wrapText="1"/>
    </xf>
    <xf numFmtId="0" fontId="10" fillId="0" borderId="2" xfId="0" applyFont="1" applyBorder="1" applyAlignment="1">
      <alignment horizontal="center" vertical="top" wrapText="1"/>
    </xf>
    <xf numFmtId="0" fontId="22" fillId="0" borderId="1" xfId="0" applyFont="1" applyBorder="1" applyAlignment="1">
      <alignment horizontal="center" vertical="center" wrapText="1"/>
    </xf>
    <xf numFmtId="0" fontId="22" fillId="0" borderId="7" xfId="0" applyFont="1" applyBorder="1" applyAlignment="1">
      <alignment horizontal="center"/>
    </xf>
    <xf numFmtId="0" fontId="22" fillId="0" borderId="3" xfId="0" applyFont="1" applyBorder="1" applyAlignment="1">
      <alignment horizontal="center" wrapText="1"/>
    </xf>
    <xf numFmtId="0" fontId="3" fillId="0" borderId="7" xfId="0" applyFont="1" applyBorder="1" applyAlignment="1">
      <alignment horizontal="center" wrapText="1"/>
    </xf>
    <xf numFmtId="0" fontId="4" fillId="2" borderId="1" xfId="0" applyFont="1" applyFill="1" applyBorder="1" applyAlignment="1">
      <alignment horizontal="center"/>
    </xf>
    <xf numFmtId="0" fontId="4" fillId="0" borderId="8" xfId="0" applyFont="1" applyBorder="1" applyAlignment="1">
      <alignment horizontal="center" vertical="center" wrapText="1"/>
    </xf>
    <xf numFmtId="0" fontId="10" fillId="0" borderId="1" xfId="0" applyFont="1" applyBorder="1" applyAlignment="1">
      <alignment horizontal="center" vertical="top" wrapText="1"/>
    </xf>
    <xf numFmtId="0" fontId="24" fillId="0" borderId="1" xfId="0" applyFont="1" applyBorder="1" applyAlignment="1">
      <alignment horizontal="center" vertical="center" wrapText="1"/>
    </xf>
    <xf numFmtId="0" fontId="10" fillId="0" borderId="1" xfId="0" applyFont="1" applyBorder="1" applyAlignment="1">
      <alignment horizontal="right"/>
    </xf>
    <xf numFmtId="0" fontId="4" fillId="0" borderId="1" xfId="0" applyFont="1" applyBorder="1" applyAlignment="1">
      <alignment horizontal="center"/>
    </xf>
    <xf numFmtId="0" fontId="26" fillId="0" borderId="1" xfId="0" applyFont="1" applyBorder="1" applyAlignment="1">
      <alignment horizontal="center" vertical="center" wrapText="1"/>
    </xf>
    <xf numFmtId="0" fontId="26" fillId="2" borderId="1" xfId="0" applyFont="1" applyFill="1" applyBorder="1" applyAlignment="1">
      <alignment wrapText="1"/>
    </xf>
    <xf numFmtId="0" fontId="26" fillId="2" borderId="2" xfId="0" applyFont="1" applyFill="1" applyBorder="1"/>
    <xf numFmtId="0" fontId="4" fillId="2" borderId="1" xfId="0" applyFont="1" applyFill="1" applyBorder="1" applyAlignment="1">
      <alignment horizontal="center" wrapText="1"/>
    </xf>
    <xf numFmtId="0" fontId="3" fillId="2" borderId="9" xfId="0" applyFont="1" applyFill="1" applyBorder="1" applyAlignment="1">
      <alignment horizontal="center" wrapText="1"/>
    </xf>
    <xf numFmtId="0" fontId="4" fillId="0" borderId="1" xfId="0" applyFont="1" applyBorder="1" applyAlignment="1">
      <alignment horizontal="right"/>
    </xf>
    <xf numFmtId="0" fontId="4" fillId="0" borderId="5" xfId="0" applyFont="1" applyBorder="1" applyAlignment="1">
      <alignment horizontal="center" wrapText="1"/>
    </xf>
    <xf numFmtId="0" fontId="28" fillId="0" borderId="2" xfId="0" applyFont="1" applyBorder="1" applyAlignment="1">
      <alignment horizontal="center" vertical="center" wrapText="1"/>
    </xf>
    <xf numFmtId="0" fontId="28" fillId="0" borderId="1" xfId="0" applyFont="1" applyBorder="1" applyAlignment="1">
      <alignment horizontal="center" vertical="center" wrapText="1"/>
    </xf>
    <xf numFmtId="0" fontId="17" fillId="0" borderId="1" xfId="0" applyFont="1" applyBorder="1" applyAlignment="1">
      <alignment horizontal="center" wrapText="1"/>
    </xf>
    <xf numFmtId="0" fontId="17" fillId="0" borderId="1" xfId="0" applyFont="1" applyBorder="1" applyAlignment="1">
      <alignment horizontal="right" wrapText="1"/>
    </xf>
    <xf numFmtId="0" fontId="17" fillId="2" borderId="1" xfId="0" applyFont="1" applyFill="1" applyBorder="1" applyAlignment="1">
      <alignment wrapText="1"/>
    </xf>
    <xf numFmtId="0" fontId="17" fillId="2" borderId="1" xfId="0" applyFont="1" applyFill="1" applyBorder="1"/>
    <xf numFmtId="0" fontId="20" fillId="0" borderId="3" xfId="0" applyFont="1" applyBorder="1" applyAlignment="1">
      <alignment horizontal="center" wrapText="1"/>
    </xf>
    <xf numFmtId="0" fontId="55" fillId="0" borderId="10" xfId="0" applyFont="1" applyBorder="1" applyAlignment="1">
      <alignment vertical="center" wrapText="1"/>
    </xf>
    <xf numFmtId="0" fontId="55" fillId="0" borderId="10" xfId="0" applyFont="1" applyBorder="1" applyAlignment="1">
      <alignment vertical="center"/>
    </xf>
    <xf numFmtId="0" fontId="26" fillId="0" borderId="10" xfId="0" applyFont="1" applyBorder="1" applyAlignment="1">
      <alignment wrapText="1"/>
    </xf>
    <xf numFmtId="2" fontId="4" fillId="0" borderId="1" xfId="0" applyNumberFormat="1" applyFont="1" applyBorder="1" applyAlignment="1">
      <alignment horizontal="right" wrapText="1"/>
    </xf>
    <xf numFmtId="43" fontId="3" fillId="2" borderId="1" xfId="0" applyNumberFormat="1" applyFont="1" applyFill="1" applyBorder="1"/>
    <xf numFmtId="43" fontId="4" fillId="0" borderId="1" xfId="0" applyNumberFormat="1" applyFont="1" applyBorder="1"/>
    <xf numFmtId="0" fontId="3" fillId="0" borderId="2" xfId="0" applyFont="1" applyBorder="1" applyAlignment="1">
      <alignment horizontal="center"/>
    </xf>
    <xf numFmtId="0" fontId="4" fillId="0" borderId="11" xfId="0" applyFont="1" applyBorder="1" applyAlignment="1">
      <alignment vertical="center" wrapText="1"/>
    </xf>
    <xf numFmtId="0" fontId="4" fillId="0" borderId="4" xfId="0" applyFont="1" applyBorder="1" applyAlignment="1">
      <alignment vertical="center" wrapText="1"/>
    </xf>
    <xf numFmtId="0" fontId="56" fillId="3" borderId="10" xfId="4" applyFont="1" applyFill="1" applyBorder="1" applyAlignment="1" applyProtection="1">
      <alignment horizontal="left" vertical="top"/>
      <protection locked="0"/>
    </xf>
    <xf numFmtId="0" fontId="57" fillId="4" borderId="12" xfId="4" applyFont="1" applyFill="1" applyBorder="1" applyAlignment="1">
      <alignment vertical="top"/>
    </xf>
    <xf numFmtId="0" fontId="57" fillId="4" borderId="13" xfId="4" applyFont="1" applyFill="1" applyBorder="1" applyAlignment="1">
      <alignment vertical="top"/>
    </xf>
    <xf numFmtId="0" fontId="58" fillId="4" borderId="13" xfId="4" applyFont="1" applyFill="1" applyBorder="1" applyAlignment="1">
      <alignment vertical="top"/>
    </xf>
    <xf numFmtId="0" fontId="10" fillId="4" borderId="13" xfId="2" applyFont="1" applyFill="1" applyBorder="1"/>
    <xf numFmtId="0" fontId="10" fillId="4" borderId="14" xfId="2" applyFont="1" applyFill="1" applyBorder="1"/>
    <xf numFmtId="0" fontId="10" fillId="4" borderId="0" xfId="2" applyFont="1" applyFill="1"/>
    <xf numFmtId="0" fontId="10" fillId="4" borderId="15" xfId="2" applyFont="1" applyFill="1" applyBorder="1"/>
    <xf numFmtId="0" fontId="58" fillId="4" borderId="16" xfId="4" applyFont="1" applyFill="1" applyBorder="1" applyAlignment="1">
      <alignment horizontal="left" vertical="top"/>
    </xf>
    <xf numFmtId="0" fontId="58" fillId="4" borderId="0" xfId="4" applyFont="1" applyFill="1" applyAlignment="1">
      <alignment horizontal="left" vertical="top"/>
    </xf>
    <xf numFmtId="0" fontId="57" fillId="3" borderId="10" xfId="4" applyFont="1" applyFill="1" applyBorder="1" applyAlignment="1" applyProtection="1">
      <alignment horizontal="left" vertical="top"/>
      <protection locked="0"/>
    </xf>
    <xf numFmtId="0" fontId="58" fillId="0" borderId="10" xfId="4" applyFont="1" applyBorder="1" applyAlignment="1" applyProtection="1">
      <alignment horizontal="left" vertical="top" wrapText="1"/>
      <protection locked="0"/>
    </xf>
    <xf numFmtId="0" fontId="58" fillId="0" borderId="10" xfId="4" applyFont="1" applyBorder="1" applyAlignment="1" applyProtection="1">
      <alignment horizontal="left" vertical="top"/>
      <protection locked="0"/>
    </xf>
    <xf numFmtId="0" fontId="10" fillId="0" borderId="10" xfId="4" applyFont="1" applyBorder="1" applyAlignment="1" applyProtection="1">
      <alignment vertical="top" wrapText="1"/>
      <protection locked="0"/>
    </xf>
    <xf numFmtId="0" fontId="10" fillId="0" borderId="10" xfId="4" applyFont="1" applyBorder="1" applyAlignment="1" applyProtection="1">
      <alignment vertical="top"/>
      <protection locked="0"/>
    </xf>
    <xf numFmtId="0" fontId="58" fillId="3" borderId="10" xfId="4" applyFont="1" applyFill="1" applyBorder="1" applyAlignment="1">
      <alignment horizontal="left" vertical="top"/>
    </xf>
    <xf numFmtId="0" fontId="58" fillId="3" borderId="17" xfId="4" applyFont="1" applyFill="1" applyBorder="1" applyAlignment="1">
      <alignment horizontal="left" vertical="top"/>
    </xf>
    <xf numFmtId="0" fontId="58" fillId="3" borderId="19" xfId="4" applyFont="1" applyFill="1" applyBorder="1" applyAlignment="1">
      <alignment horizontal="left" vertical="top"/>
    </xf>
    <xf numFmtId="17" fontId="10" fillId="0" borderId="10" xfId="4" applyNumberFormat="1" applyFont="1" applyBorder="1" applyAlignment="1" applyProtection="1">
      <alignment vertical="top"/>
      <protection locked="0"/>
    </xf>
    <xf numFmtId="0" fontId="3" fillId="0" borderId="2" xfId="0" applyFont="1" applyBorder="1" applyAlignment="1">
      <alignment horizontal="center" wrapText="1"/>
    </xf>
    <xf numFmtId="0" fontId="8" fillId="0" borderId="2" xfId="0" applyFont="1" applyBorder="1" applyAlignment="1">
      <alignment horizontal="center"/>
    </xf>
    <xf numFmtId="0" fontId="58" fillId="0" borderId="10" xfId="4" applyFont="1" applyBorder="1" applyAlignment="1" applyProtection="1">
      <alignment vertical="top" wrapText="1"/>
      <protection locked="0"/>
    </xf>
    <xf numFmtId="0" fontId="10" fillId="0" borderId="17" xfId="4" applyFont="1" applyBorder="1" applyAlignment="1" applyProtection="1">
      <alignment vertical="top" wrapText="1"/>
      <protection locked="0"/>
    </xf>
    <xf numFmtId="0" fontId="26" fillId="0" borderId="0" xfId="0" applyFont="1"/>
    <xf numFmtId="0" fontId="10" fillId="0" borderId="10" xfId="4" applyFont="1" applyBorder="1" applyAlignment="1" applyProtection="1">
      <alignment vertical="center" wrapText="1"/>
      <protection locked="0"/>
    </xf>
    <xf numFmtId="49" fontId="10" fillId="0" borderId="0" xfId="2" applyNumberFormat="1" applyFont="1" applyAlignment="1">
      <alignment vertical="top" wrapText="1"/>
    </xf>
    <xf numFmtId="0" fontId="22" fillId="0" borderId="2" xfId="0" applyFont="1" applyBorder="1" applyAlignment="1">
      <alignment horizontal="center" wrapText="1"/>
    </xf>
    <xf numFmtId="0" fontId="25" fillId="0" borderId="2" xfId="0" applyFont="1" applyBorder="1" applyAlignment="1">
      <alignment horizontal="center"/>
    </xf>
    <xf numFmtId="0" fontId="22" fillId="0" borderId="11" xfId="0" applyFont="1" applyBorder="1" applyAlignment="1">
      <alignment horizontal="center" vertical="center" wrapText="1"/>
    </xf>
    <xf numFmtId="43" fontId="59" fillId="6" borderId="10" xfId="1" applyFont="1" applyFill="1" applyBorder="1" applyProtection="1">
      <protection locked="0"/>
    </xf>
    <xf numFmtId="43" fontId="22" fillId="0" borderId="1" xfId="0" applyNumberFormat="1" applyFont="1" applyBorder="1" applyAlignment="1">
      <alignment horizontal="right" wrapText="1"/>
    </xf>
    <xf numFmtId="43" fontId="22" fillId="2" borderId="2" xfId="0" applyNumberFormat="1" applyFont="1" applyFill="1" applyBorder="1" applyAlignment="1">
      <alignment wrapText="1"/>
    </xf>
    <xf numFmtId="0" fontId="10" fillId="2" borderId="2" xfId="0" applyFont="1" applyFill="1" applyBorder="1" applyAlignment="1">
      <alignment wrapText="1"/>
    </xf>
    <xf numFmtId="0" fontId="10" fillId="0" borderId="10" xfId="0" applyFont="1" applyBorder="1" applyAlignment="1">
      <alignment horizontal="center"/>
    </xf>
    <xf numFmtId="43" fontId="22" fillId="0" borderId="10" xfId="0" applyNumberFormat="1" applyFont="1" applyBorder="1" applyAlignment="1">
      <alignment wrapText="1"/>
    </xf>
    <xf numFmtId="0" fontId="10" fillId="0" borderId="10" xfId="0" applyFont="1" applyBorder="1" applyAlignment="1">
      <alignment wrapText="1"/>
    </xf>
    <xf numFmtId="0" fontId="22" fillId="0" borderId="10" xfId="0" applyFont="1" applyBorder="1" applyAlignment="1">
      <alignment horizontal="center"/>
    </xf>
    <xf numFmtId="43" fontId="60" fillId="8" borderId="22" xfId="1" applyFont="1" applyFill="1" applyBorder="1" applyProtection="1">
      <protection locked="0"/>
    </xf>
    <xf numFmtId="2" fontId="10" fillId="0" borderId="10" xfId="0" applyNumberFormat="1" applyFont="1" applyBorder="1" applyAlignment="1">
      <alignment wrapText="1"/>
    </xf>
    <xf numFmtId="0" fontId="10" fillId="0" borderId="11" xfId="0" applyFont="1" applyBorder="1" applyAlignment="1">
      <alignment vertical="center" wrapText="1"/>
    </xf>
    <xf numFmtId="0" fontId="22" fillId="0" borderId="0" xfId="0" applyFont="1" applyAlignment="1">
      <alignment horizontal="center"/>
    </xf>
    <xf numFmtId="2" fontId="10" fillId="0" borderId="1" xfId="0" applyNumberFormat="1" applyFont="1" applyBorder="1" applyAlignment="1">
      <alignment wrapText="1"/>
    </xf>
    <xf numFmtId="0" fontId="14" fillId="0" borderId="0" xfId="0" applyFont="1" applyAlignment="1">
      <alignment wrapText="1"/>
    </xf>
    <xf numFmtId="0" fontId="27" fillId="0" borderId="21" xfId="2" applyFont="1" applyBorder="1" applyAlignment="1">
      <alignment wrapText="1"/>
    </xf>
    <xf numFmtId="0" fontId="10" fillId="0" borderId="21" xfId="2" applyFont="1" applyBorder="1" applyAlignment="1">
      <alignment vertical="top" wrapText="1"/>
    </xf>
    <xf numFmtId="0" fontId="10" fillId="0" borderId="23" xfId="2" applyFont="1" applyBorder="1" applyAlignment="1">
      <alignment wrapText="1"/>
    </xf>
    <xf numFmtId="0" fontId="10" fillId="0" borderId="21" xfId="2" applyFont="1" applyBorder="1" applyAlignment="1">
      <alignment wrapText="1"/>
    </xf>
    <xf numFmtId="0" fontId="4" fillId="7" borderId="11" xfId="0" applyFont="1" applyFill="1" applyBorder="1" applyAlignment="1">
      <alignment vertical="center" wrapText="1"/>
    </xf>
    <xf numFmtId="0" fontId="4" fillId="7" borderId="4" xfId="0" applyFont="1" applyFill="1" applyBorder="1" applyAlignment="1">
      <alignment vertical="center" wrapText="1"/>
    </xf>
    <xf numFmtId="2" fontId="4" fillId="0" borderId="1" xfId="0" applyNumberFormat="1" applyFont="1" applyBorder="1" applyAlignment="1">
      <alignment wrapText="1"/>
    </xf>
    <xf numFmtId="4" fontId="22" fillId="2" borderId="1" xfId="0" applyNumberFormat="1" applyFont="1" applyFill="1" applyBorder="1" applyAlignment="1">
      <alignment wrapText="1"/>
    </xf>
    <xf numFmtId="4" fontId="22" fillId="0" borderId="1" xfId="0" applyNumberFormat="1" applyFont="1" applyBorder="1" applyAlignment="1">
      <alignment wrapText="1"/>
    </xf>
    <xf numFmtId="4" fontId="10" fillId="0" borderId="1" xfId="0" applyNumberFormat="1" applyFont="1" applyBorder="1" applyAlignment="1">
      <alignment wrapText="1"/>
    </xf>
    <xf numFmtId="0" fontId="4" fillId="0" borderId="24" xfId="0" applyFont="1" applyBorder="1" applyAlignment="1">
      <alignment vertical="center" wrapText="1"/>
    </xf>
    <xf numFmtId="0" fontId="27" fillId="0" borderId="21" xfId="2" applyFont="1" applyBorder="1"/>
    <xf numFmtId="0" fontId="4" fillId="0" borderId="25" xfId="0" applyFont="1" applyBorder="1" applyAlignment="1">
      <alignment horizontal="center" wrapText="1"/>
    </xf>
    <xf numFmtId="0" fontId="4" fillId="0" borderId="6" xfId="0" applyFont="1" applyBorder="1" applyAlignment="1">
      <alignment horizontal="center" wrapText="1"/>
    </xf>
    <xf numFmtId="0" fontId="27" fillId="0" borderId="26" xfId="2" applyFont="1" applyBorder="1" applyAlignment="1">
      <alignment wrapText="1"/>
    </xf>
    <xf numFmtId="0" fontId="4" fillId="0" borderId="0" xfId="0" applyFont="1" applyAlignment="1">
      <alignment vertical="center" wrapText="1"/>
    </xf>
    <xf numFmtId="0" fontId="27" fillId="0" borderId="16" xfId="2" applyFont="1" applyBorder="1" applyAlignment="1">
      <alignment wrapText="1"/>
    </xf>
    <xf numFmtId="0" fontId="4" fillId="0" borderId="24" xfId="0" applyFont="1" applyBorder="1" applyAlignment="1">
      <alignment horizontal="center" wrapText="1"/>
    </xf>
    <xf numFmtId="0" fontId="3" fillId="2" borderId="27" xfId="0" applyFont="1" applyFill="1" applyBorder="1"/>
    <xf numFmtId="0" fontId="3" fillId="2" borderId="9" xfId="0" applyFont="1" applyFill="1" applyBorder="1"/>
    <xf numFmtId="0" fontId="4" fillId="0" borderId="10" xfId="0" applyFont="1" applyBorder="1" applyAlignment="1">
      <alignment horizontal="center" vertical="center" wrapText="1"/>
    </xf>
    <xf numFmtId="0" fontId="4" fillId="7" borderId="10" xfId="0" applyFont="1" applyFill="1" applyBorder="1" applyAlignment="1">
      <alignment horizontal="center" vertical="center" wrapText="1"/>
    </xf>
    <xf numFmtId="0" fontId="10" fillId="0" borderId="21" xfId="2" applyFont="1" applyBorder="1" applyAlignment="1">
      <alignment horizontal="left" wrapText="1"/>
    </xf>
    <xf numFmtId="0" fontId="10" fillId="0" borderId="10" xfId="2" applyFont="1" applyBorder="1" applyAlignment="1">
      <alignment wrapText="1"/>
    </xf>
    <xf numFmtId="0" fontId="4" fillId="0" borderId="28" xfId="0" applyFont="1" applyBorder="1" applyAlignment="1">
      <alignment horizontal="center"/>
    </xf>
    <xf numFmtId="0" fontId="4" fillId="0" borderId="1" xfId="0" applyFont="1" applyBorder="1"/>
    <xf numFmtId="2" fontId="4" fillId="0" borderId="1" xfId="0" applyNumberFormat="1" applyFont="1" applyBorder="1"/>
    <xf numFmtId="0" fontId="27" fillId="0" borderId="0" xfId="0" applyFont="1"/>
    <xf numFmtId="4" fontId="22" fillId="7" borderId="1" xfId="0" applyNumberFormat="1" applyFont="1" applyFill="1" applyBorder="1" applyAlignment="1">
      <alignment wrapText="1"/>
    </xf>
    <xf numFmtId="2" fontId="4" fillId="0" borderId="2" xfId="0" applyNumberFormat="1" applyFont="1" applyBorder="1" applyAlignment="1">
      <alignment horizontal="right" wrapText="1"/>
    </xf>
    <xf numFmtId="2" fontId="4" fillId="0" borderId="2" xfId="0" applyNumberFormat="1" applyFont="1" applyBorder="1" applyAlignment="1">
      <alignment horizontal="right" vertical="center" wrapText="1"/>
    </xf>
    <xf numFmtId="4" fontId="3" fillId="7" borderId="1" xfId="0" applyNumberFormat="1" applyFont="1" applyFill="1" applyBorder="1" applyAlignment="1">
      <alignment horizontal="right" wrapText="1"/>
    </xf>
    <xf numFmtId="0" fontId="27" fillId="0" borderId="29" xfId="2" applyFont="1" applyBorder="1" applyAlignment="1">
      <alignment wrapText="1"/>
    </xf>
    <xf numFmtId="0" fontId="10" fillId="2" borderId="1" xfId="0" applyFont="1" applyFill="1" applyBorder="1" applyAlignment="1">
      <alignment horizontal="right" wrapText="1"/>
    </xf>
    <xf numFmtId="0" fontId="10" fillId="0" borderId="2" xfId="0" applyFont="1" applyBorder="1" applyAlignment="1">
      <alignment horizontal="right" wrapText="1"/>
    </xf>
    <xf numFmtId="2" fontId="10" fillId="0" borderId="2" xfId="0" applyNumberFormat="1" applyFont="1" applyBorder="1" applyAlignment="1">
      <alignment horizontal="right" wrapText="1"/>
    </xf>
    <xf numFmtId="0" fontId="22" fillId="2" borderId="1" xfId="0" applyFont="1" applyFill="1" applyBorder="1" applyAlignment="1">
      <alignment horizontal="right" wrapText="1"/>
    </xf>
    <xf numFmtId="0" fontId="27" fillId="0" borderId="30" xfId="2" applyFont="1" applyBorder="1" applyAlignment="1">
      <alignment vertical="top" wrapText="1"/>
    </xf>
    <xf numFmtId="0" fontId="27" fillId="0" borderId="31" xfId="2" applyFont="1" applyBorder="1" applyAlignment="1">
      <alignment vertical="top" wrapText="1"/>
    </xf>
    <xf numFmtId="0" fontId="26" fillId="0" borderId="21" xfId="2" applyBorder="1" applyAlignment="1">
      <alignment wrapText="1"/>
    </xf>
    <xf numFmtId="0" fontId="27" fillId="8" borderId="10" xfId="2" applyFont="1" applyFill="1" applyBorder="1" applyAlignment="1">
      <alignment vertical="top" wrapText="1"/>
    </xf>
    <xf numFmtId="0" fontId="4" fillId="8" borderId="10" xfId="0" applyFont="1" applyFill="1" applyBorder="1" applyAlignment="1">
      <alignment horizontal="center" vertical="center" wrapText="1"/>
    </xf>
    <xf numFmtId="0" fontId="0" fillId="8" borderId="0" xfId="0" applyFill="1"/>
    <xf numFmtId="4" fontId="3" fillId="2" borderId="1" xfId="0" applyNumberFormat="1" applyFont="1" applyFill="1" applyBorder="1" applyAlignment="1">
      <alignment horizontal="right" wrapText="1"/>
    </xf>
    <xf numFmtId="0" fontId="4" fillId="2" borderId="1" xfId="0" applyFont="1" applyFill="1" applyBorder="1" applyAlignment="1">
      <alignment horizontal="right"/>
    </xf>
    <xf numFmtId="4" fontId="4" fillId="0" borderId="2" xfId="0" applyNumberFormat="1" applyFont="1" applyBorder="1" applyAlignment="1">
      <alignment horizontal="right" wrapText="1"/>
    </xf>
    <xf numFmtId="0" fontId="10" fillId="0" borderId="0" xfId="0" applyFont="1" applyAlignment="1">
      <alignment wrapText="1"/>
    </xf>
    <xf numFmtId="0" fontId="4" fillId="0" borderId="0" xfId="0" applyFont="1" applyAlignment="1">
      <alignment horizontal="right" wrapText="1"/>
    </xf>
    <xf numFmtId="0" fontId="3" fillId="0" borderId="0" xfId="0" applyFont="1" applyAlignment="1">
      <alignment horizontal="center"/>
    </xf>
    <xf numFmtId="0" fontId="4" fillId="0" borderId="0" xfId="0" applyFont="1" applyAlignment="1">
      <alignment wrapText="1"/>
    </xf>
    <xf numFmtId="0" fontId="4" fillId="0" borderId="0" xfId="0" applyFont="1"/>
    <xf numFmtId="0" fontId="61" fillId="0" borderId="0" xfId="0" applyFont="1" applyAlignment="1">
      <alignment horizontal="center"/>
    </xf>
    <xf numFmtId="0" fontId="62" fillId="0" borderId="0" xfId="0" applyFont="1"/>
    <xf numFmtId="0" fontId="16" fillId="0" borderId="0" xfId="0" applyFont="1"/>
    <xf numFmtId="0" fontId="10" fillId="0" borderId="0" xfId="2" applyFont="1" applyAlignment="1">
      <alignment vertical="center" wrapText="1"/>
    </xf>
    <xf numFmtId="4" fontId="26" fillId="0" borderId="33" xfId="0" applyNumberFormat="1" applyFont="1" applyBorder="1" applyProtection="1">
      <protection locked="0"/>
    </xf>
    <xf numFmtId="4" fontId="26" fillId="0" borderId="33" xfId="0" applyNumberFormat="1" applyFont="1" applyBorder="1" applyAlignment="1" applyProtection="1">
      <alignment horizontal="right"/>
      <protection locked="0"/>
    </xf>
    <xf numFmtId="4" fontId="26" fillId="0" borderId="31" xfId="0" applyNumberFormat="1" applyFont="1" applyBorder="1" applyProtection="1">
      <protection locked="0"/>
    </xf>
    <xf numFmtId="4" fontId="26" fillId="0" borderId="21" xfId="0" applyNumberFormat="1" applyFont="1" applyBorder="1" applyAlignment="1" applyProtection="1">
      <alignment horizontal="right"/>
      <protection locked="0"/>
    </xf>
    <xf numFmtId="4" fontId="26" fillId="0" borderId="31" xfId="0" applyNumberFormat="1" applyFont="1" applyBorder="1" applyAlignment="1" applyProtection="1">
      <alignment horizontal="right"/>
      <protection locked="0"/>
    </xf>
    <xf numFmtId="4" fontId="26" fillId="0" borderId="10" xfId="0" applyNumberFormat="1" applyFont="1" applyBorder="1" applyProtection="1">
      <protection locked="0"/>
    </xf>
    <xf numFmtId="4" fontId="26" fillId="0" borderId="10" xfId="0" applyNumberFormat="1" applyFont="1" applyBorder="1" applyAlignment="1" applyProtection="1">
      <alignment horizontal="right"/>
      <protection locked="0"/>
    </xf>
    <xf numFmtId="4" fontId="26" fillId="0" borderId="20" xfId="0" applyNumberFormat="1" applyFont="1" applyBorder="1" applyProtection="1">
      <protection locked="0"/>
    </xf>
    <xf numFmtId="4" fontId="26" fillId="0" borderId="20" xfId="0" applyNumberFormat="1" applyFont="1" applyBorder="1" applyAlignment="1" applyProtection="1">
      <alignment horizontal="right"/>
      <protection locked="0"/>
    </xf>
    <xf numFmtId="4" fontId="26" fillId="0" borderId="21" xfId="0" applyNumberFormat="1" applyFont="1" applyBorder="1" applyProtection="1">
      <protection locked="0"/>
    </xf>
    <xf numFmtId="4" fontId="26" fillId="6" borderId="10" xfId="0" applyNumberFormat="1" applyFont="1" applyFill="1" applyBorder="1" applyProtection="1">
      <protection locked="0"/>
    </xf>
    <xf numFmtId="0" fontId="42" fillId="0" borderId="0" xfId="0" applyFont="1" applyAlignment="1">
      <alignment vertical="center"/>
    </xf>
    <xf numFmtId="0" fontId="43" fillId="0" borderId="0" xfId="0" applyFont="1" applyAlignment="1" applyProtection="1">
      <alignment vertical="center"/>
      <protection locked="0"/>
    </xf>
    <xf numFmtId="167" fontId="43" fillId="0" borderId="0" xfId="0" applyNumberFormat="1" applyFont="1" applyAlignment="1" applyProtection="1">
      <alignment vertical="center"/>
      <protection locked="0"/>
    </xf>
    <xf numFmtId="4" fontId="44" fillId="0" borderId="34" xfId="1" quotePrefix="1" applyNumberFormat="1" applyFont="1" applyBorder="1" applyAlignment="1" applyProtection="1">
      <alignment horizontal="right" vertical="center"/>
    </xf>
    <xf numFmtId="4" fontId="44" fillId="0" borderId="35" xfId="1" quotePrefix="1" applyNumberFormat="1" applyFont="1" applyBorder="1" applyAlignment="1" applyProtection="1">
      <alignment horizontal="right" vertical="center"/>
    </xf>
    <xf numFmtId="4" fontId="0" fillId="0" borderId="0" xfId="0" applyNumberFormat="1"/>
    <xf numFmtId="4" fontId="44" fillId="0" borderId="21" xfId="1" quotePrefix="1" applyNumberFormat="1" applyFont="1" applyBorder="1" applyAlignment="1" applyProtection="1">
      <alignment horizontal="right" vertical="center"/>
    </xf>
    <xf numFmtId="4" fontId="44" fillId="0" borderId="29" xfId="1" quotePrefix="1" applyNumberFormat="1" applyFont="1" applyBorder="1" applyAlignment="1" applyProtection="1">
      <alignment horizontal="right" vertical="center"/>
    </xf>
    <xf numFmtId="4" fontId="31" fillId="0" borderId="10" xfId="1" quotePrefix="1" applyNumberFormat="1" applyFont="1" applyBorder="1" applyAlignment="1" applyProtection="1">
      <alignment horizontal="right" vertical="center"/>
      <protection locked="0"/>
    </xf>
    <xf numFmtId="4" fontId="31" fillId="0" borderId="21" xfId="1" quotePrefix="1" applyNumberFormat="1" applyFont="1" applyBorder="1" applyAlignment="1" applyProtection="1">
      <alignment horizontal="right" vertical="center"/>
    </xf>
    <xf numFmtId="4" fontId="31" fillId="0" borderId="29" xfId="1" quotePrefix="1" applyNumberFormat="1" applyFont="1" applyBorder="1" applyAlignment="1" applyProtection="1">
      <alignment horizontal="right" vertical="center"/>
    </xf>
    <xf numFmtId="4" fontId="31" fillId="0" borderId="10" xfId="1" applyNumberFormat="1" applyFont="1" applyBorder="1" applyAlignment="1" applyProtection="1">
      <alignment horizontal="right" vertical="center"/>
      <protection locked="0"/>
    </xf>
    <xf numFmtId="4" fontId="44" fillId="0" borderId="10" xfId="1" quotePrefix="1" applyNumberFormat="1" applyFont="1" applyBorder="1" applyAlignment="1" applyProtection="1">
      <alignment horizontal="right" vertical="center"/>
    </xf>
    <xf numFmtId="4" fontId="44" fillId="0" borderId="17" xfId="1" quotePrefix="1" applyNumberFormat="1" applyFont="1" applyBorder="1" applyAlignment="1" applyProtection="1">
      <alignment horizontal="right" vertical="center"/>
    </xf>
    <xf numFmtId="4" fontId="31" fillId="0" borderId="10" xfId="1" applyNumberFormat="1" applyFont="1" applyBorder="1" applyAlignment="1" applyProtection="1">
      <alignment horizontal="right" vertical="center"/>
    </xf>
    <xf numFmtId="4" fontId="31" fillId="0" borderId="17" xfId="1" applyNumberFormat="1" applyFont="1" applyBorder="1" applyAlignment="1" applyProtection="1">
      <alignment horizontal="right" vertical="center"/>
    </xf>
    <xf numFmtId="43" fontId="0" fillId="0" borderId="0" xfId="1" applyFont="1"/>
    <xf numFmtId="168" fontId="0" fillId="0" borderId="0" xfId="0" applyNumberFormat="1"/>
    <xf numFmtId="4" fontId="31" fillId="0" borderId="10" xfId="1" applyNumberFormat="1" applyFont="1" applyFill="1" applyBorder="1" applyAlignment="1" applyProtection="1">
      <alignment horizontal="right" vertical="center"/>
      <protection locked="0"/>
    </xf>
    <xf numFmtId="4" fontId="31" fillId="0" borderId="10" xfId="1" applyNumberFormat="1" applyFont="1" applyFill="1" applyBorder="1" applyAlignment="1" applyProtection="1">
      <alignment horizontal="right" vertical="center"/>
    </xf>
    <xf numFmtId="4" fontId="31" fillId="0" borderId="17" xfId="1" applyNumberFormat="1" applyFont="1" applyFill="1" applyBorder="1" applyAlignment="1" applyProtection="1">
      <alignment horizontal="right" vertical="center"/>
    </xf>
    <xf numFmtId="4" fontId="44" fillId="0" borderId="10" xfId="1" quotePrefix="1" applyNumberFormat="1" applyFont="1" applyFill="1" applyBorder="1" applyAlignment="1" applyProtection="1">
      <alignment horizontal="right" vertical="center"/>
    </xf>
    <xf numFmtId="4" fontId="44" fillId="0" borderId="17" xfId="1" quotePrefix="1" applyNumberFormat="1" applyFont="1" applyFill="1" applyBorder="1" applyAlignment="1" applyProtection="1">
      <alignment horizontal="right" vertical="center"/>
    </xf>
    <xf numFmtId="4" fontId="31" fillId="0" borderId="10" xfId="1" quotePrefix="1" applyNumberFormat="1" applyFont="1" applyFill="1" applyBorder="1" applyAlignment="1" applyProtection="1">
      <alignment horizontal="right" vertical="center"/>
      <protection locked="0"/>
    </xf>
    <xf numFmtId="164" fontId="0" fillId="0" borderId="0" xfId="0" applyNumberFormat="1"/>
    <xf numFmtId="164" fontId="27" fillId="0" borderId="0" xfId="0" applyNumberFormat="1" applyFont="1"/>
    <xf numFmtId="4" fontId="44" fillId="0" borderId="36" xfId="1" applyNumberFormat="1" applyFont="1" applyBorder="1" applyAlignment="1">
      <alignment vertical="center"/>
    </xf>
    <xf numFmtId="4" fontId="44" fillId="0" borderId="21" xfId="1" applyNumberFormat="1" applyFont="1" applyBorder="1" applyAlignment="1">
      <alignment vertical="center"/>
    </xf>
    <xf numFmtId="4" fontId="31" fillId="0" borderId="10" xfId="1" applyNumberFormat="1" applyFont="1" applyBorder="1" applyAlignment="1">
      <alignment vertical="center"/>
    </xf>
    <xf numFmtId="4" fontId="31" fillId="0" borderId="21" xfId="1" applyNumberFormat="1" applyFont="1" applyBorder="1" applyAlignment="1">
      <alignment vertical="center"/>
    </xf>
    <xf numFmtId="4" fontId="44" fillId="0" borderId="10" xfId="1" applyNumberFormat="1" applyFont="1" applyBorder="1" applyAlignment="1">
      <alignment vertical="center"/>
    </xf>
    <xf numFmtId="4" fontId="31" fillId="0" borderId="10" xfId="1" applyNumberFormat="1" applyFont="1" applyBorder="1" applyAlignment="1">
      <alignment horizontal="right" vertical="center"/>
    </xf>
    <xf numFmtId="4" fontId="31" fillId="0" borderId="21" xfId="1" applyNumberFormat="1" applyFont="1" applyBorder="1" applyAlignment="1">
      <alignment horizontal="right" vertical="center"/>
    </xf>
    <xf numFmtId="4" fontId="44" fillId="0" borderId="10" xfId="1" applyNumberFormat="1" applyFont="1" applyBorder="1" applyAlignment="1">
      <alignment horizontal="right" vertical="center"/>
    </xf>
    <xf numFmtId="164" fontId="22" fillId="2" borderId="1" xfId="0" applyNumberFormat="1" applyFont="1" applyFill="1" applyBorder="1"/>
    <xf numFmtId="0" fontId="8" fillId="0" borderId="0" xfId="0" applyFont="1" applyAlignment="1">
      <alignment horizontal="center" vertical="center" wrapText="1"/>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center"/>
    </xf>
    <xf numFmtId="43" fontId="4" fillId="0" borderId="9" xfId="0" applyNumberFormat="1" applyFont="1" applyBorder="1"/>
    <xf numFmtId="0" fontId="0" fillId="0" borderId="10" xfId="0" applyBorder="1"/>
    <xf numFmtId="43" fontId="0" fillId="0" borderId="10" xfId="0" applyNumberFormat="1" applyBorder="1"/>
    <xf numFmtId="43" fontId="27" fillId="0" borderId="10" xfId="0" applyNumberFormat="1" applyFont="1" applyBorder="1"/>
    <xf numFmtId="43" fontId="4" fillId="2" borderId="1" xfId="0" applyNumberFormat="1" applyFont="1" applyFill="1" applyBorder="1" applyAlignment="1">
      <alignment wrapText="1"/>
    </xf>
    <xf numFmtId="0" fontId="3" fillId="0" borderId="10" xfId="0" applyFont="1" applyBorder="1" applyAlignment="1">
      <alignment horizontal="center"/>
    </xf>
    <xf numFmtId="0" fontId="4" fillId="2" borderId="1" xfId="0" applyFont="1" applyFill="1" applyBorder="1" applyAlignment="1">
      <alignment horizontal="left" wrapText="1" indent="1"/>
    </xf>
    <xf numFmtId="0" fontId="4" fillId="0" borderId="1" xfId="0" applyFont="1" applyBorder="1" applyAlignment="1">
      <alignment horizontal="left" wrapText="1" indent="1"/>
    </xf>
    <xf numFmtId="2" fontId="4" fillId="2" borderId="1" xfId="0" applyNumberFormat="1" applyFont="1" applyFill="1" applyBorder="1" applyAlignment="1">
      <alignment horizontal="left" wrapText="1" indent="1"/>
    </xf>
    <xf numFmtId="166" fontId="4" fillId="0" borderId="1" xfId="0" applyNumberFormat="1" applyFont="1" applyBorder="1" applyAlignment="1">
      <alignment horizontal="right" wrapText="1"/>
    </xf>
    <xf numFmtId="166" fontId="4" fillId="2" borderId="1" xfId="0" applyNumberFormat="1" applyFont="1" applyFill="1" applyBorder="1" applyAlignment="1">
      <alignment horizontal="left" wrapText="1" indent="1"/>
    </xf>
    <xf numFmtId="2" fontId="3" fillId="0" borderId="1" xfId="0" applyNumberFormat="1" applyFont="1" applyBorder="1" applyAlignment="1">
      <alignment horizontal="right"/>
    </xf>
    <xf numFmtId="166" fontId="3" fillId="2" borderId="1" xfId="0" applyNumberFormat="1" applyFont="1" applyFill="1" applyBorder="1" applyAlignment="1">
      <alignment horizontal="right" wrapText="1" indent="1"/>
    </xf>
    <xf numFmtId="2" fontId="3" fillId="2" borderId="1" xfId="0" applyNumberFormat="1" applyFont="1" applyFill="1" applyBorder="1" applyAlignment="1">
      <alignment horizontal="right" wrapText="1" indent="1"/>
    </xf>
    <xf numFmtId="0" fontId="3" fillId="2" borderId="1" xfId="0" applyFont="1" applyFill="1" applyBorder="1" applyAlignment="1">
      <alignment horizontal="right" wrapText="1" indent="1"/>
    </xf>
    <xf numFmtId="166" fontId="3" fillId="0" borderId="1" xfId="0" applyNumberFormat="1" applyFont="1" applyBorder="1" applyAlignment="1">
      <alignment horizontal="right"/>
    </xf>
    <xf numFmtId="2" fontId="0" fillId="0" borderId="0" xfId="0" applyNumberFormat="1"/>
    <xf numFmtId="4" fontId="13" fillId="0" borderId="10" xfId="0" applyNumberFormat="1" applyFont="1" applyBorder="1" applyProtection="1">
      <protection locked="0"/>
    </xf>
    <xf numFmtId="4" fontId="27" fillId="0" borderId="10" xfId="0" applyNumberFormat="1" applyFont="1" applyBorder="1" applyAlignment="1">
      <alignment horizontal="right"/>
    </xf>
    <xf numFmtId="0" fontId="27" fillId="0" borderId="10" xfId="0" applyFont="1" applyBorder="1" applyAlignment="1">
      <alignment horizontal="right"/>
    </xf>
    <xf numFmtId="0" fontId="13" fillId="0" borderId="0" xfId="0" applyFont="1"/>
    <xf numFmtId="0" fontId="27" fillId="0" borderId="10" xfId="0" applyFont="1" applyBorder="1"/>
    <xf numFmtId="0" fontId="13" fillId="0" borderId="10" xfId="0" applyFont="1" applyBorder="1" applyAlignment="1">
      <alignment horizontal="center"/>
    </xf>
    <xf numFmtId="0" fontId="0" fillId="0" borderId="24" xfId="0" applyBorder="1"/>
    <xf numFmtId="0" fontId="0" fillId="0" borderId="11" xfId="0" applyBorder="1" applyAlignment="1">
      <alignment horizontal="left"/>
    </xf>
    <xf numFmtId="0" fontId="26" fillId="0" borderId="11" xfId="0" applyFont="1" applyBorder="1" applyAlignment="1">
      <alignment horizontal="left"/>
    </xf>
    <xf numFmtId="0" fontId="0" fillId="0" borderId="4" xfId="0" applyBorder="1" applyAlignment="1">
      <alignment horizontal="left"/>
    </xf>
    <xf numFmtId="0" fontId="0" fillId="0" borderId="11" xfId="0" applyBorder="1"/>
    <xf numFmtId="2" fontId="26" fillId="0" borderId="11" xfId="0" applyNumberFormat="1" applyFont="1" applyBorder="1" applyAlignment="1">
      <alignment horizontal="left"/>
    </xf>
    <xf numFmtId="0" fontId="0" fillId="0" borderId="4" xfId="0" applyBorder="1"/>
    <xf numFmtId="0" fontId="0" fillId="7" borderId="8" xfId="0" applyFill="1" applyBorder="1"/>
    <xf numFmtId="0" fontId="27" fillId="7" borderId="8" xfId="0" applyFont="1" applyFill="1" applyBorder="1"/>
    <xf numFmtId="0" fontId="0" fillId="7" borderId="37" xfId="0" applyFill="1" applyBorder="1"/>
    <xf numFmtId="0" fontId="27" fillId="7" borderId="27" xfId="0" applyFont="1" applyFill="1" applyBorder="1"/>
    <xf numFmtId="0" fontId="0" fillId="7" borderId="27" xfId="0" applyFill="1" applyBorder="1"/>
    <xf numFmtId="0" fontId="27" fillId="8" borderId="38" xfId="0" applyFont="1" applyFill="1" applyBorder="1"/>
    <xf numFmtId="0" fontId="27" fillId="8" borderId="33" xfId="0" applyFont="1" applyFill="1" applyBorder="1"/>
    <xf numFmtId="0" fontId="27" fillId="8" borderId="33" xfId="0" applyFont="1" applyFill="1" applyBorder="1" applyAlignment="1">
      <alignment horizontal="center"/>
    </xf>
    <xf numFmtId="4" fontId="27" fillId="8" borderId="33" xfId="0" applyNumberFormat="1" applyFont="1" applyFill="1" applyBorder="1"/>
    <xf numFmtId="4" fontId="27" fillId="8" borderId="39" xfId="0" applyNumberFormat="1" applyFont="1" applyFill="1" applyBorder="1" applyAlignment="1">
      <alignment horizontal="right"/>
    </xf>
    <xf numFmtId="4" fontId="27" fillId="8" borderId="33" xfId="0" applyNumberFormat="1" applyFont="1" applyFill="1" applyBorder="1" applyAlignment="1">
      <alignment horizontal="right"/>
    </xf>
    <xf numFmtId="0" fontId="27" fillId="9" borderId="10" xfId="3" applyFont="1" applyFill="1" applyBorder="1" applyAlignment="1">
      <alignment horizontal="right"/>
    </xf>
    <xf numFmtId="0" fontId="26" fillId="9" borderId="38" xfId="0" applyFont="1" applyFill="1" applyBorder="1"/>
    <xf numFmtId="0" fontId="26" fillId="9" borderId="33" xfId="0" applyFont="1" applyFill="1" applyBorder="1" applyAlignment="1">
      <alignment horizontal="center"/>
    </xf>
    <xf numFmtId="0" fontId="26" fillId="9" borderId="21" xfId="2" applyFill="1" applyBorder="1" applyAlignment="1">
      <alignment wrapText="1"/>
    </xf>
    <xf numFmtId="0" fontId="26" fillId="9" borderId="40" xfId="0" applyFont="1" applyFill="1" applyBorder="1"/>
    <xf numFmtId="0" fontId="26" fillId="9" borderId="32" xfId="0" applyFont="1" applyFill="1" applyBorder="1"/>
    <xf numFmtId="0" fontId="26" fillId="9" borderId="33" xfId="0" applyFont="1" applyFill="1" applyBorder="1"/>
    <xf numFmtId="0" fontId="26" fillId="9" borderId="23" xfId="0" applyFont="1" applyFill="1" applyBorder="1"/>
    <xf numFmtId="0" fontId="26" fillId="9" borderId="20" xfId="0" applyFont="1" applyFill="1" applyBorder="1" applyAlignment="1">
      <alignment horizontal="center"/>
    </xf>
    <xf numFmtId="4" fontId="26" fillId="9" borderId="33" xfId="0" applyNumberFormat="1" applyFont="1" applyFill="1" applyBorder="1"/>
    <xf numFmtId="4" fontId="26" fillId="9" borderId="33" xfId="0" applyNumberFormat="1" applyFont="1" applyFill="1" applyBorder="1" applyAlignment="1">
      <alignment horizontal="right"/>
    </xf>
    <xf numFmtId="4" fontId="26" fillId="9" borderId="10" xfId="0" applyNumberFormat="1" applyFont="1" applyFill="1" applyBorder="1"/>
    <xf numFmtId="4" fontId="27" fillId="8" borderId="36" xfId="0" applyNumberFormat="1" applyFont="1" applyFill="1" applyBorder="1" applyAlignment="1">
      <alignment horizontal="right"/>
    </xf>
    <xf numFmtId="4" fontId="27" fillId="8" borderId="36" xfId="0" applyNumberFormat="1" applyFont="1" applyFill="1" applyBorder="1"/>
    <xf numFmtId="4" fontId="27" fillId="8" borderId="21" xfId="0" applyNumberFormat="1" applyFont="1" applyFill="1" applyBorder="1"/>
    <xf numFmtId="4" fontId="27" fillId="8" borderId="21" xfId="0" applyNumberFormat="1" applyFont="1" applyFill="1" applyBorder="1" applyAlignment="1">
      <alignment horizontal="right"/>
    </xf>
    <xf numFmtId="4" fontId="27" fillId="8" borderId="10" xfId="0" applyNumberFormat="1" applyFont="1" applyFill="1" applyBorder="1"/>
    <xf numFmtId="0" fontId="26" fillId="9" borderId="10" xfId="0" applyFont="1" applyFill="1" applyBorder="1"/>
    <xf numFmtId="0" fontId="41" fillId="9" borderId="10" xfId="0" applyFont="1" applyFill="1" applyBorder="1" applyAlignment="1">
      <alignment vertical="center"/>
    </xf>
    <xf numFmtId="0" fontId="44" fillId="10" borderId="12" xfId="0" quotePrefix="1" applyFont="1" applyFill="1" applyBorder="1" applyAlignment="1">
      <alignment horizontal="centerContinuous"/>
    </xf>
    <xf numFmtId="0" fontId="44" fillId="10" borderId="13" xfId="0" quotePrefix="1" applyFont="1" applyFill="1" applyBorder="1" applyAlignment="1">
      <alignment horizontal="centerContinuous"/>
    </xf>
    <xf numFmtId="0" fontId="31" fillId="10" borderId="13" xfId="0" applyFont="1" applyFill="1" applyBorder="1" applyAlignment="1" applyProtection="1">
      <alignment horizontal="centerContinuous" vertical="center"/>
      <protection locked="0"/>
    </xf>
    <xf numFmtId="0" fontId="31" fillId="10" borderId="12" xfId="0" applyFont="1" applyFill="1" applyBorder="1" applyAlignment="1" applyProtection="1">
      <alignment horizontal="centerContinuous" vertical="center"/>
      <protection locked="0"/>
    </xf>
    <xf numFmtId="0" fontId="31" fillId="10" borderId="14" xfId="0" applyFont="1" applyFill="1" applyBorder="1" applyAlignment="1" applyProtection="1">
      <alignment horizontal="centerContinuous" vertical="center"/>
      <protection locked="0"/>
    </xf>
    <xf numFmtId="0" fontId="44" fillId="10" borderId="29" xfId="0" applyFont="1" applyFill="1" applyBorder="1" applyAlignment="1">
      <alignment horizontal="centerContinuous" vertical="top"/>
    </xf>
    <xf numFmtId="0" fontId="44" fillId="10" borderId="41" xfId="0" applyFont="1" applyFill="1" applyBorder="1" applyAlignment="1">
      <alignment horizontal="centerContinuous" vertical="top"/>
    </xf>
    <xf numFmtId="0" fontId="31" fillId="10" borderId="41" xfId="0" applyFont="1" applyFill="1" applyBorder="1" applyAlignment="1" applyProtection="1">
      <alignment horizontal="centerContinuous" vertical="center"/>
      <protection locked="0"/>
    </xf>
    <xf numFmtId="0" fontId="31" fillId="10" borderId="29" xfId="0" applyFont="1" applyFill="1" applyBorder="1" applyAlignment="1" applyProtection="1">
      <alignment horizontal="centerContinuous" vertical="center"/>
      <protection locked="0"/>
    </xf>
    <xf numFmtId="0" fontId="31" fillId="10" borderId="42" xfId="0" applyFont="1" applyFill="1" applyBorder="1" applyAlignment="1" applyProtection="1">
      <alignment horizontal="centerContinuous" vertical="center"/>
      <protection locked="0"/>
    </xf>
    <xf numFmtId="0" fontId="44" fillId="10" borderId="34" xfId="0" applyFont="1" applyFill="1" applyBorder="1" applyAlignment="1" applyProtection="1">
      <alignment horizontal="center" vertical="center" wrapText="1"/>
      <protection locked="0"/>
    </xf>
    <xf numFmtId="0" fontId="44" fillId="10" borderId="43" xfId="0" applyFont="1" applyFill="1" applyBorder="1" applyAlignment="1" applyProtection="1">
      <alignment horizontal="center" vertical="center" wrapText="1"/>
      <protection locked="0"/>
    </xf>
    <xf numFmtId="0" fontId="44" fillId="10" borderId="26" xfId="0" quotePrefix="1" applyFont="1" applyFill="1" applyBorder="1" applyAlignment="1">
      <alignment horizontal="center" vertical="center"/>
    </xf>
    <xf numFmtId="0" fontId="44" fillId="10" borderId="26" xfId="0" applyFont="1" applyFill="1" applyBorder="1" applyAlignment="1">
      <alignment horizontal="center" vertical="center"/>
    </xf>
    <xf numFmtId="0" fontId="44" fillId="10" borderId="26" xfId="0" applyFont="1" applyFill="1" applyBorder="1" applyAlignment="1">
      <alignment horizontal="center" vertical="center" wrapText="1"/>
    </xf>
    <xf numFmtId="0" fontId="44" fillId="10" borderId="26" xfId="0" applyFont="1" applyFill="1" applyBorder="1" applyAlignment="1">
      <alignment vertical="center"/>
    </xf>
    <xf numFmtId="0" fontId="44" fillId="10" borderId="16" xfId="0" applyFont="1" applyFill="1" applyBorder="1" applyAlignment="1">
      <alignment vertical="center"/>
    </xf>
    <xf numFmtId="0" fontId="44" fillId="10" borderId="10" xfId="0" applyFont="1" applyFill="1" applyBorder="1" applyAlignment="1">
      <alignment vertical="center"/>
    </xf>
    <xf numFmtId="0" fontId="31" fillId="10" borderId="10" xfId="0" applyFont="1" applyFill="1" applyBorder="1" applyAlignment="1">
      <alignment vertical="top" wrapText="1"/>
    </xf>
    <xf numFmtId="0" fontId="44" fillId="10" borderId="10" xfId="0" applyFont="1" applyFill="1" applyBorder="1" applyAlignment="1">
      <alignment horizontal="left" vertical="center"/>
    </xf>
    <xf numFmtId="0" fontId="31" fillId="10" borderId="10" xfId="0" applyFont="1" applyFill="1" applyBorder="1" applyAlignment="1">
      <alignment horizontal="left" vertical="center" wrapText="1"/>
    </xf>
    <xf numFmtId="0" fontId="31" fillId="10" borderId="17" xfId="0" quotePrefix="1" applyFont="1" applyFill="1" applyBorder="1" applyAlignment="1">
      <alignment horizontal="left" vertical="center"/>
    </xf>
    <xf numFmtId="0" fontId="31" fillId="10" borderId="10" xfId="0" quotePrefix="1" applyFont="1" applyFill="1" applyBorder="1" applyAlignment="1">
      <alignment horizontal="left" vertical="center"/>
    </xf>
    <xf numFmtId="0" fontId="31" fillId="10" borderId="17" xfId="0" applyFont="1" applyFill="1" applyBorder="1" applyAlignment="1">
      <alignment horizontal="left" vertical="top" wrapText="1"/>
    </xf>
    <xf numFmtId="0" fontId="31" fillId="10" borderId="17" xfId="0" applyFont="1" applyFill="1" applyBorder="1" applyAlignment="1">
      <alignment vertical="center" wrapText="1"/>
    </xf>
    <xf numFmtId="0" fontId="31" fillId="10" borderId="17" xfId="0" applyFont="1" applyFill="1" applyBorder="1" applyAlignment="1">
      <alignment horizontal="left" vertical="center" wrapText="1"/>
    </xf>
    <xf numFmtId="4" fontId="13" fillId="0" borderId="33" xfId="0" applyNumberFormat="1" applyFont="1" applyBorder="1" applyAlignment="1" applyProtection="1">
      <alignment horizontal="right"/>
      <protection locked="0"/>
    </xf>
    <xf numFmtId="4" fontId="13" fillId="0" borderId="10" xfId="0" applyNumberFormat="1" applyFont="1" applyBorder="1" applyAlignment="1" applyProtection="1">
      <alignment horizontal="right"/>
      <protection locked="0"/>
    </xf>
    <xf numFmtId="43" fontId="22" fillId="0" borderId="0" xfId="0" applyNumberFormat="1" applyFont="1" applyAlignment="1">
      <alignment horizontal="right" wrapText="1"/>
    </xf>
    <xf numFmtId="169" fontId="0" fillId="0" borderId="0" xfId="0" applyNumberFormat="1"/>
    <xf numFmtId="0" fontId="51" fillId="0" borderId="0" xfId="0" applyFont="1"/>
    <xf numFmtId="0" fontId="52" fillId="0" borderId="0" xfId="0" applyFont="1"/>
    <xf numFmtId="43" fontId="51" fillId="0" borderId="10" xfId="0" applyNumberFormat="1" applyFont="1" applyBorder="1"/>
    <xf numFmtId="0" fontId="4" fillId="0" borderId="0" xfId="0" applyFont="1" applyAlignment="1">
      <alignment horizontal="center" vertical="center"/>
    </xf>
    <xf numFmtId="0" fontId="9" fillId="0" borderId="10" xfId="0" applyFont="1" applyBorder="1"/>
    <xf numFmtId="43" fontId="64" fillId="0" borderId="10" xfId="1" applyFont="1" applyFill="1" applyBorder="1" applyAlignment="1" applyProtection="1">
      <alignment horizontal="left" vertical="top"/>
      <protection locked="0"/>
    </xf>
    <xf numFmtId="0" fontId="0" fillId="0" borderId="0" xfId="0" applyAlignment="1">
      <alignment horizontal="center"/>
    </xf>
    <xf numFmtId="2" fontId="64" fillId="0" borderId="10" xfId="1" applyNumberFormat="1" applyFont="1" applyFill="1" applyBorder="1" applyAlignment="1" applyProtection="1">
      <alignment horizontal="center" vertical="top"/>
      <protection locked="0"/>
    </xf>
    <xf numFmtId="2" fontId="64" fillId="0" borderId="10" xfId="1" applyNumberFormat="1" applyFont="1" applyFill="1" applyBorder="1" applyAlignment="1" applyProtection="1">
      <alignment horizontal="right"/>
      <protection locked="0"/>
    </xf>
    <xf numFmtId="2" fontId="52" fillId="0" borderId="10" xfId="0" applyNumberFormat="1" applyFont="1" applyBorder="1" applyAlignment="1">
      <alignment horizontal="right"/>
    </xf>
    <xf numFmtId="0" fontId="10" fillId="11" borderId="0" xfId="4" applyFont="1" applyFill="1" applyAlignment="1" applyProtection="1">
      <alignment vertical="top" wrapText="1"/>
      <protection locked="0"/>
    </xf>
    <xf numFmtId="2" fontId="64" fillId="0" borderId="10" xfId="1" applyNumberFormat="1" applyFont="1" applyFill="1" applyBorder="1" applyAlignment="1" applyProtection="1">
      <alignment horizontal="right" vertical="top"/>
      <protection locked="0"/>
    </xf>
    <xf numFmtId="0" fontId="9" fillId="0" borderId="10" xfId="4" applyFont="1" applyBorder="1" applyAlignment="1" applyProtection="1">
      <alignment vertical="top" wrapText="1"/>
      <protection locked="0"/>
    </xf>
    <xf numFmtId="0" fontId="58" fillId="0" borderId="10" xfId="4" applyFont="1" applyBorder="1" applyAlignment="1" applyProtection="1">
      <alignment vertical="top"/>
      <protection locked="0"/>
    </xf>
    <xf numFmtId="0" fontId="4" fillId="0" borderId="45" xfId="0" applyFont="1" applyBorder="1" applyAlignment="1">
      <alignment horizontal="center" vertical="center" wrapText="1"/>
    </xf>
    <xf numFmtId="0" fontId="12" fillId="0" borderId="10" xfId="4" applyFont="1" applyBorder="1" applyAlignment="1" applyProtection="1">
      <alignment vertical="top" wrapText="1"/>
      <protection locked="0"/>
    </xf>
    <xf numFmtId="0" fontId="31" fillId="0" borderId="10" xfId="4" applyBorder="1" applyAlignment="1" applyProtection="1">
      <alignment vertical="top" wrapText="1"/>
      <protection locked="0"/>
    </xf>
    <xf numFmtId="0" fontId="4" fillId="0" borderId="1" xfId="0" applyFont="1" applyBorder="1" applyAlignment="1">
      <alignment horizontal="left" vertical="top" wrapText="1"/>
    </xf>
    <xf numFmtId="0" fontId="3" fillId="0" borderId="46" xfId="0" applyFont="1" applyBorder="1" applyAlignment="1">
      <alignment horizontal="center" wrapText="1"/>
    </xf>
    <xf numFmtId="0" fontId="13" fillId="0" borderId="11" xfId="0" applyFont="1" applyBorder="1" applyAlignment="1">
      <alignment horizontal="left"/>
    </xf>
    <xf numFmtId="0" fontId="53" fillId="0" borderId="10" xfId="0" applyFont="1" applyBorder="1" applyAlignment="1">
      <alignment vertical="center"/>
    </xf>
    <xf numFmtId="0" fontId="53" fillId="0" borderId="0" xfId="0" applyFont="1" applyAlignment="1">
      <alignment vertical="center"/>
    </xf>
    <xf numFmtId="0" fontId="53" fillId="0" borderId="10" xfId="0" applyFont="1" applyBorder="1" applyAlignment="1">
      <alignment vertical="center" wrapText="1"/>
    </xf>
    <xf numFmtId="2" fontId="52" fillId="0" borderId="10" xfId="0" applyNumberFormat="1" applyFont="1" applyBorder="1"/>
    <xf numFmtId="0" fontId="9" fillId="0" borderId="10" xfId="0" applyFont="1" applyBorder="1" applyAlignment="1">
      <alignment vertical="center" wrapText="1"/>
    </xf>
    <xf numFmtId="0" fontId="9" fillId="0" borderId="0" xfId="0" applyFont="1" applyAlignment="1">
      <alignment vertical="center" wrapText="1"/>
    </xf>
    <xf numFmtId="165" fontId="0" fillId="0" borderId="0" xfId="0" applyNumberFormat="1"/>
    <xf numFmtId="43" fontId="3" fillId="7" borderId="1" xfId="0" applyNumberFormat="1" applyFont="1" applyFill="1" applyBorder="1"/>
    <xf numFmtId="0" fontId="3" fillId="2" borderId="1" xfId="0" applyFont="1" applyFill="1" applyBorder="1"/>
    <xf numFmtId="0" fontId="9" fillId="0" borderId="23" xfId="2" applyFont="1" applyBorder="1" applyAlignment="1">
      <alignment wrapText="1"/>
    </xf>
    <xf numFmtId="0" fontId="9" fillId="0" borderId="23" xfId="2" applyFont="1" applyBorder="1"/>
    <xf numFmtId="43" fontId="59" fillId="0" borderId="10" xfId="1" applyFont="1" applyFill="1" applyBorder="1" applyProtection="1">
      <protection locked="0"/>
    </xf>
    <xf numFmtId="0" fontId="9" fillId="5" borderId="0" xfId="0" applyFont="1" applyFill="1" applyAlignment="1">
      <alignment horizontal="center" vertical="center" wrapText="1"/>
    </xf>
    <xf numFmtId="0" fontId="9" fillId="5" borderId="17" xfId="0" applyFont="1" applyFill="1" applyBorder="1"/>
    <xf numFmtId="0" fontId="9" fillId="5" borderId="10" xfId="0" applyFont="1" applyFill="1" applyBorder="1"/>
    <xf numFmtId="0" fontId="9" fillId="0" borderId="10" xfId="0" applyFont="1" applyBorder="1" applyAlignment="1">
      <alignment horizontal="center"/>
    </xf>
    <xf numFmtId="0" fontId="12" fillId="0" borderId="10" xfId="0" applyFont="1" applyBorder="1"/>
    <xf numFmtId="3" fontId="12" fillId="0" borderId="10" xfId="0" applyNumberFormat="1" applyFont="1" applyBorder="1"/>
    <xf numFmtId="0" fontId="52" fillId="12" borderId="0" xfId="0" applyFont="1" applyFill="1"/>
    <xf numFmtId="0" fontId="53" fillId="12" borderId="0" xfId="0" applyFont="1" applyFill="1" applyAlignment="1">
      <alignment vertical="center"/>
    </xf>
    <xf numFmtId="0" fontId="0" fillId="12" borderId="0" xfId="0" applyFill="1"/>
    <xf numFmtId="0" fontId="9" fillId="12" borderId="0" xfId="0" applyFont="1" applyFill="1" applyAlignment="1">
      <alignment vertical="center" wrapText="1"/>
    </xf>
    <xf numFmtId="0" fontId="51" fillId="0" borderId="0" xfId="0" applyFont="1" applyAlignment="1">
      <alignment horizontal="left"/>
    </xf>
    <xf numFmtId="0" fontId="72" fillId="0" borderId="10" xfId="0" applyFont="1" applyBorder="1" applyAlignment="1">
      <alignment horizontal="center" vertical="center"/>
    </xf>
    <xf numFmtId="2" fontId="72" fillId="0" borderId="10" xfId="0" applyNumberFormat="1" applyFont="1" applyBorder="1" applyAlignment="1">
      <alignment horizontal="center"/>
    </xf>
    <xf numFmtId="0" fontId="54" fillId="9" borderId="10" xfId="0" applyFont="1" applyFill="1" applyBorder="1" applyAlignment="1">
      <alignment horizontal="center" vertical="center"/>
    </xf>
    <xf numFmtId="0" fontId="54" fillId="9" borderId="10" xfId="0" applyFont="1" applyFill="1" applyBorder="1" applyAlignment="1">
      <alignment horizontal="center" vertical="center" wrapText="1"/>
    </xf>
    <xf numFmtId="0" fontId="71" fillId="7" borderId="10" xfId="0" applyFont="1" applyFill="1" applyBorder="1" applyAlignment="1" applyProtection="1">
      <alignment vertical="center" wrapText="1"/>
      <protection locked="0"/>
    </xf>
    <xf numFmtId="0" fontId="72" fillId="0" borderId="10" xfId="0" applyFont="1" applyBorder="1" applyAlignment="1">
      <alignment vertical="center" wrapText="1"/>
    </xf>
    <xf numFmtId="0" fontId="72" fillId="6" borderId="10" xfId="0" applyFont="1" applyFill="1" applyBorder="1" applyAlignment="1">
      <alignment vertical="center" wrapText="1"/>
    </xf>
    <xf numFmtId="0" fontId="2" fillId="0" borderId="0" xfId="0" applyFont="1"/>
    <xf numFmtId="0" fontId="22" fillId="0" borderId="0" xfId="0" applyFont="1" applyAlignment="1">
      <alignment horizontal="center" wrapText="1"/>
    </xf>
    <xf numFmtId="0" fontId="25" fillId="0" borderId="10" xfId="0" applyFont="1" applyBorder="1" applyAlignment="1">
      <alignment horizontal="center"/>
    </xf>
    <xf numFmtId="43" fontId="12" fillId="0" borderId="10" xfId="0" applyNumberFormat="1" applyFont="1" applyBorder="1"/>
    <xf numFmtId="43" fontId="22" fillId="2" borderId="6" xfId="0" applyNumberFormat="1" applyFont="1" applyFill="1" applyBorder="1" applyAlignment="1">
      <alignment wrapText="1"/>
    </xf>
    <xf numFmtId="0" fontId="2" fillId="12" borderId="0" xfId="0" applyFont="1" applyFill="1"/>
    <xf numFmtId="2" fontId="12" fillId="0" borderId="10" xfId="0" applyNumberFormat="1" applyFont="1" applyBorder="1" applyAlignment="1">
      <alignment wrapText="1"/>
    </xf>
    <xf numFmtId="43" fontId="9" fillId="0" borderId="1" xfId="0" applyNumberFormat="1" applyFont="1" applyBorder="1" applyAlignment="1">
      <alignment horizontal="right" wrapText="1"/>
    </xf>
    <xf numFmtId="0" fontId="60" fillId="7" borderId="10" xfId="0" applyFont="1" applyFill="1" applyBorder="1" applyAlignment="1">
      <alignment horizontal="center" vertical="center"/>
    </xf>
    <xf numFmtId="0" fontId="59" fillId="0" borderId="10" xfId="0" applyFont="1" applyBorder="1" applyAlignment="1">
      <alignment horizontal="center" vertical="center"/>
    </xf>
    <xf numFmtId="0" fontId="22" fillId="2" borderId="1" xfId="0" applyFont="1" applyFill="1" applyBorder="1" applyAlignment="1">
      <alignment wrapText="1"/>
    </xf>
    <xf numFmtId="0" fontId="57" fillId="11" borderId="10" xfId="4" applyFont="1" applyFill="1" applyBorder="1" applyAlignment="1" applyProtection="1">
      <alignment horizontal="left" vertical="top"/>
      <protection locked="0"/>
    </xf>
    <xf numFmtId="0" fontId="12" fillId="0" borderId="10" xfId="4" applyFont="1" applyBorder="1" applyAlignment="1" applyProtection="1">
      <alignment vertical="top"/>
      <protection locked="0"/>
    </xf>
    <xf numFmtId="0" fontId="9" fillId="0" borderId="21" xfId="2" applyFont="1" applyBorder="1" applyAlignment="1">
      <alignment vertical="center" wrapText="1"/>
    </xf>
    <xf numFmtId="0" fontId="59" fillId="6" borderId="10" xfId="0" applyFont="1" applyFill="1" applyBorder="1" applyAlignment="1" applyProtection="1">
      <alignment horizontal="center"/>
      <protection locked="0"/>
    </xf>
    <xf numFmtId="0" fontId="59" fillId="6" borderId="10" xfId="0" applyFont="1" applyFill="1" applyBorder="1" applyAlignment="1">
      <alignment horizontal="center"/>
    </xf>
    <xf numFmtId="0" fontId="70" fillId="7" borderId="10" xfId="0" applyFont="1" applyFill="1" applyBorder="1" applyAlignment="1">
      <alignment horizontal="center" vertical="center"/>
    </xf>
    <xf numFmtId="0" fontId="73" fillId="0" borderId="10" xfId="0" applyFont="1" applyBorder="1" applyAlignment="1">
      <alignment horizontal="center" vertical="center" wrapText="1"/>
    </xf>
    <xf numFmtId="3" fontId="10" fillId="0" borderId="1" xfId="0" applyNumberFormat="1" applyFont="1" applyBorder="1" applyAlignment="1">
      <alignment wrapText="1"/>
    </xf>
    <xf numFmtId="4" fontId="22" fillId="2" borderId="1" xfId="0" applyNumberFormat="1" applyFont="1" applyFill="1" applyBorder="1"/>
    <xf numFmtId="0" fontId="73" fillId="0" borderId="10" xfId="0" applyFont="1" applyBorder="1" applyAlignment="1">
      <alignment horizontal="center" vertical="center"/>
    </xf>
    <xf numFmtId="2" fontId="73" fillId="0" borderId="10" xfId="0" applyNumberFormat="1" applyFont="1" applyBorder="1" applyAlignment="1">
      <alignment horizontal="center" vertical="center"/>
    </xf>
    <xf numFmtId="4" fontId="9" fillId="0" borderId="1" xfId="0" applyNumberFormat="1" applyFont="1" applyBorder="1" applyAlignment="1">
      <alignment wrapText="1"/>
    </xf>
    <xf numFmtId="0" fontId="2" fillId="7" borderId="10" xfId="2" applyFont="1" applyFill="1" applyBorder="1" applyAlignment="1">
      <alignment wrapText="1"/>
    </xf>
    <xf numFmtId="0" fontId="9" fillId="0" borderId="21" xfId="2" applyFont="1" applyBorder="1" applyAlignment="1">
      <alignment wrapText="1"/>
    </xf>
    <xf numFmtId="2" fontId="3" fillId="2" borderId="1" xfId="0" applyNumberFormat="1" applyFont="1" applyFill="1" applyBorder="1"/>
    <xf numFmtId="4" fontId="3" fillId="2" borderId="1" xfId="0" applyNumberFormat="1" applyFont="1" applyFill="1" applyBorder="1"/>
    <xf numFmtId="166" fontId="73" fillId="0" borderId="10" xfId="0" applyNumberFormat="1" applyFont="1" applyBorder="1" applyAlignment="1">
      <alignment horizontal="center" vertical="center"/>
    </xf>
    <xf numFmtId="0" fontId="9" fillId="0" borderId="1" xfId="0" applyFont="1" applyBorder="1"/>
    <xf numFmtId="0" fontId="9" fillId="0" borderId="1" xfId="0" applyFont="1" applyBorder="1" applyAlignment="1">
      <alignment wrapText="1"/>
    </xf>
    <xf numFmtId="4" fontId="22" fillId="7" borderId="1" xfId="0" applyNumberFormat="1" applyFont="1" applyFill="1" applyBorder="1" applyAlignment="1">
      <alignment horizontal="right" wrapText="1"/>
    </xf>
    <xf numFmtId="2" fontId="9" fillId="0" borderId="1" xfId="0" applyNumberFormat="1" applyFont="1" applyBorder="1"/>
    <xf numFmtId="0" fontId="9" fillId="2" borderId="1" xfId="0" applyFont="1" applyFill="1" applyBorder="1"/>
    <xf numFmtId="0" fontId="9" fillId="0" borderId="2" xfId="0" applyFont="1" applyBorder="1" applyAlignment="1">
      <alignment horizontal="right" wrapText="1"/>
    </xf>
    <xf numFmtId="0" fontId="22" fillId="0" borderId="21" xfId="2" applyFont="1" applyBorder="1" applyAlignment="1">
      <alignment wrapText="1"/>
    </xf>
    <xf numFmtId="0" fontId="22" fillId="0" borderId="31" xfId="2" applyFont="1" applyBorder="1" applyAlignment="1">
      <alignment vertical="top" wrapText="1"/>
    </xf>
    <xf numFmtId="0" fontId="9" fillId="8" borderId="0" xfId="0" applyFont="1" applyFill="1"/>
    <xf numFmtId="0" fontId="22" fillId="8" borderId="10" xfId="2" applyFont="1" applyFill="1" applyBorder="1" applyAlignment="1">
      <alignment vertical="top" wrapText="1"/>
    </xf>
    <xf numFmtId="0" fontId="71" fillId="7" borderId="10" xfId="0" applyFont="1" applyFill="1" applyBorder="1" applyAlignment="1">
      <alignment horizontal="center" vertical="center" wrapText="1"/>
    </xf>
    <xf numFmtId="0" fontId="71" fillId="7" borderId="19" xfId="0" applyFont="1" applyFill="1" applyBorder="1" applyAlignment="1">
      <alignment horizontal="center" vertical="center" wrapText="1"/>
    </xf>
    <xf numFmtId="0" fontId="71" fillId="7" borderId="10" xfId="5" applyFont="1" applyFill="1" applyBorder="1" applyAlignment="1" applyProtection="1">
      <alignment horizontal="center" vertical="center"/>
      <protection locked="0"/>
    </xf>
    <xf numFmtId="0" fontId="75" fillId="7" borderId="10" xfId="0" applyFont="1" applyFill="1" applyBorder="1" applyAlignment="1">
      <alignment horizontal="center" vertical="center" wrapText="1"/>
    </xf>
    <xf numFmtId="0" fontId="71" fillId="7" borderId="10" xfId="5" applyFont="1" applyFill="1" applyBorder="1" applyAlignment="1" applyProtection="1">
      <alignment horizontal="center" vertical="center" wrapText="1"/>
      <protection locked="0"/>
    </xf>
    <xf numFmtId="43" fontId="77" fillId="0" borderId="10" xfId="0" applyNumberFormat="1" applyFont="1" applyBorder="1"/>
    <xf numFmtId="4" fontId="44" fillId="0" borderId="34" xfId="1" quotePrefix="1" applyNumberFormat="1" applyFont="1" applyFill="1" applyBorder="1" applyAlignment="1" applyProtection="1">
      <alignment horizontal="right" vertical="center"/>
    </xf>
    <xf numFmtId="4" fontId="44" fillId="0" borderId="33" xfId="1" applyNumberFormat="1" applyFont="1" applyFill="1" applyBorder="1" applyAlignment="1">
      <alignment vertical="center"/>
    </xf>
    <xf numFmtId="4" fontId="44" fillId="0" borderId="10" xfId="1" quotePrefix="1" applyNumberFormat="1" applyFont="1" applyBorder="1" applyAlignment="1" applyProtection="1">
      <alignment horizontal="right" vertical="center"/>
      <protection locked="0"/>
    </xf>
    <xf numFmtId="4" fontId="44" fillId="0" borderId="10" xfId="1" applyNumberFormat="1" applyFont="1" applyBorder="1" applyAlignment="1" applyProtection="1">
      <alignment horizontal="right" vertical="center"/>
      <protection locked="0"/>
    </xf>
    <xf numFmtId="4" fontId="26" fillId="0" borderId="10" xfId="0" applyNumberFormat="1" applyFont="1" applyBorder="1"/>
    <xf numFmtId="2" fontId="26" fillId="0" borderId="10" xfId="0" applyNumberFormat="1" applyFont="1" applyBorder="1"/>
    <xf numFmtId="4" fontId="26" fillId="0" borderId="0" xfId="0" applyNumberFormat="1" applyFont="1"/>
    <xf numFmtId="4" fontId="31" fillId="0" borderId="17" xfId="1" quotePrefix="1" applyNumberFormat="1" applyFont="1" applyFill="1" applyBorder="1" applyAlignment="1" applyProtection="1">
      <alignment horizontal="right" vertical="center"/>
      <protection locked="0"/>
    </xf>
    <xf numFmtId="1" fontId="0" fillId="0" borderId="0" xfId="0" applyNumberFormat="1"/>
    <xf numFmtId="0" fontId="0" fillId="0" borderId="0" xfId="0" applyAlignment="1">
      <alignment horizontal="right"/>
    </xf>
    <xf numFmtId="4" fontId="13" fillId="0" borderId="0" xfId="0" applyNumberFormat="1" applyFont="1" applyProtection="1">
      <protection locked="0"/>
    </xf>
    <xf numFmtId="0" fontId="53" fillId="0" borderId="10" xfId="0" applyFont="1" applyBorder="1" applyAlignment="1">
      <alignment horizontal="center" vertical="center" wrapText="1"/>
    </xf>
    <xf numFmtId="14" fontId="2" fillId="0" borderId="11" xfId="0" applyNumberFormat="1" applyFont="1" applyBorder="1" applyAlignment="1">
      <alignment horizontal="left"/>
    </xf>
    <xf numFmtId="43" fontId="77" fillId="14" borderId="10" xfId="0" applyNumberFormat="1" applyFont="1" applyFill="1" applyBorder="1"/>
    <xf numFmtId="0" fontId="77" fillId="14" borderId="10" xfId="0" applyFont="1" applyFill="1" applyBorder="1"/>
    <xf numFmtId="0" fontId="77" fillId="14" borderId="10" xfId="0" applyFont="1" applyFill="1" applyBorder="1" applyAlignment="1">
      <alignment horizontal="center"/>
    </xf>
    <xf numFmtId="0" fontId="77" fillId="14" borderId="10" xfId="0" applyFont="1" applyFill="1" applyBorder="1" applyAlignment="1">
      <alignment horizontal="center" vertical="center" wrapText="1"/>
    </xf>
    <xf numFmtId="0" fontId="53" fillId="0" borderId="10" xfId="2" applyFont="1" applyBorder="1" applyAlignment="1">
      <alignment wrapText="1"/>
    </xf>
    <xf numFmtId="43" fontId="53" fillId="0" borderId="10" xfId="0" applyNumberFormat="1" applyFont="1" applyBorder="1" applyAlignment="1">
      <alignment vertical="center" wrapText="1"/>
    </xf>
    <xf numFmtId="0" fontId="53" fillId="0" borderId="10" xfId="0" applyFont="1" applyBorder="1"/>
    <xf numFmtId="0" fontId="77" fillId="0" borderId="10" xfId="0" applyFont="1" applyBorder="1"/>
    <xf numFmtId="4" fontId="53" fillId="0" borderId="10" xfId="0" applyNumberFormat="1" applyFont="1" applyBorder="1" applyAlignment="1">
      <alignment wrapText="1"/>
    </xf>
    <xf numFmtId="4" fontId="77" fillId="0" borderId="10" xfId="0" applyNumberFormat="1" applyFont="1" applyBorder="1"/>
    <xf numFmtId="4" fontId="4" fillId="0" borderId="10" xfId="0" applyNumberFormat="1" applyFont="1" applyBorder="1" applyAlignment="1">
      <alignment horizontal="right" wrapText="1"/>
    </xf>
    <xf numFmtId="4" fontId="4" fillId="0" borderId="10" xfId="0" applyNumberFormat="1" applyFont="1" applyBorder="1" applyAlignment="1">
      <alignment horizontal="right" vertical="center" wrapText="1"/>
    </xf>
    <xf numFmtId="4" fontId="10" fillId="0" borderId="2" xfId="0" applyNumberFormat="1" applyFont="1" applyBorder="1" applyAlignment="1">
      <alignment horizontal="right" wrapText="1"/>
    </xf>
    <xf numFmtId="17" fontId="9" fillId="0" borderId="10" xfId="4" applyNumberFormat="1" applyFont="1" applyBorder="1" applyAlignment="1" applyProtection="1">
      <alignment vertical="top"/>
      <protection locked="0"/>
    </xf>
    <xf numFmtId="0" fontId="70" fillId="7" borderId="10" xfId="5" applyFont="1" applyFill="1" applyBorder="1" applyAlignment="1" applyProtection="1">
      <alignment horizontal="center" vertical="center" wrapText="1"/>
      <protection locked="0"/>
    </xf>
    <xf numFmtId="0" fontId="70" fillId="7" borderId="10" xfId="0" applyFont="1" applyFill="1" applyBorder="1" applyAlignment="1">
      <alignment horizontal="center" vertical="center" wrapText="1"/>
    </xf>
    <xf numFmtId="2" fontId="73" fillId="0" borderId="10" xfId="0" applyNumberFormat="1" applyFont="1" applyBorder="1" applyAlignment="1">
      <alignment horizontal="center"/>
    </xf>
    <xf numFmtId="0" fontId="22" fillId="0" borderId="2" xfId="0" applyFont="1" applyBorder="1" applyAlignment="1">
      <alignment horizontal="center"/>
    </xf>
    <xf numFmtId="0" fontId="22" fillId="0" borderId="44" xfId="0" applyFont="1" applyBorder="1" applyAlignment="1">
      <alignment horizontal="center"/>
    </xf>
    <xf numFmtId="43" fontId="22" fillId="2" borderId="0" xfId="0" applyNumberFormat="1" applyFont="1" applyFill="1" applyAlignment="1">
      <alignment wrapText="1"/>
    </xf>
    <xf numFmtId="0" fontId="12" fillId="0" borderId="17" xfId="0" applyFont="1" applyBorder="1"/>
    <xf numFmtId="3" fontId="12" fillId="0" borderId="17" xfId="0" applyNumberFormat="1" applyFont="1" applyBorder="1"/>
    <xf numFmtId="43" fontId="22" fillId="0" borderId="17" xfId="0" applyNumberFormat="1" applyFont="1" applyBorder="1" applyAlignment="1">
      <alignment wrapText="1"/>
    </xf>
    <xf numFmtId="43" fontId="60" fillId="8" borderId="12" xfId="1" applyFont="1" applyFill="1" applyBorder="1" applyProtection="1">
      <protection locked="0"/>
    </xf>
    <xf numFmtId="0" fontId="10" fillId="0" borderId="9" xfId="0" applyFont="1" applyBorder="1" applyAlignment="1">
      <alignment wrapText="1"/>
    </xf>
    <xf numFmtId="4" fontId="22" fillId="2" borderId="9" xfId="0" applyNumberFormat="1" applyFont="1" applyFill="1" applyBorder="1" applyAlignment="1">
      <alignment wrapText="1"/>
    </xf>
    <xf numFmtId="164" fontId="22" fillId="2" borderId="9" xfId="0" applyNumberFormat="1" applyFont="1" applyFill="1" applyBorder="1"/>
    <xf numFmtId="43" fontId="4" fillId="0" borderId="10" xfId="0" applyNumberFormat="1" applyFont="1" applyBorder="1"/>
    <xf numFmtId="0" fontId="10" fillId="0" borderId="10" xfId="0" applyFont="1" applyBorder="1" applyAlignment="1">
      <alignment horizontal="center" wrapText="1"/>
    </xf>
    <xf numFmtId="0" fontId="9" fillId="0" borderId="10" xfId="0" applyFont="1" applyBorder="1" applyAlignment="1">
      <alignment horizontal="right" wrapText="1"/>
    </xf>
    <xf numFmtId="43" fontId="22" fillId="2" borderId="10" xfId="0" applyNumberFormat="1" applyFont="1" applyFill="1" applyBorder="1" applyAlignment="1">
      <alignment wrapText="1"/>
    </xf>
    <xf numFmtId="43" fontId="60" fillId="8" borderId="10" xfId="1" applyFont="1" applyFill="1" applyBorder="1" applyProtection="1">
      <protection locked="0"/>
    </xf>
    <xf numFmtId="0" fontId="10" fillId="0" borderId="10" xfId="0" applyFont="1" applyBorder="1"/>
    <xf numFmtId="4" fontId="22" fillId="2" borderId="10" xfId="0" applyNumberFormat="1" applyFont="1" applyFill="1" applyBorder="1" applyAlignment="1">
      <alignment wrapText="1"/>
    </xf>
    <xf numFmtId="164" fontId="22" fillId="2" borderId="10" xfId="0" applyNumberFormat="1" applyFont="1" applyFill="1" applyBorder="1"/>
    <xf numFmtId="43" fontId="9" fillId="0" borderId="10" xfId="0" applyNumberFormat="1" applyFont="1" applyBorder="1"/>
    <xf numFmtId="165" fontId="9" fillId="0" borderId="10" xfId="0" applyNumberFormat="1" applyFont="1" applyBorder="1" applyAlignment="1">
      <alignment horizontal="right" wrapText="1"/>
    </xf>
    <xf numFmtId="165" fontId="22" fillId="0" borderId="11" xfId="0" applyNumberFormat="1" applyFont="1" applyBorder="1" applyAlignment="1">
      <alignment horizontal="center" vertical="center" wrapText="1"/>
    </xf>
    <xf numFmtId="2" fontId="9" fillId="0" borderId="10" xfId="0" applyNumberFormat="1" applyFont="1" applyBorder="1" applyAlignment="1">
      <alignment horizontal="right" wrapText="1"/>
    </xf>
    <xf numFmtId="0" fontId="22" fillId="0" borderId="8" xfId="0" applyFont="1" applyBorder="1" applyAlignment="1">
      <alignment horizontal="center" vertical="center" wrapText="1"/>
    </xf>
    <xf numFmtId="0" fontId="9" fillId="5" borderId="10" xfId="0" applyFont="1" applyFill="1" applyBorder="1" applyAlignment="1">
      <alignment horizontal="center" vertical="center" wrapText="1"/>
    </xf>
    <xf numFmtId="0" fontId="3" fillId="0" borderId="44" xfId="0" applyFont="1" applyBorder="1" applyAlignment="1">
      <alignment horizontal="center"/>
    </xf>
    <xf numFmtId="0" fontId="4" fillId="2" borderId="9" xfId="0" applyFont="1" applyFill="1" applyBorder="1" applyAlignment="1">
      <alignment horizontal="center" wrapText="1"/>
    </xf>
    <xf numFmtId="0" fontId="4" fillId="0" borderId="35" xfId="0" applyFont="1" applyBorder="1" applyAlignment="1">
      <alignment horizontal="center" wrapText="1"/>
    </xf>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10" xfId="0" applyFont="1" applyBorder="1" applyAlignment="1">
      <alignment horizontal="right" wrapText="1"/>
    </xf>
    <xf numFmtId="4" fontId="10" fillId="0" borderId="10" xfId="0" applyNumberFormat="1" applyFont="1" applyBorder="1" applyAlignment="1">
      <alignment wrapText="1"/>
    </xf>
    <xf numFmtId="2" fontId="4" fillId="0" borderId="10" xfId="0" applyNumberFormat="1" applyFont="1" applyBorder="1" applyAlignment="1">
      <alignment wrapText="1"/>
    </xf>
    <xf numFmtId="2" fontId="4" fillId="0" borderId="10" xfId="0" applyNumberFormat="1" applyFont="1" applyBorder="1"/>
    <xf numFmtId="0" fontId="4" fillId="0" borderId="10" xfId="0" applyFont="1" applyBorder="1"/>
    <xf numFmtId="3" fontId="10" fillId="0" borderId="10" xfId="0" applyNumberFormat="1" applyFont="1" applyBorder="1" applyAlignment="1">
      <alignment wrapText="1"/>
    </xf>
    <xf numFmtId="0" fontId="4" fillId="0" borderId="10" xfId="0" applyFont="1" applyBorder="1" applyAlignment="1">
      <alignment wrapText="1"/>
    </xf>
    <xf numFmtId="4" fontId="22" fillId="0" borderId="10" xfId="0" applyNumberFormat="1" applyFont="1" applyBorder="1" applyAlignment="1">
      <alignment wrapText="1"/>
    </xf>
    <xf numFmtId="4" fontId="22" fillId="2" borderId="10" xfId="0" applyNumberFormat="1" applyFont="1" applyFill="1" applyBorder="1"/>
    <xf numFmtId="43" fontId="9" fillId="0" borderId="10" xfId="0" applyNumberFormat="1" applyFont="1" applyBorder="1" applyAlignment="1">
      <alignment horizontal="right"/>
    </xf>
    <xf numFmtId="0" fontId="9" fillId="0" borderId="10" xfId="0" applyFont="1" applyBorder="1" applyAlignment="1">
      <alignment horizontal="right"/>
    </xf>
    <xf numFmtId="4" fontId="22" fillId="2" borderId="10" xfId="0" applyNumberFormat="1" applyFont="1" applyFill="1" applyBorder="1" applyAlignment="1">
      <alignment horizontal="right"/>
    </xf>
    <xf numFmtId="0" fontId="9" fillId="0" borderId="2" xfId="0" applyFont="1" applyBorder="1" applyAlignment="1">
      <alignment horizontal="center" vertical="top" wrapText="1"/>
    </xf>
    <xf numFmtId="3" fontId="10" fillId="0" borderId="2" xfId="0" applyNumberFormat="1" applyFont="1" applyBorder="1" applyAlignment="1">
      <alignment horizontal="right" wrapText="1"/>
    </xf>
    <xf numFmtId="0" fontId="14" fillId="0" borderId="10" xfId="0" applyFont="1" applyBorder="1"/>
    <xf numFmtId="165" fontId="9" fillId="0" borderId="1" xfId="0" applyNumberFormat="1" applyFont="1" applyBorder="1" applyAlignment="1">
      <alignment horizontal="right"/>
    </xf>
    <xf numFmtId="165" fontId="22" fillId="0" borderId="1" xfId="0" applyNumberFormat="1" applyFont="1" applyBorder="1" applyAlignment="1">
      <alignment horizontal="right"/>
    </xf>
    <xf numFmtId="43" fontId="22" fillId="2" borderId="10" xfId="0" applyNumberFormat="1" applyFont="1" applyFill="1" applyBorder="1" applyAlignment="1">
      <alignment horizontal="center" wrapText="1"/>
    </xf>
    <xf numFmtId="43" fontId="60" fillId="8" borderId="10" xfId="1" applyFont="1" applyFill="1" applyBorder="1" applyAlignment="1" applyProtection="1">
      <alignment horizontal="center"/>
      <protection locked="0"/>
    </xf>
    <xf numFmtId="4" fontId="22" fillId="2" borderId="10" xfId="0" applyNumberFormat="1" applyFont="1" applyFill="1" applyBorder="1" applyAlignment="1">
      <alignment horizontal="center" wrapText="1"/>
    </xf>
    <xf numFmtId="164" fontId="22" fillId="2" borderId="10" xfId="0" applyNumberFormat="1" applyFont="1" applyFill="1" applyBorder="1" applyAlignment="1">
      <alignment horizontal="center"/>
    </xf>
    <xf numFmtId="0" fontId="14" fillId="0" borderId="0" xfId="0" applyFont="1" applyAlignment="1">
      <alignment horizontal="center"/>
    </xf>
    <xf numFmtId="0" fontId="58" fillId="4" borderId="13" xfId="4" applyFont="1" applyFill="1" applyBorder="1" applyAlignment="1">
      <alignment horizontal="center" vertical="top"/>
    </xf>
    <xf numFmtId="0" fontId="58" fillId="4" borderId="0" xfId="4" applyFont="1" applyFill="1" applyAlignment="1">
      <alignment horizontal="center" vertical="top"/>
    </xf>
    <xf numFmtId="0" fontId="57" fillId="4" borderId="13" xfId="4" applyFont="1" applyFill="1" applyBorder="1" applyAlignment="1">
      <alignment horizontal="center" vertical="top"/>
    </xf>
    <xf numFmtId="10" fontId="0" fillId="0" borderId="0" xfId="0" applyNumberFormat="1"/>
    <xf numFmtId="4" fontId="79" fillId="13" borderId="10" xfId="1" applyNumberFormat="1" applyFont="1" applyFill="1" applyBorder="1" applyAlignment="1">
      <alignment horizontal="right" vertical="center"/>
    </xf>
    <xf numFmtId="4" fontId="80" fillId="0" borderId="10" xfId="1" applyNumberFormat="1" applyFont="1" applyBorder="1" applyAlignment="1">
      <alignment horizontal="right" vertical="center"/>
    </xf>
    <xf numFmtId="0" fontId="79" fillId="15" borderId="10" xfId="0" applyFont="1" applyFill="1" applyBorder="1" applyAlignment="1">
      <alignment horizontal="center" vertical="center" wrapText="1"/>
    </xf>
    <xf numFmtId="4" fontId="79" fillId="13" borderId="10" xfId="1" applyNumberFormat="1" applyFont="1" applyFill="1" applyBorder="1" applyAlignment="1">
      <alignment vertical="center"/>
    </xf>
    <xf numFmtId="4" fontId="80" fillId="0" borderId="10" xfId="1" applyNumberFormat="1" applyFont="1" applyBorder="1" applyAlignment="1">
      <alignment vertical="center"/>
    </xf>
    <xf numFmtId="0" fontId="79" fillId="0" borderId="10" xfId="0" applyFont="1" applyBorder="1"/>
    <xf numFmtId="4" fontId="80" fillId="6" borderId="10" xfId="1" applyNumberFormat="1" applyFont="1" applyFill="1" applyBorder="1" applyAlignment="1">
      <alignment vertical="center"/>
    </xf>
    <xf numFmtId="10" fontId="79" fillId="13" borderId="10" xfId="0" applyNumberFormat="1" applyFont="1" applyFill="1" applyBorder="1"/>
    <xf numFmtId="10" fontId="79" fillId="0" borderId="10" xfId="0" applyNumberFormat="1" applyFont="1" applyBorder="1" applyAlignment="1">
      <alignment horizontal="center"/>
    </xf>
    <xf numFmtId="9" fontId="79" fillId="13" borderId="10" xfId="0" applyNumberFormat="1" applyFont="1" applyFill="1" applyBorder="1" applyAlignment="1">
      <alignment horizontal="center"/>
    </xf>
    <xf numFmtId="10" fontId="79" fillId="13" borderId="10" xfId="0" applyNumberFormat="1" applyFont="1" applyFill="1" applyBorder="1" applyAlignment="1">
      <alignment horizontal="center"/>
    </xf>
    <xf numFmtId="4" fontId="31" fillId="0" borderId="0" xfId="1" applyNumberFormat="1" applyFont="1" applyBorder="1" applyAlignment="1">
      <alignment vertical="center"/>
    </xf>
    <xf numFmtId="0" fontId="79" fillId="16" borderId="10" xfId="0" applyFont="1" applyFill="1" applyBorder="1" applyAlignment="1">
      <alignment horizontal="center" vertical="center"/>
    </xf>
    <xf numFmtId="43" fontId="52" fillId="0" borderId="0" xfId="0" applyNumberFormat="1" applyFont="1"/>
    <xf numFmtId="43" fontId="0" fillId="0" borderId="0" xfId="0" applyNumberFormat="1"/>
    <xf numFmtId="43" fontId="2" fillId="0" borderId="0" xfId="0" applyNumberFormat="1" applyFont="1"/>
    <xf numFmtId="4" fontId="2" fillId="0" borderId="0" xfId="0" applyNumberFormat="1" applyFont="1"/>
    <xf numFmtId="2" fontId="2" fillId="0" borderId="0" xfId="0" applyNumberFormat="1" applyFont="1"/>
    <xf numFmtId="4" fontId="26" fillId="0" borderId="34" xfId="0" applyNumberFormat="1" applyFont="1" applyBorder="1" applyAlignment="1" applyProtection="1">
      <alignment horizontal="right"/>
      <protection locked="0"/>
    </xf>
    <xf numFmtId="4" fontId="26" fillId="0" borderId="57" xfId="0" applyNumberFormat="1" applyFont="1" applyBorder="1" applyAlignment="1" applyProtection="1">
      <alignment horizontal="right"/>
      <protection locked="0"/>
    </xf>
    <xf numFmtId="4" fontId="26" fillId="0" borderId="17" xfId="0" applyNumberFormat="1" applyFont="1" applyBorder="1" applyAlignment="1" applyProtection="1">
      <alignment horizontal="right"/>
      <protection locked="0"/>
    </xf>
    <xf numFmtId="4" fontId="26" fillId="0" borderId="58" xfId="0" applyNumberFormat="1" applyFont="1" applyBorder="1" applyAlignment="1" applyProtection="1">
      <alignment horizontal="right"/>
      <protection locked="0"/>
    </xf>
    <xf numFmtId="4" fontId="27" fillId="8" borderId="34" xfId="0" applyNumberFormat="1" applyFont="1" applyFill="1" applyBorder="1" applyAlignment="1">
      <alignment horizontal="right"/>
    </xf>
    <xf numFmtId="4" fontId="26" fillId="0" borderId="29" xfId="0" applyNumberFormat="1" applyFont="1" applyBorder="1" applyAlignment="1" applyProtection="1">
      <alignment horizontal="right"/>
      <protection locked="0"/>
    </xf>
    <xf numFmtId="4" fontId="27" fillId="8" borderId="59" xfId="0" applyNumberFormat="1" applyFont="1" applyFill="1" applyBorder="1" applyAlignment="1">
      <alignment horizontal="right"/>
    </xf>
    <xf numFmtId="4" fontId="26" fillId="0" borderId="17" xfId="0" applyNumberFormat="1" applyFont="1" applyBorder="1" applyProtection="1">
      <protection locked="0"/>
    </xf>
    <xf numFmtId="0" fontId="26" fillId="0" borderId="10" xfId="0" applyFont="1" applyBorder="1"/>
    <xf numFmtId="0" fontId="2" fillId="0" borderId="10" xfId="0" applyFont="1" applyBorder="1"/>
    <xf numFmtId="164" fontId="2" fillId="0" borderId="0" xfId="0" applyNumberFormat="1" applyFont="1"/>
    <xf numFmtId="0" fontId="0" fillId="19" borderId="0" xfId="0" applyFill="1"/>
    <xf numFmtId="43" fontId="0" fillId="19" borderId="0" xfId="0" applyNumberFormat="1" applyFill="1"/>
    <xf numFmtId="4" fontId="26" fillId="0" borderId="60" xfId="0" applyNumberFormat="1" applyFont="1" applyBorder="1" applyAlignment="1" applyProtection="1">
      <alignment horizontal="right"/>
      <protection locked="0"/>
    </xf>
    <xf numFmtId="4" fontId="26" fillId="0" borderId="43" xfId="0" applyNumberFormat="1" applyFont="1" applyBorder="1" applyAlignment="1" applyProtection="1">
      <alignment horizontal="right"/>
      <protection locked="0"/>
    </xf>
    <xf numFmtId="0" fontId="2" fillId="9" borderId="48" xfId="0" applyFont="1" applyFill="1" applyBorder="1"/>
    <xf numFmtId="0" fontId="26" fillId="9" borderId="61" xfId="0" applyFont="1" applyFill="1" applyBorder="1"/>
    <xf numFmtId="0" fontId="2" fillId="9" borderId="10" xfId="0" applyFont="1" applyFill="1" applyBorder="1"/>
    <xf numFmtId="0" fontId="2" fillId="9" borderId="23" xfId="0" applyFont="1" applyFill="1" applyBorder="1"/>
    <xf numFmtId="3" fontId="26" fillId="0" borderId="10" xfId="0" applyNumberFormat="1" applyFont="1" applyBorder="1"/>
    <xf numFmtId="165" fontId="2" fillId="20" borderId="0" xfId="0" applyNumberFormat="1" applyFont="1" applyFill="1"/>
    <xf numFmtId="43" fontId="0" fillId="20" borderId="0" xfId="0" applyNumberFormat="1" applyFill="1"/>
    <xf numFmtId="0" fontId="27" fillId="7" borderId="37" xfId="0" applyFont="1" applyFill="1" applyBorder="1" applyAlignment="1">
      <alignment horizontal="center" vertical="center"/>
    </xf>
    <xf numFmtId="0" fontId="27" fillId="7" borderId="44" xfId="0" applyFont="1" applyFill="1" applyBorder="1" applyAlignment="1">
      <alignment horizontal="center" vertical="center"/>
    </xf>
    <xf numFmtId="0" fontId="27" fillId="7" borderId="27" xfId="0" applyFont="1" applyFill="1" applyBorder="1" applyAlignment="1">
      <alignment horizontal="center" vertical="center"/>
    </xf>
    <xf numFmtId="0" fontId="27" fillId="7" borderId="1" xfId="0" applyFont="1" applyFill="1" applyBorder="1" applyAlignment="1">
      <alignment horizontal="center" vertical="center"/>
    </xf>
    <xf numFmtId="0" fontId="9" fillId="0" borderId="10" xfId="0" applyFont="1" applyBorder="1" applyAlignment="1">
      <alignment horizontal="center" vertical="center" wrapText="1"/>
    </xf>
    <xf numFmtId="0" fontId="78" fillId="0" borderId="37" xfId="0" applyFont="1" applyBorder="1" applyAlignment="1">
      <alignment horizontal="left" wrapText="1"/>
    </xf>
    <xf numFmtId="0" fontId="78" fillId="0" borderId="28" xfId="0" applyFont="1" applyBorder="1" applyAlignment="1">
      <alignment horizontal="left" wrapText="1"/>
    </xf>
    <xf numFmtId="0" fontId="78" fillId="0" borderId="44" xfId="0" applyFont="1" applyBorder="1" applyAlignment="1">
      <alignment horizontal="left" wrapText="1"/>
    </xf>
    <xf numFmtId="0" fontId="78" fillId="0" borderId="8" xfId="0" applyFont="1" applyBorder="1" applyAlignment="1">
      <alignment horizontal="left" wrapText="1"/>
    </xf>
    <xf numFmtId="0" fontId="78" fillId="0" borderId="0" xfId="0" applyFont="1" applyAlignment="1">
      <alignment horizontal="left" wrapText="1"/>
    </xf>
    <xf numFmtId="0" fontId="78" fillId="0" borderId="2" xfId="0" applyFont="1" applyBorder="1" applyAlignment="1">
      <alignment horizontal="left" wrapText="1"/>
    </xf>
    <xf numFmtId="0" fontId="78" fillId="0" borderId="27" xfId="0" applyFont="1" applyBorder="1" applyAlignment="1">
      <alignment horizontal="left" wrapText="1"/>
    </xf>
    <xf numFmtId="0" fontId="78" fillId="0" borderId="9" xfId="0" applyFont="1" applyBorder="1" applyAlignment="1">
      <alignment horizontal="left" wrapText="1"/>
    </xf>
    <xf numFmtId="0" fontId="78" fillId="0" borderId="1" xfId="0" applyFont="1" applyBorder="1" applyAlignment="1">
      <alignment horizontal="left" wrapText="1"/>
    </xf>
    <xf numFmtId="43" fontId="64" fillId="0" borderId="10" xfId="1" applyFont="1" applyFill="1" applyBorder="1" applyAlignment="1" applyProtection="1">
      <alignment horizontal="left"/>
      <protection locked="0"/>
    </xf>
    <xf numFmtId="43" fontId="63" fillId="9" borderId="10" xfId="1" applyFont="1" applyFill="1" applyBorder="1" applyAlignment="1" applyProtection="1">
      <alignment horizontal="left" wrapText="1"/>
      <protection locked="0"/>
    </xf>
    <xf numFmtId="43" fontId="63" fillId="0" borderId="41" xfId="1" applyFont="1" applyFill="1" applyBorder="1" applyAlignment="1" applyProtection="1">
      <alignment horizontal="left" vertical="center" wrapText="1"/>
      <protection locked="0"/>
    </xf>
    <xf numFmtId="0" fontId="71" fillId="7" borderId="10" xfId="0" applyFont="1" applyFill="1" applyBorder="1" applyAlignment="1">
      <alignment horizontal="center" vertical="center" wrapText="1"/>
    </xf>
    <xf numFmtId="0" fontId="0" fillId="0" borderId="10" xfId="0" applyBorder="1" applyAlignment="1">
      <alignment horizontal="center" vertical="center"/>
    </xf>
    <xf numFmtId="0" fontId="53" fillId="0" borderId="10"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1" xfId="0" applyFont="1" applyBorder="1" applyAlignment="1">
      <alignment horizontal="center" vertical="center" wrapText="1"/>
    </xf>
    <xf numFmtId="0" fontId="53" fillId="0" borderId="22" xfId="0" applyFont="1" applyBorder="1" applyAlignment="1">
      <alignment horizontal="center" vertical="center" wrapText="1"/>
    </xf>
    <xf numFmtId="0" fontId="53" fillId="0" borderId="26" xfId="0" applyFont="1" applyBorder="1" applyAlignment="1">
      <alignment horizontal="center" vertical="center" wrapText="1"/>
    </xf>
    <xf numFmtId="0" fontId="53" fillId="0" borderId="21" xfId="0" applyFont="1" applyBorder="1" applyAlignment="1">
      <alignment horizontal="center" vertical="center" wrapText="1"/>
    </xf>
    <xf numFmtId="0" fontId="63" fillId="0" borderId="17" xfId="0" applyFont="1" applyBorder="1" applyAlignment="1" applyProtection="1">
      <alignment horizontal="left"/>
      <protection locked="0"/>
    </xf>
    <xf numFmtId="0" fontId="63" fillId="0" borderId="18" xfId="0" applyFont="1" applyBorder="1" applyAlignment="1" applyProtection="1">
      <alignment horizontal="left"/>
      <protection locked="0"/>
    </xf>
    <xf numFmtId="0" fontId="63" fillId="0" borderId="19" xfId="0" applyFont="1" applyBorder="1" applyAlignment="1" applyProtection="1">
      <alignment horizontal="left"/>
      <protection locked="0"/>
    </xf>
    <xf numFmtId="0" fontId="51" fillId="0" borderId="0" xfId="0" applyFont="1" applyAlignment="1">
      <alignment horizontal="left"/>
    </xf>
    <xf numFmtId="0" fontId="71" fillId="7" borderId="10" xfId="0" applyFont="1" applyFill="1" applyBorder="1" applyAlignment="1" applyProtection="1">
      <alignment horizontal="center" vertical="center" wrapText="1"/>
      <protection locked="0"/>
    </xf>
    <xf numFmtId="0" fontId="72" fillId="6" borderId="10" xfId="0" applyFont="1" applyFill="1" applyBorder="1" applyAlignment="1" applyProtection="1">
      <alignment horizontal="left"/>
      <protection locked="0"/>
    </xf>
    <xf numFmtId="0" fontId="72" fillId="0" borderId="10" xfId="0" applyFont="1" applyBorder="1" applyAlignment="1">
      <alignment horizontal="left" wrapText="1"/>
    </xf>
    <xf numFmtId="0" fontId="53" fillId="6" borderId="10" xfId="0" applyFont="1" applyFill="1" applyBorder="1" applyAlignment="1">
      <alignment horizontal="center" vertical="center" wrapText="1"/>
    </xf>
    <xf numFmtId="0" fontId="60" fillId="7" borderId="10" xfId="0" applyFont="1" applyFill="1" applyBorder="1" applyAlignment="1" applyProtection="1">
      <alignment horizontal="center" vertical="center" wrapText="1"/>
      <protection locked="0"/>
    </xf>
    <xf numFmtId="0" fontId="75" fillId="7" borderId="10" xfId="0" applyFont="1" applyFill="1" applyBorder="1" applyAlignment="1">
      <alignment horizontal="center" vertical="center" wrapText="1"/>
    </xf>
    <xf numFmtId="0" fontId="75" fillId="7" borderId="10" xfId="0" applyFont="1" applyFill="1" applyBorder="1" applyAlignment="1" applyProtection="1">
      <alignment horizontal="center" vertical="center" wrapText="1"/>
      <protection locked="0"/>
    </xf>
    <xf numFmtId="0" fontId="59" fillId="7" borderId="10" xfId="0" applyFont="1" applyFill="1" applyBorder="1" applyAlignment="1" applyProtection="1">
      <alignment horizontal="left"/>
      <protection locked="0"/>
    </xf>
    <xf numFmtId="0" fontId="59" fillId="6" borderId="10" xfId="0" applyFont="1" applyFill="1" applyBorder="1" applyAlignment="1" applyProtection="1">
      <alignment horizontal="center" vertical="center" wrapText="1"/>
      <protection locked="0"/>
    </xf>
    <xf numFmtId="2" fontId="74" fillId="0" borderId="10" xfId="0" applyNumberFormat="1" applyFont="1" applyBorder="1" applyAlignment="1">
      <alignment horizontal="left" vertical="center" wrapText="1"/>
    </xf>
    <xf numFmtId="0" fontId="59" fillId="6" borderId="10" xfId="0" applyFont="1" applyFill="1" applyBorder="1" applyAlignment="1">
      <alignment horizontal="center" vertical="center" wrapText="1"/>
    </xf>
    <xf numFmtId="0" fontId="59" fillId="6" borderId="10" xfId="0" applyFont="1" applyFill="1" applyBorder="1" applyAlignment="1" applyProtection="1">
      <alignment horizontal="center" vertical="center"/>
      <protection locked="0"/>
    </xf>
    <xf numFmtId="0" fontId="75" fillId="7" borderId="17" xfId="0" applyFont="1" applyFill="1" applyBorder="1" applyAlignment="1">
      <alignment horizontal="center" vertical="center" wrapText="1"/>
    </xf>
    <xf numFmtId="0" fontId="75" fillId="7" borderId="18" xfId="0" applyFont="1" applyFill="1" applyBorder="1" applyAlignment="1">
      <alignment horizontal="center" vertical="center" wrapText="1"/>
    </xf>
    <xf numFmtId="0" fontId="75" fillId="7" borderId="19" xfId="0" applyFont="1" applyFill="1" applyBorder="1" applyAlignment="1">
      <alignment horizontal="center" vertical="center" wrapText="1"/>
    </xf>
    <xf numFmtId="0" fontId="60" fillId="7" borderId="22" xfId="0" applyFont="1" applyFill="1" applyBorder="1" applyAlignment="1" applyProtection="1">
      <alignment horizontal="center" vertical="center"/>
      <protection locked="0"/>
    </xf>
    <xf numFmtId="0" fontId="60" fillId="7" borderId="21" xfId="0" applyFont="1" applyFill="1" applyBorder="1" applyAlignment="1" applyProtection="1">
      <alignment horizontal="center" vertical="center"/>
      <protection locked="0"/>
    </xf>
    <xf numFmtId="0" fontId="60" fillId="7" borderId="17" xfId="0" applyFont="1" applyFill="1" applyBorder="1" applyAlignment="1">
      <alignment horizontal="left" vertical="center" wrapText="1"/>
    </xf>
    <xf numFmtId="0" fontId="60" fillId="7" borderId="19" xfId="0" applyFont="1" applyFill="1" applyBorder="1" applyAlignment="1">
      <alignment horizontal="left" vertical="center" wrapText="1"/>
    </xf>
    <xf numFmtId="0" fontId="73" fillId="6" borderId="10" xfId="0" applyFont="1" applyFill="1" applyBorder="1" applyAlignment="1">
      <alignment horizontal="left" vertical="center"/>
    </xf>
    <xf numFmtId="0" fontId="77" fillId="13" borderId="17" xfId="0" applyFont="1" applyFill="1" applyBorder="1" applyAlignment="1">
      <alignment horizontal="left" vertical="center" wrapText="1"/>
    </xf>
    <xf numFmtId="0" fontId="77" fillId="13" borderId="18" xfId="0" applyFont="1" applyFill="1" applyBorder="1" applyAlignment="1">
      <alignment horizontal="left" vertical="center" wrapText="1"/>
    </xf>
    <xf numFmtId="0" fontId="77" fillId="13" borderId="19" xfId="0" applyFont="1" applyFill="1" applyBorder="1" applyAlignment="1">
      <alignment horizontal="left" vertical="center" wrapText="1"/>
    </xf>
    <xf numFmtId="0" fontId="77" fillId="0" borderId="22" xfId="0" applyFont="1" applyBorder="1" applyAlignment="1">
      <alignment horizontal="center" vertical="center"/>
    </xf>
    <xf numFmtId="0" fontId="77" fillId="0" borderId="21" xfId="0" applyFont="1" applyBorder="1" applyAlignment="1">
      <alignment horizontal="center" vertical="center"/>
    </xf>
    <xf numFmtId="0" fontId="53" fillId="0" borderId="22" xfId="0" applyFont="1" applyBorder="1" applyAlignment="1">
      <alignment horizontal="center" vertical="top" wrapText="1"/>
    </xf>
    <xf numFmtId="0" fontId="53" fillId="0" borderId="26" xfId="0" applyFont="1" applyBorder="1" applyAlignment="1">
      <alignment horizontal="center" vertical="top" wrapText="1"/>
    </xf>
    <xf numFmtId="0" fontId="53" fillId="0" borderId="21" xfId="0" applyFont="1" applyBorder="1" applyAlignment="1">
      <alignment horizontal="center" vertical="top" wrapText="1"/>
    </xf>
    <xf numFmtId="0" fontId="53" fillId="13" borderId="17" xfId="0" applyFont="1" applyFill="1" applyBorder="1" applyAlignment="1">
      <alignment horizontal="left" vertical="center" wrapText="1"/>
    </xf>
    <xf numFmtId="0" fontId="53" fillId="13" borderId="18" xfId="0" applyFont="1" applyFill="1" applyBorder="1" applyAlignment="1">
      <alignment horizontal="left" vertical="center" wrapText="1"/>
    </xf>
    <xf numFmtId="0" fontId="53" fillId="13" borderId="19" xfId="0" applyFont="1" applyFill="1" applyBorder="1" applyAlignment="1">
      <alignment horizontal="left" vertical="center" wrapText="1"/>
    </xf>
    <xf numFmtId="0" fontId="2" fillId="9" borderId="10" xfId="0" applyFont="1" applyFill="1" applyBorder="1" applyAlignment="1">
      <alignment horizontal="center" vertical="top" wrapText="1"/>
    </xf>
    <xf numFmtId="0" fontId="40" fillId="9" borderId="10" xfId="0" applyFont="1" applyFill="1" applyBorder="1" applyAlignment="1">
      <alignment horizontal="center" vertical="top" wrapText="1"/>
    </xf>
    <xf numFmtId="0" fontId="27" fillId="8" borderId="10" xfId="0" applyFont="1" applyFill="1" applyBorder="1" applyAlignment="1">
      <alignment horizontal="center"/>
    </xf>
    <xf numFmtId="0" fontId="26" fillId="9" borderId="22" xfId="0" applyFont="1" applyFill="1" applyBorder="1" applyAlignment="1">
      <alignment horizontal="center" vertical="top" wrapText="1"/>
    </xf>
    <xf numFmtId="0" fontId="40" fillId="9" borderId="26" xfId="0" applyFont="1" applyFill="1" applyBorder="1" applyAlignment="1">
      <alignment horizontal="center" vertical="top" wrapText="1"/>
    </xf>
    <xf numFmtId="0" fontId="27" fillId="9" borderId="10" xfId="3" applyFont="1" applyFill="1" applyBorder="1" applyAlignment="1">
      <alignment horizontal="left"/>
    </xf>
    <xf numFmtId="0" fontId="0" fillId="9" borderId="10" xfId="0" applyFill="1" applyBorder="1"/>
    <xf numFmtId="0" fontId="26" fillId="9" borderId="10" xfId="0" applyFont="1" applyFill="1" applyBorder="1" applyAlignment="1">
      <alignment horizontal="center" vertical="top"/>
    </xf>
    <xf numFmtId="0" fontId="33" fillId="9" borderId="10" xfId="0" applyFont="1" applyFill="1" applyBorder="1" applyAlignment="1">
      <alignment horizontal="center" vertical="top" wrapText="1"/>
    </xf>
    <xf numFmtId="0" fontId="40" fillId="9" borderId="10" xfId="0" applyFont="1" applyFill="1" applyBorder="1" applyAlignment="1">
      <alignment horizontal="center" vertical="top"/>
    </xf>
    <xf numFmtId="0" fontId="40" fillId="9" borderId="22" xfId="0" applyFont="1" applyFill="1" applyBorder="1" applyAlignment="1">
      <alignment horizontal="center" vertical="top"/>
    </xf>
    <xf numFmtId="0" fontId="27" fillId="8" borderId="35" xfId="0" applyFont="1" applyFill="1" applyBorder="1" applyAlignment="1">
      <alignment horizontal="center"/>
    </xf>
    <xf numFmtId="0" fontId="27" fillId="8" borderId="47" xfId="0" applyFont="1" applyFill="1" applyBorder="1" applyAlignment="1">
      <alignment horizontal="center"/>
    </xf>
    <xf numFmtId="0" fontId="27" fillId="8" borderId="48" xfId="0" applyFont="1" applyFill="1" applyBorder="1" applyAlignment="1">
      <alignment horizontal="center"/>
    </xf>
    <xf numFmtId="0" fontId="27" fillId="0" borderId="10" xfId="0" applyFont="1" applyBorder="1" applyAlignment="1">
      <alignment horizontal="left"/>
    </xf>
    <xf numFmtId="0" fontId="27" fillId="8" borderId="21" xfId="0" applyFont="1" applyFill="1" applyBorder="1" applyAlignment="1">
      <alignment horizontal="center"/>
    </xf>
    <xf numFmtId="0" fontId="26" fillId="9" borderId="26" xfId="0" applyFont="1" applyFill="1" applyBorder="1" applyAlignment="1">
      <alignment horizontal="center" vertical="top" wrapText="1"/>
    </xf>
    <xf numFmtId="0" fontId="26" fillId="9" borderId="10" xfId="0" applyFont="1" applyFill="1" applyBorder="1" applyAlignment="1">
      <alignment horizontal="center" vertical="top" wrapText="1"/>
    </xf>
    <xf numFmtId="0" fontId="40" fillId="9" borderId="22" xfId="0" applyFont="1" applyFill="1" applyBorder="1" applyAlignment="1">
      <alignment horizontal="center" vertical="top" wrapText="1"/>
    </xf>
    <xf numFmtId="0" fontId="13" fillId="0" borderId="10" xfId="0" applyFont="1" applyBorder="1" applyAlignment="1">
      <alignment horizontal="left"/>
    </xf>
    <xf numFmtId="0" fontId="13" fillId="0" borderId="12" xfId="0" applyFont="1" applyBorder="1" applyAlignment="1">
      <alignment horizontal="left" wrapText="1"/>
    </xf>
    <xf numFmtId="0" fontId="13" fillId="0" borderId="13" xfId="0" applyFont="1" applyBorder="1" applyAlignment="1">
      <alignment horizontal="left" wrapText="1"/>
    </xf>
    <xf numFmtId="0" fontId="13" fillId="0" borderId="14" xfId="0" applyFont="1" applyBorder="1" applyAlignment="1">
      <alignment horizontal="left" wrapText="1"/>
    </xf>
    <xf numFmtId="0" fontId="13" fillId="0" borderId="29" xfId="0" applyFont="1" applyBorder="1" applyAlignment="1">
      <alignment horizontal="left" wrapText="1"/>
    </xf>
    <xf numFmtId="0" fontId="13" fillId="0" borderId="41" xfId="0" applyFont="1" applyBorder="1" applyAlignment="1">
      <alignment horizontal="left" wrapText="1"/>
    </xf>
    <xf numFmtId="0" fontId="13" fillId="0" borderId="42" xfId="0" applyFont="1" applyBorder="1" applyAlignment="1">
      <alignment horizontal="left" wrapText="1"/>
    </xf>
    <xf numFmtId="0" fontId="27" fillId="0" borderId="17" xfId="0" applyFont="1" applyBorder="1" applyAlignment="1">
      <alignment horizontal="center"/>
    </xf>
    <xf numFmtId="0" fontId="27" fillId="0" borderId="19" xfId="0" applyFont="1" applyBorder="1" applyAlignment="1">
      <alignment horizontal="center"/>
    </xf>
    <xf numFmtId="0" fontId="26" fillId="9" borderId="17" xfId="0" applyFont="1" applyFill="1" applyBorder="1" applyAlignment="1">
      <alignment horizontal="center" vertical="top" wrapText="1"/>
    </xf>
    <xf numFmtId="0" fontId="40" fillId="9" borderId="18" xfId="0" applyFont="1" applyFill="1" applyBorder="1" applyAlignment="1">
      <alignment horizontal="center" vertical="top"/>
    </xf>
    <xf numFmtId="0" fontId="40" fillId="9" borderId="19" xfId="0" applyFont="1" applyFill="1" applyBorder="1" applyAlignment="1">
      <alignment horizontal="center" vertical="top"/>
    </xf>
    <xf numFmtId="0" fontId="4" fillId="0" borderId="24" xfId="0" applyFont="1" applyBorder="1" applyAlignment="1">
      <alignment horizontal="center" vertical="center" wrapText="1"/>
    </xf>
    <xf numFmtId="0" fontId="4" fillId="0" borderId="4" xfId="0" applyFont="1" applyBorder="1" applyAlignment="1">
      <alignment horizontal="center" vertical="center" wrapText="1"/>
    </xf>
    <xf numFmtId="0" fontId="3" fillId="2" borderId="35" xfId="0" applyFont="1" applyFill="1" applyBorder="1" applyAlignment="1">
      <alignment horizontal="center"/>
    </xf>
    <xf numFmtId="0" fontId="3" fillId="2" borderId="47" xfId="0" applyFont="1" applyFill="1" applyBorder="1" applyAlignment="1">
      <alignment horizontal="center"/>
    </xf>
    <xf numFmtId="0" fontId="3" fillId="2" borderId="5" xfId="0" applyFont="1" applyFill="1" applyBorder="1" applyAlignment="1">
      <alignment horizontal="center"/>
    </xf>
    <xf numFmtId="0" fontId="4" fillId="0" borderId="45" xfId="0" applyFont="1" applyBorder="1" applyAlignment="1">
      <alignment horizontal="center" vertical="center" wrapText="1"/>
    </xf>
    <xf numFmtId="0" fontId="4" fillId="0" borderId="11" xfId="0" applyFont="1" applyBorder="1" applyAlignment="1">
      <alignment horizontal="center" vertical="center" wrapText="1"/>
    </xf>
    <xf numFmtId="0" fontId="3" fillId="0" borderId="35" xfId="0" applyFont="1" applyBorder="1" applyAlignment="1">
      <alignment horizontal="right" wrapText="1" indent="1"/>
    </xf>
    <xf numFmtId="0" fontId="3" fillId="0" borderId="5" xfId="0" applyFont="1" applyBorder="1" applyAlignment="1">
      <alignment horizontal="right" wrapText="1" indent="1"/>
    </xf>
    <xf numFmtId="0" fontId="3" fillId="0" borderId="35" xfId="0" applyFont="1" applyBorder="1" applyAlignment="1">
      <alignment wrapText="1"/>
    </xf>
    <xf numFmtId="0" fontId="3" fillId="0" borderId="47" xfId="0" applyFont="1" applyBorder="1" applyAlignment="1">
      <alignment wrapText="1"/>
    </xf>
    <xf numFmtId="0" fontId="3" fillId="0" borderId="5" xfId="0" applyFont="1" applyBorder="1" applyAlignment="1">
      <alignment wrapText="1"/>
    </xf>
    <xf numFmtId="0" fontId="3" fillId="2" borderId="35" xfId="0" applyFont="1" applyFill="1" applyBorder="1" applyAlignment="1">
      <alignment horizontal="right" wrapText="1" indent="1"/>
    </xf>
    <xf numFmtId="0" fontId="3" fillId="2" borderId="5" xfId="0" applyFont="1" applyFill="1" applyBorder="1" applyAlignment="1">
      <alignment horizontal="right" wrapText="1" indent="1"/>
    </xf>
    <xf numFmtId="0" fontId="3" fillId="2" borderId="35" xfId="0" applyFont="1" applyFill="1" applyBorder="1" applyAlignment="1">
      <alignment horizontal="center" wrapText="1"/>
    </xf>
    <xf numFmtId="0" fontId="3" fillId="2" borderId="47" xfId="0" applyFont="1" applyFill="1" applyBorder="1" applyAlignment="1">
      <alignment horizontal="center" wrapText="1"/>
    </xf>
    <xf numFmtId="0" fontId="3" fillId="2" borderId="5" xfId="0" applyFont="1" applyFill="1" applyBorder="1" applyAlignment="1">
      <alignment horizontal="center" wrapText="1"/>
    </xf>
    <xf numFmtId="0" fontId="4" fillId="0" borderId="35" xfId="0" applyFont="1" applyBorder="1" applyAlignment="1">
      <alignment horizontal="center" vertical="center" wrapText="1"/>
    </xf>
    <xf numFmtId="0" fontId="4" fillId="0" borderId="5" xfId="0" applyFont="1" applyBorder="1" applyAlignment="1">
      <alignment horizontal="center" vertical="center" wrapText="1"/>
    </xf>
    <xf numFmtId="0" fontId="4" fillId="0" borderId="49" xfId="0" applyFont="1" applyBorder="1" applyAlignment="1">
      <alignment horizontal="center" vertical="center" wrapText="1"/>
    </xf>
    <xf numFmtId="0" fontId="10" fillId="0" borderId="17" xfId="4" applyFont="1" applyBorder="1" applyAlignment="1" applyProtection="1">
      <alignment horizontal="left" vertical="top"/>
      <protection locked="0"/>
    </xf>
    <xf numFmtId="0" fontId="10" fillId="0" borderId="18" xfId="4" applyFont="1" applyBorder="1" applyAlignment="1" applyProtection="1">
      <alignment horizontal="left" vertical="top"/>
      <protection locked="0"/>
    </xf>
    <xf numFmtId="0" fontId="10" fillId="0" borderId="19" xfId="4" applyFont="1" applyBorder="1" applyAlignment="1" applyProtection="1">
      <alignment horizontal="left" vertical="top"/>
      <protection locked="0"/>
    </xf>
    <xf numFmtId="0" fontId="10" fillId="0" borderId="17" xfId="4" applyFont="1" applyBorder="1" applyAlignment="1" applyProtection="1">
      <alignment horizontal="left" vertical="top" wrapText="1"/>
      <protection locked="0"/>
    </xf>
    <xf numFmtId="0" fontId="10" fillId="0" borderId="18" xfId="4" applyFont="1" applyBorder="1" applyAlignment="1" applyProtection="1">
      <alignment horizontal="left" vertical="top" wrapText="1"/>
      <protection locked="0"/>
    </xf>
    <xf numFmtId="0" fontId="10" fillId="0" borderId="19" xfId="4" applyFont="1" applyBorder="1" applyAlignment="1" applyProtection="1">
      <alignment horizontal="left" vertical="top" wrapText="1"/>
      <protection locked="0"/>
    </xf>
    <xf numFmtId="0" fontId="58" fillId="0" borderId="17" xfId="4" applyFont="1" applyBorder="1" applyAlignment="1" applyProtection="1">
      <alignment horizontal="left" vertical="top" wrapText="1"/>
      <protection locked="0"/>
    </xf>
    <xf numFmtId="0" fontId="58" fillId="0" borderId="18" xfId="4" applyFont="1" applyBorder="1" applyAlignment="1" applyProtection="1">
      <alignment horizontal="left" vertical="top" wrapText="1"/>
      <protection locked="0"/>
    </xf>
    <xf numFmtId="0" fontId="58" fillId="0" borderId="19" xfId="4" applyFont="1" applyBorder="1" applyAlignment="1" applyProtection="1">
      <alignment horizontal="left" vertical="top" wrapText="1"/>
      <protection locked="0"/>
    </xf>
    <xf numFmtId="0" fontId="57" fillId="3" borderId="10" xfId="4" applyFont="1" applyFill="1" applyBorder="1" applyAlignment="1" applyProtection="1">
      <alignment horizontal="center" vertical="top"/>
      <protection locked="0"/>
    </xf>
    <xf numFmtId="0" fontId="57" fillId="4" borderId="17" xfId="4" applyFont="1" applyFill="1" applyBorder="1" applyAlignment="1" applyProtection="1">
      <alignment horizontal="center" vertical="top"/>
      <protection locked="0"/>
    </xf>
    <xf numFmtId="0" fontId="57" fillId="4" borderId="18" xfId="4" applyFont="1" applyFill="1" applyBorder="1" applyAlignment="1" applyProtection="1">
      <alignment horizontal="center" vertical="top"/>
      <protection locked="0"/>
    </xf>
    <xf numFmtId="0" fontId="57" fillId="4" borderId="19" xfId="4" applyFont="1" applyFill="1" applyBorder="1" applyAlignment="1" applyProtection="1">
      <alignment horizontal="center" vertical="top"/>
      <protection locked="0"/>
    </xf>
    <xf numFmtId="0" fontId="9" fillId="0" borderId="17" xfId="4" applyFont="1" applyBorder="1" applyAlignment="1" applyProtection="1">
      <alignment horizontal="left" vertical="top" wrapText="1"/>
      <protection locked="0"/>
    </xf>
    <xf numFmtId="0" fontId="3" fillId="2" borderId="1" xfId="0" applyFont="1" applyFill="1" applyBorder="1" applyAlignment="1">
      <alignment horizontal="center"/>
    </xf>
    <xf numFmtId="0" fontId="10" fillId="11" borderId="10" xfId="4" applyFont="1" applyFill="1" applyBorder="1" applyAlignment="1" applyProtection="1">
      <alignment horizontal="left" vertical="top" wrapText="1"/>
      <protection locked="0"/>
    </xf>
    <xf numFmtId="0" fontId="57" fillId="3" borderId="17" xfId="4" applyFont="1" applyFill="1" applyBorder="1" applyAlignment="1">
      <alignment vertical="top"/>
    </xf>
    <xf numFmtId="0" fontId="57" fillId="3" borderId="18" xfId="4" applyFont="1" applyFill="1" applyBorder="1" applyAlignment="1">
      <alignment vertical="top"/>
    </xf>
    <xf numFmtId="0" fontId="57" fillId="3" borderId="19" xfId="4" applyFont="1" applyFill="1" applyBorder="1" applyAlignment="1">
      <alignment vertical="top"/>
    </xf>
    <xf numFmtId="0" fontId="57" fillId="4" borderId="17" xfId="4" applyFont="1" applyFill="1" applyBorder="1" applyAlignment="1" applyProtection="1">
      <alignment horizontal="left" vertical="top"/>
      <protection locked="0"/>
    </xf>
    <xf numFmtId="0" fontId="57" fillId="4" borderId="18" xfId="4" applyFont="1" applyFill="1" applyBorder="1" applyAlignment="1" applyProtection="1">
      <alignment horizontal="left" vertical="top"/>
      <protection locked="0"/>
    </xf>
    <xf numFmtId="0" fontId="57" fillId="4" borderId="19" xfId="4" applyFont="1" applyFill="1" applyBorder="1" applyAlignment="1" applyProtection="1">
      <alignment horizontal="left" vertical="top"/>
      <protection locked="0"/>
    </xf>
    <xf numFmtId="0" fontId="10" fillId="0" borderId="10" xfId="4" applyFont="1" applyBorder="1" applyAlignment="1" applyProtection="1">
      <alignment horizontal="center" vertical="top"/>
      <protection locked="0"/>
    </xf>
    <xf numFmtId="0" fontId="4" fillId="0" borderId="24" xfId="0" applyFont="1" applyBorder="1" applyAlignment="1">
      <alignment horizontal="center" vertical="top" wrapText="1"/>
    </xf>
    <xf numFmtId="0" fontId="0" fillId="0" borderId="4" xfId="0" applyBorder="1" applyAlignment="1">
      <alignment horizontal="center" vertical="top" wrapText="1"/>
    </xf>
    <xf numFmtId="0" fontId="4" fillId="0" borderId="24" xfId="0" applyFont="1" applyBorder="1" applyAlignment="1">
      <alignment horizontal="center" wrapText="1"/>
    </xf>
    <xf numFmtId="0" fontId="4" fillId="0" borderId="4" xfId="0" applyFont="1" applyBorder="1" applyAlignment="1">
      <alignment horizontal="center" wrapText="1"/>
    </xf>
    <xf numFmtId="0" fontId="4" fillId="0" borderId="4" xfId="0" applyFont="1" applyBorder="1" applyAlignment="1">
      <alignment horizontal="center" vertical="top" wrapText="1"/>
    </xf>
    <xf numFmtId="0" fontId="10" fillId="0" borderId="24" xfId="0" applyFont="1" applyBorder="1" applyAlignment="1">
      <alignment horizontal="center" wrapText="1"/>
    </xf>
    <xf numFmtId="0" fontId="10" fillId="0" borderId="4" xfId="0" applyFont="1" applyBorder="1" applyAlignment="1">
      <alignment horizontal="center" wrapText="1"/>
    </xf>
    <xf numFmtId="0" fontId="4" fillId="0" borderId="37" xfId="0" applyFont="1" applyBorder="1" applyAlignment="1">
      <alignment horizontal="center" vertical="center" wrapText="1"/>
    </xf>
    <xf numFmtId="0" fontId="4" fillId="0" borderId="44"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1" xfId="0" applyFont="1" applyBorder="1" applyAlignment="1">
      <alignment horizontal="center" vertical="center" wrapText="1"/>
    </xf>
    <xf numFmtId="0" fontId="10" fillId="0" borderId="17" xfId="4" applyFont="1" applyBorder="1" applyAlignment="1" applyProtection="1">
      <alignment horizontal="left" vertical="center" wrapText="1"/>
      <protection locked="0"/>
    </xf>
    <xf numFmtId="0" fontId="10" fillId="0" borderId="18" xfId="4" applyFont="1" applyBorder="1" applyAlignment="1" applyProtection="1">
      <alignment horizontal="left" vertical="center" wrapText="1"/>
      <protection locked="0"/>
    </xf>
    <xf numFmtId="0" fontId="10" fillId="0" borderId="19" xfId="4" applyFont="1" applyBorder="1" applyAlignment="1" applyProtection="1">
      <alignment horizontal="left" vertical="center" wrapText="1"/>
      <protection locked="0"/>
    </xf>
    <xf numFmtId="0" fontId="10" fillId="11" borderId="17" xfId="4" applyFont="1" applyFill="1" applyBorder="1" applyAlignment="1" applyProtection="1">
      <alignment horizontal="left" vertical="top" wrapText="1"/>
      <protection locked="0"/>
    </xf>
    <xf numFmtId="0" fontId="10" fillId="11" borderId="19" xfId="4" applyFont="1" applyFill="1" applyBorder="1" applyAlignment="1" applyProtection="1">
      <alignment horizontal="left" vertical="top" wrapText="1"/>
      <protection locked="0"/>
    </xf>
    <xf numFmtId="0" fontId="9" fillId="0" borderId="17" xfId="4" applyFont="1" applyBorder="1" applyAlignment="1" applyProtection="1">
      <alignment horizontal="left" vertical="center" wrapText="1"/>
      <protection locked="0"/>
    </xf>
    <xf numFmtId="0" fontId="9" fillId="11" borderId="17" xfId="4" applyFont="1" applyFill="1" applyBorder="1" applyAlignment="1" applyProtection="1">
      <alignment horizontal="left" vertical="top" wrapText="1"/>
      <protection locked="0"/>
    </xf>
    <xf numFmtId="0" fontId="10" fillId="0" borderId="17" xfId="4" applyFont="1" applyBorder="1" applyAlignment="1" applyProtection="1">
      <alignment horizontal="center" vertical="top"/>
      <protection locked="0"/>
    </xf>
    <xf numFmtId="0" fontId="10" fillId="0" borderId="19" xfId="4" applyFont="1" applyBorder="1" applyAlignment="1" applyProtection="1">
      <alignment horizontal="center" vertical="top"/>
      <protection locked="0"/>
    </xf>
    <xf numFmtId="0" fontId="58" fillId="3" borderId="17" xfId="4" applyFont="1" applyFill="1" applyBorder="1" applyAlignment="1">
      <alignment horizontal="left" vertical="top"/>
    </xf>
    <xf numFmtId="0" fontId="58" fillId="3" borderId="18" xfId="4" applyFont="1" applyFill="1" applyBorder="1" applyAlignment="1">
      <alignment horizontal="left" vertical="top"/>
    </xf>
    <xf numFmtId="0" fontId="58" fillId="3" borderId="19" xfId="4" applyFont="1" applyFill="1" applyBorder="1" applyAlignment="1">
      <alignment horizontal="left" vertical="top"/>
    </xf>
    <xf numFmtId="0" fontId="58" fillId="3" borderId="17" xfId="4" applyFont="1" applyFill="1" applyBorder="1" applyAlignment="1">
      <alignment vertical="top"/>
    </xf>
    <xf numFmtId="0" fontId="58" fillId="3" borderId="18" xfId="4" applyFont="1" applyFill="1" applyBorder="1" applyAlignment="1">
      <alignment vertical="top"/>
    </xf>
    <xf numFmtId="0" fontId="58" fillId="3" borderId="19" xfId="4" applyFont="1" applyFill="1" applyBorder="1" applyAlignment="1">
      <alignment vertical="top"/>
    </xf>
    <xf numFmtId="0" fontId="58" fillId="0" borderId="17" xfId="4" applyFont="1" applyBorder="1" applyAlignment="1" applyProtection="1">
      <alignment horizontal="left" vertical="top"/>
      <protection locked="0"/>
    </xf>
    <xf numFmtId="0" fontId="58" fillId="0" borderId="19" xfId="4" applyFont="1" applyBorder="1" applyAlignment="1" applyProtection="1">
      <alignment horizontal="left" vertical="top"/>
      <protection locked="0"/>
    </xf>
    <xf numFmtId="0" fontId="58" fillId="0" borderId="17" xfId="4" applyFont="1" applyBorder="1" applyAlignment="1" applyProtection="1">
      <alignment vertical="top"/>
      <protection locked="0"/>
    </xf>
    <xf numFmtId="0" fontId="58" fillId="0" borderId="18" xfId="4" applyFont="1" applyBorder="1" applyAlignment="1" applyProtection="1">
      <alignment vertical="top"/>
      <protection locked="0"/>
    </xf>
    <xf numFmtId="0" fontId="58" fillId="0" borderId="19" xfId="4" applyFont="1" applyBorder="1" applyAlignment="1" applyProtection="1">
      <alignment vertical="top"/>
      <protection locked="0"/>
    </xf>
    <xf numFmtId="0" fontId="57" fillId="3" borderId="17" xfId="4" applyFont="1" applyFill="1" applyBorder="1" applyAlignment="1" applyProtection="1">
      <alignment horizontal="center" vertical="top"/>
      <protection locked="0"/>
    </xf>
    <xf numFmtId="0" fontId="57" fillId="3" borderId="18" xfId="4" applyFont="1" applyFill="1" applyBorder="1" applyAlignment="1" applyProtection="1">
      <alignment horizontal="center" vertical="top"/>
      <protection locked="0"/>
    </xf>
    <xf numFmtId="0" fontId="57" fillId="3" borderId="19" xfId="4" applyFont="1" applyFill="1" applyBorder="1" applyAlignment="1" applyProtection="1">
      <alignment horizontal="center" vertical="top"/>
      <protection locked="0"/>
    </xf>
    <xf numFmtId="0" fontId="9" fillId="0" borderId="19" xfId="4" applyFont="1" applyBorder="1" applyAlignment="1" applyProtection="1">
      <alignment horizontal="left" vertical="center" wrapText="1"/>
      <protection locked="0"/>
    </xf>
    <xf numFmtId="0" fontId="10" fillId="0" borderId="10" xfId="4" applyFont="1" applyBorder="1" applyAlignment="1" applyProtection="1">
      <alignment horizontal="left" vertical="center" wrapText="1"/>
      <protection locked="0"/>
    </xf>
    <xf numFmtId="0" fontId="10" fillId="0" borderId="10" xfId="0" applyFont="1" applyBorder="1" applyAlignment="1">
      <alignment horizontal="center" wrapText="1"/>
    </xf>
    <xf numFmtId="0" fontId="17" fillId="0" borderId="0" xfId="0" applyFont="1" applyAlignment="1">
      <alignment horizontal="left" wrapText="1"/>
    </xf>
    <xf numFmtId="0" fontId="65" fillId="3" borderId="17" xfId="4" applyFont="1" applyFill="1" applyBorder="1" applyAlignment="1">
      <alignment horizontal="left" vertical="top"/>
    </xf>
    <xf numFmtId="0" fontId="65" fillId="3" borderId="18" xfId="4" applyFont="1" applyFill="1" applyBorder="1" applyAlignment="1">
      <alignment horizontal="left" vertical="top"/>
    </xf>
    <xf numFmtId="0" fontId="65" fillId="3" borderId="19" xfId="4" applyFont="1" applyFill="1" applyBorder="1" applyAlignment="1">
      <alignment horizontal="left" vertical="top"/>
    </xf>
    <xf numFmtId="0" fontId="22" fillId="0" borderId="10" xfId="2" applyFont="1" applyBorder="1" applyAlignment="1">
      <alignment horizontal="left" vertical="top" wrapText="1"/>
    </xf>
    <xf numFmtId="0" fontId="4" fillId="0" borderId="45" xfId="0" applyFont="1" applyBorder="1" applyAlignment="1">
      <alignment horizontal="center" wrapText="1"/>
    </xf>
    <xf numFmtId="0" fontId="4" fillId="0" borderId="11" xfId="0" applyFont="1" applyBorder="1" applyAlignment="1">
      <alignment horizontal="center" wrapText="1"/>
    </xf>
    <xf numFmtId="0" fontId="10" fillId="0" borderId="10" xfId="4" applyFont="1" applyBorder="1" applyAlignment="1" applyProtection="1">
      <alignment horizontal="left" vertical="top" wrapText="1"/>
      <protection locked="0"/>
    </xf>
    <xf numFmtId="0" fontId="10" fillId="11" borderId="18" xfId="4" applyFont="1" applyFill="1" applyBorder="1" applyAlignment="1" applyProtection="1">
      <alignment horizontal="left" vertical="top" wrapText="1"/>
      <protection locked="0"/>
    </xf>
    <xf numFmtId="0" fontId="10" fillId="0" borderId="17" xfId="4" applyFont="1" applyBorder="1" applyAlignment="1" applyProtection="1">
      <alignment horizontal="center" vertical="center" wrapText="1"/>
      <protection locked="0"/>
    </xf>
    <xf numFmtId="0" fontId="10" fillId="0" borderId="18" xfId="4" applyFont="1" applyBorder="1" applyAlignment="1" applyProtection="1">
      <alignment horizontal="center" vertical="center" wrapText="1"/>
      <protection locked="0"/>
    </xf>
    <xf numFmtId="0" fontId="10" fillId="0" borderId="19" xfId="4" applyFont="1" applyBorder="1" applyAlignment="1" applyProtection="1">
      <alignment horizontal="center" vertical="center" wrapText="1"/>
      <protection locked="0"/>
    </xf>
    <xf numFmtId="0" fontId="3" fillId="0" borderId="24" xfId="0" applyFont="1" applyBorder="1" applyAlignment="1">
      <alignment horizontal="center" vertical="center" wrapText="1"/>
    </xf>
    <xf numFmtId="0" fontId="3" fillId="0" borderId="4" xfId="0" applyFont="1" applyBorder="1" applyAlignment="1">
      <alignment horizontal="center" vertical="center" wrapText="1"/>
    </xf>
    <xf numFmtId="0" fontId="4" fillId="2" borderId="35" xfId="0" applyFont="1" applyFill="1" applyBorder="1" applyAlignment="1">
      <alignment horizontal="center"/>
    </xf>
    <xf numFmtId="0" fontId="4" fillId="2" borderId="47" xfId="0" applyFont="1" applyFill="1" applyBorder="1" applyAlignment="1">
      <alignment horizontal="center"/>
    </xf>
    <xf numFmtId="0" fontId="4" fillId="2" borderId="5" xfId="0" applyFont="1" applyFill="1" applyBorder="1" applyAlignment="1">
      <alignment horizontal="center"/>
    </xf>
    <xf numFmtId="0" fontId="66" fillId="3" borderId="12" xfId="4" applyFont="1" applyFill="1" applyBorder="1" applyAlignment="1">
      <alignment horizontal="left" vertical="top"/>
    </xf>
    <xf numFmtId="0" fontId="66" fillId="3" borderId="13" xfId="4" applyFont="1" applyFill="1" applyBorder="1" applyAlignment="1">
      <alignment horizontal="left" vertical="top"/>
    </xf>
    <xf numFmtId="0" fontId="66" fillId="3" borderId="14" xfId="4" applyFont="1" applyFill="1" applyBorder="1" applyAlignment="1">
      <alignment horizontal="left" vertical="top"/>
    </xf>
    <xf numFmtId="0" fontId="66" fillId="3" borderId="29" xfId="4" applyFont="1" applyFill="1" applyBorder="1" applyAlignment="1">
      <alignment horizontal="left" vertical="top"/>
    </xf>
    <xf numFmtId="0" fontId="66" fillId="3" borderId="41" xfId="4" applyFont="1" applyFill="1" applyBorder="1" applyAlignment="1">
      <alignment horizontal="left" vertical="top"/>
    </xf>
    <xf numFmtId="0" fontId="66" fillId="3" borderId="42" xfId="4" applyFont="1" applyFill="1" applyBorder="1" applyAlignment="1">
      <alignment horizontal="left" vertical="top"/>
    </xf>
    <xf numFmtId="0" fontId="10" fillId="0" borderId="10" xfId="0" applyFont="1" applyBorder="1" applyAlignment="1">
      <alignment horizontal="left" wrapText="1"/>
    </xf>
    <xf numFmtId="0" fontId="10" fillId="0" borderId="24" xfId="0" applyFont="1" applyBorder="1" applyAlignment="1">
      <alignment horizontal="center" vertical="top" wrapText="1"/>
    </xf>
    <xf numFmtId="0" fontId="10" fillId="0" borderId="4" xfId="0" applyFont="1" applyBorder="1" applyAlignment="1">
      <alignment horizontal="center" vertical="top" wrapText="1"/>
    </xf>
    <xf numFmtId="0" fontId="10" fillId="0" borderId="24"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44" xfId="0" applyFont="1" applyBorder="1" applyAlignment="1">
      <alignment horizontal="center" vertical="center" wrapText="1"/>
    </xf>
    <xf numFmtId="0" fontId="10" fillId="0" borderId="27" xfId="0" applyFont="1" applyBorder="1" applyAlignment="1">
      <alignment horizontal="center" vertical="center" wrapText="1"/>
    </xf>
    <xf numFmtId="0" fontId="10" fillId="0" borderId="1" xfId="0" applyFont="1" applyBorder="1" applyAlignment="1">
      <alignment horizontal="center" vertical="center" wrapText="1"/>
    </xf>
    <xf numFmtId="0" fontId="10" fillId="2" borderId="35" xfId="0" applyFont="1" applyFill="1" applyBorder="1" applyAlignment="1">
      <alignment horizontal="center"/>
    </xf>
    <xf numFmtId="0" fontId="10" fillId="2" borderId="47" xfId="0" applyFont="1" applyFill="1" applyBorder="1" applyAlignment="1">
      <alignment horizontal="center"/>
    </xf>
    <xf numFmtId="0" fontId="10" fillId="2" borderId="5" xfId="0" applyFont="1" applyFill="1" applyBorder="1" applyAlignment="1">
      <alignment horizontal="center"/>
    </xf>
    <xf numFmtId="0" fontId="22" fillId="2" borderId="35" xfId="0" applyFont="1" applyFill="1" applyBorder="1" applyAlignment="1">
      <alignment horizontal="center"/>
    </xf>
    <xf numFmtId="0" fontId="22" fillId="2" borderId="47" xfId="0" applyFont="1" applyFill="1" applyBorder="1" applyAlignment="1">
      <alignment horizontal="center"/>
    </xf>
    <xf numFmtId="0" fontId="22" fillId="2" borderId="5" xfId="0" applyFont="1" applyFill="1" applyBorder="1" applyAlignment="1">
      <alignment horizontal="center"/>
    </xf>
    <xf numFmtId="0" fontId="10" fillId="0" borderId="45"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49"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35" xfId="0" applyFont="1" applyBorder="1" applyAlignment="1">
      <alignment horizontal="center" vertical="center" wrapText="1"/>
    </xf>
    <xf numFmtId="0" fontId="17" fillId="0" borderId="5" xfId="0" applyFont="1" applyBorder="1" applyAlignment="1">
      <alignment horizontal="center" vertical="center" wrapText="1"/>
    </xf>
    <xf numFmtId="0" fontId="22" fillId="2" borderId="50" xfId="0" applyFont="1" applyFill="1" applyBorder="1" applyAlignment="1">
      <alignment horizontal="center"/>
    </xf>
    <xf numFmtId="0" fontId="10" fillId="2" borderId="50" xfId="0" applyFont="1" applyFill="1" applyBorder="1" applyAlignment="1">
      <alignment horizontal="center"/>
    </xf>
    <xf numFmtId="49" fontId="9" fillId="0" borderId="10" xfId="2" applyNumberFormat="1" applyFont="1" applyBorder="1" applyAlignment="1">
      <alignment horizontal="left" vertical="top" wrapText="1"/>
    </xf>
    <xf numFmtId="49" fontId="10" fillId="0" borderId="10" xfId="2" applyNumberFormat="1" applyFont="1" applyBorder="1" applyAlignment="1">
      <alignment horizontal="left" vertical="top" wrapText="1"/>
    </xf>
    <xf numFmtId="0" fontId="3" fillId="2" borderId="50" xfId="0" applyFont="1" applyFill="1" applyBorder="1" applyAlignment="1">
      <alignment horizont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11" xfId="0" applyFont="1" applyBorder="1" applyAlignment="1">
      <alignment horizontal="center" vertical="top" wrapText="1"/>
    </xf>
    <xf numFmtId="0" fontId="10" fillId="0" borderId="8" xfId="0" applyFont="1" applyBorder="1" applyAlignment="1">
      <alignment horizontal="center" vertical="center" wrapText="1"/>
    </xf>
    <xf numFmtId="0" fontId="9" fillId="0" borderId="10" xfId="2" applyFont="1" applyBorder="1" applyAlignment="1">
      <alignment horizontal="left" vertical="center" wrapText="1"/>
    </xf>
    <xf numFmtId="0" fontId="10" fillId="0" borderId="10" xfId="2" applyFont="1" applyBorder="1" applyAlignment="1">
      <alignment horizontal="left" vertical="center" wrapText="1"/>
    </xf>
    <xf numFmtId="0" fontId="0" fillId="0" borderId="11" xfId="0" applyBorder="1" applyAlignment="1">
      <alignment horizontal="center" vertical="top" wrapText="1"/>
    </xf>
    <xf numFmtId="0" fontId="3" fillId="2" borderId="50" xfId="0" applyFont="1" applyFill="1" applyBorder="1" applyAlignment="1">
      <alignment horizontal="center"/>
    </xf>
    <xf numFmtId="0" fontId="4" fillId="2" borderId="50" xfId="0" applyFont="1" applyFill="1" applyBorder="1" applyAlignment="1">
      <alignment horizontal="center"/>
    </xf>
    <xf numFmtId="0" fontId="9" fillId="0" borderId="10" xfId="2" applyFont="1" applyBorder="1" applyAlignment="1">
      <alignment horizontal="left" vertical="top" wrapText="1"/>
    </xf>
    <xf numFmtId="0" fontId="10" fillId="0" borderId="10" xfId="2" applyFont="1" applyBorder="1" applyAlignment="1">
      <alignment horizontal="left" vertical="top"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3" fillId="2" borderId="27" xfId="0" applyFont="1" applyFill="1" applyBorder="1" applyAlignment="1">
      <alignment horizontal="center"/>
    </xf>
    <xf numFmtId="0" fontId="3" fillId="2" borderId="9" xfId="0" applyFont="1" applyFill="1" applyBorder="1" applyAlignment="1">
      <alignment horizontal="center"/>
    </xf>
    <xf numFmtId="0" fontId="3" fillId="2" borderId="25" xfId="0" applyFont="1" applyFill="1" applyBorder="1" applyAlignment="1">
      <alignment horizontal="center"/>
    </xf>
    <xf numFmtId="0" fontId="4" fillId="0" borderId="51" xfId="0" applyFont="1" applyBorder="1" applyAlignment="1">
      <alignment horizontal="center" vertical="center" wrapText="1"/>
    </xf>
    <xf numFmtId="0" fontId="4" fillId="0" borderId="11" xfId="0" applyFont="1" applyBorder="1" applyAlignment="1">
      <alignment horizontal="center" vertical="top" wrapText="1"/>
    </xf>
    <xf numFmtId="0" fontId="4" fillId="0" borderId="8" xfId="0" applyFont="1" applyBorder="1" applyAlignment="1">
      <alignment horizontal="center" vertical="center" wrapText="1"/>
    </xf>
    <xf numFmtId="0" fontId="3" fillId="0" borderId="52" xfId="0" applyFont="1" applyBorder="1" applyAlignment="1">
      <alignment wrapText="1"/>
    </xf>
    <xf numFmtId="0" fontId="9" fillId="0" borderId="17" xfId="2" applyFont="1" applyBorder="1" applyAlignment="1">
      <alignment horizontal="left" vertical="top" wrapText="1"/>
    </xf>
    <xf numFmtId="0" fontId="10" fillId="0" borderId="18" xfId="2" applyFont="1" applyBorder="1" applyAlignment="1">
      <alignment horizontal="left" vertical="top" wrapText="1"/>
    </xf>
    <xf numFmtId="0" fontId="10" fillId="0" borderId="19" xfId="2" applyFont="1" applyBorder="1" applyAlignment="1">
      <alignment horizontal="left" vertical="top" wrapText="1"/>
    </xf>
    <xf numFmtId="0" fontId="10" fillId="2" borderId="37" xfId="0" applyFont="1" applyFill="1" applyBorder="1" applyAlignment="1">
      <alignment horizontal="center"/>
    </xf>
    <xf numFmtId="0" fontId="10" fillId="2" borderId="28" xfId="0" applyFont="1" applyFill="1" applyBorder="1" applyAlignment="1">
      <alignment horizontal="center"/>
    </xf>
    <xf numFmtId="0" fontId="10" fillId="2" borderId="44" xfId="0" applyFont="1" applyFill="1" applyBorder="1" applyAlignment="1">
      <alignment horizontal="center"/>
    </xf>
    <xf numFmtId="0" fontId="9" fillId="0" borderId="10" xfId="4" applyFont="1" applyBorder="1" applyAlignment="1" applyProtection="1">
      <alignment horizontal="left" vertical="top"/>
      <protection locked="0"/>
    </xf>
    <xf numFmtId="0" fontId="65" fillId="3" borderId="10" xfId="4" applyFont="1" applyFill="1" applyBorder="1" applyAlignment="1">
      <alignment horizontal="left" vertical="top"/>
    </xf>
    <xf numFmtId="0" fontId="66" fillId="0" borderId="10" xfId="4" applyFont="1" applyBorder="1" applyAlignment="1" applyProtection="1">
      <alignment horizontal="center" vertical="center" wrapText="1"/>
      <protection locked="0"/>
    </xf>
    <xf numFmtId="0" fontId="57" fillId="11" borderId="10" xfId="4" applyFont="1" applyFill="1" applyBorder="1" applyAlignment="1" applyProtection="1">
      <alignment horizontal="center" vertical="top"/>
      <protection locked="0"/>
    </xf>
    <xf numFmtId="0" fontId="12" fillId="0" borderId="12" xfId="4" applyFont="1" applyBorder="1" applyAlignment="1" applyProtection="1">
      <alignment horizontal="center" vertical="center" wrapText="1"/>
      <protection locked="0"/>
    </xf>
    <xf numFmtId="0" fontId="12" fillId="0" borderId="14" xfId="4" applyFont="1" applyBorder="1" applyAlignment="1" applyProtection="1">
      <alignment horizontal="center" vertical="center" wrapText="1"/>
      <protection locked="0"/>
    </xf>
    <xf numFmtId="0" fontId="12" fillId="0" borderId="16" xfId="4" applyFont="1" applyBorder="1" applyAlignment="1" applyProtection="1">
      <alignment horizontal="center" vertical="center" wrapText="1"/>
      <protection locked="0"/>
    </xf>
    <xf numFmtId="0" fontId="12" fillId="0" borderId="15" xfId="4" applyFont="1" applyBorder="1" applyAlignment="1" applyProtection="1">
      <alignment horizontal="center" vertical="center" wrapText="1"/>
      <protection locked="0"/>
    </xf>
    <xf numFmtId="0" fontId="12" fillId="0" borderId="29" xfId="4" applyFont="1" applyBorder="1" applyAlignment="1" applyProtection="1">
      <alignment horizontal="center" vertical="center" wrapText="1"/>
      <protection locked="0"/>
    </xf>
    <xf numFmtId="0" fontId="12" fillId="0" borderId="42" xfId="4" applyFont="1" applyBorder="1" applyAlignment="1" applyProtection="1">
      <alignment horizontal="center" vertical="center" wrapText="1"/>
      <protection locked="0"/>
    </xf>
    <xf numFmtId="0" fontId="66" fillId="0" borderId="10" xfId="4" applyFont="1" applyBorder="1" applyAlignment="1" applyProtection="1">
      <alignment horizontal="left" vertical="top" wrapText="1"/>
      <protection locked="0"/>
    </xf>
    <xf numFmtId="0" fontId="66" fillId="0" borderId="10" xfId="4" applyFont="1" applyBorder="1" applyAlignment="1" applyProtection="1">
      <alignment horizontal="left" vertical="top"/>
      <protection locked="0"/>
    </xf>
    <xf numFmtId="0" fontId="9" fillId="0" borderId="55" xfId="4" applyFont="1" applyBorder="1" applyAlignment="1" applyProtection="1">
      <alignment horizontal="left" vertical="top"/>
      <protection locked="0"/>
    </xf>
    <xf numFmtId="0" fontId="9" fillId="0" borderId="18" xfId="4" applyFont="1" applyBorder="1" applyAlignment="1" applyProtection="1">
      <alignment horizontal="left" vertical="top"/>
      <protection locked="0"/>
    </xf>
    <xf numFmtId="0" fontId="9" fillId="0" borderId="19" xfId="4" applyFont="1" applyBorder="1" applyAlignment="1" applyProtection="1">
      <alignment horizontal="left" vertical="top"/>
      <protection locked="0"/>
    </xf>
    <xf numFmtId="0" fontId="66" fillId="0" borderId="17" xfId="4" applyFont="1" applyBorder="1" applyAlignment="1" applyProtection="1">
      <alignment horizontal="center" vertical="center" wrapText="1"/>
      <protection locked="0"/>
    </xf>
    <xf numFmtId="0" fontId="66" fillId="0" borderId="19" xfId="4" applyFont="1" applyBorder="1" applyAlignment="1" applyProtection="1">
      <alignment horizontal="center" vertical="center" wrapText="1"/>
      <protection locked="0"/>
    </xf>
    <xf numFmtId="0" fontId="66" fillId="0" borderId="29" xfId="4" applyFont="1" applyBorder="1" applyAlignment="1" applyProtection="1">
      <alignment horizontal="left" vertical="center" wrapText="1"/>
      <protection locked="0"/>
    </xf>
    <xf numFmtId="0" fontId="66" fillId="0" borderId="42" xfId="4" applyFont="1" applyBorder="1" applyAlignment="1" applyProtection="1">
      <alignment horizontal="left" vertical="center" wrapText="1"/>
      <protection locked="0"/>
    </xf>
    <xf numFmtId="0" fontId="58" fillId="0" borderId="17" xfId="4" applyFont="1" applyBorder="1" applyAlignment="1" applyProtection="1">
      <alignment horizontal="center" vertical="top" wrapText="1"/>
      <protection locked="0"/>
    </xf>
    <xf numFmtId="0" fontId="58" fillId="0" borderId="18" xfId="4" applyFont="1" applyBorder="1" applyAlignment="1" applyProtection="1">
      <alignment horizontal="center" vertical="top" wrapText="1"/>
      <protection locked="0"/>
    </xf>
    <xf numFmtId="0" fontId="58" fillId="0" borderId="19" xfId="4" applyFont="1" applyBorder="1" applyAlignment="1" applyProtection="1">
      <alignment horizontal="center" vertical="top" wrapText="1"/>
      <protection locked="0"/>
    </xf>
    <xf numFmtId="0" fontId="10" fillId="0" borderId="10" xfId="2" applyFont="1" applyBorder="1" applyAlignment="1">
      <alignment horizontal="left" wrapText="1"/>
    </xf>
    <xf numFmtId="0" fontId="27" fillId="2" borderId="35" xfId="0" applyFont="1" applyFill="1" applyBorder="1" applyAlignment="1">
      <alignment horizontal="center"/>
    </xf>
    <xf numFmtId="0" fontId="27" fillId="2" borderId="47" xfId="0" applyFont="1" applyFill="1" applyBorder="1" applyAlignment="1">
      <alignment horizontal="center"/>
    </xf>
    <xf numFmtId="0" fontId="27" fillId="2" borderId="50" xfId="0" applyFont="1" applyFill="1" applyBorder="1" applyAlignment="1">
      <alignment horizontal="center"/>
    </xf>
    <xf numFmtId="0" fontId="26" fillId="0" borderId="24" xfId="0" applyFont="1" applyBorder="1" applyAlignment="1">
      <alignment horizontal="center" vertical="center" wrapText="1"/>
    </xf>
    <xf numFmtId="0" fontId="26" fillId="0" borderId="4" xfId="0" applyFont="1" applyBorder="1" applyAlignment="1">
      <alignment horizontal="center" vertical="center" wrapText="1"/>
    </xf>
    <xf numFmtId="0" fontId="26" fillId="2" borderId="35" xfId="0" applyFont="1" applyFill="1" applyBorder="1" applyAlignment="1">
      <alignment horizontal="center" vertical="center"/>
    </xf>
    <xf numFmtId="0" fontId="26" fillId="2" borderId="47" xfId="0" applyFont="1" applyFill="1" applyBorder="1" applyAlignment="1">
      <alignment horizontal="center" vertical="center"/>
    </xf>
    <xf numFmtId="0" fontId="26" fillId="2" borderId="50" xfId="0" applyFont="1" applyFill="1" applyBorder="1" applyAlignment="1">
      <alignment horizontal="center" vertical="center"/>
    </xf>
    <xf numFmtId="0" fontId="26" fillId="2" borderId="35" xfId="0" applyFont="1" applyFill="1" applyBorder="1" applyAlignment="1">
      <alignment horizontal="center"/>
    </xf>
    <xf numFmtId="0" fontId="26" fillId="2" borderId="47" xfId="0" applyFont="1" applyFill="1" applyBorder="1" applyAlignment="1">
      <alignment horizontal="center"/>
    </xf>
    <xf numFmtId="0" fontId="26" fillId="2" borderId="50" xfId="0" applyFont="1" applyFill="1" applyBorder="1" applyAlignment="1">
      <alignment horizontal="center"/>
    </xf>
    <xf numFmtId="0" fontId="4" fillId="2" borderId="35" xfId="0" applyFont="1" applyFill="1" applyBorder="1" applyAlignment="1">
      <alignment horizontal="center" vertical="center"/>
    </xf>
    <xf numFmtId="0" fontId="4" fillId="2" borderId="47" xfId="0" applyFont="1" applyFill="1" applyBorder="1" applyAlignment="1">
      <alignment horizontal="center" vertical="center"/>
    </xf>
    <xf numFmtId="0" fontId="4" fillId="2" borderId="50" xfId="0" applyFont="1" applyFill="1" applyBorder="1" applyAlignment="1">
      <alignment horizontal="center" vertical="center"/>
    </xf>
    <xf numFmtId="0" fontId="4" fillId="0" borderId="53" xfId="0" applyFont="1" applyBorder="1" applyAlignment="1">
      <alignment horizontal="center" vertical="center" wrapText="1"/>
    </xf>
    <xf numFmtId="0" fontId="4" fillId="0" borderId="54" xfId="0" applyFont="1" applyBorder="1" applyAlignment="1">
      <alignment horizontal="center" vertical="center" wrapText="1"/>
    </xf>
    <xf numFmtId="0" fontId="67" fillId="0" borderId="10" xfId="0" applyFont="1" applyBorder="1" applyAlignment="1">
      <alignment horizontal="left" vertical="center" wrapText="1"/>
    </xf>
    <xf numFmtId="0" fontId="3" fillId="0" borderId="50" xfId="0" applyFont="1" applyBorder="1" applyAlignment="1">
      <alignment wrapText="1"/>
    </xf>
    <xf numFmtId="0" fontId="4" fillId="0" borderId="17" xfId="2" applyFont="1" applyBorder="1" applyAlignment="1">
      <alignment horizontal="left" vertical="top" wrapText="1"/>
    </xf>
    <xf numFmtId="0" fontId="4" fillId="0" borderId="18" xfId="2" applyFont="1" applyBorder="1" applyAlignment="1">
      <alignment horizontal="left" vertical="top" wrapText="1"/>
    </xf>
    <xf numFmtId="0" fontId="4" fillId="0" borderId="19" xfId="2" applyFont="1" applyBorder="1" applyAlignment="1">
      <alignment horizontal="left" vertical="top" wrapText="1"/>
    </xf>
    <xf numFmtId="0" fontId="4" fillId="2" borderId="27" xfId="0" applyFont="1" applyFill="1" applyBorder="1" applyAlignment="1">
      <alignment horizontal="center" wrapText="1"/>
    </xf>
    <xf numFmtId="0" fontId="4" fillId="2" borderId="25" xfId="0" applyFont="1" applyFill="1" applyBorder="1" applyAlignment="1">
      <alignment horizontal="center" wrapText="1"/>
    </xf>
    <xf numFmtId="0" fontId="58" fillId="0" borderId="55" xfId="4" applyFont="1" applyBorder="1" applyAlignment="1" applyProtection="1">
      <alignment horizontal="left" vertical="top" wrapText="1"/>
      <protection locked="0"/>
    </xf>
    <xf numFmtId="0" fontId="0" fillId="0" borderId="4" xfId="0" applyBorder="1" applyAlignment="1">
      <alignment horizontal="center" vertical="center" wrapText="1"/>
    </xf>
    <xf numFmtId="0" fontId="28" fillId="0" borderId="24" xfId="0" applyFont="1" applyBorder="1" applyAlignment="1">
      <alignment horizontal="center" vertical="center" wrapText="1"/>
    </xf>
    <xf numFmtId="0" fontId="28" fillId="0" borderId="4" xfId="0" applyFont="1" applyBorder="1" applyAlignment="1">
      <alignment horizontal="center" vertical="center" wrapText="1"/>
    </xf>
    <xf numFmtId="0" fontId="3" fillId="2" borderId="52" xfId="0" applyFont="1" applyFill="1" applyBorder="1" applyAlignment="1">
      <alignment horizontal="center" wrapText="1"/>
    </xf>
    <xf numFmtId="0" fontId="4" fillId="2" borderId="9" xfId="0" applyFont="1" applyFill="1" applyBorder="1" applyAlignment="1">
      <alignment horizontal="center" wrapText="1"/>
    </xf>
    <xf numFmtId="0" fontId="9" fillId="0" borderId="24" xfId="0" applyFont="1" applyBorder="1" applyAlignment="1">
      <alignment horizontal="center" vertical="center" wrapText="1"/>
    </xf>
    <xf numFmtId="0" fontId="9" fillId="0" borderId="4" xfId="0" applyFont="1" applyBorder="1" applyAlignment="1">
      <alignment horizontal="center" vertical="center" wrapText="1"/>
    </xf>
    <xf numFmtId="0" fontId="48" fillId="0" borderId="10" xfId="0" applyFont="1" applyBorder="1" applyAlignment="1">
      <alignment horizontal="justify" vertical="center" wrapText="1"/>
    </xf>
    <xf numFmtId="0" fontId="67" fillId="0" borderId="10" xfId="0" applyFont="1" applyBorder="1" applyAlignment="1">
      <alignment horizontal="justify" vertical="center"/>
    </xf>
    <xf numFmtId="0" fontId="0" fillId="0" borderId="11" xfId="0" applyBorder="1" applyAlignment="1">
      <alignment horizontal="center" vertical="center" wrapText="1"/>
    </xf>
    <xf numFmtId="0" fontId="10" fillId="0" borderId="17" xfId="2" applyFont="1" applyBorder="1" applyAlignment="1">
      <alignment horizontal="left" vertical="top" wrapText="1"/>
    </xf>
    <xf numFmtId="0" fontId="12" fillId="0" borderId="17" xfId="4" applyFont="1" applyBorder="1" applyAlignment="1" applyProtection="1">
      <alignment vertical="top"/>
      <protection locked="0"/>
    </xf>
    <xf numFmtId="0" fontId="12" fillId="0" borderId="19" xfId="4" applyFont="1" applyBorder="1" applyAlignment="1" applyProtection="1">
      <alignment vertical="top"/>
      <protection locked="0"/>
    </xf>
    <xf numFmtId="0" fontId="12" fillId="0" borderId="18" xfId="4" applyFont="1" applyBorder="1" applyAlignment="1" applyProtection="1">
      <alignment vertical="top"/>
      <protection locked="0"/>
    </xf>
    <xf numFmtId="0" fontId="12" fillId="0" borderId="17" xfId="4" applyFont="1" applyBorder="1" applyAlignment="1" applyProtection="1">
      <alignment vertical="top" wrapText="1"/>
      <protection locked="0"/>
    </xf>
    <xf numFmtId="0" fontId="4" fillId="2" borderId="25" xfId="0" applyFont="1" applyFill="1" applyBorder="1" applyAlignment="1">
      <alignment horizontal="center"/>
    </xf>
    <xf numFmtId="0" fontId="12" fillId="0" borderId="55" xfId="4" applyFont="1" applyBorder="1" applyAlignment="1" applyProtection="1">
      <alignment horizontal="left" vertical="top" wrapText="1"/>
      <protection locked="0"/>
    </xf>
    <xf numFmtId="0" fontId="12" fillId="0" borderId="18" xfId="4" applyFont="1" applyBorder="1" applyAlignment="1" applyProtection="1">
      <alignment horizontal="left" vertical="top" wrapText="1"/>
      <protection locked="0"/>
    </xf>
    <xf numFmtId="0" fontId="12" fillId="0" borderId="19" xfId="4" applyFont="1" applyBorder="1" applyAlignment="1" applyProtection="1">
      <alignment horizontal="left" vertical="top" wrapText="1"/>
      <protection locked="0"/>
    </xf>
    <xf numFmtId="0" fontId="31" fillId="0" borderId="17" xfId="4" applyBorder="1" applyAlignment="1" applyProtection="1">
      <alignment horizontal="left" vertical="top" wrapText="1"/>
      <protection locked="0"/>
    </xf>
    <xf numFmtId="0" fontId="31" fillId="0" borderId="18" xfId="4" applyBorder="1" applyAlignment="1" applyProtection="1">
      <alignment horizontal="left" vertical="top"/>
      <protection locked="0"/>
    </xf>
    <xf numFmtId="0" fontId="31" fillId="0" borderId="19" xfId="4" applyBorder="1" applyAlignment="1" applyProtection="1">
      <alignment horizontal="left" vertical="top"/>
      <protection locked="0"/>
    </xf>
    <xf numFmtId="0" fontId="68" fillId="0" borderId="10" xfId="4" applyFont="1" applyBorder="1" applyAlignment="1" applyProtection="1">
      <alignment horizontal="center" vertical="top"/>
      <protection locked="0"/>
    </xf>
    <xf numFmtId="0" fontId="31" fillId="0" borderId="17" xfId="4" applyBorder="1" applyAlignment="1" applyProtection="1">
      <alignment horizontal="left" vertical="top"/>
      <protection locked="0"/>
    </xf>
    <xf numFmtId="0" fontId="69" fillId="3" borderId="17" xfId="4" applyFont="1" applyFill="1" applyBorder="1" applyAlignment="1">
      <alignment horizontal="left" vertical="top"/>
    </xf>
    <xf numFmtId="0" fontId="69" fillId="3" borderId="18" xfId="4" applyFont="1" applyFill="1" applyBorder="1" applyAlignment="1">
      <alignment horizontal="left" vertical="top"/>
    </xf>
    <xf numFmtId="0" fontId="69" fillId="3" borderId="19" xfId="4" applyFont="1" applyFill="1" applyBorder="1" applyAlignment="1">
      <alignment horizontal="left" vertical="top"/>
    </xf>
    <xf numFmtId="0" fontId="56" fillId="3" borderId="10" xfId="4" applyFont="1" applyFill="1" applyBorder="1" applyAlignment="1" applyProtection="1">
      <alignment horizontal="center" vertical="top"/>
      <protection locked="0"/>
    </xf>
    <xf numFmtId="0" fontId="31" fillId="0" borderId="18" xfId="4" applyBorder="1" applyAlignment="1" applyProtection="1">
      <alignment horizontal="left" vertical="top" wrapText="1"/>
      <protection locked="0"/>
    </xf>
    <xf numFmtId="0" fontId="31" fillId="0" borderId="19" xfId="4" applyBorder="1" applyAlignment="1" applyProtection="1">
      <alignment horizontal="left" vertical="top" wrapText="1"/>
      <protection locked="0"/>
    </xf>
    <xf numFmtId="0" fontId="20" fillId="2" borderId="35" xfId="0" applyFont="1" applyFill="1" applyBorder="1" applyAlignment="1">
      <alignment horizontal="center"/>
    </xf>
    <xf numFmtId="0" fontId="20" fillId="2" borderId="47" xfId="0" applyFont="1" applyFill="1" applyBorder="1" applyAlignment="1">
      <alignment horizontal="center"/>
    </xf>
    <xf numFmtId="0" fontId="20" fillId="2" borderId="5" xfId="0" applyFont="1" applyFill="1" applyBorder="1" applyAlignment="1">
      <alignment horizontal="center"/>
    </xf>
    <xf numFmtId="0" fontId="17" fillId="2" borderId="35" xfId="0" applyFont="1" applyFill="1" applyBorder="1" applyAlignment="1">
      <alignment horizontal="center"/>
    </xf>
    <xf numFmtId="0" fontId="17" fillId="2" borderId="47" xfId="0" applyFont="1" applyFill="1" applyBorder="1" applyAlignment="1">
      <alignment horizontal="center"/>
    </xf>
    <xf numFmtId="0" fontId="17" fillId="2" borderId="5" xfId="0" applyFont="1" applyFill="1" applyBorder="1" applyAlignment="1">
      <alignment horizontal="center"/>
    </xf>
    <xf numFmtId="0" fontId="17" fillId="0" borderId="45" xfId="0" applyFont="1" applyBorder="1" applyAlignment="1">
      <alignment horizontal="center" vertical="center" wrapText="1"/>
    </xf>
    <xf numFmtId="0" fontId="17" fillId="0" borderId="24" xfId="0" applyFont="1" applyBorder="1" applyAlignment="1">
      <alignment horizontal="center" vertical="top" wrapText="1"/>
    </xf>
    <xf numFmtId="0" fontId="17" fillId="0" borderId="11" xfId="0" applyFont="1" applyBorder="1" applyAlignment="1">
      <alignment horizontal="center" vertical="top" wrapText="1"/>
    </xf>
    <xf numFmtId="0" fontId="17" fillId="0" borderId="4" xfId="0" applyFont="1" applyBorder="1" applyAlignment="1">
      <alignment horizontal="center" vertical="top" wrapText="1"/>
    </xf>
    <xf numFmtId="0" fontId="17" fillId="0" borderId="37" xfId="0" applyFont="1" applyBorder="1" applyAlignment="1">
      <alignment horizontal="center" vertical="center" wrapText="1"/>
    </xf>
    <xf numFmtId="0" fontId="17" fillId="0" borderId="4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27" xfId="0" applyFont="1" applyBorder="1" applyAlignment="1">
      <alignment horizontal="center" vertical="center" wrapText="1"/>
    </xf>
    <xf numFmtId="0" fontId="17" fillId="0" borderId="1" xfId="0" applyFont="1" applyBorder="1" applyAlignment="1">
      <alignment horizontal="center" vertical="center" wrapText="1"/>
    </xf>
    <xf numFmtId="0" fontId="10" fillId="0" borderId="17" xfId="0" applyFont="1" applyBorder="1" applyAlignment="1">
      <alignment horizontal="left" wrapText="1"/>
    </xf>
    <xf numFmtId="0" fontId="10" fillId="0" borderId="18" xfId="0" applyFont="1" applyBorder="1" applyAlignment="1">
      <alignment horizontal="left" wrapText="1"/>
    </xf>
    <xf numFmtId="0" fontId="66" fillId="0" borderId="17" xfId="4" applyFont="1" applyBorder="1" applyAlignment="1" applyProtection="1">
      <alignment horizontal="center" vertical="top"/>
      <protection locked="0"/>
    </xf>
    <xf numFmtId="0" fontId="66" fillId="0" borderId="19" xfId="4" applyFont="1" applyBorder="1" applyAlignment="1" applyProtection="1">
      <alignment horizontal="center" vertical="top"/>
      <protection locked="0"/>
    </xf>
    <xf numFmtId="0" fontId="4" fillId="2" borderId="56" xfId="0" applyFont="1" applyFill="1" applyBorder="1" applyAlignment="1">
      <alignment horizontal="center"/>
    </xf>
    <xf numFmtId="0" fontId="9" fillId="2" borderId="35" xfId="0" applyFont="1" applyFill="1" applyBorder="1" applyAlignment="1">
      <alignment horizontal="center"/>
    </xf>
    <xf numFmtId="0" fontId="9" fillId="2" borderId="47" xfId="0" applyFont="1" applyFill="1" applyBorder="1" applyAlignment="1">
      <alignment horizontal="center"/>
    </xf>
    <xf numFmtId="0" fontId="9" fillId="2" borderId="50" xfId="0" applyFont="1" applyFill="1" applyBorder="1" applyAlignment="1">
      <alignment horizontal="center"/>
    </xf>
    <xf numFmtId="0" fontId="17" fillId="2" borderId="50" xfId="0" applyFont="1" applyFill="1" applyBorder="1" applyAlignment="1">
      <alignment horizontal="center"/>
    </xf>
    <xf numFmtId="0" fontId="37" fillId="0" borderId="10" xfId="0" applyFont="1" applyBorder="1" applyAlignment="1">
      <alignment horizontal="left" vertical="center" wrapText="1"/>
    </xf>
    <xf numFmtId="0" fontId="4" fillId="2" borderId="35" xfId="0" applyFont="1" applyFill="1" applyBorder="1" applyAlignment="1">
      <alignment horizontal="left" wrapText="1" indent="1"/>
    </xf>
    <xf numFmtId="0" fontId="4" fillId="2" borderId="5" xfId="0" applyFont="1" applyFill="1" applyBorder="1" applyAlignment="1">
      <alignment horizontal="left" wrapText="1" indent="1"/>
    </xf>
    <xf numFmtId="0" fontId="4" fillId="0" borderId="45" xfId="0" applyFont="1" applyBorder="1" applyAlignment="1">
      <alignment horizontal="right" wrapText="1"/>
    </xf>
    <xf numFmtId="0" fontId="4" fillId="0" borderId="11" xfId="0" applyFont="1" applyBorder="1" applyAlignment="1">
      <alignment horizontal="right" wrapText="1"/>
    </xf>
    <xf numFmtId="0" fontId="4" fillId="0" borderId="4" xfId="0" applyFont="1" applyBorder="1" applyAlignment="1">
      <alignment horizontal="right" wrapText="1"/>
    </xf>
    <xf numFmtId="4" fontId="4" fillId="7" borderId="45" xfId="0" applyNumberFormat="1" applyFont="1" applyFill="1" applyBorder="1" applyAlignment="1">
      <alignment horizontal="center" wrapText="1"/>
    </xf>
    <xf numFmtId="4" fontId="4" fillId="7" borderId="11" xfId="0" applyNumberFormat="1" applyFont="1" applyFill="1" applyBorder="1" applyAlignment="1">
      <alignment horizontal="center" wrapText="1"/>
    </xf>
    <xf numFmtId="4" fontId="4" fillId="7" borderId="4" xfId="0" applyNumberFormat="1" applyFont="1" applyFill="1" applyBorder="1" applyAlignment="1">
      <alignment horizontal="center" wrapText="1"/>
    </xf>
    <xf numFmtId="0" fontId="3" fillId="2" borderId="3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2"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24" xfId="0" applyFont="1" applyFill="1" applyBorder="1" applyAlignment="1">
      <alignment horizontal="left" indent="1"/>
    </xf>
    <xf numFmtId="0" fontId="4" fillId="2" borderId="11" xfId="0" applyFont="1" applyFill="1" applyBorder="1" applyAlignment="1">
      <alignment horizontal="left" indent="1"/>
    </xf>
    <xf numFmtId="0" fontId="4" fillId="2" borderId="4" xfId="0" applyFont="1" applyFill="1" applyBorder="1" applyAlignment="1">
      <alignment horizontal="left" indent="1"/>
    </xf>
    <xf numFmtId="0" fontId="3" fillId="0" borderId="46" xfId="0" applyFont="1" applyBorder="1" applyAlignment="1">
      <alignment horizontal="center" wrapText="1"/>
    </xf>
    <xf numFmtId="0" fontId="3" fillId="0" borderId="7" xfId="0" applyFont="1" applyBorder="1" applyAlignment="1">
      <alignment horizontal="center" wrapText="1"/>
    </xf>
    <xf numFmtId="4" fontId="4" fillId="0" borderId="45" xfId="0" applyNumberFormat="1" applyFont="1" applyBorder="1" applyAlignment="1">
      <alignment horizontal="center" wrapText="1"/>
    </xf>
    <xf numFmtId="4" fontId="4" fillId="0" borderId="11" xfId="0" applyNumberFormat="1" applyFont="1" applyBorder="1" applyAlignment="1">
      <alignment horizontal="center" wrapText="1"/>
    </xf>
    <xf numFmtId="4" fontId="4" fillId="0" borderId="4" xfId="0" applyNumberFormat="1" applyFont="1" applyBorder="1" applyAlignment="1">
      <alignment horizontal="center" wrapText="1"/>
    </xf>
    <xf numFmtId="0" fontId="4" fillId="0" borderId="35" xfId="0" applyFont="1" applyBorder="1" applyAlignment="1">
      <alignment horizontal="center" vertical="top" wrapText="1"/>
    </xf>
    <xf numFmtId="0" fontId="4" fillId="0" borderId="5" xfId="0" applyFont="1" applyBorder="1" applyAlignment="1">
      <alignment horizontal="center" vertical="top" wrapText="1"/>
    </xf>
    <xf numFmtId="0" fontId="66" fillId="3" borderId="10" xfId="4" applyFont="1" applyFill="1" applyBorder="1" applyAlignment="1">
      <alignment horizontal="left" vertical="top"/>
    </xf>
    <xf numFmtId="0" fontId="41" fillId="9" borderId="17" xfId="0" applyFont="1" applyFill="1" applyBorder="1" applyAlignment="1">
      <alignment vertical="center"/>
    </xf>
    <xf numFmtId="0" fontId="41" fillId="9" borderId="19" xfId="0" applyFont="1" applyFill="1" applyBorder="1" applyAlignment="1">
      <alignment vertical="center"/>
    </xf>
    <xf numFmtId="0" fontId="41" fillId="9" borderId="17" xfId="0" applyFont="1" applyFill="1" applyBorder="1" applyAlignment="1">
      <alignment horizontal="left" vertical="center"/>
    </xf>
    <xf numFmtId="0" fontId="41" fillId="9" borderId="19" xfId="0" applyFont="1" applyFill="1" applyBorder="1" applyAlignment="1">
      <alignment horizontal="left" vertical="center"/>
    </xf>
    <xf numFmtId="0" fontId="45" fillId="10" borderId="34" xfId="0" applyFont="1" applyFill="1" applyBorder="1" applyAlignment="1">
      <alignment horizontal="center" vertical="center" wrapText="1"/>
    </xf>
    <xf numFmtId="0" fontId="0" fillId="9" borderId="48" xfId="0" applyFill="1" applyBorder="1" applyAlignment="1">
      <alignment horizontal="center" vertical="center" wrapText="1"/>
    </xf>
    <xf numFmtId="0" fontId="44" fillId="10" borderId="34" xfId="0" applyFont="1" applyFill="1" applyBorder="1" applyAlignment="1">
      <alignment horizontal="left" vertical="center" wrapText="1"/>
    </xf>
    <xf numFmtId="0" fontId="44" fillId="10" borderId="48" xfId="0" applyFont="1" applyFill="1" applyBorder="1" applyAlignment="1">
      <alignment horizontal="left" vertical="center" wrapText="1"/>
    </xf>
    <xf numFmtId="0" fontId="79" fillId="15" borderId="10" xfId="0" applyFont="1" applyFill="1" applyBorder="1" applyAlignment="1">
      <alignment horizontal="center" vertical="center" wrapText="1"/>
    </xf>
    <xf numFmtId="0" fontId="80" fillId="18" borderId="10" xfId="0" applyFont="1" applyFill="1" applyBorder="1" applyAlignment="1">
      <alignment horizontal="left" vertical="top" wrapText="1"/>
    </xf>
    <xf numFmtId="0" fontId="80" fillId="18" borderId="10" xfId="0" applyFont="1" applyFill="1" applyBorder="1" applyAlignment="1">
      <alignment horizontal="left" vertical="center" wrapText="1"/>
    </xf>
    <xf numFmtId="0" fontId="79" fillId="17" borderId="10" xfId="0" applyFont="1" applyFill="1" applyBorder="1" applyAlignment="1">
      <alignment horizontal="left" vertical="center"/>
    </xf>
  </cellXfs>
  <cellStyles count="6">
    <cellStyle name="Comma" xfId="1" builtinId="3"/>
    <cellStyle name="Normal" xfId="0" builtinId="0"/>
    <cellStyle name="Normal 3" xfId="5" xr:uid="{F401A692-EB20-47E1-BEA9-0360819E0AA6}"/>
    <cellStyle name="Normal_all-ws" xfId="2" xr:uid="{00000000-0005-0000-0000-000002000000}"/>
    <cellStyle name="Normal_all-ws 2" xfId="3" xr:uid="{00000000-0005-0000-0000-000003000000}"/>
    <cellStyle name="Normal_Sheet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luis.diaz\Desktop\PNUD\Inventario%20Nacional%20GEI%202010\Anexos%202010\Hojas%20de%20C&#225;lculo\USCUSS\INGEI%202010%20SECTOR%20USCU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FL-1a_1of4"/>
      <sheetName val="FL-1a_2of4"/>
      <sheetName val="FL-1a_3of4"/>
      <sheetName val="FL-1a_4of4"/>
      <sheetName val="FL-1b_1of3"/>
      <sheetName val="FL-1b_2of3"/>
      <sheetName val="FL-1b_3of3"/>
      <sheetName val="FL-1c1_1of2"/>
      <sheetName val="FL-1c1_2of2"/>
      <sheetName val="FL-1c2_1of1"/>
      <sheetName val="FL-1c3_1of1"/>
      <sheetName val="FL-1d_1of1"/>
      <sheetName val="FL-2a_1.1of1"/>
      <sheetName val="FL-2a_1of1"/>
      <sheetName val="FL-2b_1of2"/>
      <sheetName val="FL-2b_2of2"/>
      <sheetName val="FL-2c1_1of1"/>
      <sheetName val="FL-2c2_1of1"/>
      <sheetName val="FL-2c3_1of1"/>
      <sheetName val="FL-2d_1of1"/>
      <sheetName val="CL-1a_1of1"/>
      <sheetName val="CL-1c1_1of2"/>
      <sheetName val="CL-1c1_2of2"/>
      <sheetName val="CL-1c2_1of1"/>
      <sheetName val="CL-1c3_1of1"/>
      <sheetName val="CL-1c4_1of1"/>
      <sheetName val="CL-2a_1of1"/>
      <sheetName val="CL-2c1_1of2"/>
      <sheetName val="CL-2c1_2of2"/>
      <sheetName val="CL-2c2_1of1"/>
      <sheetName val="CL-2c3_1of1"/>
      <sheetName val="CL-2c4_1of1"/>
      <sheetName val="CL-2d_1of1"/>
      <sheetName val="GL-1a_1of2"/>
      <sheetName val="GL-1a_2of2"/>
      <sheetName val="GL-1c1_1of2"/>
      <sheetName val="GL-1c1_2of2"/>
      <sheetName val="GL-1c2_1of1"/>
      <sheetName val="GL-1c3_1of1"/>
      <sheetName val="GL-1c4_1of1"/>
      <sheetName val="GL-1d_1of1"/>
      <sheetName val="GL-2a_1of1"/>
      <sheetName val="GL-2c1_1of2"/>
      <sheetName val="GL-2c1_2of2"/>
      <sheetName val="GL-2c2_1of1"/>
      <sheetName val="GL-2c3_1of1"/>
      <sheetName val="GL-2c4_1of1"/>
      <sheetName val="GL-2d_1of1"/>
      <sheetName val="WL-1c_1of1"/>
      <sheetName val="WL-1d1_1of1"/>
      <sheetName val="WL-1d2_1of1"/>
      <sheetName val="WL-1d3_1of1"/>
      <sheetName val="WL-1d4_1of1"/>
      <sheetName val="WL-2a1_1of1"/>
      <sheetName val="WL-2c_1of1"/>
      <sheetName val="WL-2a2_1of1"/>
      <sheetName val="SL-1a_1of1"/>
      <sheetName val="SL-2a_1of1"/>
      <sheetName val="OL-2a_1of1"/>
      <sheetName val="OL-2c1_1of2"/>
      <sheetName val="OL-2c1_2of2"/>
      <sheetName val="OVERVIEW"/>
      <sheetName val="Module1"/>
    </sheetNames>
    <sheetDataSet>
      <sheetData sheetId="0" refreshError="1">
        <row r="15">
          <cell r="G15" t="str">
            <v>NE</v>
          </cell>
        </row>
        <row r="22">
          <cell r="G22" t="str">
            <v>NE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persons/person.xml><?xml version="1.0" encoding="utf-8"?>
<personList xmlns="http://schemas.microsoft.com/office/spreadsheetml/2018/threadedcomments" xmlns:x="http://schemas.openxmlformats.org/spreadsheetml/2006/main">
  <person displayName="rosa.soriape@gmail.com" id="{D3A037C1-EAA1-4730-A4DA-12AF595F1C02}" userId="d9516b6d014d4e2b"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8" dT="2022-10-06T01:14:34.19" personId="{D3A037C1-EAA1-4730-A4DA-12AF595F1C02}" id="{3FF6395B-76DE-404A-AAEE-E8B0F9228E8D}">
    <text>Tierras forestales: seco andino, seco pluvio-estacional, siempre verde andino montano, siempre verde andino pie montano, siempre verde andino de ceja andina, siempre verde de tierras bajas de la amazonia, siempre verde de tierras bajas del choco, manglar y moretal. NOTA: no incluye plantaciones forestales ya que esto se tomara en cuenta en agricultura</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mailto:luis.diaz.ecu@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B20"/>
  <sheetViews>
    <sheetView workbookViewId="0">
      <selection activeCell="E12" sqref="E12"/>
    </sheetView>
  </sheetViews>
  <sheetFormatPr defaultColWidth="11.5546875" defaultRowHeight="13.2" x14ac:dyDescent="0.25"/>
  <cols>
    <col min="1" max="1" width="31.44140625" customWidth="1"/>
    <col min="2" max="2" width="46.21875" customWidth="1"/>
  </cols>
  <sheetData>
    <row r="1" spans="1:2" x14ac:dyDescent="0.25">
      <c r="A1" s="533" t="s">
        <v>599</v>
      </c>
      <c r="B1" s="534"/>
    </row>
    <row r="2" spans="1:2" ht="13.8" thickBot="1" x14ac:dyDescent="0.3">
      <c r="A2" s="535"/>
      <c r="B2" s="536"/>
    </row>
    <row r="3" spans="1:2" x14ac:dyDescent="0.25">
      <c r="A3" s="254"/>
      <c r="B3" s="247"/>
    </row>
    <row r="4" spans="1:2" x14ac:dyDescent="0.25">
      <c r="A4" s="255" t="s">
        <v>595</v>
      </c>
      <c r="B4" s="420" t="s">
        <v>816</v>
      </c>
    </row>
    <row r="5" spans="1:2" ht="13.8" thickBot="1" x14ac:dyDescent="0.3">
      <c r="A5" s="255"/>
      <c r="B5" s="248"/>
    </row>
    <row r="6" spans="1:2" x14ac:dyDescent="0.25">
      <c r="A6" s="256"/>
      <c r="B6" s="247"/>
    </row>
    <row r="7" spans="1:2" x14ac:dyDescent="0.25">
      <c r="A7" s="255" t="s">
        <v>596</v>
      </c>
      <c r="B7" s="249" t="s">
        <v>600</v>
      </c>
    </row>
    <row r="8" spans="1:2" ht="13.8" thickBot="1" x14ac:dyDescent="0.3">
      <c r="A8" s="257"/>
      <c r="B8" s="250"/>
    </row>
    <row r="9" spans="1:2" x14ac:dyDescent="0.25">
      <c r="A9" s="254"/>
      <c r="B9" s="251"/>
    </row>
    <row r="10" spans="1:2" x14ac:dyDescent="0.25">
      <c r="A10" s="255" t="s">
        <v>597</v>
      </c>
      <c r="B10" s="333" t="s">
        <v>732</v>
      </c>
    </row>
    <row r="11" spans="1:2" ht="13.8" thickBot="1" x14ac:dyDescent="0.3">
      <c r="A11" s="255"/>
      <c r="B11" s="248"/>
    </row>
    <row r="12" spans="1:2" x14ac:dyDescent="0.25">
      <c r="A12" s="256"/>
      <c r="B12" s="247"/>
    </row>
    <row r="13" spans="1:2" x14ac:dyDescent="0.25">
      <c r="A13" s="255" t="s">
        <v>602</v>
      </c>
      <c r="B13" s="252" t="s">
        <v>604</v>
      </c>
    </row>
    <row r="14" spans="1:2" ht="13.8" thickBot="1" x14ac:dyDescent="0.3">
      <c r="A14" s="257"/>
      <c r="B14" s="250"/>
    </row>
    <row r="15" spans="1:2" x14ac:dyDescent="0.25">
      <c r="A15" s="254"/>
      <c r="B15" s="251"/>
    </row>
    <row r="16" spans="1:2" x14ac:dyDescent="0.25">
      <c r="A16" s="255" t="s">
        <v>598</v>
      </c>
      <c r="B16" s="249" t="s">
        <v>601</v>
      </c>
    </row>
    <row r="17" spans="1:2" ht="13.8" thickBot="1" x14ac:dyDescent="0.3">
      <c r="A17" s="255"/>
      <c r="B17" s="248"/>
    </row>
    <row r="18" spans="1:2" x14ac:dyDescent="0.25">
      <c r="A18" s="256"/>
      <c r="B18" s="247"/>
    </row>
    <row r="19" spans="1:2" x14ac:dyDescent="0.25">
      <c r="A19" s="255" t="s">
        <v>603</v>
      </c>
      <c r="B19" s="249" t="s">
        <v>733</v>
      </c>
    </row>
    <row r="20" spans="1:2" ht="13.8" thickBot="1" x14ac:dyDescent="0.3">
      <c r="A20" s="258"/>
      <c r="B20" s="253"/>
    </row>
  </sheetData>
  <mergeCells count="1">
    <mergeCell ref="A1:B2"/>
  </mergeCells>
  <hyperlinks>
    <hyperlink ref="B19"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J27"/>
  <sheetViews>
    <sheetView topLeftCell="A2" zoomScale="90" zoomScaleNormal="90" workbookViewId="0">
      <selection activeCell="D12" sqref="D12"/>
    </sheetView>
  </sheetViews>
  <sheetFormatPr defaultColWidth="11.5546875" defaultRowHeight="13.2" x14ac:dyDescent="0.25"/>
  <cols>
    <col min="1" max="2" width="16.77734375" customWidth="1"/>
    <col min="3" max="3" width="19.21875" customWidth="1"/>
    <col min="4" max="9" width="16.77734375" customWidth="1"/>
  </cols>
  <sheetData>
    <row r="1" spans="1:9" ht="13.8" thickBot="1" x14ac:dyDescent="0.3">
      <c r="A1" s="632" t="s">
        <v>0</v>
      </c>
      <c r="B1" s="633"/>
      <c r="C1" s="634" t="s">
        <v>287</v>
      </c>
      <c r="D1" s="635"/>
      <c r="E1" s="635"/>
      <c r="F1" s="635"/>
      <c r="G1" s="635"/>
      <c r="H1" s="635"/>
      <c r="I1" s="636"/>
    </row>
    <row r="2" spans="1:9" ht="26.55" customHeight="1" thickBot="1" x14ac:dyDescent="0.3">
      <c r="A2" s="632" t="s">
        <v>288</v>
      </c>
      <c r="B2" s="633"/>
      <c r="C2" s="634" t="s">
        <v>357</v>
      </c>
      <c r="D2" s="635"/>
      <c r="E2" s="635"/>
      <c r="F2" s="635"/>
      <c r="G2" s="635"/>
      <c r="H2" s="635"/>
      <c r="I2" s="636"/>
    </row>
    <row r="3" spans="1:9" ht="13.8" thickBot="1" x14ac:dyDescent="0.3">
      <c r="A3" s="632" t="s">
        <v>289</v>
      </c>
      <c r="B3" s="633"/>
      <c r="C3" s="634" t="s">
        <v>50</v>
      </c>
      <c r="D3" s="635"/>
      <c r="E3" s="635"/>
      <c r="F3" s="635"/>
      <c r="G3" s="635"/>
      <c r="H3" s="635"/>
      <c r="I3" s="636"/>
    </row>
    <row r="4" spans="1:9" ht="13.8" thickBot="1" x14ac:dyDescent="0.3">
      <c r="A4" s="632" t="s">
        <v>290</v>
      </c>
      <c r="B4" s="633"/>
      <c r="C4" s="634" t="s">
        <v>295</v>
      </c>
      <c r="D4" s="635"/>
      <c r="E4" s="635"/>
      <c r="F4" s="635"/>
      <c r="G4" s="635"/>
      <c r="H4" s="635"/>
      <c r="I4" s="636"/>
    </row>
    <row r="5" spans="1:9" ht="13.8" thickBot="1" x14ac:dyDescent="0.3">
      <c r="A5" s="637" t="s">
        <v>291</v>
      </c>
      <c r="B5" s="638"/>
      <c r="C5" s="1" t="s">
        <v>292</v>
      </c>
      <c r="D5" s="1" t="s">
        <v>293</v>
      </c>
      <c r="E5" s="639" t="s">
        <v>294</v>
      </c>
      <c r="F5" s="640"/>
      <c r="G5" s="641"/>
      <c r="H5" s="639" t="s">
        <v>293</v>
      </c>
      <c r="I5" s="641"/>
    </row>
    <row r="6" spans="1:9" ht="57.6" thickBot="1" x14ac:dyDescent="0.3">
      <c r="A6" s="642" t="s">
        <v>298</v>
      </c>
      <c r="B6" s="643"/>
      <c r="C6" s="625" t="s">
        <v>299</v>
      </c>
      <c r="D6" s="3" t="s">
        <v>354</v>
      </c>
      <c r="E6" s="3" t="s">
        <v>313</v>
      </c>
      <c r="F6" s="3" t="s">
        <v>309</v>
      </c>
      <c r="G6" s="3" t="s">
        <v>355</v>
      </c>
      <c r="H6" s="3" t="s">
        <v>223</v>
      </c>
      <c r="I6" s="3" t="s">
        <v>311</v>
      </c>
    </row>
    <row r="7" spans="1:9" x14ac:dyDescent="0.25">
      <c r="A7" s="625" t="s">
        <v>296</v>
      </c>
      <c r="B7" s="625" t="s">
        <v>297</v>
      </c>
      <c r="C7" s="631"/>
      <c r="D7" s="625" t="s">
        <v>2</v>
      </c>
      <c r="E7" s="11" t="s">
        <v>302</v>
      </c>
      <c r="F7" s="11" t="s">
        <v>321</v>
      </c>
      <c r="G7" s="11" t="s">
        <v>302</v>
      </c>
      <c r="H7" s="11" t="s">
        <v>303</v>
      </c>
      <c r="I7" s="625" t="s">
        <v>304</v>
      </c>
    </row>
    <row r="8" spans="1:9" ht="13.8" thickBot="1" x14ac:dyDescent="0.3">
      <c r="A8" s="631"/>
      <c r="B8" s="631"/>
      <c r="C8" s="631"/>
      <c r="D8" s="626"/>
      <c r="E8" s="12" t="s">
        <v>3</v>
      </c>
      <c r="F8" s="12" t="s">
        <v>23</v>
      </c>
      <c r="G8" s="12" t="s">
        <v>3</v>
      </c>
      <c r="H8" s="12" t="s">
        <v>356</v>
      </c>
      <c r="I8" s="626"/>
    </row>
    <row r="9" spans="1:9" x14ac:dyDescent="0.25">
      <c r="A9" s="631"/>
      <c r="B9" s="631"/>
      <c r="C9" s="631"/>
      <c r="D9" s="625" t="s">
        <v>358</v>
      </c>
      <c r="E9" s="11" t="s">
        <v>305</v>
      </c>
      <c r="F9" s="11" t="s">
        <v>341</v>
      </c>
      <c r="G9" s="625" t="s">
        <v>51</v>
      </c>
      <c r="H9" s="11" t="s">
        <v>8</v>
      </c>
      <c r="I9" s="717" t="s">
        <v>52</v>
      </c>
    </row>
    <row r="10" spans="1:9" ht="46.5" customHeight="1" thickBot="1" x14ac:dyDescent="0.3">
      <c r="A10" s="631"/>
      <c r="B10" s="631"/>
      <c r="C10" s="631"/>
      <c r="D10" s="626"/>
      <c r="E10" s="12" t="s">
        <v>306</v>
      </c>
      <c r="F10" s="12" t="s">
        <v>307</v>
      </c>
      <c r="G10" s="626"/>
      <c r="H10" s="12" t="s">
        <v>308</v>
      </c>
      <c r="I10" s="718"/>
    </row>
    <row r="11" spans="1:9" ht="14.55" customHeight="1" thickBot="1" x14ac:dyDescent="0.35">
      <c r="A11" s="644"/>
      <c r="B11" s="644"/>
      <c r="C11" s="644"/>
      <c r="D11" s="5" t="s">
        <v>10</v>
      </c>
      <c r="E11" s="5" t="s">
        <v>11</v>
      </c>
      <c r="F11" s="5" t="s">
        <v>12</v>
      </c>
      <c r="G11" s="5" t="s">
        <v>13</v>
      </c>
      <c r="H11" s="5" t="s">
        <v>14</v>
      </c>
      <c r="I11" s="6" t="s">
        <v>15</v>
      </c>
    </row>
    <row r="12" spans="1:9" ht="14.4" thickTop="1" thickBot="1" x14ac:dyDescent="0.3">
      <c r="A12" s="328" t="s">
        <v>236</v>
      </c>
      <c r="B12" s="328" t="s">
        <v>235</v>
      </c>
      <c r="C12" s="4" t="s">
        <v>240</v>
      </c>
      <c r="D12" s="72">
        <v>9577.2150000000001</v>
      </c>
      <c r="E12" s="125">
        <f>'DA y FE'!$R$20</f>
        <v>9.49</v>
      </c>
      <c r="F12" s="125">
        <f>'DA y FE'!$T$20</f>
        <v>0.24</v>
      </c>
      <c r="G12" s="70">
        <f>E12*(1+F12)</f>
        <v>11.7676</v>
      </c>
      <c r="H12" s="7">
        <f>'DA y FE'!$M$11</f>
        <v>0.47</v>
      </c>
      <c r="I12" s="72">
        <f>D12*G12*H12</f>
        <v>52969.392559979999</v>
      </c>
    </row>
    <row r="13" spans="1:9" ht="14.4" thickTop="1" thickBot="1" x14ac:dyDescent="0.3">
      <c r="A13" s="328" t="s">
        <v>237</v>
      </c>
      <c r="B13" s="328" t="s">
        <v>235</v>
      </c>
      <c r="C13" s="4" t="s">
        <v>240</v>
      </c>
      <c r="D13" s="72">
        <v>2769.03</v>
      </c>
      <c r="E13" s="125">
        <f>'DA y FE'!$R$20</f>
        <v>9.49</v>
      </c>
      <c r="F13" s="125">
        <f>'DA y FE'!$T$20</f>
        <v>0.24</v>
      </c>
      <c r="G13" s="70">
        <f t="shared" ref="G13:G16" si="0">E13*(1+F13)</f>
        <v>11.7676</v>
      </c>
      <c r="H13" s="7">
        <f>'DA y FE'!$M$11</f>
        <v>0.47</v>
      </c>
      <c r="I13" s="72">
        <f t="shared" ref="I13:I16" si="1">D13*G13*H13</f>
        <v>15314.87359116</v>
      </c>
    </row>
    <row r="14" spans="1:9" ht="14.4" thickTop="1" thickBot="1" x14ac:dyDescent="0.3">
      <c r="A14" s="328" t="s">
        <v>238</v>
      </c>
      <c r="B14" s="328" t="s">
        <v>235</v>
      </c>
      <c r="C14" s="4" t="s">
        <v>240</v>
      </c>
      <c r="D14" s="72">
        <v>40.814999999999998</v>
      </c>
      <c r="E14" s="125">
        <f>'DA y FE'!$R$20</f>
        <v>9.49</v>
      </c>
      <c r="F14" s="125">
        <f>'DA y FE'!$T$20</f>
        <v>0.24</v>
      </c>
      <c r="G14" s="70">
        <f t="shared" si="0"/>
        <v>11.7676</v>
      </c>
      <c r="H14" s="7">
        <f>'DA y FE'!$M$11</f>
        <v>0.47</v>
      </c>
      <c r="I14" s="72">
        <f t="shared" si="1"/>
        <v>225.73845917999998</v>
      </c>
    </row>
    <row r="15" spans="1:9" ht="23.25" customHeight="1" thickTop="1" thickBot="1" x14ac:dyDescent="0.3">
      <c r="A15" s="328" t="s">
        <v>263</v>
      </c>
      <c r="B15" s="328" t="s">
        <v>235</v>
      </c>
      <c r="C15" s="4" t="s">
        <v>240</v>
      </c>
      <c r="D15" s="72">
        <v>0</v>
      </c>
      <c r="E15" s="125">
        <f>'DA y FE'!$R$20</f>
        <v>9.49</v>
      </c>
      <c r="F15" s="125">
        <f>'DA y FE'!$T$20</f>
        <v>0.24</v>
      </c>
      <c r="G15" s="70">
        <f t="shared" si="0"/>
        <v>11.7676</v>
      </c>
      <c r="H15" s="7">
        <f>'DA y FE'!$M$11</f>
        <v>0.47</v>
      </c>
      <c r="I15" s="72">
        <f t="shared" si="1"/>
        <v>0</v>
      </c>
    </row>
    <row r="16" spans="1:9" ht="14.4" thickTop="1" thickBot="1" x14ac:dyDescent="0.3">
      <c r="A16" s="328" t="s">
        <v>239</v>
      </c>
      <c r="B16" s="328" t="s">
        <v>235</v>
      </c>
      <c r="C16" s="4" t="s">
        <v>240</v>
      </c>
      <c r="D16" s="72">
        <v>102.51</v>
      </c>
      <c r="E16" s="125">
        <f>'DA y FE'!$R$20</f>
        <v>9.49</v>
      </c>
      <c r="F16" s="125">
        <f>'DA y FE'!$T$20</f>
        <v>0.24</v>
      </c>
      <c r="G16" s="70">
        <f t="shared" si="0"/>
        <v>11.7676</v>
      </c>
      <c r="H16" s="7">
        <f>'DA y FE'!$M$11</f>
        <v>0.47</v>
      </c>
      <c r="I16" s="72">
        <f t="shared" si="1"/>
        <v>566.95943771999998</v>
      </c>
    </row>
    <row r="17" spans="1:10" ht="13.8" thickBot="1" x14ac:dyDescent="0.3">
      <c r="A17" s="627" t="s">
        <v>20</v>
      </c>
      <c r="B17" s="628"/>
      <c r="C17" s="629"/>
      <c r="D17" s="341">
        <f>SUM(D12:D16)</f>
        <v>12489.570000000002</v>
      </c>
      <c r="E17" s="342"/>
      <c r="F17" s="342"/>
      <c r="G17" s="342"/>
      <c r="H17" s="342"/>
      <c r="I17" s="341">
        <f>SUM(I12:I16)</f>
        <v>69076.964048039983</v>
      </c>
      <c r="J17" s="340"/>
    </row>
    <row r="18" spans="1:10" x14ac:dyDescent="0.25">
      <c r="D18" s="99"/>
      <c r="E18" s="99"/>
      <c r="F18" s="99"/>
      <c r="G18" s="99"/>
      <c r="H18" s="99"/>
      <c r="I18" s="99"/>
    </row>
    <row r="19" spans="1:10" x14ac:dyDescent="0.25">
      <c r="D19" s="340"/>
    </row>
    <row r="21" spans="1:10" x14ac:dyDescent="0.25">
      <c r="A21" s="661" t="s">
        <v>312</v>
      </c>
      <c r="B21" s="662"/>
      <c r="C21" s="662"/>
      <c r="D21" s="662"/>
      <c r="E21" s="662"/>
      <c r="F21" s="662"/>
      <c r="G21" s="663"/>
    </row>
    <row r="22" spans="1:10" x14ac:dyDescent="0.25">
      <c r="A22" s="91" t="s">
        <v>215</v>
      </c>
      <c r="B22" s="91"/>
      <c r="C22" s="91"/>
      <c r="D22" s="91"/>
      <c r="E22" s="91"/>
      <c r="F22" s="92"/>
      <c r="G22" s="93"/>
    </row>
    <row r="23" spans="1:10" x14ac:dyDescent="0.25">
      <c r="A23" s="86" t="s">
        <v>216</v>
      </c>
      <c r="B23" s="86" t="s">
        <v>217</v>
      </c>
      <c r="C23" s="86" t="s">
        <v>218</v>
      </c>
      <c r="D23" s="664" t="s">
        <v>219</v>
      </c>
      <c r="E23" s="665"/>
      <c r="F23" s="665"/>
      <c r="G23" s="666"/>
    </row>
    <row r="24" spans="1:10" ht="30.6" x14ac:dyDescent="0.25">
      <c r="A24" s="89" t="s">
        <v>242</v>
      </c>
      <c r="B24" s="90" t="s">
        <v>10</v>
      </c>
      <c r="C24" s="326" t="s">
        <v>742</v>
      </c>
      <c r="D24" s="712"/>
      <c r="E24" s="712"/>
      <c r="F24" s="712"/>
      <c r="G24" s="712"/>
      <c r="H24" s="99"/>
    </row>
    <row r="25" spans="1:10" ht="30.6" x14ac:dyDescent="0.25">
      <c r="A25" s="89" t="s">
        <v>243</v>
      </c>
      <c r="B25" s="90" t="s">
        <v>229</v>
      </c>
      <c r="C25" s="89" t="s">
        <v>241</v>
      </c>
      <c r="D25" s="648" t="s">
        <v>585</v>
      </c>
      <c r="E25" s="649"/>
      <c r="F25" s="649"/>
      <c r="G25" s="650"/>
      <c r="H25" s="99"/>
    </row>
    <row r="26" spans="1:10" ht="30.6" x14ac:dyDescent="0.25">
      <c r="A26" s="89" t="s">
        <v>222</v>
      </c>
      <c r="B26" s="90" t="s">
        <v>12</v>
      </c>
      <c r="C26" s="100" t="s">
        <v>230</v>
      </c>
      <c r="D26" s="682"/>
      <c r="E26" s="713"/>
      <c r="F26" s="713"/>
      <c r="G26" s="683"/>
    </row>
    <row r="27" spans="1:10" ht="20.399999999999999" x14ac:dyDescent="0.25">
      <c r="A27" s="89" t="s">
        <v>223</v>
      </c>
      <c r="B27" s="90" t="s">
        <v>14</v>
      </c>
      <c r="C27" s="100" t="s">
        <v>232</v>
      </c>
      <c r="D27" s="714"/>
      <c r="E27" s="715"/>
      <c r="F27" s="715"/>
      <c r="G27" s="716"/>
    </row>
  </sheetData>
  <mergeCells count="27">
    <mergeCell ref="A1:B1"/>
    <mergeCell ref="C1:I1"/>
    <mergeCell ref="A2:B2"/>
    <mergeCell ref="C2:I2"/>
    <mergeCell ref="A3:B3"/>
    <mergeCell ref="C3:I3"/>
    <mergeCell ref="A6:B6"/>
    <mergeCell ref="C6:C11"/>
    <mergeCell ref="A7:A11"/>
    <mergeCell ref="B7:B11"/>
    <mergeCell ref="D7:D8"/>
    <mergeCell ref="A4:B4"/>
    <mergeCell ref="C4:I4"/>
    <mergeCell ref="A5:B5"/>
    <mergeCell ref="E5:G5"/>
    <mergeCell ref="H5:I5"/>
    <mergeCell ref="I7:I8"/>
    <mergeCell ref="D9:D10"/>
    <mergeCell ref="G9:G10"/>
    <mergeCell ref="I9:I10"/>
    <mergeCell ref="A21:G21"/>
    <mergeCell ref="D24:G24"/>
    <mergeCell ref="D25:G25"/>
    <mergeCell ref="D26:G26"/>
    <mergeCell ref="D27:G27"/>
    <mergeCell ref="A17:C17"/>
    <mergeCell ref="D23:G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I36"/>
  <sheetViews>
    <sheetView topLeftCell="A11" workbookViewId="0">
      <selection activeCell="C1" sqref="C1:H1"/>
    </sheetView>
  </sheetViews>
  <sheetFormatPr defaultColWidth="11.5546875" defaultRowHeight="13.2" x14ac:dyDescent="0.25"/>
  <cols>
    <col min="1" max="8" width="16.77734375" customWidth="1"/>
  </cols>
  <sheetData>
    <row r="1" spans="1:8" ht="13.8" thickBot="1" x14ac:dyDescent="0.3">
      <c r="A1" s="632" t="s">
        <v>0</v>
      </c>
      <c r="B1" s="633"/>
      <c r="C1" s="634" t="s">
        <v>287</v>
      </c>
      <c r="D1" s="635"/>
      <c r="E1" s="635"/>
      <c r="F1" s="635"/>
      <c r="G1" s="635"/>
      <c r="H1" s="636"/>
    </row>
    <row r="2" spans="1:8" ht="13.8" thickBot="1" x14ac:dyDescent="0.3">
      <c r="A2" s="632" t="s">
        <v>288</v>
      </c>
      <c r="B2" s="633"/>
      <c r="C2" s="634" t="s">
        <v>359</v>
      </c>
      <c r="D2" s="635"/>
      <c r="E2" s="635"/>
      <c r="F2" s="635"/>
      <c r="G2" s="635"/>
      <c r="H2" s="636"/>
    </row>
    <row r="3" spans="1:8" ht="13.8" thickBot="1" x14ac:dyDescent="0.3">
      <c r="A3" s="632" t="s">
        <v>289</v>
      </c>
      <c r="B3" s="633"/>
      <c r="C3" s="634" t="s">
        <v>59</v>
      </c>
      <c r="D3" s="635"/>
      <c r="E3" s="635"/>
      <c r="F3" s="635"/>
      <c r="G3" s="635"/>
      <c r="H3" s="636"/>
    </row>
    <row r="4" spans="1:8" ht="13.8" thickBot="1" x14ac:dyDescent="0.3">
      <c r="A4" s="632" t="s">
        <v>290</v>
      </c>
      <c r="B4" s="633"/>
      <c r="C4" s="634" t="s">
        <v>316</v>
      </c>
      <c r="D4" s="635"/>
      <c r="E4" s="635"/>
      <c r="F4" s="635"/>
      <c r="G4" s="635"/>
      <c r="H4" s="636"/>
    </row>
    <row r="5" spans="1:8" ht="13.8" thickBot="1" x14ac:dyDescent="0.3">
      <c r="A5" s="637" t="s">
        <v>291</v>
      </c>
      <c r="B5" s="638"/>
      <c r="C5" s="1" t="s">
        <v>292</v>
      </c>
      <c r="D5" s="639" t="s">
        <v>317</v>
      </c>
      <c r="E5" s="640"/>
      <c r="F5" s="640"/>
      <c r="G5" s="640"/>
      <c r="H5" s="641"/>
    </row>
    <row r="6" spans="1:8" ht="103.5" customHeight="1" thickBot="1" x14ac:dyDescent="0.3">
      <c r="A6" s="642" t="s">
        <v>298</v>
      </c>
      <c r="B6" s="643"/>
      <c r="C6" s="625" t="s">
        <v>299</v>
      </c>
      <c r="D6" s="3" t="s">
        <v>318</v>
      </c>
      <c r="E6" s="3" t="s">
        <v>319</v>
      </c>
      <c r="F6" s="3" t="s">
        <v>309</v>
      </c>
      <c r="G6" s="3" t="s">
        <v>223</v>
      </c>
      <c r="H6" s="3" t="s">
        <v>320</v>
      </c>
    </row>
    <row r="7" spans="1:8" x14ac:dyDescent="0.25">
      <c r="A7" s="625" t="s">
        <v>296</v>
      </c>
      <c r="B7" s="625" t="s">
        <v>297</v>
      </c>
      <c r="C7" s="631"/>
      <c r="D7" s="625" t="s">
        <v>21</v>
      </c>
      <c r="E7" s="625" t="s">
        <v>360</v>
      </c>
      <c r="F7" s="11" t="s">
        <v>321</v>
      </c>
      <c r="G7" s="11" t="s">
        <v>303</v>
      </c>
      <c r="H7" s="625" t="s">
        <v>304</v>
      </c>
    </row>
    <row r="8" spans="1:8" ht="32.549999999999997" customHeight="1" thickBot="1" x14ac:dyDescent="0.3">
      <c r="A8" s="631"/>
      <c r="B8" s="631"/>
      <c r="C8" s="631"/>
      <c r="D8" s="626"/>
      <c r="E8" s="626"/>
      <c r="F8" s="12" t="s">
        <v>361</v>
      </c>
      <c r="G8" s="12" t="s">
        <v>356</v>
      </c>
      <c r="H8" s="626"/>
    </row>
    <row r="9" spans="1:8" ht="13.5" customHeight="1" x14ac:dyDescent="0.25">
      <c r="A9" s="631"/>
      <c r="B9" s="631"/>
      <c r="C9" s="631"/>
      <c r="D9" s="625" t="s">
        <v>358</v>
      </c>
      <c r="E9" s="625" t="s">
        <v>335</v>
      </c>
      <c r="F9" s="11" t="s">
        <v>341</v>
      </c>
      <c r="G9" s="11" t="s">
        <v>8</v>
      </c>
      <c r="H9" s="11" t="s">
        <v>60</v>
      </c>
    </row>
    <row r="10" spans="1:8" ht="37.049999999999997" customHeight="1" thickBot="1" x14ac:dyDescent="0.3">
      <c r="A10" s="631"/>
      <c r="B10" s="631"/>
      <c r="C10" s="631"/>
      <c r="D10" s="626"/>
      <c r="E10" s="626"/>
      <c r="F10" s="12" t="s">
        <v>307</v>
      </c>
      <c r="G10" s="12" t="s">
        <v>308</v>
      </c>
      <c r="H10" s="12" t="s">
        <v>61</v>
      </c>
    </row>
    <row r="11" spans="1:8" ht="14.4" thickBot="1" x14ac:dyDescent="0.35">
      <c r="A11" s="644"/>
      <c r="B11" s="644"/>
      <c r="C11" s="644"/>
      <c r="D11" s="5" t="s">
        <v>26</v>
      </c>
      <c r="E11" s="5" t="s">
        <v>27</v>
      </c>
      <c r="F11" s="5" t="s">
        <v>12</v>
      </c>
      <c r="G11" s="5" t="s">
        <v>14</v>
      </c>
      <c r="H11" s="5" t="s">
        <v>28</v>
      </c>
    </row>
    <row r="12" spans="1:8" ht="14.4" thickTop="1" thickBot="1" x14ac:dyDescent="0.3">
      <c r="A12" s="630"/>
      <c r="B12" s="630"/>
      <c r="C12" s="4" t="s">
        <v>17</v>
      </c>
      <c r="D12" s="72">
        <v>0</v>
      </c>
      <c r="E12" s="72">
        <v>0</v>
      </c>
      <c r="F12" s="72">
        <v>0</v>
      </c>
      <c r="G12" s="72">
        <v>0</v>
      </c>
      <c r="H12" s="8" t="s">
        <v>270</v>
      </c>
    </row>
    <row r="13" spans="1:8" ht="13.8" thickBot="1" x14ac:dyDescent="0.3">
      <c r="A13" s="626"/>
      <c r="B13" s="626"/>
      <c r="C13" s="4" t="s">
        <v>18</v>
      </c>
      <c r="D13" s="72">
        <v>0</v>
      </c>
      <c r="E13" s="72">
        <v>0</v>
      </c>
      <c r="F13" s="72">
        <v>0</v>
      </c>
      <c r="G13" s="72">
        <v>0</v>
      </c>
      <c r="H13" s="8" t="s">
        <v>270</v>
      </c>
    </row>
    <row r="14" spans="1:8" ht="13.8" thickBot="1" x14ac:dyDescent="0.3">
      <c r="A14" s="719" t="s">
        <v>54</v>
      </c>
      <c r="B14" s="720"/>
      <c r="C14" s="721"/>
      <c r="D14" s="72">
        <v>0</v>
      </c>
      <c r="E14" s="72">
        <v>0</v>
      </c>
      <c r="F14" s="72">
        <v>0</v>
      </c>
      <c r="G14" s="72">
        <v>0</v>
      </c>
      <c r="H14" s="8" t="s">
        <v>270</v>
      </c>
    </row>
    <row r="15" spans="1:8" ht="13.8" thickBot="1" x14ac:dyDescent="0.3">
      <c r="A15" s="625"/>
      <c r="B15" s="625"/>
      <c r="C15" s="4" t="s">
        <v>17</v>
      </c>
      <c r="D15" s="72">
        <v>0</v>
      </c>
      <c r="E15" s="72">
        <v>0</v>
      </c>
      <c r="F15" s="72">
        <v>0</v>
      </c>
      <c r="G15" s="72">
        <v>0</v>
      </c>
      <c r="H15" s="8" t="s">
        <v>270</v>
      </c>
    </row>
    <row r="16" spans="1:8" ht="13.8" thickBot="1" x14ac:dyDescent="0.3">
      <c r="A16" s="626"/>
      <c r="B16" s="626"/>
      <c r="C16" s="4" t="s">
        <v>18</v>
      </c>
      <c r="D16" s="72">
        <v>0</v>
      </c>
      <c r="E16" s="72">
        <v>0</v>
      </c>
      <c r="F16" s="72">
        <v>0</v>
      </c>
      <c r="G16" s="72">
        <v>0</v>
      </c>
      <c r="H16" s="8" t="s">
        <v>270</v>
      </c>
    </row>
    <row r="17" spans="1:8" ht="13.8" thickBot="1" x14ac:dyDescent="0.3">
      <c r="A17" s="719" t="s">
        <v>54</v>
      </c>
      <c r="B17" s="720"/>
      <c r="C17" s="721"/>
      <c r="D17" s="72">
        <v>0</v>
      </c>
      <c r="E17" s="72">
        <v>0</v>
      </c>
      <c r="F17" s="72">
        <v>0</v>
      </c>
      <c r="G17" s="72">
        <v>0</v>
      </c>
      <c r="H17" s="8" t="s">
        <v>270</v>
      </c>
    </row>
    <row r="18" spans="1:8" ht="13.8" thickBot="1" x14ac:dyDescent="0.3">
      <c r="A18" s="625"/>
      <c r="B18" s="625"/>
      <c r="C18" s="4" t="s">
        <v>17</v>
      </c>
      <c r="D18" s="72">
        <v>0</v>
      </c>
      <c r="E18" s="72">
        <v>0</v>
      </c>
      <c r="F18" s="72">
        <v>0</v>
      </c>
      <c r="G18" s="72">
        <v>0</v>
      </c>
      <c r="H18" s="8" t="s">
        <v>270</v>
      </c>
    </row>
    <row r="19" spans="1:8" ht="13.8" thickBot="1" x14ac:dyDescent="0.3">
      <c r="A19" s="626"/>
      <c r="B19" s="626"/>
      <c r="C19" s="4" t="s">
        <v>18</v>
      </c>
      <c r="D19" s="72">
        <v>0</v>
      </c>
      <c r="E19" s="72">
        <v>0</v>
      </c>
      <c r="F19" s="72">
        <v>0</v>
      </c>
      <c r="G19" s="72">
        <v>0</v>
      </c>
      <c r="H19" s="8" t="s">
        <v>270</v>
      </c>
    </row>
    <row r="20" spans="1:8" ht="13.8" thickBot="1" x14ac:dyDescent="0.3">
      <c r="A20" s="719" t="s">
        <v>54</v>
      </c>
      <c r="B20" s="720"/>
      <c r="C20" s="721"/>
      <c r="D20" s="72">
        <v>0</v>
      </c>
      <c r="E20" s="72">
        <v>0</v>
      </c>
      <c r="F20" s="72">
        <v>0</v>
      </c>
      <c r="G20" s="72">
        <v>0</v>
      </c>
      <c r="H20" s="8" t="s">
        <v>270</v>
      </c>
    </row>
    <row r="21" spans="1:8" ht="13.8" thickBot="1" x14ac:dyDescent="0.3">
      <c r="A21" s="625"/>
      <c r="B21" s="625"/>
      <c r="C21" s="4" t="s">
        <v>17</v>
      </c>
      <c r="D21" s="72">
        <v>0</v>
      </c>
      <c r="E21" s="72">
        <v>0</v>
      </c>
      <c r="F21" s="72">
        <v>0</v>
      </c>
      <c r="G21" s="72">
        <v>0</v>
      </c>
      <c r="H21" s="8" t="s">
        <v>270</v>
      </c>
    </row>
    <row r="22" spans="1:8" ht="13.8" thickBot="1" x14ac:dyDescent="0.3">
      <c r="A22" s="626"/>
      <c r="B22" s="626"/>
      <c r="C22" s="4" t="s">
        <v>18</v>
      </c>
      <c r="D22" s="72">
        <v>0</v>
      </c>
      <c r="E22" s="72">
        <v>0</v>
      </c>
      <c r="F22" s="72">
        <v>0</v>
      </c>
      <c r="G22" s="72">
        <v>0</v>
      </c>
      <c r="H22" s="8" t="s">
        <v>270</v>
      </c>
    </row>
    <row r="23" spans="1:8" ht="13.8" thickBot="1" x14ac:dyDescent="0.3">
      <c r="A23" s="719" t="s">
        <v>54</v>
      </c>
      <c r="B23" s="720"/>
      <c r="C23" s="721"/>
      <c r="D23" s="72">
        <v>0</v>
      </c>
      <c r="E23" s="72">
        <v>0</v>
      </c>
      <c r="F23" s="72">
        <v>0</v>
      </c>
      <c r="G23" s="72">
        <v>0</v>
      </c>
      <c r="H23" s="8" t="s">
        <v>270</v>
      </c>
    </row>
    <row r="24" spans="1:8" ht="13.8" thickBot="1" x14ac:dyDescent="0.3">
      <c r="A24" s="625"/>
      <c r="B24" s="625"/>
      <c r="C24" s="4" t="s">
        <v>17</v>
      </c>
      <c r="D24" s="72">
        <v>0</v>
      </c>
      <c r="E24" s="72">
        <v>0</v>
      </c>
      <c r="F24" s="72">
        <v>0</v>
      </c>
      <c r="G24" s="72">
        <v>0</v>
      </c>
      <c r="H24" s="8" t="s">
        <v>270</v>
      </c>
    </row>
    <row r="25" spans="1:8" ht="13.8" thickBot="1" x14ac:dyDescent="0.3">
      <c r="A25" s="626"/>
      <c r="B25" s="626"/>
      <c r="C25" s="4" t="s">
        <v>18</v>
      </c>
      <c r="D25" s="72">
        <v>0</v>
      </c>
      <c r="E25" s="72">
        <v>0</v>
      </c>
      <c r="F25" s="72">
        <v>0</v>
      </c>
      <c r="G25" s="72">
        <v>0</v>
      </c>
      <c r="H25" s="8" t="s">
        <v>270</v>
      </c>
    </row>
    <row r="26" spans="1:8" ht="13.8" thickBot="1" x14ac:dyDescent="0.3">
      <c r="A26" s="719" t="s">
        <v>54</v>
      </c>
      <c r="B26" s="720"/>
      <c r="C26" s="721"/>
      <c r="D26" s="17"/>
      <c r="E26" s="17"/>
      <c r="F26" s="17"/>
      <c r="G26" s="17"/>
      <c r="H26" s="17"/>
    </row>
    <row r="27" spans="1:8" ht="13.8" thickBot="1" x14ac:dyDescent="0.3">
      <c r="A27" s="627" t="s">
        <v>20</v>
      </c>
      <c r="B27" s="628"/>
      <c r="C27" s="629"/>
      <c r="D27" s="10"/>
      <c r="E27" s="10"/>
      <c r="F27" s="10"/>
      <c r="G27" s="10"/>
      <c r="H27" s="10"/>
    </row>
    <row r="28" spans="1:8" x14ac:dyDescent="0.25">
      <c r="A28" s="172"/>
      <c r="B28" s="172"/>
      <c r="C28" s="172"/>
      <c r="D28" s="172"/>
      <c r="E28" s="172"/>
      <c r="F28" s="172"/>
      <c r="G28" s="172"/>
      <c r="H28" s="172"/>
    </row>
    <row r="29" spans="1:8" x14ac:dyDescent="0.25">
      <c r="A29" s="172"/>
      <c r="B29" s="172"/>
      <c r="C29" s="172"/>
      <c r="D29" s="172"/>
      <c r="E29" s="172"/>
      <c r="F29" s="172"/>
      <c r="G29" s="172"/>
      <c r="H29" s="172"/>
    </row>
    <row r="30" spans="1:8" x14ac:dyDescent="0.25">
      <c r="A30" s="172"/>
      <c r="B30" s="172"/>
      <c r="C30" s="172"/>
      <c r="D30" s="172"/>
      <c r="E30" s="172"/>
      <c r="F30" s="172"/>
      <c r="G30" s="172"/>
      <c r="H30" s="172"/>
    </row>
    <row r="31" spans="1:8" x14ac:dyDescent="0.25">
      <c r="A31" s="706" t="s">
        <v>312</v>
      </c>
      <c r="B31" s="707"/>
      <c r="C31" s="707"/>
      <c r="D31" s="707"/>
      <c r="E31" s="707"/>
      <c r="F31" s="707"/>
      <c r="G31" s="708"/>
    </row>
    <row r="32" spans="1:8" x14ac:dyDescent="0.25">
      <c r="A32" s="722" t="s">
        <v>215</v>
      </c>
      <c r="B32" s="723"/>
      <c r="C32" s="723"/>
      <c r="D32" s="723"/>
      <c r="E32" s="723"/>
      <c r="F32" s="723"/>
      <c r="G32" s="724"/>
    </row>
    <row r="33" spans="1:9" x14ac:dyDescent="0.25">
      <c r="A33" s="725"/>
      <c r="B33" s="726"/>
      <c r="C33" s="726"/>
      <c r="D33" s="726"/>
      <c r="E33" s="726"/>
      <c r="F33" s="726"/>
      <c r="G33" s="727"/>
    </row>
    <row r="34" spans="1:9" ht="12.6" customHeight="1" x14ac:dyDescent="0.25">
      <c r="A34" s="728" t="s">
        <v>244</v>
      </c>
      <c r="B34" s="728"/>
      <c r="C34" s="728"/>
      <c r="D34" s="728"/>
      <c r="E34" s="728"/>
      <c r="F34" s="728"/>
      <c r="G34" s="728"/>
      <c r="H34" s="165"/>
      <c r="I34" s="165"/>
    </row>
    <row r="35" spans="1:9" x14ac:dyDescent="0.25">
      <c r="A35" s="728"/>
      <c r="B35" s="728"/>
      <c r="C35" s="728"/>
      <c r="D35" s="728"/>
      <c r="E35" s="728"/>
      <c r="F35" s="728"/>
      <c r="G35" s="728"/>
      <c r="H35" s="165"/>
      <c r="I35" s="165"/>
    </row>
    <row r="36" spans="1:9" ht="11.1" customHeight="1" x14ac:dyDescent="0.25">
      <c r="A36" s="165"/>
      <c r="B36" s="165"/>
      <c r="C36" s="165"/>
      <c r="D36" s="165"/>
      <c r="E36" s="165"/>
      <c r="F36" s="165"/>
      <c r="G36" s="165"/>
      <c r="H36" s="165"/>
      <c r="I36" s="165"/>
    </row>
  </sheetData>
  <mergeCells count="38">
    <mergeCell ref="A31:G31"/>
    <mergeCell ref="A32:G33"/>
    <mergeCell ref="A34:G35"/>
    <mergeCell ref="A1:B1"/>
    <mergeCell ref="C1:H1"/>
    <mergeCell ref="A2:B2"/>
    <mergeCell ref="C2:H2"/>
    <mergeCell ref="A3:B3"/>
    <mergeCell ref="C3:H3"/>
    <mergeCell ref="A4:B4"/>
    <mergeCell ref="A15:A16"/>
    <mergeCell ref="B15:B16"/>
    <mergeCell ref="C4:H4"/>
    <mergeCell ref="A5:B5"/>
    <mergeCell ref="D5:H5"/>
    <mergeCell ref="A6:B6"/>
    <mergeCell ref="H7:H8"/>
    <mergeCell ref="D9:D10"/>
    <mergeCell ref="E9:E10"/>
    <mergeCell ref="A12:A13"/>
    <mergeCell ref="B12:B13"/>
    <mergeCell ref="C6:C11"/>
    <mergeCell ref="A7:A11"/>
    <mergeCell ref="B7:B11"/>
    <mergeCell ref="D7:D8"/>
    <mergeCell ref="E7:E8"/>
    <mergeCell ref="A14:C14"/>
    <mergeCell ref="A27:C27"/>
    <mergeCell ref="A21:A22"/>
    <mergeCell ref="B21:B22"/>
    <mergeCell ref="A23:C23"/>
    <mergeCell ref="A24:A25"/>
    <mergeCell ref="B24:B25"/>
    <mergeCell ref="A26:C26"/>
    <mergeCell ref="A17:C17"/>
    <mergeCell ref="A18:A19"/>
    <mergeCell ref="B18:B19"/>
    <mergeCell ref="A20:C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J37"/>
  <sheetViews>
    <sheetView topLeftCell="A3" workbookViewId="0">
      <selection activeCell="C1" sqref="C1:J1"/>
    </sheetView>
  </sheetViews>
  <sheetFormatPr defaultColWidth="11.5546875" defaultRowHeight="13.2" x14ac:dyDescent="0.25"/>
  <cols>
    <col min="1" max="10" width="16.77734375" customWidth="1"/>
  </cols>
  <sheetData>
    <row r="1" spans="1:10" ht="13.8" thickBot="1" x14ac:dyDescent="0.3">
      <c r="A1" s="632" t="s">
        <v>0</v>
      </c>
      <c r="B1" s="633"/>
      <c r="C1" s="634" t="s">
        <v>287</v>
      </c>
      <c r="D1" s="635"/>
      <c r="E1" s="635"/>
      <c r="F1" s="635"/>
      <c r="G1" s="635"/>
      <c r="H1" s="635"/>
      <c r="I1" s="635"/>
      <c r="J1" s="636"/>
    </row>
    <row r="2" spans="1:10" ht="13.8" thickBot="1" x14ac:dyDescent="0.3">
      <c r="A2" s="632" t="s">
        <v>288</v>
      </c>
      <c r="B2" s="633"/>
      <c r="C2" s="634" t="s">
        <v>362</v>
      </c>
      <c r="D2" s="635"/>
      <c r="E2" s="635"/>
      <c r="F2" s="635"/>
      <c r="G2" s="635"/>
      <c r="H2" s="635"/>
      <c r="I2" s="635"/>
      <c r="J2" s="636"/>
    </row>
    <row r="3" spans="1:10" ht="13.8" thickBot="1" x14ac:dyDescent="0.3">
      <c r="A3" s="632" t="s">
        <v>289</v>
      </c>
      <c r="B3" s="633"/>
      <c r="C3" s="634" t="s">
        <v>59</v>
      </c>
      <c r="D3" s="635"/>
      <c r="E3" s="635"/>
      <c r="F3" s="635"/>
      <c r="G3" s="635"/>
      <c r="H3" s="635"/>
      <c r="I3" s="635"/>
      <c r="J3" s="636"/>
    </row>
    <row r="4" spans="1:10" ht="13.8" thickBot="1" x14ac:dyDescent="0.3">
      <c r="A4" s="632" t="s">
        <v>290</v>
      </c>
      <c r="B4" s="633"/>
      <c r="C4" s="634" t="s">
        <v>324</v>
      </c>
      <c r="D4" s="635"/>
      <c r="E4" s="635"/>
      <c r="F4" s="635"/>
      <c r="G4" s="635"/>
      <c r="H4" s="635"/>
      <c r="I4" s="635"/>
      <c r="J4" s="636"/>
    </row>
    <row r="5" spans="1:10" ht="13.8" thickBot="1" x14ac:dyDescent="0.3">
      <c r="A5" s="637" t="s">
        <v>291</v>
      </c>
      <c r="B5" s="638"/>
      <c r="C5" s="1" t="s">
        <v>292</v>
      </c>
      <c r="D5" s="639" t="s">
        <v>323</v>
      </c>
      <c r="E5" s="640"/>
      <c r="F5" s="640"/>
      <c r="G5" s="640"/>
      <c r="H5" s="640"/>
      <c r="I5" s="640"/>
      <c r="J5" s="641"/>
    </row>
    <row r="6" spans="1:10" ht="13.05" customHeight="1" x14ac:dyDescent="0.25">
      <c r="A6" s="735" t="s">
        <v>298</v>
      </c>
      <c r="B6" s="736"/>
      <c r="C6" s="731" t="s">
        <v>299</v>
      </c>
      <c r="D6" s="729" t="s">
        <v>325</v>
      </c>
      <c r="E6" s="729" t="s">
        <v>327</v>
      </c>
      <c r="F6" s="729" t="s">
        <v>309</v>
      </c>
      <c r="G6" s="729" t="s">
        <v>29</v>
      </c>
      <c r="H6" s="729" t="s">
        <v>366</v>
      </c>
      <c r="I6" s="729" t="s">
        <v>223</v>
      </c>
      <c r="J6" s="729" t="s">
        <v>330</v>
      </c>
    </row>
    <row r="7" spans="1:10" ht="70.5" customHeight="1" thickBot="1" x14ac:dyDescent="0.3">
      <c r="A7" s="737"/>
      <c r="B7" s="738"/>
      <c r="C7" s="732"/>
      <c r="D7" s="730"/>
      <c r="E7" s="730"/>
      <c r="F7" s="730"/>
      <c r="G7" s="730"/>
      <c r="H7" s="730"/>
      <c r="I7" s="730"/>
      <c r="J7" s="730"/>
    </row>
    <row r="8" spans="1:10" ht="20.399999999999999" x14ac:dyDescent="0.25">
      <c r="A8" s="731" t="s">
        <v>296</v>
      </c>
      <c r="B8" s="731" t="s">
        <v>297</v>
      </c>
      <c r="C8" s="732"/>
      <c r="D8" s="731" t="s">
        <v>62</v>
      </c>
      <c r="E8" s="25" t="s">
        <v>364</v>
      </c>
      <c r="F8" s="731" t="s">
        <v>363</v>
      </c>
      <c r="G8" s="731" t="s">
        <v>62</v>
      </c>
      <c r="H8" s="731" t="s">
        <v>367</v>
      </c>
      <c r="I8" s="731" t="s">
        <v>369</v>
      </c>
      <c r="J8" s="731" t="s">
        <v>368</v>
      </c>
    </row>
    <row r="9" spans="1:10" ht="13.8" thickBot="1" x14ac:dyDescent="0.3">
      <c r="A9" s="732"/>
      <c r="B9" s="732"/>
      <c r="C9" s="732"/>
      <c r="D9" s="734"/>
      <c r="E9" s="24" t="s">
        <v>365</v>
      </c>
      <c r="F9" s="734"/>
      <c r="G9" s="734"/>
      <c r="H9" s="734"/>
      <c r="I9" s="734"/>
      <c r="J9" s="734"/>
    </row>
    <row r="10" spans="1:10" x14ac:dyDescent="0.25">
      <c r="A10" s="732"/>
      <c r="B10" s="732"/>
      <c r="C10" s="732"/>
      <c r="D10" s="731" t="s">
        <v>326</v>
      </c>
      <c r="E10" s="731" t="s">
        <v>24</v>
      </c>
      <c r="F10" s="25" t="s">
        <v>341</v>
      </c>
      <c r="G10" s="731" t="s">
        <v>326</v>
      </c>
      <c r="H10" s="731" t="s">
        <v>336</v>
      </c>
      <c r="I10" s="25" t="s">
        <v>342</v>
      </c>
      <c r="J10" s="25" t="s">
        <v>30</v>
      </c>
    </row>
    <row r="11" spans="1:10" ht="23.4" thickBot="1" x14ac:dyDescent="0.3">
      <c r="A11" s="732"/>
      <c r="B11" s="732"/>
      <c r="C11" s="732"/>
      <c r="D11" s="734"/>
      <c r="E11" s="734"/>
      <c r="F11" s="24" t="s">
        <v>307</v>
      </c>
      <c r="G11" s="734"/>
      <c r="H11" s="734"/>
      <c r="I11" s="24" t="s">
        <v>308</v>
      </c>
      <c r="J11" s="24" t="s">
        <v>31</v>
      </c>
    </row>
    <row r="12" spans="1:10" ht="14.4" thickBot="1" x14ac:dyDescent="0.35">
      <c r="A12" s="733"/>
      <c r="B12" s="733"/>
      <c r="C12" s="733"/>
      <c r="D12" s="5" t="s">
        <v>32</v>
      </c>
      <c r="E12" s="5" t="s">
        <v>27</v>
      </c>
      <c r="F12" s="5" t="s">
        <v>12</v>
      </c>
      <c r="G12" s="5" t="s">
        <v>63</v>
      </c>
      <c r="H12" s="5" t="s">
        <v>34</v>
      </c>
      <c r="I12" s="26" t="s">
        <v>14</v>
      </c>
      <c r="J12" s="5" t="s">
        <v>35</v>
      </c>
    </row>
    <row r="13" spans="1:10" ht="14.4" thickTop="1" thickBot="1" x14ac:dyDescent="0.3">
      <c r="A13" s="630"/>
      <c r="B13" s="630"/>
      <c r="C13" s="4" t="s">
        <v>17</v>
      </c>
      <c r="D13" s="72">
        <v>0</v>
      </c>
      <c r="E13" s="72">
        <v>0</v>
      </c>
      <c r="F13" s="72">
        <v>0</v>
      </c>
      <c r="G13" s="72">
        <v>0</v>
      </c>
      <c r="H13" s="72">
        <v>0</v>
      </c>
      <c r="I13" s="72">
        <v>0</v>
      </c>
      <c r="J13" s="8" t="s">
        <v>270</v>
      </c>
    </row>
    <row r="14" spans="1:10" ht="13.8" thickBot="1" x14ac:dyDescent="0.3">
      <c r="A14" s="626"/>
      <c r="B14" s="626"/>
      <c r="C14" s="4" t="s">
        <v>18</v>
      </c>
      <c r="D14" s="72">
        <v>0</v>
      </c>
      <c r="E14" s="72">
        <v>0</v>
      </c>
      <c r="F14" s="72">
        <v>0</v>
      </c>
      <c r="G14" s="72">
        <v>0</v>
      </c>
      <c r="H14" s="72">
        <v>0</v>
      </c>
      <c r="I14" s="72">
        <v>0</v>
      </c>
      <c r="J14" s="8" t="s">
        <v>270</v>
      </c>
    </row>
    <row r="15" spans="1:10" ht="13.8" thickBot="1" x14ac:dyDescent="0.3">
      <c r="A15" s="719" t="s">
        <v>54</v>
      </c>
      <c r="B15" s="720"/>
      <c r="C15" s="721"/>
      <c r="D15" s="72">
        <v>0</v>
      </c>
      <c r="E15" s="72">
        <v>0</v>
      </c>
      <c r="F15" s="72">
        <v>0</v>
      </c>
      <c r="G15" s="72">
        <v>0</v>
      </c>
      <c r="H15" s="72">
        <v>0</v>
      </c>
      <c r="I15" s="72">
        <v>0</v>
      </c>
      <c r="J15" s="8" t="s">
        <v>270</v>
      </c>
    </row>
    <row r="16" spans="1:10" ht="13.8" thickBot="1" x14ac:dyDescent="0.3">
      <c r="A16" s="625"/>
      <c r="B16" s="625"/>
      <c r="C16" s="4" t="s">
        <v>17</v>
      </c>
      <c r="D16" s="72">
        <v>0</v>
      </c>
      <c r="E16" s="72">
        <v>0</v>
      </c>
      <c r="F16" s="72">
        <v>0</v>
      </c>
      <c r="G16" s="72">
        <v>0</v>
      </c>
      <c r="H16" s="72">
        <v>0</v>
      </c>
      <c r="I16" s="72">
        <v>0</v>
      </c>
      <c r="J16" s="8" t="s">
        <v>270</v>
      </c>
    </row>
    <row r="17" spans="1:10" ht="13.8" thickBot="1" x14ac:dyDescent="0.3">
      <c r="A17" s="626"/>
      <c r="B17" s="626"/>
      <c r="C17" s="4" t="s">
        <v>18</v>
      </c>
      <c r="D17" s="72">
        <v>0</v>
      </c>
      <c r="E17" s="72">
        <v>0</v>
      </c>
      <c r="F17" s="72">
        <v>0</v>
      </c>
      <c r="G17" s="72">
        <v>0</v>
      </c>
      <c r="H17" s="72">
        <v>0</v>
      </c>
      <c r="I17" s="72">
        <v>0</v>
      </c>
      <c r="J17" s="8" t="s">
        <v>270</v>
      </c>
    </row>
    <row r="18" spans="1:10" ht="13.8" thickBot="1" x14ac:dyDescent="0.3">
      <c r="A18" s="719" t="s">
        <v>54</v>
      </c>
      <c r="B18" s="720"/>
      <c r="C18" s="721"/>
      <c r="D18" s="72">
        <v>0</v>
      </c>
      <c r="E18" s="72">
        <v>0</v>
      </c>
      <c r="F18" s="72">
        <v>0</v>
      </c>
      <c r="G18" s="72">
        <v>0</v>
      </c>
      <c r="H18" s="72">
        <v>0</v>
      </c>
      <c r="I18" s="72">
        <v>0</v>
      </c>
      <c r="J18" s="8" t="s">
        <v>270</v>
      </c>
    </row>
    <row r="19" spans="1:10" ht="13.8" thickBot="1" x14ac:dyDescent="0.3">
      <c r="A19" s="625"/>
      <c r="B19" s="625"/>
      <c r="C19" s="4" t="s">
        <v>17</v>
      </c>
      <c r="D19" s="72">
        <v>0</v>
      </c>
      <c r="E19" s="72">
        <v>0</v>
      </c>
      <c r="F19" s="72">
        <v>0</v>
      </c>
      <c r="G19" s="72">
        <v>0</v>
      </c>
      <c r="H19" s="72">
        <v>0</v>
      </c>
      <c r="I19" s="72">
        <v>0</v>
      </c>
      <c r="J19" s="8" t="s">
        <v>270</v>
      </c>
    </row>
    <row r="20" spans="1:10" ht="13.8" thickBot="1" x14ac:dyDescent="0.3">
      <c r="A20" s="626"/>
      <c r="B20" s="626"/>
      <c r="C20" s="4" t="s">
        <v>18</v>
      </c>
      <c r="D20" s="72">
        <v>0</v>
      </c>
      <c r="E20" s="72">
        <v>0</v>
      </c>
      <c r="F20" s="72">
        <v>0</v>
      </c>
      <c r="G20" s="72">
        <v>0</v>
      </c>
      <c r="H20" s="72">
        <v>0</v>
      </c>
      <c r="I20" s="72">
        <v>0</v>
      </c>
      <c r="J20" s="8" t="s">
        <v>270</v>
      </c>
    </row>
    <row r="21" spans="1:10" ht="13.8" thickBot="1" x14ac:dyDescent="0.3">
      <c r="A21" s="719" t="s">
        <v>54</v>
      </c>
      <c r="B21" s="720"/>
      <c r="C21" s="721"/>
      <c r="D21" s="72">
        <v>0</v>
      </c>
      <c r="E21" s="72">
        <v>0</v>
      </c>
      <c r="F21" s="72">
        <v>0</v>
      </c>
      <c r="G21" s="72">
        <v>0</v>
      </c>
      <c r="H21" s="72">
        <v>0</v>
      </c>
      <c r="I21" s="72">
        <v>0</v>
      </c>
      <c r="J21" s="8" t="s">
        <v>270</v>
      </c>
    </row>
    <row r="22" spans="1:10" ht="13.8" thickBot="1" x14ac:dyDescent="0.3">
      <c r="A22" s="625"/>
      <c r="B22" s="625"/>
      <c r="C22" s="4" t="s">
        <v>17</v>
      </c>
      <c r="D22" s="72">
        <v>0</v>
      </c>
      <c r="E22" s="72">
        <v>0</v>
      </c>
      <c r="F22" s="72">
        <v>0</v>
      </c>
      <c r="G22" s="72">
        <v>0</v>
      </c>
      <c r="H22" s="72">
        <v>0</v>
      </c>
      <c r="I22" s="72">
        <v>0</v>
      </c>
      <c r="J22" s="8" t="s">
        <v>270</v>
      </c>
    </row>
    <row r="23" spans="1:10" ht="13.8" thickBot="1" x14ac:dyDescent="0.3">
      <c r="A23" s="626"/>
      <c r="B23" s="626"/>
      <c r="C23" s="4" t="s">
        <v>18</v>
      </c>
      <c r="D23" s="72">
        <v>0</v>
      </c>
      <c r="E23" s="72">
        <v>0</v>
      </c>
      <c r="F23" s="72">
        <v>0</v>
      </c>
      <c r="G23" s="72">
        <v>0</v>
      </c>
      <c r="H23" s="72">
        <v>0</v>
      </c>
      <c r="I23" s="72">
        <v>0</v>
      </c>
      <c r="J23" s="8" t="s">
        <v>270</v>
      </c>
    </row>
    <row r="24" spans="1:10" ht="13.8" thickBot="1" x14ac:dyDescent="0.3">
      <c r="A24" s="719" t="s">
        <v>54</v>
      </c>
      <c r="B24" s="720"/>
      <c r="C24" s="721"/>
      <c r="D24" s="72">
        <v>0</v>
      </c>
      <c r="E24" s="72">
        <v>0</v>
      </c>
      <c r="F24" s="72">
        <v>0</v>
      </c>
      <c r="G24" s="72">
        <v>0</v>
      </c>
      <c r="H24" s="72">
        <v>0</v>
      </c>
      <c r="I24" s="72">
        <v>0</v>
      </c>
      <c r="J24" s="8" t="s">
        <v>270</v>
      </c>
    </row>
    <row r="25" spans="1:10" ht="13.8" thickBot="1" x14ac:dyDescent="0.3">
      <c r="A25" s="625"/>
      <c r="B25" s="625"/>
      <c r="C25" s="4" t="s">
        <v>17</v>
      </c>
      <c r="D25" s="72">
        <v>0</v>
      </c>
      <c r="E25" s="72">
        <v>0</v>
      </c>
      <c r="F25" s="72">
        <v>0</v>
      </c>
      <c r="G25" s="72">
        <v>0</v>
      </c>
      <c r="H25" s="72">
        <v>0</v>
      </c>
      <c r="I25" s="72">
        <v>0</v>
      </c>
      <c r="J25" s="8" t="s">
        <v>270</v>
      </c>
    </row>
    <row r="26" spans="1:10" ht="13.8" thickBot="1" x14ac:dyDescent="0.3">
      <c r="A26" s="626"/>
      <c r="B26" s="626"/>
      <c r="C26" s="4" t="s">
        <v>18</v>
      </c>
      <c r="D26" s="72">
        <v>0</v>
      </c>
      <c r="E26" s="72">
        <v>0</v>
      </c>
      <c r="F26" s="72">
        <v>0</v>
      </c>
      <c r="G26" s="72">
        <v>0</v>
      </c>
      <c r="H26" s="72">
        <v>0</v>
      </c>
      <c r="I26" s="72">
        <v>0</v>
      </c>
      <c r="J26" s="8" t="s">
        <v>270</v>
      </c>
    </row>
    <row r="27" spans="1:10" ht="13.8" thickBot="1" x14ac:dyDescent="0.3">
      <c r="A27" s="719" t="s">
        <v>54</v>
      </c>
      <c r="B27" s="720"/>
      <c r="C27" s="721"/>
      <c r="D27" s="17"/>
      <c r="E27" s="17"/>
      <c r="F27" s="17"/>
      <c r="G27" s="17"/>
      <c r="H27" s="17"/>
      <c r="I27" s="23"/>
      <c r="J27" s="23"/>
    </row>
    <row r="28" spans="1:10" ht="13.8" thickBot="1" x14ac:dyDescent="0.3">
      <c r="A28" s="627" t="s">
        <v>20</v>
      </c>
      <c r="B28" s="628"/>
      <c r="C28" s="629"/>
      <c r="D28" s="27"/>
      <c r="E28" s="28"/>
      <c r="F28" s="28"/>
      <c r="G28" s="28"/>
      <c r="H28" s="28"/>
      <c r="I28" s="29"/>
      <c r="J28" s="29"/>
    </row>
    <row r="29" spans="1:10" x14ac:dyDescent="0.25">
      <c r="A29" s="30"/>
      <c r="B29" s="30"/>
      <c r="C29" s="30"/>
      <c r="D29" s="30"/>
      <c r="E29" s="30"/>
      <c r="F29" s="30"/>
      <c r="G29" s="30"/>
      <c r="H29" s="30"/>
      <c r="I29" s="30"/>
      <c r="J29" s="30"/>
    </row>
    <row r="30" spans="1:10" x14ac:dyDescent="0.25">
      <c r="A30" s="30"/>
      <c r="B30" s="30"/>
      <c r="C30" s="30"/>
      <c r="D30" s="30"/>
      <c r="E30" s="30"/>
      <c r="F30" s="30"/>
      <c r="G30" s="30"/>
      <c r="H30" s="30"/>
      <c r="I30" s="30"/>
      <c r="J30" s="30"/>
    </row>
    <row r="31" spans="1:10" x14ac:dyDescent="0.25">
      <c r="A31" s="30"/>
      <c r="B31" s="30"/>
      <c r="C31" s="30"/>
      <c r="D31" s="30"/>
      <c r="E31" s="30"/>
      <c r="F31" s="30"/>
      <c r="G31" s="30"/>
      <c r="H31" s="30"/>
      <c r="I31" s="30"/>
      <c r="J31" s="30"/>
    </row>
    <row r="32" spans="1:10" x14ac:dyDescent="0.25">
      <c r="A32" s="706" t="s">
        <v>312</v>
      </c>
      <c r="B32" s="707"/>
      <c r="C32" s="707"/>
      <c r="D32" s="707"/>
      <c r="E32" s="707"/>
      <c r="F32" s="707"/>
      <c r="G32" s="708"/>
    </row>
    <row r="33" spans="1:9" x14ac:dyDescent="0.25">
      <c r="A33" s="722" t="s">
        <v>215</v>
      </c>
      <c r="B33" s="723"/>
      <c r="C33" s="723"/>
      <c r="D33" s="723"/>
      <c r="E33" s="723"/>
      <c r="F33" s="723"/>
      <c r="G33" s="724"/>
    </row>
    <row r="34" spans="1:9" x14ac:dyDescent="0.25">
      <c r="A34" s="725"/>
      <c r="B34" s="726"/>
      <c r="C34" s="726"/>
      <c r="D34" s="726"/>
      <c r="E34" s="726"/>
      <c r="F34" s="726"/>
      <c r="G34" s="727"/>
    </row>
    <row r="35" spans="1:9" ht="12.6" customHeight="1" x14ac:dyDescent="0.25">
      <c r="A35" s="728" t="s">
        <v>245</v>
      </c>
      <c r="B35" s="728"/>
      <c r="C35" s="728"/>
      <c r="D35" s="728"/>
      <c r="E35" s="728"/>
      <c r="F35" s="728"/>
      <c r="G35" s="728"/>
      <c r="H35" s="165"/>
      <c r="I35" s="165"/>
    </row>
    <row r="36" spans="1:9" x14ac:dyDescent="0.25">
      <c r="A36" s="728"/>
      <c r="B36" s="728"/>
      <c r="C36" s="728"/>
      <c r="D36" s="728"/>
      <c r="E36" s="728"/>
      <c r="F36" s="728"/>
      <c r="G36" s="728"/>
      <c r="H36" s="165"/>
      <c r="I36" s="165"/>
    </row>
    <row r="37" spans="1:9" ht="3.6" customHeight="1" x14ac:dyDescent="0.25">
      <c r="A37" s="728"/>
      <c r="B37" s="728"/>
      <c r="C37" s="728"/>
      <c r="D37" s="728"/>
      <c r="E37" s="728"/>
      <c r="F37" s="728"/>
      <c r="G37" s="728"/>
      <c r="H37" s="165"/>
      <c r="I37" s="165"/>
    </row>
  </sheetData>
  <mergeCells count="50">
    <mergeCell ref="A4:B4"/>
    <mergeCell ref="C4:J4"/>
    <mergeCell ref="A5:B5"/>
    <mergeCell ref="D5:J5"/>
    <mergeCell ref="A6:B7"/>
    <mergeCell ref="C6:C12"/>
    <mergeCell ref="D6:D7"/>
    <mergeCell ref="H6:H7"/>
    <mergeCell ref="I6:I7"/>
    <mergeCell ref="E6:E7"/>
    <mergeCell ref="F6:F7"/>
    <mergeCell ref="G6:G7"/>
    <mergeCell ref="A1:B1"/>
    <mergeCell ref="C1:J1"/>
    <mergeCell ref="A2:B2"/>
    <mergeCell ref="C2:J2"/>
    <mergeCell ref="A3:B3"/>
    <mergeCell ref="C3:J3"/>
    <mergeCell ref="A32:G32"/>
    <mergeCell ref="A33:G34"/>
    <mergeCell ref="A35:G37"/>
    <mergeCell ref="J6:J7"/>
    <mergeCell ref="A8:A12"/>
    <mergeCell ref="B8:B12"/>
    <mergeCell ref="D8:D9"/>
    <mergeCell ref="F8:F9"/>
    <mergeCell ref="G8:G9"/>
    <mergeCell ref="H8:H9"/>
    <mergeCell ref="I8:I9"/>
    <mergeCell ref="J8:J9"/>
    <mergeCell ref="D10:D11"/>
    <mergeCell ref="E10:E11"/>
    <mergeCell ref="G10:G11"/>
    <mergeCell ref="H10:H11"/>
    <mergeCell ref="A13:A14"/>
    <mergeCell ref="B13:B14"/>
    <mergeCell ref="A15:C15"/>
    <mergeCell ref="A16:A17"/>
    <mergeCell ref="B16:B17"/>
    <mergeCell ref="A18:C18"/>
    <mergeCell ref="A19:A20"/>
    <mergeCell ref="B19:B20"/>
    <mergeCell ref="A27:C27"/>
    <mergeCell ref="A28:C28"/>
    <mergeCell ref="A21:C21"/>
    <mergeCell ref="A22:A23"/>
    <mergeCell ref="B22:B23"/>
    <mergeCell ref="A24:C24"/>
    <mergeCell ref="A25:A26"/>
    <mergeCell ref="B25:B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J37"/>
  <sheetViews>
    <sheetView workbookViewId="0">
      <selection activeCell="C1" sqref="C1:J1"/>
    </sheetView>
  </sheetViews>
  <sheetFormatPr defaultColWidth="11.5546875" defaultRowHeight="13.2" x14ac:dyDescent="0.25"/>
  <cols>
    <col min="1" max="9" width="16.77734375" customWidth="1"/>
  </cols>
  <sheetData>
    <row r="1" spans="1:10" ht="13.05" customHeight="1" thickBot="1" x14ac:dyDescent="0.3">
      <c r="A1" s="632" t="s">
        <v>0</v>
      </c>
      <c r="B1" s="633"/>
      <c r="C1" s="634" t="s">
        <v>287</v>
      </c>
      <c r="D1" s="635"/>
      <c r="E1" s="635"/>
      <c r="F1" s="635"/>
      <c r="G1" s="635"/>
      <c r="H1" s="635"/>
      <c r="I1" s="635"/>
      <c r="J1" s="636"/>
    </row>
    <row r="2" spans="1:10" ht="13.8" thickBot="1" x14ac:dyDescent="0.3">
      <c r="A2" s="632" t="s">
        <v>288</v>
      </c>
      <c r="B2" s="633"/>
      <c r="C2" s="634" t="s">
        <v>370</v>
      </c>
      <c r="D2" s="635"/>
      <c r="E2" s="635"/>
      <c r="F2" s="635"/>
      <c r="G2" s="635"/>
      <c r="H2" s="635"/>
      <c r="I2" s="636"/>
    </row>
    <row r="3" spans="1:10" ht="13.8" thickBot="1" x14ac:dyDescent="0.3">
      <c r="A3" s="632" t="s">
        <v>289</v>
      </c>
      <c r="B3" s="633"/>
      <c r="C3" s="634" t="s">
        <v>50</v>
      </c>
      <c r="D3" s="635"/>
      <c r="E3" s="635"/>
      <c r="F3" s="635"/>
      <c r="G3" s="635"/>
      <c r="H3" s="635"/>
      <c r="I3" s="636"/>
    </row>
    <row r="4" spans="1:10" ht="13.8" thickBot="1" x14ac:dyDescent="0.3">
      <c r="A4" s="632" t="s">
        <v>290</v>
      </c>
      <c r="B4" s="633"/>
      <c r="C4" s="634" t="s">
        <v>334</v>
      </c>
      <c r="D4" s="635"/>
      <c r="E4" s="635"/>
      <c r="F4" s="635"/>
      <c r="G4" s="635"/>
      <c r="H4" s="635"/>
      <c r="I4" s="636"/>
    </row>
    <row r="5" spans="1:10" ht="13.8" thickBot="1" x14ac:dyDescent="0.3">
      <c r="A5" s="637" t="s">
        <v>291</v>
      </c>
      <c r="B5" s="638"/>
      <c r="C5" s="1" t="s">
        <v>292</v>
      </c>
      <c r="D5" s="639" t="s">
        <v>343</v>
      </c>
      <c r="E5" s="640"/>
      <c r="F5" s="640"/>
      <c r="G5" s="640"/>
      <c r="H5" s="641"/>
      <c r="I5" s="1" t="s">
        <v>371</v>
      </c>
    </row>
    <row r="6" spans="1:10" ht="29.4" thickBot="1" x14ac:dyDescent="0.3">
      <c r="A6" s="750" t="s">
        <v>298</v>
      </c>
      <c r="B6" s="751"/>
      <c r="C6" s="746" t="s">
        <v>299</v>
      </c>
      <c r="D6" s="31" t="s">
        <v>372</v>
      </c>
      <c r="E6" s="31" t="s">
        <v>373</v>
      </c>
      <c r="F6" s="31" t="s">
        <v>309</v>
      </c>
      <c r="G6" s="31" t="s">
        <v>223</v>
      </c>
      <c r="H6" s="31" t="s">
        <v>374</v>
      </c>
      <c r="I6" s="31" t="s">
        <v>375</v>
      </c>
    </row>
    <row r="7" spans="1:10" x14ac:dyDescent="0.25">
      <c r="A7" s="746" t="s">
        <v>296</v>
      </c>
      <c r="B7" s="746" t="s">
        <v>297</v>
      </c>
      <c r="C7" s="747"/>
      <c r="D7" s="746" t="s">
        <v>64</v>
      </c>
      <c r="E7" s="746" t="s">
        <v>376</v>
      </c>
      <c r="F7" s="746" t="s">
        <v>377</v>
      </c>
      <c r="G7" s="32" t="s">
        <v>303</v>
      </c>
      <c r="H7" s="746" t="s">
        <v>379</v>
      </c>
      <c r="I7" s="32" t="s">
        <v>303</v>
      </c>
    </row>
    <row r="8" spans="1:10" ht="13.8" thickBot="1" x14ac:dyDescent="0.3">
      <c r="A8" s="747"/>
      <c r="B8" s="747"/>
      <c r="C8" s="747"/>
      <c r="D8" s="749"/>
      <c r="E8" s="749"/>
      <c r="F8" s="749"/>
      <c r="G8" s="33" t="s">
        <v>378</v>
      </c>
      <c r="H8" s="749"/>
      <c r="I8" s="33" t="s">
        <v>378</v>
      </c>
    </row>
    <row r="9" spans="1:10" x14ac:dyDescent="0.25">
      <c r="A9" s="747"/>
      <c r="B9" s="747"/>
      <c r="C9" s="747"/>
      <c r="D9" s="746" t="s">
        <v>358</v>
      </c>
      <c r="E9" s="746" t="s">
        <v>380</v>
      </c>
      <c r="F9" s="32" t="s">
        <v>341</v>
      </c>
      <c r="G9" s="32" t="s">
        <v>342</v>
      </c>
      <c r="H9" s="746" t="s">
        <v>65</v>
      </c>
      <c r="I9" s="34" t="s">
        <v>66</v>
      </c>
    </row>
    <row r="10" spans="1:10" x14ac:dyDescent="0.25">
      <c r="A10" s="747"/>
      <c r="B10" s="747"/>
      <c r="C10" s="747"/>
      <c r="D10" s="747"/>
      <c r="E10" s="747"/>
      <c r="F10" s="32" t="s">
        <v>307</v>
      </c>
      <c r="G10" s="32" t="s">
        <v>308</v>
      </c>
      <c r="H10" s="747"/>
      <c r="I10" s="34" t="s">
        <v>67</v>
      </c>
    </row>
    <row r="11" spans="1:10" ht="13.8" thickBot="1" x14ac:dyDescent="0.3">
      <c r="A11" s="747"/>
      <c r="B11" s="747"/>
      <c r="C11" s="747"/>
      <c r="D11" s="749"/>
      <c r="E11" s="749"/>
      <c r="F11" s="18"/>
      <c r="G11" s="18"/>
      <c r="H11" s="749"/>
      <c r="I11" s="35" t="s">
        <v>68</v>
      </c>
    </row>
    <row r="12" spans="1:10" ht="13.8" thickBot="1" x14ac:dyDescent="0.3">
      <c r="A12" s="748"/>
      <c r="B12" s="748"/>
      <c r="C12" s="748"/>
      <c r="D12" s="36" t="s">
        <v>69</v>
      </c>
      <c r="E12" s="36" t="s">
        <v>70</v>
      </c>
      <c r="F12" s="36" t="s">
        <v>12</v>
      </c>
      <c r="G12" s="36" t="s">
        <v>14</v>
      </c>
      <c r="H12" s="36" t="s">
        <v>71</v>
      </c>
      <c r="I12" s="36" t="s">
        <v>72</v>
      </c>
    </row>
    <row r="13" spans="1:10" ht="14.4" thickTop="1" thickBot="1" x14ac:dyDescent="0.3">
      <c r="A13" s="745"/>
      <c r="B13" s="745"/>
      <c r="C13" s="15" t="s">
        <v>17</v>
      </c>
      <c r="D13" s="72">
        <v>0</v>
      </c>
      <c r="E13" s="72">
        <v>0</v>
      </c>
      <c r="F13" s="72">
        <v>0</v>
      </c>
      <c r="G13" s="72">
        <v>0</v>
      </c>
      <c r="H13" s="72">
        <v>0</v>
      </c>
      <c r="I13" s="38" t="s">
        <v>270</v>
      </c>
    </row>
    <row r="14" spans="1:10" ht="13.8" thickBot="1" x14ac:dyDescent="0.3">
      <c r="A14" s="734"/>
      <c r="B14" s="734"/>
      <c r="C14" s="15" t="s">
        <v>18</v>
      </c>
      <c r="D14" s="72">
        <v>0</v>
      </c>
      <c r="E14" s="72">
        <v>0</v>
      </c>
      <c r="F14" s="72">
        <v>0</v>
      </c>
      <c r="G14" s="72">
        <v>0</v>
      </c>
      <c r="H14" s="72">
        <v>0</v>
      </c>
      <c r="I14" s="38" t="s">
        <v>270</v>
      </c>
    </row>
    <row r="15" spans="1:10" ht="13.8" thickBot="1" x14ac:dyDescent="0.3">
      <c r="A15" s="739" t="s">
        <v>54</v>
      </c>
      <c r="B15" s="740"/>
      <c r="C15" s="741"/>
      <c r="D15" s="72">
        <v>0</v>
      </c>
      <c r="E15" s="72">
        <v>0</v>
      </c>
      <c r="F15" s="72">
        <v>0</v>
      </c>
      <c r="G15" s="72">
        <v>0</v>
      </c>
      <c r="H15" s="72">
        <v>0</v>
      </c>
      <c r="I15" s="38" t="s">
        <v>270</v>
      </c>
    </row>
    <row r="16" spans="1:10" ht="13.8" thickBot="1" x14ac:dyDescent="0.3">
      <c r="A16" s="731"/>
      <c r="B16" s="731"/>
      <c r="C16" s="15" t="s">
        <v>17</v>
      </c>
      <c r="D16" s="72">
        <v>0</v>
      </c>
      <c r="E16" s="72">
        <v>0</v>
      </c>
      <c r="F16" s="72">
        <v>0</v>
      </c>
      <c r="G16" s="72">
        <v>0</v>
      </c>
      <c r="H16" s="72">
        <v>0</v>
      </c>
      <c r="I16" s="38" t="s">
        <v>270</v>
      </c>
    </row>
    <row r="17" spans="1:9" ht="13.8" thickBot="1" x14ac:dyDescent="0.3">
      <c r="A17" s="734"/>
      <c r="B17" s="734"/>
      <c r="C17" s="15" t="s">
        <v>18</v>
      </c>
      <c r="D17" s="72">
        <v>0</v>
      </c>
      <c r="E17" s="72">
        <v>0</v>
      </c>
      <c r="F17" s="72">
        <v>0</v>
      </c>
      <c r="G17" s="72">
        <v>0</v>
      </c>
      <c r="H17" s="72">
        <v>0</v>
      </c>
      <c r="I17" s="38" t="s">
        <v>270</v>
      </c>
    </row>
    <row r="18" spans="1:9" ht="13.8" thickBot="1" x14ac:dyDescent="0.3">
      <c r="A18" s="739" t="s">
        <v>54</v>
      </c>
      <c r="B18" s="740"/>
      <c r="C18" s="741"/>
      <c r="D18" s="72">
        <v>0</v>
      </c>
      <c r="E18" s="72">
        <v>0</v>
      </c>
      <c r="F18" s="72">
        <v>0</v>
      </c>
      <c r="G18" s="72">
        <v>0</v>
      </c>
      <c r="H18" s="72">
        <v>0</v>
      </c>
      <c r="I18" s="38" t="s">
        <v>270</v>
      </c>
    </row>
    <row r="19" spans="1:9" ht="13.8" thickBot="1" x14ac:dyDescent="0.3">
      <c r="A19" s="731"/>
      <c r="B19" s="731"/>
      <c r="C19" s="15" t="s">
        <v>17</v>
      </c>
      <c r="D19" s="72">
        <v>0</v>
      </c>
      <c r="E19" s="72">
        <v>0</v>
      </c>
      <c r="F19" s="72">
        <v>0</v>
      </c>
      <c r="G19" s="72">
        <v>0</v>
      </c>
      <c r="H19" s="72">
        <v>0</v>
      </c>
      <c r="I19" s="38" t="s">
        <v>270</v>
      </c>
    </row>
    <row r="20" spans="1:9" ht="13.8" thickBot="1" x14ac:dyDescent="0.3">
      <c r="A20" s="734"/>
      <c r="B20" s="734"/>
      <c r="C20" s="15" t="s">
        <v>18</v>
      </c>
      <c r="D20" s="72">
        <v>0</v>
      </c>
      <c r="E20" s="72">
        <v>0</v>
      </c>
      <c r="F20" s="72">
        <v>0</v>
      </c>
      <c r="G20" s="72">
        <v>0</v>
      </c>
      <c r="H20" s="72">
        <v>0</v>
      </c>
      <c r="I20" s="38" t="s">
        <v>270</v>
      </c>
    </row>
    <row r="21" spans="1:9" ht="13.8" thickBot="1" x14ac:dyDescent="0.3">
      <c r="A21" s="739" t="s">
        <v>54</v>
      </c>
      <c r="B21" s="740"/>
      <c r="C21" s="741"/>
      <c r="D21" s="72">
        <v>0</v>
      </c>
      <c r="E21" s="72">
        <v>0</v>
      </c>
      <c r="F21" s="72">
        <v>0</v>
      </c>
      <c r="G21" s="72">
        <v>0</v>
      </c>
      <c r="H21" s="72">
        <v>0</v>
      </c>
      <c r="I21" s="38" t="s">
        <v>270</v>
      </c>
    </row>
    <row r="22" spans="1:9" ht="13.8" thickBot="1" x14ac:dyDescent="0.3">
      <c r="A22" s="731"/>
      <c r="B22" s="731"/>
      <c r="C22" s="15" t="s">
        <v>17</v>
      </c>
      <c r="D22" s="72">
        <v>0</v>
      </c>
      <c r="E22" s="72">
        <v>0</v>
      </c>
      <c r="F22" s="72">
        <v>0</v>
      </c>
      <c r="G22" s="72">
        <v>0</v>
      </c>
      <c r="H22" s="72">
        <v>0</v>
      </c>
      <c r="I22" s="38" t="s">
        <v>270</v>
      </c>
    </row>
    <row r="23" spans="1:9" ht="13.8" thickBot="1" x14ac:dyDescent="0.3">
      <c r="A23" s="734"/>
      <c r="B23" s="734"/>
      <c r="C23" s="15" t="s">
        <v>18</v>
      </c>
      <c r="D23" s="72">
        <v>0</v>
      </c>
      <c r="E23" s="72">
        <v>0</v>
      </c>
      <c r="F23" s="72">
        <v>0</v>
      </c>
      <c r="G23" s="72">
        <v>0</v>
      </c>
      <c r="H23" s="72">
        <v>0</v>
      </c>
      <c r="I23" s="38" t="s">
        <v>270</v>
      </c>
    </row>
    <row r="24" spans="1:9" ht="13.8" thickBot="1" x14ac:dyDescent="0.3">
      <c r="A24" s="739" t="s">
        <v>54</v>
      </c>
      <c r="B24" s="740"/>
      <c r="C24" s="741"/>
      <c r="D24" s="72">
        <v>0</v>
      </c>
      <c r="E24" s="72">
        <v>0</v>
      </c>
      <c r="F24" s="72">
        <v>0</v>
      </c>
      <c r="G24" s="72">
        <v>0</v>
      </c>
      <c r="H24" s="72">
        <v>0</v>
      </c>
      <c r="I24" s="38" t="s">
        <v>270</v>
      </c>
    </row>
    <row r="25" spans="1:9" ht="13.8" thickBot="1" x14ac:dyDescent="0.3">
      <c r="A25" s="731"/>
      <c r="B25" s="731"/>
      <c r="C25" s="15" t="s">
        <v>17</v>
      </c>
      <c r="D25" s="72">
        <v>0</v>
      </c>
      <c r="E25" s="72">
        <v>0</v>
      </c>
      <c r="F25" s="72">
        <v>0</v>
      </c>
      <c r="G25" s="72">
        <v>0</v>
      </c>
      <c r="H25" s="72">
        <v>0</v>
      </c>
      <c r="I25" s="38" t="s">
        <v>270</v>
      </c>
    </row>
    <row r="26" spans="1:9" ht="13.8" thickBot="1" x14ac:dyDescent="0.3">
      <c r="A26" s="734"/>
      <c r="B26" s="734"/>
      <c r="C26" s="15" t="s">
        <v>18</v>
      </c>
      <c r="D26" s="72">
        <v>0</v>
      </c>
      <c r="E26" s="72">
        <v>0</v>
      </c>
      <c r="F26" s="72">
        <v>0</v>
      </c>
      <c r="G26" s="72">
        <v>0</v>
      </c>
      <c r="H26" s="72">
        <v>0</v>
      </c>
      <c r="I26" s="38" t="s">
        <v>270</v>
      </c>
    </row>
    <row r="27" spans="1:9" ht="13.8" thickBot="1" x14ac:dyDescent="0.3">
      <c r="A27" s="739" t="s">
        <v>54</v>
      </c>
      <c r="B27" s="740"/>
      <c r="C27" s="741"/>
      <c r="D27" s="39"/>
      <c r="E27" s="39"/>
      <c r="F27" s="39"/>
      <c r="G27" s="39"/>
      <c r="H27" s="39"/>
      <c r="I27" s="39"/>
    </row>
    <row r="28" spans="1:9" ht="13.8" thickBot="1" x14ac:dyDescent="0.3">
      <c r="A28" s="742" t="s">
        <v>20</v>
      </c>
      <c r="B28" s="743"/>
      <c r="C28" s="744"/>
      <c r="D28" s="40"/>
      <c r="E28" s="40"/>
      <c r="F28" s="40"/>
      <c r="G28" s="40"/>
      <c r="H28" s="39"/>
      <c r="I28" s="39"/>
    </row>
    <row r="29" spans="1:9" x14ac:dyDescent="0.25">
      <c r="A29" s="30"/>
      <c r="B29" s="30"/>
      <c r="C29" s="30"/>
      <c r="D29" s="30"/>
      <c r="E29" s="30"/>
      <c r="F29" s="30"/>
      <c r="G29" s="30"/>
      <c r="H29" s="30"/>
      <c r="I29" s="30"/>
    </row>
    <row r="30" spans="1:9" x14ac:dyDescent="0.25">
      <c r="A30" s="30"/>
      <c r="B30" s="30"/>
      <c r="C30" s="30"/>
      <c r="D30" s="30"/>
      <c r="E30" s="30"/>
      <c r="F30" s="30"/>
      <c r="G30" s="30"/>
      <c r="H30" s="30"/>
      <c r="I30" s="30"/>
    </row>
    <row r="31" spans="1:9" x14ac:dyDescent="0.25">
      <c r="A31" s="30"/>
      <c r="B31" s="30"/>
      <c r="C31" s="30"/>
      <c r="D31" s="30"/>
      <c r="E31" s="30"/>
      <c r="F31" s="30"/>
      <c r="G31" s="30"/>
      <c r="H31" s="30"/>
      <c r="I31" s="30"/>
    </row>
    <row r="32" spans="1:9" x14ac:dyDescent="0.25">
      <c r="A32" s="706" t="s">
        <v>312</v>
      </c>
      <c r="B32" s="707"/>
      <c r="C32" s="707"/>
      <c r="D32" s="707"/>
      <c r="E32" s="707"/>
      <c r="F32" s="707"/>
      <c r="G32" s="708"/>
    </row>
    <row r="33" spans="1:9" x14ac:dyDescent="0.25">
      <c r="A33" s="722" t="s">
        <v>215</v>
      </c>
      <c r="B33" s="723"/>
      <c r="C33" s="723"/>
      <c r="D33" s="723"/>
      <c r="E33" s="723"/>
      <c r="F33" s="723"/>
      <c r="G33" s="724"/>
    </row>
    <row r="34" spans="1:9" x14ac:dyDescent="0.25">
      <c r="A34" s="725"/>
      <c r="B34" s="726"/>
      <c r="C34" s="726"/>
      <c r="D34" s="726"/>
      <c r="E34" s="726"/>
      <c r="F34" s="726"/>
      <c r="G34" s="727"/>
    </row>
    <row r="35" spans="1:9" ht="22.5" customHeight="1" x14ac:dyDescent="0.25">
      <c r="A35" s="728" t="s">
        <v>246</v>
      </c>
      <c r="B35" s="728"/>
      <c r="C35" s="728"/>
      <c r="D35" s="728"/>
      <c r="E35" s="728"/>
      <c r="F35" s="728"/>
      <c r="G35" s="728"/>
      <c r="H35" s="165"/>
      <c r="I35" s="165"/>
    </row>
    <row r="36" spans="1:9" ht="14.55" customHeight="1" x14ac:dyDescent="0.25">
      <c r="A36" s="165"/>
      <c r="B36" s="165"/>
      <c r="C36" s="165"/>
      <c r="D36" s="165"/>
      <c r="E36" s="165"/>
      <c r="F36" s="165"/>
      <c r="G36" s="165"/>
      <c r="H36" s="165"/>
      <c r="I36" s="165"/>
    </row>
    <row r="37" spans="1:9" ht="12.6" hidden="1" customHeight="1" x14ac:dyDescent="0.25">
      <c r="A37" s="165"/>
      <c r="B37" s="165"/>
      <c r="C37" s="165"/>
      <c r="D37" s="165"/>
      <c r="E37" s="165"/>
      <c r="F37" s="165"/>
      <c r="G37" s="165"/>
      <c r="H37" s="165"/>
      <c r="I37" s="165"/>
    </row>
  </sheetData>
  <mergeCells count="40">
    <mergeCell ref="C1:J1"/>
    <mergeCell ref="A32:G32"/>
    <mergeCell ref="A33:G34"/>
    <mergeCell ref="A35:G35"/>
    <mergeCell ref="A1:B1"/>
    <mergeCell ref="A2:B2"/>
    <mergeCell ref="C2:I2"/>
    <mergeCell ref="A3:B3"/>
    <mergeCell ref="C3:I3"/>
    <mergeCell ref="A4:B4"/>
    <mergeCell ref="C4:I4"/>
    <mergeCell ref="A5:B5"/>
    <mergeCell ref="D5:H5"/>
    <mergeCell ref="A6:B6"/>
    <mergeCell ref="C6:C12"/>
    <mergeCell ref="A7:A12"/>
    <mergeCell ref="B7:B12"/>
    <mergeCell ref="D7:D8"/>
    <mergeCell ref="E7:E8"/>
    <mergeCell ref="F7:F8"/>
    <mergeCell ref="H7:H8"/>
    <mergeCell ref="D9:D11"/>
    <mergeCell ref="E9:E11"/>
    <mergeCell ref="H9:H11"/>
    <mergeCell ref="A13:A14"/>
    <mergeCell ref="B13:B14"/>
    <mergeCell ref="A15:C15"/>
    <mergeCell ref="A16:A17"/>
    <mergeCell ref="B16:B17"/>
    <mergeCell ref="A18:C18"/>
    <mergeCell ref="A19:A20"/>
    <mergeCell ref="B19:B20"/>
    <mergeCell ref="A27:C27"/>
    <mergeCell ref="A28:C28"/>
    <mergeCell ref="A21:C21"/>
    <mergeCell ref="A22:A23"/>
    <mergeCell ref="B22:B23"/>
    <mergeCell ref="A24:C24"/>
    <mergeCell ref="A25:A26"/>
    <mergeCell ref="B25:B2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H30"/>
  <sheetViews>
    <sheetView zoomScale="90" zoomScaleNormal="90" workbookViewId="0">
      <selection activeCell="I30" sqref="I30"/>
    </sheetView>
  </sheetViews>
  <sheetFormatPr defaultColWidth="11.5546875" defaultRowHeight="13.2" x14ac:dyDescent="0.25"/>
  <cols>
    <col min="1" max="8" width="16.77734375" customWidth="1"/>
  </cols>
  <sheetData>
    <row r="1" spans="1:8" ht="13.8" thickBot="1" x14ac:dyDescent="0.3">
      <c r="A1" s="632" t="s">
        <v>0</v>
      </c>
      <c r="B1" s="633"/>
      <c r="C1" s="634" t="s">
        <v>287</v>
      </c>
      <c r="D1" s="635"/>
      <c r="E1" s="635"/>
      <c r="F1" s="635"/>
      <c r="G1" s="635"/>
      <c r="H1" s="636"/>
    </row>
    <row r="2" spans="1:8" ht="26.55" customHeight="1" thickBot="1" x14ac:dyDescent="0.3">
      <c r="A2" s="632" t="s">
        <v>288</v>
      </c>
      <c r="B2" s="633"/>
      <c r="C2" s="634" t="s">
        <v>381</v>
      </c>
      <c r="D2" s="635"/>
      <c r="E2" s="635"/>
      <c r="F2" s="635"/>
      <c r="G2" s="635"/>
      <c r="H2" s="636"/>
    </row>
    <row r="3" spans="1:8" ht="13.8" thickBot="1" x14ac:dyDescent="0.3">
      <c r="A3" s="632" t="s">
        <v>289</v>
      </c>
      <c r="B3" s="633"/>
      <c r="C3" s="634" t="s">
        <v>59</v>
      </c>
      <c r="D3" s="635"/>
      <c r="E3" s="635"/>
      <c r="F3" s="635"/>
      <c r="G3" s="635"/>
      <c r="H3" s="636"/>
    </row>
    <row r="4" spans="1:8" ht="13.8" thickBot="1" x14ac:dyDescent="0.3">
      <c r="A4" s="632" t="s">
        <v>290</v>
      </c>
      <c r="B4" s="633"/>
      <c r="C4" s="634" t="s">
        <v>351</v>
      </c>
      <c r="D4" s="635"/>
      <c r="E4" s="635"/>
      <c r="F4" s="635"/>
      <c r="G4" s="635"/>
      <c r="H4" s="636"/>
    </row>
    <row r="5" spans="1:8" ht="13.8" thickBot="1" x14ac:dyDescent="0.3">
      <c r="A5" s="637" t="s">
        <v>291</v>
      </c>
      <c r="B5" s="638"/>
      <c r="C5" s="1" t="s">
        <v>292</v>
      </c>
      <c r="D5" s="639" t="s">
        <v>382</v>
      </c>
      <c r="E5" s="640"/>
      <c r="F5" s="640"/>
      <c r="G5" s="640"/>
      <c r="H5" s="756"/>
    </row>
    <row r="6" spans="1:8" ht="41.4" thickBot="1" x14ac:dyDescent="0.3">
      <c r="A6" s="750" t="s">
        <v>298</v>
      </c>
      <c r="B6" s="751"/>
      <c r="C6" s="736" t="s">
        <v>299</v>
      </c>
      <c r="D6" s="42" t="s">
        <v>383</v>
      </c>
      <c r="E6" s="42" t="s">
        <v>384</v>
      </c>
      <c r="F6" s="42" t="s">
        <v>385</v>
      </c>
      <c r="G6" s="42" t="s">
        <v>386</v>
      </c>
      <c r="H6" s="42" t="s">
        <v>387</v>
      </c>
    </row>
    <row r="7" spans="1:8" ht="13.8" thickBot="1" x14ac:dyDescent="0.3">
      <c r="A7" s="731" t="s">
        <v>296</v>
      </c>
      <c r="B7" s="731" t="s">
        <v>297</v>
      </c>
      <c r="C7" s="757"/>
      <c r="D7" s="41" t="s">
        <v>2</v>
      </c>
      <c r="E7" s="41" t="s">
        <v>391</v>
      </c>
      <c r="F7" s="41" t="s">
        <v>391</v>
      </c>
      <c r="G7" s="41" t="s">
        <v>73</v>
      </c>
      <c r="H7" s="41" t="s">
        <v>368</v>
      </c>
    </row>
    <row r="8" spans="1:8" ht="31.2" thickBot="1" x14ac:dyDescent="0.3">
      <c r="A8" s="732"/>
      <c r="B8" s="732"/>
      <c r="C8" s="757"/>
      <c r="D8" s="24" t="s">
        <v>301</v>
      </c>
      <c r="E8" s="24" t="s">
        <v>388</v>
      </c>
      <c r="F8" s="24" t="s">
        <v>389</v>
      </c>
      <c r="G8" s="25" t="s">
        <v>390</v>
      </c>
      <c r="H8" s="43" t="s">
        <v>74</v>
      </c>
    </row>
    <row r="9" spans="1:8" ht="13.8" thickBot="1" x14ac:dyDescent="0.3">
      <c r="A9" s="733"/>
      <c r="B9" s="733"/>
      <c r="C9" s="758"/>
      <c r="D9" s="36" t="s">
        <v>10</v>
      </c>
      <c r="E9" s="36" t="s">
        <v>75</v>
      </c>
      <c r="F9" s="36" t="s">
        <v>76</v>
      </c>
      <c r="G9" s="44" t="s">
        <v>77</v>
      </c>
      <c r="H9" s="36" t="s">
        <v>78</v>
      </c>
    </row>
    <row r="10" spans="1:8" ht="14.4" thickTop="1" thickBot="1" x14ac:dyDescent="0.3">
      <c r="A10" s="745"/>
      <c r="B10" s="745"/>
      <c r="C10" s="15" t="s">
        <v>17</v>
      </c>
      <c r="D10" s="72">
        <v>0</v>
      </c>
      <c r="E10" s="72">
        <v>0</v>
      </c>
      <c r="F10" s="72">
        <v>0</v>
      </c>
      <c r="G10" s="15" t="s">
        <v>79</v>
      </c>
      <c r="H10" s="38" t="s">
        <v>270</v>
      </c>
    </row>
    <row r="11" spans="1:8" ht="13.8" thickBot="1" x14ac:dyDescent="0.3">
      <c r="A11" s="734"/>
      <c r="B11" s="734"/>
      <c r="C11" s="15" t="s">
        <v>18</v>
      </c>
      <c r="D11" s="72">
        <v>0</v>
      </c>
      <c r="E11" s="72">
        <v>0</v>
      </c>
      <c r="F11" s="72">
        <v>0</v>
      </c>
      <c r="G11" s="15" t="s">
        <v>79</v>
      </c>
      <c r="H11" s="38" t="s">
        <v>270</v>
      </c>
    </row>
    <row r="12" spans="1:8" ht="13.8" thickBot="1" x14ac:dyDescent="0.3">
      <c r="A12" s="739" t="s">
        <v>54</v>
      </c>
      <c r="B12" s="740"/>
      <c r="C12" s="753"/>
      <c r="D12" s="72">
        <v>0</v>
      </c>
      <c r="E12" s="72">
        <v>0</v>
      </c>
      <c r="F12" s="72">
        <v>0</v>
      </c>
      <c r="G12" s="39"/>
      <c r="H12" s="38" t="s">
        <v>270</v>
      </c>
    </row>
    <row r="13" spans="1:8" ht="13.8" thickBot="1" x14ac:dyDescent="0.3">
      <c r="A13" s="731"/>
      <c r="B13" s="731"/>
      <c r="C13" s="15" t="s">
        <v>17</v>
      </c>
      <c r="D13" s="72">
        <v>0</v>
      </c>
      <c r="E13" s="72">
        <v>0</v>
      </c>
      <c r="F13" s="72">
        <v>0</v>
      </c>
      <c r="G13" s="15" t="s">
        <v>79</v>
      </c>
      <c r="H13" s="38" t="s">
        <v>270</v>
      </c>
    </row>
    <row r="14" spans="1:8" ht="13.8" thickBot="1" x14ac:dyDescent="0.3">
      <c r="A14" s="734"/>
      <c r="B14" s="734"/>
      <c r="C14" s="15" t="s">
        <v>18</v>
      </c>
      <c r="D14" s="72">
        <v>0</v>
      </c>
      <c r="E14" s="72">
        <v>0</v>
      </c>
      <c r="F14" s="72">
        <v>0</v>
      </c>
      <c r="G14" s="15" t="s">
        <v>79</v>
      </c>
      <c r="H14" s="38" t="s">
        <v>270</v>
      </c>
    </row>
    <row r="15" spans="1:8" ht="13.8" thickBot="1" x14ac:dyDescent="0.3">
      <c r="A15" s="739" t="s">
        <v>54</v>
      </c>
      <c r="B15" s="740"/>
      <c r="C15" s="753"/>
      <c r="D15" s="72">
        <v>0</v>
      </c>
      <c r="E15" s="72">
        <v>0</v>
      </c>
      <c r="F15" s="72">
        <v>0</v>
      </c>
      <c r="G15" s="39"/>
      <c r="H15" s="38" t="s">
        <v>270</v>
      </c>
    </row>
    <row r="16" spans="1:8" ht="13.8" thickBot="1" x14ac:dyDescent="0.3">
      <c r="A16" s="731"/>
      <c r="B16" s="731"/>
      <c r="C16" s="15" t="s">
        <v>17</v>
      </c>
      <c r="D16" s="72">
        <v>0</v>
      </c>
      <c r="E16" s="72">
        <v>0</v>
      </c>
      <c r="F16" s="72">
        <v>0</v>
      </c>
      <c r="G16" s="15" t="s">
        <v>79</v>
      </c>
      <c r="H16" s="38" t="s">
        <v>270</v>
      </c>
    </row>
    <row r="17" spans="1:8" ht="13.8" thickBot="1" x14ac:dyDescent="0.3">
      <c r="A17" s="734"/>
      <c r="B17" s="734"/>
      <c r="C17" s="15" t="s">
        <v>18</v>
      </c>
      <c r="D17" s="72">
        <v>0</v>
      </c>
      <c r="E17" s="72">
        <v>0</v>
      </c>
      <c r="F17" s="72">
        <v>0</v>
      </c>
      <c r="G17" s="15" t="s">
        <v>79</v>
      </c>
      <c r="H17" s="38" t="s">
        <v>270</v>
      </c>
    </row>
    <row r="18" spans="1:8" ht="13.8" thickBot="1" x14ac:dyDescent="0.3">
      <c r="A18" s="739" t="s">
        <v>54</v>
      </c>
      <c r="B18" s="740"/>
      <c r="C18" s="753"/>
      <c r="D18" s="72">
        <v>0</v>
      </c>
      <c r="E18" s="72">
        <v>0</v>
      </c>
      <c r="F18" s="72">
        <v>0</v>
      </c>
      <c r="G18" s="39"/>
      <c r="H18" s="38" t="s">
        <v>270</v>
      </c>
    </row>
    <row r="19" spans="1:8" ht="13.8" thickBot="1" x14ac:dyDescent="0.3">
      <c r="A19" s="731"/>
      <c r="B19" s="731"/>
      <c r="C19" s="15" t="s">
        <v>17</v>
      </c>
      <c r="D19" s="72">
        <v>0</v>
      </c>
      <c r="E19" s="72">
        <v>0</v>
      </c>
      <c r="F19" s="72">
        <v>0</v>
      </c>
      <c r="G19" s="15" t="s">
        <v>79</v>
      </c>
      <c r="H19" s="38" t="s">
        <v>270</v>
      </c>
    </row>
    <row r="20" spans="1:8" ht="13.8" thickBot="1" x14ac:dyDescent="0.3">
      <c r="A20" s="734"/>
      <c r="B20" s="734"/>
      <c r="C20" s="15" t="s">
        <v>18</v>
      </c>
      <c r="D20" s="72">
        <v>0</v>
      </c>
      <c r="E20" s="72">
        <v>0</v>
      </c>
      <c r="F20" s="72">
        <v>0</v>
      </c>
      <c r="G20" s="15" t="s">
        <v>79</v>
      </c>
      <c r="H20" s="38" t="s">
        <v>270</v>
      </c>
    </row>
    <row r="21" spans="1:8" ht="13.8" thickBot="1" x14ac:dyDescent="0.3">
      <c r="A21" s="739" t="s">
        <v>54</v>
      </c>
      <c r="B21" s="740"/>
      <c r="C21" s="753"/>
      <c r="D21" s="72">
        <v>0</v>
      </c>
      <c r="E21" s="72">
        <v>0</v>
      </c>
      <c r="F21" s="72">
        <v>0</v>
      </c>
      <c r="G21" s="39"/>
      <c r="H21" s="38" t="s">
        <v>270</v>
      </c>
    </row>
    <row r="22" spans="1:8" ht="13.8" thickBot="1" x14ac:dyDescent="0.3">
      <c r="A22" s="731"/>
      <c r="B22" s="731"/>
      <c r="C22" s="15" t="s">
        <v>17</v>
      </c>
      <c r="D22" s="72">
        <v>0</v>
      </c>
      <c r="E22" s="72">
        <v>0</v>
      </c>
      <c r="F22" s="72">
        <v>0</v>
      </c>
      <c r="G22" s="15" t="s">
        <v>79</v>
      </c>
      <c r="H22" s="38" t="s">
        <v>270</v>
      </c>
    </row>
    <row r="23" spans="1:8" ht="13.8" thickBot="1" x14ac:dyDescent="0.3">
      <c r="A23" s="734"/>
      <c r="B23" s="734"/>
      <c r="C23" s="15" t="s">
        <v>18</v>
      </c>
      <c r="D23" s="72">
        <v>0</v>
      </c>
      <c r="E23" s="72">
        <v>0</v>
      </c>
      <c r="F23" s="72">
        <v>0</v>
      </c>
      <c r="G23" s="15" t="s">
        <v>79</v>
      </c>
      <c r="H23" s="38" t="s">
        <v>270</v>
      </c>
    </row>
    <row r="24" spans="1:8" ht="13.8" thickBot="1" x14ac:dyDescent="0.3">
      <c r="A24" s="739" t="s">
        <v>54</v>
      </c>
      <c r="B24" s="740"/>
      <c r="C24" s="753"/>
      <c r="D24" s="39"/>
      <c r="E24" s="39"/>
      <c r="F24" s="39"/>
      <c r="G24" s="39"/>
      <c r="H24" s="39"/>
    </row>
    <row r="25" spans="1:8" ht="13.8" thickBot="1" x14ac:dyDescent="0.3">
      <c r="A25" s="742" t="s">
        <v>20</v>
      </c>
      <c r="B25" s="743"/>
      <c r="C25" s="752"/>
      <c r="D25" s="40"/>
      <c r="E25" s="40"/>
      <c r="F25" s="40"/>
      <c r="G25" s="40"/>
      <c r="H25" s="39"/>
    </row>
    <row r="26" spans="1:8" x14ac:dyDescent="0.25">
      <c r="A26" s="30"/>
      <c r="B26" s="30"/>
      <c r="C26" s="30"/>
      <c r="D26" s="30"/>
      <c r="E26" s="30"/>
      <c r="F26" s="30"/>
      <c r="G26" s="30"/>
      <c r="H26" s="30"/>
    </row>
    <row r="27" spans="1:8" x14ac:dyDescent="0.25">
      <c r="A27" s="706" t="s">
        <v>312</v>
      </c>
      <c r="B27" s="707"/>
      <c r="C27" s="707"/>
      <c r="D27" s="707"/>
      <c r="E27" s="707"/>
      <c r="F27" s="707"/>
      <c r="G27" s="708"/>
    </row>
    <row r="28" spans="1:8" x14ac:dyDescent="0.25">
      <c r="A28" s="722" t="s">
        <v>215</v>
      </c>
      <c r="B28" s="723"/>
      <c r="C28" s="723"/>
      <c r="D28" s="723"/>
      <c r="E28" s="723"/>
      <c r="F28" s="723"/>
      <c r="G28" s="724"/>
    </row>
    <row r="29" spans="1:8" x14ac:dyDescent="0.25">
      <c r="A29" s="725"/>
      <c r="B29" s="726"/>
      <c r="C29" s="726"/>
      <c r="D29" s="726"/>
      <c r="E29" s="726"/>
      <c r="F29" s="726"/>
      <c r="G29" s="727"/>
    </row>
    <row r="30" spans="1:8" ht="97.5" customHeight="1" x14ac:dyDescent="0.25">
      <c r="A30" s="754" t="s">
        <v>840</v>
      </c>
      <c r="B30" s="755"/>
      <c r="C30" s="755"/>
      <c r="D30" s="755"/>
      <c r="E30" s="755"/>
      <c r="F30" s="755"/>
      <c r="G30" s="755"/>
      <c r="H30" s="101"/>
    </row>
  </sheetData>
  <mergeCells count="33">
    <mergeCell ref="A27:G27"/>
    <mergeCell ref="A28:G29"/>
    <mergeCell ref="A30:G30"/>
    <mergeCell ref="A1:B1"/>
    <mergeCell ref="C1:H1"/>
    <mergeCell ref="A2:B2"/>
    <mergeCell ref="C2:H2"/>
    <mergeCell ref="A3:B3"/>
    <mergeCell ref="C3:H3"/>
    <mergeCell ref="A4:B4"/>
    <mergeCell ref="A15:C15"/>
    <mergeCell ref="C4:H4"/>
    <mergeCell ref="A5:B5"/>
    <mergeCell ref="D5:H5"/>
    <mergeCell ref="A6:B6"/>
    <mergeCell ref="C6:C9"/>
    <mergeCell ref="A7:A9"/>
    <mergeCell ref="B7:B9"/>
    <mergeCell ref="A10:A11"/>
    <mergeCell ref="B10:B11"/>
    <mergeCell ref="A12:C12"/>
    <mergeCell ref="A13:A14"/>
    <mergeCell ref="B13:B14"/>
    <mergeCell ref="A22:A23"/>
    <mergeCell ref="B22:B23"/>
    <mergeCell ref="A24:C24"/>
    <mergeCell ref="A25:C25"/>
    <mergeCell ref="A16:A17"/>
    <mergeCell ref="B16:B17"/>
    <mergeCell ref="A18:C18"/>
    <mergeCell ref="A19:A20"/>
    <mergeCell ref="B19:B20"/>
    <mergeCell ref="A21:C2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M35"/>
  <sheetViews>
    <sheetView topLeftCell="A3" workbookViewId="0">
      <selection activeCell="A35" sqref="A35:G35"/>
    </sheetView>
  </sheetViews>
  <sheetFormatPr defaultColWidth="11.5546875" defaultRowHeight="13.2" x14ac:dyDescent="0.25"/>
  <cols>
    <col min="1" max="13" width="16.77734375" customWidth="1"/>
    <col min="14" max="14" width="8.77734375" customWidth="1"/>
  </cols>
  <sheetData>
    <row r="1" spans="1:13" ht="13.8" thickBot="1" x14ac:dyDescent="0.3">
      <c r="A1" s="632" t="s">
        <v>0</v>
      </c>
      <c r="B1" s="633"/>
      <c r="C1" s="634" t="s">
        <v>287</v>
      </c>
      <c r="D1" s="635"/>
      <c r="E1" s="635"/>
      <c r="F1" s="635"/>
      <c r="G1" s="635"/>
      <c r="H1" s="635"/>
      <c r="I1" s="635"/>
      <c r="J1" s="635"/>
      <c r="K1" s="635"/>
      <c r="L1" s="635"/>
      <c r="M1" s="636"/>
    </row>
    <row r="2" spans="1:13" ht="13.8" thickBot="1" x14ac:dyDescent="0.3">
      <c r="A2" s="632" t="s">
        <v>288</v>
      </c>
      <c r="B2" s="633"/>
      <c r="C2" s="634" t="s">
        <v>392</v>
      </c>
      <c r="D2" s="635"/>
      <c r="E2" s="635"/>
      <c r="F2" s="635"/>
      <c r="G2" s="635"/>
      <c r="H2" s="635"/>
      <c r="I2" s="635"/>
      <c r="J2" s="635"/>
      <c r="K2" s="635"/>
      <c r="L2" s="635"/>
      <c r="M2" s="636"/>
    </row>
    <row r="3" spans="1:13" ht="13.8" thickBot="1" x14ac:dyDescent="0.3">
      <c r="A3" s="632" t="s">
        <v>289</v>
      </c>
      <c r="B3" s="633"/>
      <c r="C3" s="634" t="s">
        <v>59</v>
      </c>
      <c r="D3" s="635"/>
      <c r="E3" s="635"/>
      <c r="F3" s="635"/>
      <c r="G3" s="635"/>
      <c r="H3" s="635"/>
      <c r="I3" s="635"/>
      <c r="J3" s="635"/>
      <c r="K3" s="635"/>
      <c r="L3" s="635"/>
      <c r="M3" s="636"/>
    </row>
    <row r="4" spans="1:13" ht="13.8" thickBot="1" x14ac:dyDescent="0.3">
      <c r="A4" s="632" t="s">
        <v>290</v>
      </c>
      <c r="B4" s="633"/>
      <c r="C4" s="634" t="s">
        <v>393</v>
      </c>
      <c r="D4" s="635"/>
      <c r="E4" s="635"/>
      <c r="F4" s="635"/>
      <c r="G4" s="635"/>
      <c r="H4" s="635"/>
      <c r="I4" s="635"/>
      <c r="J4" s="635"/>
      <c r="K4" s="635"/>
      <c r="L4" s="635"/>
      <c r="M4" s="636"/>
    </row>
    <row r="5" spans="1:13" ht="13.8" thickBot="1" x14ac:dyDescent="0.3">
      <c r="A5" s="637" t="s">
        <v>291</v>
      </c>
      <c r="B5" s="638"/>
      <c r="C5" s="1" t="s">
        <v>292</v>
      </c>
      <c r="D5" s="639" t="s">
        <v>394</v>
      </c>
      <c r="E5" s="640"/>
      <c r="F5" s="640"/>
      <c r="G5" s="640"/>
      <c r="H5" s="640"/>
      <c r="I5" s="640"/>
      <c r="J5" s="640"/>
      <c r="K5" s="640"/>
      <c r="L5" s="640"/>
      <c r="M5" s="756"/>
    </row>
    <row r="6" spans="1:13" x14ac:dyDescent="0.25">
      <c r="A6" s="735" t="s">
        <v>298</v>
      </c>
      <c r="B6" s="736"/>
      <c r="C6" s="736" t="s">
        <v>395</v>
      </c>
      <c r="D6" s="729" t="s">
        <v>396</v>
      </c>
      <c r="E6" s="729" t="s">
        <v>397</v>
      </c>
      <c r="F6" s="729" t="s">
        <v>398</v>
      </c>
      <c r="G6" s="729" t="s">
        <v>399</v>
      </c>
      <c r="H6" s="729" t="s">
        <v>400</v>
      </c>
      <c r="I6" s="729" t="s">
        <v>401</v>
      </c>
      <c r="J6" s="729" t="s">
        <v>402</v>
      </c>
      <c r="K6" s="729" t="s">
        <v>403</v>
      </c>
      <c r="L6" s="729" t="s">
        <v>404</v>
      </c>
      <c r="M6" s="729" t="s">
        <v>405</v>
      </c>
    </row>
    <row r="7" spans="1:13" x14ac:dyDescent="0.25">
      <c r="A7" s="760"/>
      <c r="B7" s="757"/>
      <c r="C7" s="757"/>
      <c r="D7" s="759"/>
      <c r="E7" s="763"/>
      <c r="F7" s="759"/>
      <c r="G7" s="759"/>
      <c r="H7" s="759"/>
      <c r="I7" s="759"/>
      <c r="J7" s="759"/>
      <c r="K7" s="759"/>
      <c r="L7" s="759"/>
      <c r="M7" s="759"/>
    </row>
    <row r="8" spans="1:13" ht="42" customHeight="1" thickBot="1" x14ac:dyDescent="0.3">
      <c r="A8" s="737"/>
      <c r="B8" s="738"/>
      <c r="C8" s="757"/>
      <c r="D8" s="730"/>
      <c r="E8" s="669"/>
      <c r="F8" s="730"/>
      <c r="G8" s="730"/>
      <c r="H8" s="730"/>
      <c r="I8" s="730"/>
      <c r="J8" s="730"/>
      <c r="K8" s="730"/>
      <c r="L8" s="730"/>
      <c r="M8" s="730"/>
    </row>
    <row r="9" spans="1:13" x14ac:dyDescent="0.25">
      <c r="A9" s="731" t="s">
        <v>296</v>
      </c>
      <c r="B9" s="731" t="s">
        <v>297</v>
      </c>
      <c r="C9" s="757"/>
      <c r="D9" s="731" t="s">
        <v>2</v>
      </c>
      <c r="E9" s="25" t="s">
        <v>406</v>
      </c>
      <c r="F9" s="731" t="s">
        <v>73</v>
      </c>
      <c r="G9" s="731" t="s">
        <v>80</v>
      </c>
      <c r="H9" s="731" t="s">
        <v>80</v>
      </c>
      <c r="I9" s="731" t="s">
        <v>80</v>
      </c>
      <c r="J9" s="731" t="s">
        <v>80</v>
      </c>
      <c r="K9" s="731" t="s">
        <v>80</v>
      </c>
      <c r="L9" s="731" t="s">
        <v>80</v>
      </c>
      <c r="M9" s="25" t="s">
        <v>406</v>
      </c>
    </row>
    <row r="10" spans="1:13" ht="13.8" thickBot="1" x14ac:dyDescent="0.3">
      <c r="A10" s="732"/>
      <c r="B10" s="732"/>
      <c r="C10" s="757"/>
      <c r="D10" s="734"/>
      <c r="E10" s="24" t="s">
        <v>81</v>
      </c>
      <c r="F10" s="734"/>
      <c r="G10" s="734"/>
      <c r="H10" s="734"/>
      <c r="I10" s="734"/>
      <c r="J10" s="734"/>
      <c r="K10" s="734"/>
      <c r="L10" s="734"/>
      <c r="M10" s="24" t="s">
        <v>82</v>
      </c>
    </row>
    <row r="11" spans="1:13" x14ac:dyDescent="0.25">
      <c r="A11" s="732"/>
      <c r="B11" s="732"/>
      <c r="C11" s="757"/>
      <c r="D11" s="731"/>
      <c r="E11" s="731" t="s">
        <v>407</v>
      </c>
      <c r="F11" s="731" t="s">
        <v>408</v>
      </c>
      <c r="G11" s="731" t="s">
        <v>576</v>
      </c>
      <c r="H11" s="731" t="s">
        <v>576</v>
      </c>
      <c r="I11" s="731" t="s">
        <v>576</v>
      </c>
      <c r="J11" s="731" t="s">
        <v>576</v>
      </c>
      <c r="K11" s="731" t="s">
        <v>576</v>
      </c>
      <c r="L11" s="731" t="s">
        <v>576</v>
      </c>
      <c r="M11" s="25" t="s">
        <v>83</v>
      </c>
    </row>
    <row r="12" spans="1:13" ht="18" customHeight="1" thickBot="1" x14ac:dyDescent="0.3">
      <c r="A12" s="732"/>
      <c r="B12" s="732"/>
      <c r="C12" s="757"/>
      <c r="D12" s="734"/>
      <c r="E12" s="734"/>
      <c r="F12" s="734"/>
      <c r="G12" s="734"/>
      <c r="H12" s="734"/>
      <c r="I12" s="734"/>
      <c r="J12" s="734"/>
      <c r="K12" s="734"/>
      <c r="L12" s="734"/>
      <c r="M12" s="24" t="s">
        <v>84</v>
      </c>
    </row>
    <row r="13" spans="1:13" ht="13.8" thickBot="1" x14ac:dyDescent="0.3">
      <c r="A13" s="733"/>
      <c r="B13" s="733"/>
      <c r="C13" s="758"/>
      <c r="D13" s="45" t="s">
        <v>85</v>
      </c>
      <c r="E13" s="45" t="s">
        <v>86</v>
      </c>
      <c r="F13" s="45" t="s">
        <v>34</v>
      </c>
      <c r="G13" s="45" t="s">
        <v>87</v>
      </c>
      <c r="H13" s="45" t="s">
        <v>88</v>
      </c>
      <c r="I13" s="45" t="s">
        <v>89</v>
      </c>
      <c r="J13" s="45" t="s">
        <v>90</v>
      </c>
      <c r="K13" s="45" t="s">
        <v>91</v>
      </c>
      <c r="L13" s="45" t="s">
        <v>92</v>
      </c>
      <c r="M13" s="45" t="s">
        <v>93</v>
      </c>
    </row>
    <row r="14" spans="1:13" ht="14.4" thickTop="1" thickBot="1" x14ac:dyDescent="0.3">
      <c r="A14" s="745" t="s">
        <v>53</v>
      </c>
      <c r="B14" s="745" t="s">
        <v>16</v>
      </c>
      <c r="C14" s="15" t="s">
        <v>17</v>
      </c>
      <c r="D14" s="72">
        <v>0</v>
      </c>
      <c r="E14" s="72">
        <v>0</v>
      </c>
      <c r="F14" s="15" t="s">
        <v>79</v>
      </c>
      <c r="G14" s="72">
        <v>0</v>
      </c>
      <c r="H14" s="72">
        <v>0</v>
      </c>
      <c r="I14" s="72">
        <v>0</v>
      </c>
      <c r="J14" s="72">
        <v>0</v>
      </c>
      <c r="K14" s="72">
        <v>0</v>
      </c>
      <c r="L14" s="72">
        <v>0</v>
      </c>
      <c r="M14" s="38" t="s">
        <v>270</v>
      </c>
    </row>
    <row r="15" spans="1:13" ht="13.8" thickBot="1" x14ac:dyDescent="0.3">
      <c r="A15" s="734"/>
      <c r="B15" s="734"/>
      <c r="C15" s="15" t="s">
        <v>18</v>
      </c>
      <c r="D15" s="72">
        <v>0</v>
      </c>
      <c r="E15" s="72">
        <v>0</v>
      </c>
      <c r="F15" s="15" t="s">
        <v>79</v>
      </c>
      <c r="G15" s="72">
        <v>0</v>
      </c>
      <c r="H15" s="72">
        <v>0</v>
      </c>
      <c r="I15" s="72">
        <v>0</v>
      </c>
      <c r="J15" s="72">
        <v>0</v>
      </c>
      <c r="K15" s="72">
        <v>0</v>
      </c>
      <c r="L15" s="72">
        <v>0</v>
      </c>
      <c r="M15" s="38" t="s">
        <v>270</v>
      </c>
    </row>
    <row r="16" spans="1:13" ht="13.8" thickBot="1" x14ac:dyDescent="0.3">
      <c r="A16" s="739" t="s">
        <v>54</v>
      </c>
      <c r="B16" s="740"/>
      <c r="C16" s="753"/>
      <c r="D16" s="72">
        <v>0</v>
      </c>
      <c r="E16" s="72">
        <v>0</v>
      </c>
      <c r="F16" s="39"/>
      <c r="G16" s="72">
        <v>0</v>
      </c>
      <c r="H16" s="72">
        <v>0</v>
      </c>
      <c r="I16" s="72">
        <v>0</v>
      </c>
      <c r="J16" s="72">
        <v>0</v>
      </c>
      <c r="K16" s="72">
        <v>0</v>
      </c>
      <c r="L16" s="72">
        <v>0</v>
      </c>
      <c r="M16" s="38" t="s">
        <v>270</v>
      </c>
    </row>
    <row r="17" spans="1:13" ht="13.8" thickBot="1" x14ac:dyDescent="0.3">
      <c r="A17" s="731" t="s">
        <v>55</v>
      </c>
      <c r="B17" s="731" t="s">
        <v>16</v>
      </c>
      <c r="C17" s="15" t="s">
        <v>17</v>
      </c>
      <c r="D17" s="72">
        <v>0</v>
      </c>
      <c r="E17" s="72">
        <v>0</v>
      </c>
      <c r="F17" s="15" t="s">
        <v>79</v>
      </c>
      <c r="G17" s="72">
        <v>0</v>
      </c>
      <c r="H17" s="72">
        <v>0</v>
      </c>
      <c r="I17" s="72">
        <v>0</v>
      </c>
      <c r="J17" s="72">
        <v>0</v>
      </c>
      <c r="K17" s="72">
        <v>0</v>
      </c>
      <c r="L17" s="72">
        <v>0</v>
      </c>
      <c r="M17" s="38" t="s">
        <v>270</v>
      </c>
    </row>
    <row r="18" spans="1:13" ht="13.8" thickBot="1" x14ac:dyDescent="0.3">
      <c r="A18" s="734"/>
      <c r="B18" s="734"/>
      <c r="C18" s="15" t="s">
        <v>18</v>
      </c>
      <c r="D18" s="72">
        <v>0</v>
      </c>
      <c r="E18" s="72">
        <v>0</v>
      </c>
      <c r="F18" s="15" t="s">
        <v>79</v>
      </c>
      <c r="G18" s="72">
        <v>0</v>
      </c>
      <c r="H18" s="72">
        <v>0</v>
      </c>
      <c r="I18" s="72">
        <v>0</v>
      </c>
      <c r="J18" s="72">
        <v>0</v>
      </c>
      <c r="K18" s="72">
        <v>0</v>
      </c>
      <c r="L18" s="72">
        <v>0</v>
      </c>
      <c r="M18" s="38" t="s">
        <v>270</v>
      </c>
    </row>
    <row r="19" spans="1:13" ht="13.8" thickBot="1" x14ac:dyDescent="0.3">
      <c r="A19" s="739" t="s">
        <v>54</v>
      </c>
      <c r="B19" s="740"/>
      <c r="C19" s="753"/>
      <c r="D19" s="72">
        <v>0</v>
      </c>
      <c r="E19" s="72">
        <v>0</v>
      </c>
      <c r="F19" s="39"/>
      <c r="G19" s="72">
        <v>0</v>
      </c>
      <c r="H19" s="72">
        <v>0</v>
      </c>
      <c r="I19" s="72">
        <v>0</v>
      </c>
      <c r="J19" s="72">
        <v>0</v>
      </c>
      <c r="K19" s="72">
        <v>0</v>
      </c>
      <c r="L19" s="72">
        <v>0</v>
      </c>
      <c r="M19" s="38" t="s">
        <v>270</v>
      </c>
    </row>
    <row r="20" spans="1:13" ht="13.8" thickBot="1" x14ac:dyDescent="0.3">
      <c r="A20" s="731" t="s">
        <v>56</v>
      </c>
      <c r="B20" s="731" t="s">
        <v>16</v>
      </c>
      <c r="C20" s="15" t="s">
        <v>17</v>
      </c>
      <c r="D20" s="72">
        <v>0</v>
      </c>
      <c r="E20" s="72">
        <v>0</v>
      </c>
      <c r="F20" s="15" t="s">
        <v>79</v>
      </c>
      <c r="G20" s="72">
        <v>0</v>
      </c>
      <c r="H20" s="72">
        <v>0</v>
      </c>
      <c r="I20" s="72">
        <v>0</v>
      </c>
      <c r="J20" s="72">
        <v>0</v>
      </c>
      <c r="K20" s="72">
        <v>0</v>
      </c>
      <c r="L20" s="72">
        <v>0</v>
      </c>
      <c r="M20" s="38" t="s">
        <v>270</v>
      </c>
    </row>
    <row r="21" spans="1:13" ht="13.8" thickBot="1" x14ac:dyDescent="0.3">
      <c r="A21" s="734"/>
      <c r="B21" s="734"/>
      <c r="C21" s="15" t="s">
        <v>18</v>
      </c>
      <c r="D21" s="72">
        <v>0</v>
      </c>
      <c r="E21" s="72">
        <v>0</v>
      </c>
      <c r="F21" s="15" t="s">
        <v>79</v>
      </c>
      <c r="G21" s="72">
        <v>0</v>
      </c>
      <c r="H21" s="72">
        <v>0</v>
      </c>
      <c r="I21" s="72">
        <v>0</v>
      </c>
      <c r="J21" s="72">
        <v>0</v>
      </c>
      <c r="K21" s="72">
        <v>0</v>
      </c>
      <c r="L21" s="72">
        <v>0</v>
      </c>
      <c r="M21" s="38" t="s">
        <v>270</v>
      </c>
    </row>
    <row r="22" spans="1:13" ht="13.8" thickBot="1" x14ac:dyDescent="0.3">
      <c r="A22" s="739" t="s">
        <v>54</v>
      </c>
      <c r="B22" s="740"/>
      <c r="C22" s="753"/>
      <c r="D22" s="72">
        <v>0</v>
      </c>
      <c r="E22" s="72">
        <v>0</v>
      </c>
      <c r="F22" s="39"/>
      <c r="G22" s="72">
        <v>0</v>
      </c>
      <c r="H22" s="72">
        <v>0</v>
      </c>
      <c r="I22" s="72">
        <v>0</v>
      </c>
      <c r="J22" s="72">
        <v>0</v>
      </c>
      <c r="K22" s="72">
        <v>0</v>
      </c>
      <c r="L22" s="72">
        <v>0</v>
      </c>
      <c r="M22" s="38" t="s">
        <v>270</v>
      </c>
    </row>
    <row r="23" spans="1:13" ht="13.8" thickBot="1" x14ac:dyDescent="0.3">
      <c r="A23" s="731" t="s">
        <v>57</v>
      </c>
      <c r="B23" s="731" t="s">
        <v>16</v>
      </c>
      <c r="C23" s="15" t="s">
        <v>17</v>
      </c>
      <c r="D23" s="72">
        <v>0</v>
      </c>
      <c r="E23" s="72">
        <v>0</v>
      </c>
      <c r="F23" s="15" t="s">
        <v>79</v>
      </c>
      <c r="G23" s="72">
        <v>0</v>
      </c>
      <c r="H23" s="72">
        <v>0</v>
      </c>
      <c r="I23" s="72">
        <v>0</v>
      </c>
      <c r="J23" s="72">
        <v>0</v>
      </c>
      <c r="K23" s="72">
        <v>0</v>
      </c>
      <c r="L23" s="72">
        <v>0</v>
      </c>
      <c r="M23" s="38" t="s">
        <v>270</v>
      </c>
    </row>
    <row r="24" spans="1:13" ht="13.8" thickBot="1" x14ac:dyDescent="0.3">
      <c r="A24" s="734"/>
      <c r="B24" s="734"/>
      <c r="C24" s="15" t="s">
        <v>18</v>
      </c>
      <c r="D24" s="72">
        <v>0</v>
      </c>
      <c r="E24" s="72">
        <v>0</v>
      </c>
      <c r="F24" s="15" t="s">
        <v>79</v>
      </c>
      <c r="G24" s="72">
        <v>0</v>
      </c>
      <c r="H24" s="72">
        <v>0</v>
      </c>
      <c r="I24" s="72">
        <v>0</v>
      </c>
      <c r="J24" s="72">
        <v>0</v>
      </c>
      <c r="K24" s="72">
        <v>0</v>
      </c>
      <c r="L24" s="72">
        <v>0</v>
      </c>
      <c r="M24" s="38" t="s">
        <v>270</v>
      </c>
    </row>
    <row r="25" spans="1:13" ht="13.8" thickBot="1" x14ac:dyDescent="0.3">
      <c r="A25" s="739" t="s">
        <v>54</v>
      </c>
      <c r="B25" s="740"/>
      <c r="C25" s="753"/>
      <c r="D25" s="72">
        <v>0</v>
      </c>
      <c r="E25" s="72">
        <v>0</v>
      </c>
      <c r="F25" s="39"/>
      <c r="G25" s="72">
        <v>0</v>
      </c>
      <c r="H25" s="72">
        <v>0</v>
      </c>
      <c r="I25" s="72">
        <v>0</v>
      </c>
      <c r="J25" s="72">
        <v>0</v>
      </c>
      <c r="K25" s="72">
        <v>0</v>
      </c>
      <c r="L25" s="72">
        <v>0</v>
      </c>
      <c r="M25" s="38" t="s">
        <v>270</v>
      </c>
    </row>
    <row r="26" spans="1:13" ht="13.8" thickBot="1" x14ac:dyDescent="0.3">
      <c r="A26" s="731" t="s">
        <v>58</v>
      </c>
      <c r="B26" s="731" t="s">
        <v>16</v>
      </c>
      <c r="C26" s="15" t="s">
        <v>17</v>
      </c>
      <c r="D26" s="72">
        <v>0</v>
      </c>
      <c r="E26" s="72">
        <v>0</v>
      </c>
      <c r="F26" s="15" t="s">
        <v>79</v>
      </c>
      <c r="G26" s="72">
        <v>0</v>
      </c>
      <c r="H26" s="72">
        <v>0</v>
      </c>
      <c r="I26" s="72">
        <v>0</v>
      </c>
      <c r="J26" s="72">
        <v>0</v>
      </c>
      <c r="K26" s="72">
        <v>0</v>
      </c>
      <c r="L26" s="72">
        <v>0</v>
      </c>
      <c r="M26" s="38" t="s">
        <v>270</v>
      </c>
    </row>
    <row r="27" spans="1:13" ht="13.8" thickBot="1" x14ac:dyDescent="0.3">
      <c r="A27" s="734"/>
      <c r="B27" s="734"/>
      <c r="C27" s="15" t="s">
        <v>18</v>
      </c>
      <c r="D27" s="72">
        <v>0</v>
      </c>
      <c r="E27" s="72">
        <v>0</v>
      </c>
      <c r="F27" s="15" t="s">
        <v>79</v>
      </c>
      <c r="G27" s="72">
        <v>0</v>
      </c>
      <c r="H27" s="72">
        <v>0</v>
      </c>
      <c r="I27" s="72">
        <v>0</v>
      </c>
      <c r="J27" s="72">
        <v>0</v>
      </c>
      <c r="K27" s="72">
        <v>0</v>
      </c>
      <c r="L27" s="72">
        <v>0</v>
      </c>
      <c r="M27" s="38" t="s">
        <v>270</v>
      </c>
    </row>
    <row r="28" spans="1:13" ht="13.8" thickBot="1" x14ac:dyDescent="0.3">
      <c r="A28" s="739" t="s">
        <v>54</v>
      </c>
      <c r="B28" s="740"/>
      <c r="C28" s="753"/>
      <c r="D28" s="39"/>
      <c r="E28" s="39"/>
      <c r="F28" s="39"/>
      <c r="G28" s="39"/>
      <c r="H28" s="39"/>
      <c r="I28" s="39"/>
      <c r="J28" s="39"/>
      <c r="K28" s="39"/>
      <c r="L28" s="39"/>
      <c r="M28" s="38"/>
    </row>
    <row r="29" spans="1:13" ht="13.8" thickBot="1" x14ac:dyDescent="0.3">
      <c r="A29" s="742" t="s">
        <v>20</v>
      </c>
      <c r="B29" s="743"/>
      <c r="C29" s="752"/>
      <c r="D29" s="40"/>
      <c r="E29" s="40"/>
      <c r="F29" s="40"/>
      <c r="G29" s="40"/>
      <c r="H29" s="40"/>
      <c r="I29" s="40"/>
      <c r="J29" s="40"/>
      <c r="K29" s="40"/>
      <c r="L29" s="40"/>
      <c r="M29" s="38"/>
    </row>
    <row r="30" spans="1:13" x14ac:dyDescent="0.25">
      <c r="A30" s="172"/>
      <c r="B30" s="172"/>
      <c r="C30" s="172"/>
      <c r="D30" s="172"/>
      <c r="E30" s="172"/>
      <c r="F30" s="172"/>
      <c r="G30" s="172"/>
      <c r="H30" s="172"/>
      <c r="I30" s="172"/>
      <c r="J30" s="172"/>
      <c r="K30" s="172"/>
      <c r="L30" s="172"/>
      <c r="M30" s="172"/>
    </row>
    <row r="31" spans="1:13" x14ac:dyDescent="0.25">
      <c r="A31" s="172"/>
      <c r="B31" s="172"/>
      <c r="C31" s="172"/>
      <c r="D31" s="172"/>
      <c r="E31" s="172"/>
      <c r="F31" s="172"/>
      <c r="G31" s="172"/>
      <c r="H31" s="172"/>
      <c r="I31" s="172"/>
      <c r="J31" s="172"/>
      <c r="K31" s="172"/>
      <c r="L31" s="172"/>
      <c r="M31" s="172"/>
    </row>
    <row r="32" spans="1:13" x14ac:dyDescent="0.25">
      <c r="A32" s="706" t="s">
        <v>312</v>
      </c>
      <c r="B32" s="707"/>
      <c r="C32" s="707"/>
      <c r="D32" s="707"/>
      <c r="E32" s="707"/>
      <c r="F32" s="707"/>
      <c r="G32" s="708"/>
    </row>
    <row r="33" spans="1:13" x14ac:dyDescent="0.25">
      <c r="A33" s="722" t="s">
        <v>215</v>
      </c>
      <c r="B33" s="723"/>
      <c r="C33" s="723"/>
      <c r="D33" s="723"/>
      <c r="E33" s="723"/>
      <c r="F33" s="723"/>
      <c r="G33" s="724"/>
    </row>
    <row r="34" spans="1:13" x14ac:dyDescent="0.25">
      <c r="A34" s="725"/>
      <c r="B34" s="726"/>
      <c r="C34" s="726"/>
      <c r="D34" s="726"/>
      <c r="E34" s="726"/>
      <c r="F34" s="726"/>
      <c r="G34" s="727"/>
    </row>
    <row r="35" spans="1:13" ht="59.1" customHeight="1" x14ac:dyDescent="0.25">
      <c r="A35" s="761" t="s">
        <v>822</v>
      </c>
      <c r="B35" s="762"/>
      <c r="C35" s="762"/>
      <c r="D35" s="762"/>
      <c r="E35" s="762"/>
      <c r="F35" s="762"/>
      <c r="G35" s="762"/>
      <c r="H35" s="173"/>
      <c r="I35" s="173"/>
      <c r="J35" s="173"/>
      <c r="K35" s="173"/>
      <c r="L35" s="173"/>
      <c r="M35" s="173"/>
    </row>
  </sheetData>
  <mergeCells count="60">
    <mergeCell ref="A1:B1"/>
    <mergeCell ref="C1:M1"/>
    <mergeCell ref="A2:B2"/>
    <mergeCell ref="C2:M2"/>
    <mergeCell ref="A3:B3"/>
    <mergeCell ref="C3:M3"/>
    <mergeCell ref="A32:G32"/>
    <mergeCell ref="A33:G34"/>
    <mergeCell ref="A35:G35"/>
    <mergeCell ref="F6:F8"/>
    <mergeCell ref="G6:G8"/>
    <mergeCell ref="F9:F10"/>
    <mergeCell ref="A14:A15"/>
    <mergeCell ref="B14:B15"/>
    <mergeCell ref="E11:E12"/>
    <mergeCell ref="E6:E8"/>
    <mergeCell ref="G9:G10"/>
    <mergeCell ref="F11:F12"/>
    <mergeCell ref="G11:G12"/>
    <mergeCell ref="A16:C16"/>
    <mergeCell ref="A22:C22"/>
    <mergeCell ref="A17:A18"/>
    <mergeCell ref="L6:L8"/>
    <mergeCell ref="M6:M8"/>
    <mergeCell ref="A4:B4"/>
    <mergeCell ref="C4:M4"/>
    <mergeCell ref="A5:B5"/>
    <mergeCell ref="D5:M5"/>
    <mergeCell ref="A6:B8"/>
    <mergeCell ref="C6:C13"/>
    <mergeCell ref="D6:D8"/>
    <mergeCell ref="L11:L12"/>
    <mergeCell ref="K6:K8"/>
    <mergeCell ref="I9:I10"/>
    <mergeCell ref="J9:J10"/>
    <mergeCell ref="K9:K10"/>
    <mergeCell ref="L9:L10"/>
    <mergeCell ref="D11:D12"/>
    <mergeCell ref="H6:H8"/>
    <mergeCell ref="I6:I8"/>
    <mergeCell ref="J6:J8"/>
    <mergeCell ref="K11:K12"/>
    <mergeCell ref="H11:H12"/>
    <mergeCell ref="B17:B18"/>
    <mergeCell ref="I11:I12"/>
    <mergeCell ref="J11:J12"/>
    <mergeCell ref="A9:A13"/>
    <mergeCell ref="B9:B13"/>
    <mergeCell ref="D9:D10"/>
    <mergeCell ref="H9:H10"/>
    <mergeCell ref="A19:C19"/>
    <mergeCell ref="A20:A21"/>
    <mergeCell ref="B20:B21"/>
    <mergeCell ref="A29:C29"/>
    <mergeCell ref="A23:A24"/>
    <mergeCell ref="B23:B24"/>
    <mergeCell ref="A25:C25"/>
    <mergeCell ref="A26:A27"/>
    <mergeCell ref="B26:B27"/>
    <mergeCell ref="A28:C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sheetPr>
  <dimension ref="A1:G30"/>
  <sheetViews>
    <sheetView workbookViewId="0">
      <selection activeCell="J22" sqref="J22"/>
    </sheetView>
  </sheetViews>
  <sheetFormatPr defaultColWidth="11.5546875" defaultRowHeight="13.2" x14ac:dyDescent="0.25"/>
  <cols>
    <col min="1" max="6" width="16.77734375" customWidth="1"/>
  </cols>
  <sheetData>
    <row r="1" spans="1:6" ht="13.8" thickBot="1" x14ac:dyDescent="0.3">
      <c r="A1" s="632" t="s">
        <v>0</v>
      </c>
      <c r="B1" s="633"/>
      <c r="C1" s="634" t="s">
        <v>287</v>
      </c>
      <c r="D1" s="635"/>
      <c r="E1" s="635"/>
      <c r="F1" s="636"/>
    </row>
    <row r="2" spans="1:6" ht="25.5" customHeight="1" thickBot="1" x14ac:dyDescent="0.3">
      <c r="A2" s="632" t="s">
        <v>288</v>
      </c>
      <c r="B2" s="633"/>
      <c r="C2" s="634" t="s">
        <v>409</v>
      </c>
      <c r="D2" s="635"/>
      <c r="E2" s="635"/>
      <c r="F2" s="636"/>
    </row>
    <row r="3" spans="1:6" ht="13.8" thickBot="1" x14ac:dyDescent="0.3">
      <c r="A3" s="632" t="s">
        <v>289</v>
      </c>
      <c r="B3" s="633"/>
      <c r="C3" s="634" t="s">
        <v>59</v>
      </c>
      <c r="D3" s="635"/>
      <c r="E3" s="635"/>
      <c r="F3" s="636"/>
    </row>
    <row r="4" spans="1:6" ht="13.8" thickBot="1" x14ac:dyDescent="0.3">
      <c r="A4" s="632" t="s">
        <v>290</v>
      </c>
      <c r="B4" s="633"/>
      <c r="C4" s="634" t="s">
        <v>410</v>
      </c>
      <c r="D4" s="635"/>
      <c r="E4" s="635"/>
      <c r="F4" s="636"/>
    </row>
    <row r="5" spans="1:6" ht="13.8" thickBot="1" x14ac:dyDescent="0.3">
      <c r="A5" s="637" t="s">
        <v>291</v>
      </c>
      <c r="B5" s="638"/>
      <c r="C5" s="1" t="s">
        <v>292</v>
      </c>
      <c r="D5" s="639" t="s">
        <v>345</v>
      </c>
      <c r="E5" s="640"/>
      <c r="F5" s="641"/>
    </row>
    <row r="6" spans="1:6" ht="34.799999999999997" thickBot="1" x14ac:dyDescent="0.3">
      <c r="A6" s="642" t="s">
        <v>298</v>
      </c>
      <c r="B6" s="643"/>
      <c r="C6" s="676" t="s">
        <v>299</v>
      </c>
      <c r="D6" s="3" t="s">
        <v>411</v>
      </c>
      <c r="E6" s="3" t="s">
        <v>348</v>
      </c>
      <c r="F6" s="3" t="s">
        <v>412</v>
      </c>
    </row>
    <row r="7" spans="1:6" ht="14.4" thickBot="1" x14ac:dyDescent="0.3">
      <c r="A7" s="625" t="s">
        <v>296</v>
      </c>
      <c r="B7" s="625" t="s">
        <v>297</v>
      </c>
      <c r="C7" s="768"/>
      <c r="D7" s="4" t="s">
        <v>2</v>
      </c>
      <c r="E7" s="4" t="s">
        <v>413</v>
      </c>
      <c r="F7" s="4" t="s">
        <v>414</v>
      </c>
    </row>
    <row r="8" spans="1:6" ht="14.4" thickBot="1" x14ac:dyDescent="0.35">
      <c r="A8" s="631"/>
      <c r="B8" s="631"/>
      <c r="C8" s="768"/>
      <c r="D8" s="4"/>
      <c r="E8" s="2" t="s">
        <v>350</v>
      </c>
      <c r="F8" s="22" t="s">
        <v>47</v>
      </c>
    </row>
    <row r="9" spans="1:6" ht="14.4" thickBot="1" x14ac:dyDescent="0.35">
      <c r="A9" s="644"/>
      <c r="B9" s="644"/>
      <c r="C9" s="769"/>
      <c r="D9" s="16" t="s">
        <v>10</v>
      </c>
      <c r="E9" s="46" t="s">
        <v>48</v>
      </c>
      <c r="F9" s="5" t="s">
        <v>49</v>
      </c>
    </row>
    <row r="10" spans="1:6" ht="14.4" thickTop="1" thickBot="1" x14ac:dyDescent="0.3">
      <c r="A10" s="630"/>
      <c r="B10" s="630"/>
      <c r="C10" s="4" t="s">
        <v>17</v>
      </c>
      <c r="D10" s="72">
        <v>0</v>
      </c>
      <c r="E10" s="72">
        <v>0</v>
      </c>
      <c r="F10" s="8" t="s">
        <v>270</v>
      </c>
    </row>
    <row r="11" spans="1:6" ht="13.8" thickBot="1" x14ac:dyDescent="0.3">
      <c r="A11" s="626"/>
      <c r="B11" s="626"/>
      <c r="C11" s="4" t="s">
        <v>18</v>
      </c>
      <c r="D11" s="72">
        <v>0</v>
      </c>
      <c r="E11" s="72">
        <v>0</v>
      </c>
      <c r="F11" s="8" t="s">
        <v>270</v>
      </c>
    </row>
    <row r="12" spans="1:6" ht="13.8" thickBot="1" x14ac:dyDescent="0.3">
      <c r="A12" s="719" t="s">
        <v>54</v>
      </c>
      <c r="B12" s="720"/>
      <c r="C12" s="765"/>
      <c r="D12" s="72">
        <v>0</v>
      </c>
      <c r="E12" s="72">
        <v>0</v>
      </c>
      <c r="F12" s="8" t="s">
        <v>270</v>
      </c>
    </row>
    <row r="13" spans="1:6" ht="13.8" thickBot="1" x14ac:dyDescent="0.3">
      <c r="A13" s="625"/>
      <c r="B13" s="625"/>
      <c r="C13" s="4" t="s">
        <v>17</v>
      </c>
      <c r="D13" s="72">
        <v>0</v>
      </c>
      <c r="E13" s="72">
        <v>0</v>
      </c>
      <c r="F13" s="8" t="s">
        <v>270</v>
      </c>
    </row>
    <row r="14" spans="1:6" ht="13.8" thickBot="1" x14ac:dyDescent="0.3">
      <c r="A14" s="626"/>
      <c r="B14" s="626"/>
      <c r="C14" s="4" t="s">
        <v>18</v>
      </c>
      <c r="D14" s="72">
        <v>0</v>
      </c>
      <c r="E14" s="72">
        <v>0</v>
      </c>
      <c r="F14" s="8" t="s">
        <v>270</v>
      </c>
    </row>
    <row r="15" spans="1:6" ht="13.8" thickBot="1" x14ac:dyDescent="0.3">
      <c r="A15" s="719" t="s">
        <v>54</v>
      </c>
      <c r="B15" s="720"/>
      <c r="C15" s="765"/>
      <c r="D15" s="72">
        <v>0</v>
      </c>
      <c r="E15" s="72">
        <v>0</v>
      </c>
      <c r="F15" s="8" t="s">
        <v>270</v>
      </c>
    </row>
    <row r="16" spans="1:6" ht="13.8" thickBot="1" x14ac:dyDescent="0.3">
      <c r="A16" s="625"/>
      <c r="B16" s="625"/>
      <c r="C16" s="4" t="s">
        <v>17</v>
      </c>
      <c r="D16" s="72">
        <v>0</v>
      </c>
      <c r="E16" s="72">
        <v>0</v>
      </c>
      <c r="F16" s="8" t="s">
        <v>270</v>
      </c>
    </row>
    <row r="17" spans="1:7" ht="13.8" thickBot="1" x14ac:dyDescent="0.3">
      <c r="A17" s="626"/>
      <c r="B17" s="626"/>
      <c r="C17" s="4" t="s">
        <v>18</v>
      </c>
      <c r="D17" s="72">
        <v>0</v>
      </c>
      <c r="E17" s="72">
        <v>0</v>
      </c>
      <c r="F17" s="8" t="s">
        <v>270</v>
      </c>
    </row>
    <row r="18" spans="1:7" ht="13.8" thickBot="1" x14ac:dyDescent="0.3">
      <c r="A18" s="719" t="s">
        <v>54</v>
      </c>
      <c r="B18" s="720"/>
      <c r="C18" s="765"/>
      <c r="D18" s="72">
        <v>0</v>
      </c>
      <c r="E18" s="72">
        <v>0</v>
      </c>
      <c r="F18" s="8" t="s">
        <v>270</v>
      </c>
    </row>
    <row r="19" spans="1:7" ht="13.8" thickBot="1" x14ac:dyDescent="0.3">
      <c r="A19" s="625"/>
      <c r="B19" s="625"/>
      <c r="C19" s="4" t="s">
        <v>17</v>
      </c>
      <c r="D19" s="72">
        <v>0</v>
      </c>
      <c r="E19" s="72">
        <v>0</v>
      </c>
      <c r="F19" s="8" t="s">
        <v>270</v>
      </c>
    </row>
    <row r="20" spans="1:7" ht="13.8" thickBot="1" x14ac:dyDescent="0.3">
      <c r="A20" s="626"/>
      <c r="B20" s="626"/>
      <c r="C20" s="4" t="s">
        <v>18</v>
      </c>
      <c r="D20" s="72">
        <v>0</v>
      </c>
      <c r="E20" s="72">
        <v>0</v>
      </c>
      <c r="F20" s="8" t="s">
        <v>270</v>
      </c>
    </row>
    <row r="21" spans="1:7" ht="13.8" thickBot="1" x14ac:dyDescent="0.3">
      <c r="A21" s="719" t="s">
        <v>54</v>
      </c>
      <c r="B21" s="720"/>
      <c r="C21" s="765"/>
      <c r="D21" s="72">
        <v>0</v>
      </c>
      <c r="E21" s="72">
        <v>0</v>
      </c>
      <c r="F21" s="8" t="s">
        <v>270</v>
      </c>
    </row>
    <row r="22" spans="1:7" ht="13.8" thickBot="1" x14ac:dyDescent="0.3">
      <c r="A22" s="625"/>
      <c r="B22" s="625"/>
      <c r="C22" s="4" t="s">
        <v>17</v>
      </c>
      <c r="D22" s="72">
        <v>0</v>
      </c>
      <c r="E22" s="72">
        <v>0</v>
      </c>
      <c r="F22" s="8" t="s">
        <v>270</v>
      </c>
    </row>
    <row r="23" spans="1:7" ht="13.8" thickBot="1" x14ac:dyDescent="0.3">
      <c r="A23" s="626"/>
      <c r="B23" s="626"/>
      <c r="C23" s="4" t="s">
        <v>18</v>
      </c>
      <c r="D23" s="72">
        <v>0</v>
      </c>
      <c r="E23" s="72">
        <v>0</v>
      </c>
      <c r="F23" s="8" t="s">
        <v>270</v>
      </c>
    </row>
    <row r="24" spans="1:7" ht="13.8" thickBot="1" x14ac:dyDescent="0.3">
      <c r="A24" s="719" t="s">
        <v>54</v>
      </c>
      <c r="B24" s="720"/>
      <c r="C24" s="765"/>
      <c r="D24" s="17"/>
      <c r="E24" s="17"/>
      <c r="F24" s="8"/>
    </row>
    <row r="25" spans="1:7" ht="13.8" thickBot="1" x14ac:dyDescent="0.3">
      <c r="A25" s="627" t="s">
        <v>20</v>
      </c>
      <c r="B25" s="628"/>
      <c r="C25" s="764"/>
      <c r="D25" s="10"/>
      <c r="E25" s="10"/>
      <c r="F25" s="8"/>
    </row>
    <row r="26" spans="1:7" x14ac:dyDescent="0.25">
      <c r="A26" s="30"/>
      <c r="B26" s="30"/>
      <c r="C26" s="30"/>
      <c r="D26" s="30"/>
      <c r="E26" s="30"/>
      <c r="F26" s="30"/>
    </row>
    <row r="27" spans="1:7" x14ac:dyDescent="0.25">
      <c r="A27" s="706" t="s">
        <v>312</v>
      </c>
      <c r="B27" s="707"/>
      <c r="C27" s="707"/>
      <c r="D27" s="707"/>
      <c r="E27" s="707"/>
      <c r="F27" s="707"/>
      <c r="G27" s="708"/>
    </row>
    <row r="28" spans="1:7" x14ac:dyDescent="0.25">
      <c r="A28" s="722" t="s">
        <v>215</v>
      </c>
      <c r="B28" s="723"/>
      <c r="C28" s="723"/>
      <c r="D28" s="723"/>
      <c r="E28" s="723"/>
      <c r="F28" s="723"/>
      <c r="G28" s="724"/>
    </row>
    <row r="29" spans="1:7" x14ac:dyDescent="0.25">
      <c r="A29" s="725"/>
      <c r="B29" s="726"/>
      <c r="C29" s="726"/>
      <c r="D29" s="726"/>
      <c r="E29" s="726"/>
      <c r="F29" s="726"/>
      <c r="G29" s="727"/>
    </row>
    <row r="30" spans="1:7" ht="39" customHeight="1" x14ac:dyDescent="0.25">
      <c r="A30" s="766" t="s">
        <v>841</v>
      </c>
      <c r="B30" s="767"/>
      <c r="C30" s="767"/>
      <c r="D30" s="767"/>
      <c r="E30" s="767"/>
      <c r="F30" s="767"/>
      <c r="G30" s="767"/>
    </row>
  </sheetData>
  <mergeCells count="33">
    <mergeCell ref="A27:G27"/>
    <mergeCell ref="A28:G29"/>
    <mergeCell ref="A30:G30"/>
    <mergeCell ref="A1:B1"/>
    <mergeCell ref="C1:F1"/>
    <mergeCell ref="A2:B2"/>
    <mergeCell ref="C2:F2"/>
    <mergeCell ref="A3:B3"/>
    <mergeCell ref="C3:F3"/>
    <mergeCell ref="A4:B4"/>
    <mergeCell ref="A15:C15"/>
    <mergeCell ref="C4:F4"/>
    <mergeCell ref="A5:B5"/>
    <mergeCell ref="D5:F5"/>
    <mergeCell ref="A6:B6"/>
    <mergeCell ref="C6:C9"/>
    <mergeCell ref="A7:A9"/>
    <mergeCell ref="B7:B9"/>
    <mergeCell ref="A10:A11"/>
    <mergeCell ref="B10:B11"/>
    <mergeCell ref="A12:C12"/>
    <mergeCell ref="A13:A14"/>
    <mergeCell ref="B13:B14"/>
    <mergeCell ref="A22:A23"/>
    <mergeCell ref="B22:B23"/>
    <mergeCell ref="A24:C24"/>
    <mergeCell ref="A25:C25"/>
    <mergeCell ref="A16:A17"/>
    <mergeCell ref="B16:B17"/>
    <mergeCell ref="A18:C18"/>
    <mergeCell ref="A19:A20"/>
    <mergeCell ref="B19:B20"/>
    <mergeCell ref="A21:C2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499984740745262"/>
  </sheetPr>
  <dimension ref="A1:G18"/>
  <sheetViews>
    <sheetView workbookViewId="0">
      <selection activeCell="K6" sqref="K6"/>
    </sheetView>
  </sheetViews>
  <sheetFormatPr defaultColWidth="11.5546875" defaultRowHeight="13.2" x14ac:dyDescent="0.25"/>
  <cols>
    <col min="1" max="6" width="16.77734375" customWidth="1"/>
  </cols>
  <sheetData>
    <row r="1" spans="1:7" ht="13.8" thickBot="1" x14ac:dyDescent="0.3">
      <c r="A1" s="632" t="s">
        <v>0</v>
      </c>
      <c r="B1" s="633"/>
      <c r="C1" s="634" t="s">
        <v>287</v>
      </c>
      <c r="D1" s="635"/>
      <c r="E1" s="635"/>
      <c r="F1" s="636"/>
    </row>
    <row r="2" spans="1:7" ht="26.1" customHeight="1" thickBot="1" x14ac:dyDescent="0.3">
      <c r="A2" s="632" t="s">
        <v>288</v>
      </c>
      <c r="B2" s="633"/>
      <c r="C2" s="634" t="s">
        <v>415</v>
      </c>
      <c r="D2" s="635"/>
      <c r="E2" s="635"/>
      <c r="F2" s="636"/>
    </row>
    <row r="3" spans="1:7" ht="13.8" thickBot="1" x14ac:dyDescent="0.3">
      <c r="A3" s="632" t="s">
        <v>289</v>
      </c>
      <c r="B3" s="633"/>
      <c r="C3" s="634" t="s">
        <v>94</v>
      </c>
      <c r="D3" s="635"/>
      <c r="E3" s="635"/>
      <c r="F3" s="636"/>
    </row>
    <row r="4" spans="1:7" ht="13.8" thickBot="1" x14ac:dyDescent="0.3">
      <c r="A4" s="632" t="s">
        <v>290</v>
      </c>
      <c r="B4" s="633"/>
      <c r="C4" s="634" t="s">
        <v>351</v>
      </c>
      <c r="D4" s="635"/>
      <c r="E4" s="635"/>
      <c r="F4" s="636"/>
    </row>
    <row r="5" spans="1:7" ht="13.8" thickBot="1" x14ac:dyDescent="0.3">
      <c r="A5" s="637" t="s">
        <v>291</v>
      </c>
      <c r="B5" s="638"/>
      <c r="C5" s="1" t="s">
        <v>292</v>
      </c>
      <c r="D5" s="639" t="s">
        <v>416</v>
      </c>
      <c r="E5" s="640"/>
      <c r="F5" s="641"/>
    </row>
    <row r="6" spans="1:7" ht="46.2" thickBot="1" x14ac:dyDescent="0.3">
      <c r="A6" s="642" t="s">
        <v>298</v>
      </c>
      <c r="B6" s="643"/>
      <c r="C6" s="676" t="s">
        <v>299</v>
      </c>
      <c r="D6" s="3" t="s">
        <v>418</v>
      </c>
      <c r="E6" s="3" t="s">
        <v>419</v>
      </c>
      <c r="F6" s="3" t="s">
        <v>420</v>
      </c>
    </row>
    <row r="7" spans="1:7" ht="14.1" customHeight="1" thickBot="1" x14ac:dyDescent="0.3">
      <c r="A7" s="625" t="s">
        <v>296</v>
      </c>
      <c r="B7" s="625" t="s">
        <v>297</v>
      </c>
      <c r="C7" s="768"/>
      <c r="D7" s="12" t="s">
        <v>417</v>
      </c>
      <c r="E7" s="12" t="s">
        <v>414</v>
      </c>
      <c r="F7" s="12" t="s">
        <v>414</v>
      </c>
    </row>
    <row r="8" spans="1:7" ht="34.799999999999997" thickBot="1" x14ac:dyDescent="0.3">
      <c r="A8" s="631"/>
      <c r="B8" s="631"/>
      <c r="C8" s="768"/>
      <c r="D8" s="11" t="s">
        <v>421</v>
      </c>
      <c r="E8" s="11" t="s">
        <v>421</v>
      </c>
      <c r="F8" s="19" t="s">
        <v>95</v>
      </c>
    </row>
    <row r="9" spans="1:7" ht="14.4" thickBot="1" x14ac:dyDescent="0.35">
      <c r="A9" s="644"/>
      <c r="B9" s="644"/>
      <c r="C9" s="769"/>
      <c r="D9" s="46" t="s">
        <v>96</v>
      </c>
      <c r="E9" s="46" t="s">
        <v>97</v>
      </c>
      <c r="F9" s="6" t="s">
        <v>98</v>
      </c>
    </row>
    <row r="10" spans="1:7" ht="14.4" thickTop="1" thickBot="1" x14ac:dyDescent="0.3">
      <c r="A10" s="630"/>
      <c r="B10" s="630"/>
      <c r="C10" s="4" t="s">
        <v>17</v>
      </c>
      <c r="D10" s="72">
        <v>0</v>
      </c>
      <c r="E10" s="72">
        <v>0</v>
      </c>
      <c r="F10" s="4" t="s">
        <v>270</v>
      </c>
    </row>
    <row r="11" spans="1:7" ht="13.8" thickBot="1" x14ac:dyDescent="0.3">
      <c r="A11" s="631"/>
      <c r="B11" s="631"/>
      <c r="C11" s="4" t="s">
        <v>18</v>
      </c>
      <c r="D11" s="72">
        <v>0</v>
      </c>
      <c r="E11" s="72">
        <v>0</v>
      </c>
      <c r="F11" s="4" t="s">
        <v>270</v>
      </c>
    </row>
    <row r="12" spans="1:7" ht="13.8" thickBot="1" x14ac:dyDescent="0.3">
      <c r="A12" s="773"/>
      <c r="B12" s="773"/>
      <c r="C12" s="4" t="s">
        <v>19</v>
      </c>
      <c r="D12" s="72">
        <v>0</v>
      </c>
      <c r="E12" s="72">
        <v>0</v>
      </c>
      <c r="F12" s="4" t="s">
        <v>270</v>
      </c>
    </row>
    <row r="13" spans="1:7" ht="13.8" thickBot="1" x14ac:dyDescent="0.3">
      <c r="A13" s="770" t="s">
        <v>20</v>
      </c>
      <c r="B13" s="771"/>
      <c r="C13" s="772"/>
      <c r="D13" s="47"/>
      <c r="E13" s="47"/>
      <c r="F13" s="47"/>
    </row>
    <row r="14" spans="1:7" x14ac:dyDescent="0.25">
      <c r="A14" s="118"/>
      <c r="B14" s="118"/>
      <c r="C14" s="118"/>
      <c r="D14" s="118"/>
      <c r="E14" s="118"/>
      <c r="F14" s="118"/>
    </row>
    <row r="15" spans="1:7" x14ac:dyDescent="0.25">
      <c r="A15" s="706" t="s">
        <v>312</v>
      </c>
      <c r="B15" s="707"/>
      <c r="C15" s="707"/>
      <c r="D15" s="707"/>
      <c r="E15" s="707"/>
      <c r="F15" s="707"/>
      <c r="G15" s="708"/>
    </row>
    <row r="16" spans="1:7" x14ac:dyDescent="0.25">
      <c r="A16" s="722" t="s">
        <v>215</v>
      </c>
      <c r="B16" s="723"/>
      <c r="C16" s="723"/>
      <c r="D16" s="723"/>
      <c r="E16" s="723"/>
      <c r="F16" s="723"/>
      <c r="G16" s="724"/>
    </row>
    <row r="17" spans="1:7" x14ac:dyDescent="0.25">
      <c r="A17" s="725"/>
      <c r="B17" s="726"/>
      <c r="C17" s="726"/>
      <c r="D17" s="726"/>
      <c r="E17" s="726"/>
      <c r="F17" s="726"/>
      <c r="G17" s="727"/>
    </row>
    <row r="18" spans="1:7" ht="49.5" customHeight="1" x14ac:dyDescent="0.25">
      <c r="A18" s="766" t="s">
        <v>743</v>
      </c>
      <c r="B18" s="767"/>
      <c r="C18" s="767"/>
      <c r="D18" s="767"/>
      <c r="E18" s="767"/>
      <c r="F18" s="767"/>
      <c r="G18" s="767"/>
    </row>
  </sheetData>
  <mergeCells count="20">
    <mergeCell ref="A18:G18"/>
    <mergeCell ref="A15:G15"/>
    <mergeCell ref="A16:G17"/>
    <mergeCell ref="A7:A9"/>
    <mergeCell ref="B7:B9"/>
    <mergeCell ref="A13:C13"/>
    <mergeCell ref="A10:A12"/>
    <mergeCell ref="B10:B12"/>
    <mergeCell ref="A6:B6"/>
    <mergeCell ref="A1:B1"/>
    <mergeCell ref="C1:F1"/>
    <mergeCell ref="A2:B2"/>
    <mergeCell ref="C2:F2"/>
    <mergeCell ref="A3:B3"/>
    <mergeCell ref="A5:B5"/>
    <mergeCell ref="C3:F3"/>
    <mergeCell ref="C4:F4"/>
    <mergeCell ref="C6:C9"/>
    <mergeCell ref="A4:B4"/>
    <mergeCell ref="D5:F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499984740745262"/>
  </sheetPr>
  <dimension ref="A1:L20"/>
  <sheetViews>
    <sheetView workbookViewId="0">
      <selection activeCell="E23" sqref="E23"/>
    </sheetView>
  </sheetViews>
  <sheetFormatPr defaultColWidth="11.5546875" defaultRowHeight="13.2" x14ac:dyDescent="0.25"/>
  <cols>
    <col min="1" max="12" width="16.77734375" customWidth="1"/>
    <col min="13" max="14" width="8.77734375" customWidth="1"/>
  </cols>
  <sheetData>
    <row r="1" spans="1:12" ht="13.8" thickBot="1" x14ac:dyDescent="0.3">
      <c r="A1" s="632" t="s">
        <v>0</v>
      </c>
      <c r="B1" s="633"/>
      <c r="C1" s="634" t="s">
        <v>287</v>
      </c>
      <c r="D1" s="635"/>
      <c r="E1" s="635"/>
      <c r="F1" s="635"/>
      <c r="G1" s="635"/>
      <c r="H1" s="635"/>
      <c r="I1" s="635"/>
      <c r="J1" s="635"/>
      <c r="K1" s="635"/>
      <c r="L1" s="636"/>
    </row>
    <row r="2" spans="1:12" ht="13.8" thickBot="1" x14ac:dyDescent="0.3">
      <c r="A2" s="632" t="s">
        <v>288</v>
      </c>
      <c r="B2" s="633"/>
      <c r="C2" s="776" t="s">
        <v>422</v>
      </c>
      <c r="D2" s="635"/>
      <c r="E2" s="635"/>
      <c r="F2" s="635"/>
      <c r="G2" s="635"/>
      <c r="H2" s="635"/>
      <c r="I2" s="635"/>
      <c r="J2" s="635"/>
      <c r="K2" s="635"/>
      <c r="L2" s="636"/>
    </row>
    <row r="3" spans="1:12" ht="13.8" thickBot="1" x14ac:dyDescent="0.3">
      <c r="A3" s="632" t="s">
        <v>289</v>
      </c>
      <c r="B3" s="633"/>
      <c r="C3" s="634" t="s">
        <v>94</v>
      </c>
      <c r="D3" s="635"/>
      <c r="E3" s="635"/>
      <c r="F3" s="635"/>
      <c r="G3" s="635"/>
      <c r="H3" s="635"/>
      <c r="I3" s="635"/>
      <c r="J3" s="635"/>
      <c r="K3" s="635"/>
      <c r="L3" s="636"/>
    </row>
    <row r="4" spans="1:12" ht="13.8" thickBot="1" x14ac:dyDescent="0.3">
      <c r="A4" s="632" t="s">
        <v>290</v>
      </c>
      <c r="B4" s="633"/>
      <c r="C4" s="634" t="s">
        <v>393</v>
      </c>
      <c r="D4" s="635"/>
      <c r="E4" s="635"/>
      <c r="F4" s="635"/>
      <c r="G4" s="635"/>
      <c r="H4" s="635"/>
      <c r="I4" s="635"/>
      <c r="J4" s="635"/>
      <c r="K4" s="635"/>
      <c r="L4" s="636"/>
    </row>
    <row r="5" spans="1:12" ht="13.8" thickBot="1" x14ac:dyDescent="0.3">
      <c r="A5" s="637" t="s">
        <v>291</v>
      </c>
      <c r="B5" s="638"/>
      <c r="C5" s="1" t="s">
        <v>292</v>
      </c>
      <c r="D5" s="639" t="s">
        <v>423</v>
      </c>
      <c r="E5" s="640"/>
      <c r="F5" s="640"/>
      <c r="G5" s="640"/>
      <c r="H5" s="640"/>
      <c r="I5" s="640"/>
      <c r="J5" s="640"/>
      <c r="K5" s="640"/>
      <c r="L5" s="756"/>
    </row>
    <row r="6" spans="1:12" x14ac:dyDescent="0.25">
      <c r="A6" s="675" t="s">
        <v>298</v>
      </c>
      <c r="B6" s="676"/>
      <c r="C6" s="676" t="s">
        <v>299</v>
      </c>
      <c r="D6" s="668" t="s">
        <v>424</v>
      </c>
      <c r="E6" s="668" t="s">
        <v>425</v>
      </c>
      <c r="F6" s="668" t="s">
        <v>426</v>
      </c>
      <c r="G6" s="668" t="s">
        <v>427</v>
      </c>
      <c r="H6" s="668" t="s">
        <v>398</v>
      </c>
      <c r="I6" s="668" t="s">
        <v>428</v>
      </c>
      <c r="J6" s="668" t="s">
        <v>429</v>
      </c>
      <c r="K6" s="668" t="s">
        <v>430</v>
      </c>
      <c r="L6" s="668" t="s">
        <v>405</v>
      </c>
    </row>
    <row r="7" spans="1:12" x14ac:dyDescent="0.25">
      <c r="A7" s="775"/>
      <c r="B7" s="768"/>
      <c r="C7" s="768"/>
      <c r="D7" s="774"/>
      <c r="E7" s="774"/>
      <c r="F7" s="763"/>
      <c r="G7" s="763"/>
      <c r="H7" s="774"/>
      <c r="I7" s="774"/>
      <c r="J7" s="774"/>
      <c r="K7" s="774"/>
      <c r="L7" s="774"/>
    </row>
    <row r="8" spans="1:12" ht="13.8" thickBot="1" x14ac:dyDescent="0.3">
      <c r="A8" s="677"/>
      <c r="B8" s="678"/>
      <c r="C8" s="768"/>
      <c r="D8" s="672"/>
      <c r="E8" s="672"/>
      <c r="F8" s="669"/>
      <c r="G8" s="669"/>
      <c r="H8" s="672"/>
      <c r="I8" s="672"/>
      <c r="J8" s="672"/>
      <c r="K8" s="672"/>
      <c r="L8" s="672"/>
    </row>
    <row r="9" spans="1:12" ht="13.8" thickBot="1" x14ac:dyDescent="0.3">
      <c r="A9" s="625" t="s">
        <v>296</v>
      </c>
      <c r="B9" s="625" t="s">
        <v>297</v>
      </c>
      <c r="C9" s="768"/>
      <c r="D9" s="12" t="s">
        <v>2</v>
      </c>
      <c r="E9" s="12" t="s">
        <v>2</v>
      </c>
      <c r="F9" s="12" t="s">
        <v>431</v>
      </c>
      <c r="G9" s="12" t="s">
        <v>431</v>
      </c>
      <c r="H9" s="12" t="s">
        <v>73</v>
      </c>
      <c r="I9" s="12" t="s">
        <v>80</v>
      </c>
      <c r="J9" s="12" t="s">
        <v>80</v>
      </c>
      <c r="K9" s="12" t="s">
        <v>80</v>
      </c>
      <c r="L9" s="12" t="s">
        <v>414</v>
      </c>
    </row>
    <row r="10" spans="1:12" ht="46.2" thickBot="1" x14ac:dyDescent="0.3">
      <c r="A10" s="631"/>
      <c r="B10" s="631"/>
      <c r="C10" s="768"/>
      <c r="D10" s="12"/>
      <c r="E10" s="12"/>
      <c r="F10" s="12" t="s">
        <v>432</v>
      </c>
      <c r="G10" s="12" t="s">
        <v>432</v>
      </c>
      <c r="H10" s="12" t="s">
        <v>433</v>
      </c>
      <c r="I10" s="12" t="s">
        <v>434</v>
      </c>
      <c r="J10" s="12" t="s">
        <v>434</v>
      </c>
      <c r="K10" s="12"/>
      <c r="L10" s="19" t="s">
        <v>99</v>
      </c>
    </row>
    <row r="11" spans="1:12" ht="14.4" thickBot="1" x14ac:dyDescent="0.35">
      <c r="A11" s="631"/>
      <c r="B11" s="631"/>
      <c r="C11" s="769"/>
      <c r="D11" s="16" t="s">
        <v>100</v>
      </c>
      <c r="E11" s="16" t="s">
        <v>101</v>
      </c>
      <c r="F11" s="16" t="s">
        <v>102</v>
      </c>
      <c r="G11" s="16" t="s">
        <v>103</v>
      </c>
      <c r="H11" s="16" t="s">
        <v>34</v>
      </c>
      <c r="I11" s="16" t="s">
        <v>104</v>
      </c>
      <c r="J11" s="16" t="s">
        <v>105</v>
      </c>
      <c r="K11" s="16" t="s">
        <v>106</v>
      </c>
      <c r="L11" s="16" t="s">
        <v>107</v>
      </c>
    </row>
    <row r="12" spans="1:12" ht="14.4" thickTop="1" thickBot="1" x14ac:dyDescent="0.3">
      <c r="A12" s="625"/>
      <c r="B12" s="625"/>
      <c r="C12" s="4" t="s">
        <v>17</v>
      </c>
      <c r="D12" s="72">
        <v>0</v>
      </c>
      <c r="E12" s="72">
        <v>0</v>
      </c>
      <c r="F12" s="72">
        <v>0</v>
      </c>
      <c r="G12" s="72">
        <v>0</v>
      </c>
      <c r="H12" s="4">
        <v>20</v>
      </c>
      <c r="I12" s="72">
        <v>0</v>
      </c>
      <c r="J12" s="72">
        <v>0</v>
      </c>
      <c r="K12" s="72">
        <v>0</v>
      </c>
      <c r="L12" s="8" t="s">
        <v>270</v>
      </c>
    </row>
    <row r="13" spans="1:12" ht="13.8" thickBot="1" x14ac:dyDescent="0.3">
      <c r="A13" s="631"/>
      <c r="B13" s="631"/>
      <c r="C13" s="4" t="s">
        <v>18</v>
      </c>
      <c r="D13" s="72">
        <v>0</v>
      </c>
      <c r="E13" s="72">
        <v>0</v>
      </c>
      <c r="F13" s="72">
        <v>0</v>
      </c>
      <c r="G13" s="72">
        <v>0</v>
      </c>
      <c r="H13" s="4">
        <v>20</v>
      </c>
      <c r="I13" s="72">
        <v>0</v>
      </c>
      <c r="J13" s="72">
        <v>0</v>
      </c>
      <c r="K13" s="72">
        <v>0</v>
      </c>
      <c r="L13" s="8" t="s">
        <v>270</v>
      </c>
    </row>
    <row r="14" spans="1:12" ht="13.8" thickBot="1" x14ac:dyDescent="0.3">
      <c r="A14" s="644"/>
      <c r="B14" s="644"/>
      <c r="C14" s="4" t="s">
        <v>19</v>
      </c>
      <c r="D14" s="72">
        <v>0</v>
      </c>
      <c r="E14" s="72">
        <v>0</v>
      </c>
      <c r="F14" s="72">
        <v>0</v>
      </c>
      <c r="G14" s="72">
        <v>0</v>
      </c>
      <c r="H14" s="4">
        <v>20</v>
      </c>
      <c r="I14" s="72">
        <v>0</v>
      </c>
      <c r="J14" s="72">
        <v>0</v>
      </c>
      <c r="K14" s="72">
        <v>0</v>
      </c>
      <c r="L14" s="8" t="s">
        <v>270</v>
      </c>
    </row>
    <row r="15" spans="1:12" ht="14.4" thickTop="1" thickBot="1" x14ac:dyDescent="0.3">
      <c r="A15" s="770" t="s">
        <v>20</v>
      </c>
      <c r="B15" s="771"/>
      <c r="C15" s="772"/>
      <c r="D15" s="17"/>
      <c r="E15" s="17"/>
      <c r="F15" s="17"/>
      <c r="G15" s="17"/>
      <c r="H15" s="17"/>
      <c r="I15" s="17"/>
      <c r="J15" s="17"/>
      <c r="K15" s="17"/>
      <c r="L15" s="17"/>
    </row>
    <row r="16" spans="1:12" x14ac:dyDescent="0.25">
      <c r="A16" s="167"/>
      <c r="B16" s="167"/>
      <c r="C16" s="167"/>
      <c r="D16" s="168"/>
      <c r="E16" s="168"/>
      <c r="F16" s="168"/>
      <c r="G16" s="168"/>
      <c r="H16" s="168"/>
      <c r="I16" s="168"/>
      <c r="J16" s="168"/>
      <c r="K16" s="168"/>
      <c r="L16" s="166"/>
    </row>
    <row r="17" spans="1:7" x14ac:dyDescent="0.25">
      <c r="A17" s="706" t="s">
        <v>312</v>
      </c>
      <c r="B17" s="707"/>
      <c r="C17" s="707"/>
      <c r="D17" s="707"/>
      <c r="E17" s="707"/>
      <c r="F17" s="707"/>
      <c r="G17" s="708"/>
    </row>
    <row r="18" spans="1:7" x14ac:dyDescent="0.25">
      <c r="A18" s="722" t="s">
        <v>215</v>
      </c>
      <c r="B18" s="723"/>
      <c r="C18" s="723"/>
      <c r="D18" s="723"/>
      <c r="E18" s="723"/>
      <c r="F18" s="723"/>
      <c r="G18" s="724"/>
    </row>
    <row r="19" spans="1:7" x14ac:dyDescent="0.25">
      <c r="A19" s="725"/>
      <c r="B19" s="726"/>
      <c r="C19" s="726"/>
      <c r="D19" s="726"/>
      <c r="E19" s="726"/>
      <c r="F19" s="726"/>
      <c r="G19" s="727"/>
    </row>
    <row r="20" spans="1:7" ht="53.25" customHeight="1" x14ac:dyDescent="0.25">
      <c r="A20" s="762" t="s">
        <v>586</v>
      </c>
      <c r="B20" s="762"/>
      <c r="C20" s="762"/>
      <c r="D20" s="762"/>
      <c r="E20" s="762"/>
      <c r="F20" s="762"/>
      <c r="G20" s="762"/>
    </row>
  </sheetData>
  <mergeCells count="29">
    <mergeCell ref="A20:G20"/>
    <mergeCell ref="A17:G17"/>
    <mergeCell ref="A18:G19"/>
    <mergeCell ref="A1:B1"/>
    <mergeCell ref="C1:L1"/>
    <mergeCell ref="A2:B2"/>
    <mergeCell ref="C2:L2"/>
    <mergeCell ref="A3:B3"/>
    <mergeCell ref="C3:L3"/>
    <mergeCell ref="K6:K8"/>
    <mergeCell ref="L6:L8"/>
    <mergeCell ref="A9:A11"/>
    <mergeCell ref="B9:B11"/>
    <mergeCell ref="A4:B4"/>
    <mergeCell ref="C4:L4"/>
    <mergeCell ref="A5:B5"/>
    <mergeCell ref="D5:L5"/>
    <mergeCell ref="A6:B8"/>
    <mergeCell ref="C6:C11"/>
    <mergeCell ref="J6:J8"/>
    <mergeCell ref="D6:D8"/>
    <mergeCell ref="E6:E8"/>
    <mergeCell ref="F6:F8"/>
    <mergeCell ref="G6:G8"/>
    <mergeCell ref="A12:A14"/>
    <mergeCell ref="B12:B14"/>
    <mergeCell ref="A15:C15"/>
    <mergeCell ref="H6:H8"/>
    <mergeCell ref="I6:I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499984740745262"/>
  </sheetPr>
  <dimension ref="A1:G20"/>
  <sheetViews>
    <sheetView workbookViewId="0">
      <selection activeCell="A21" sqref="A21"/>
    </sheetView>
  </sheetViews>
  <sheetFormatPr defaultColWidth="11.5546875" defaultRowHeight="13.2" x14ac:dyDescent="0.25"/>
  <cols>
    <col min="1" max="6" width="16.77734375" customWidth="1"/>
  </cols>
  <sheetData>
    <row r="1" spans="1:6" ht="13.8" thickBot="1" x14ac:dyDescent="0.3">
      <c r="A1" s="632" t="s">
        <v>0</v>
      </c>
      <c r="B1" s="633"/>
      <c r="C1" s="634" t="s">
        <v>287</v>
      </c>
      <c r="D1" s="635"/>
      <c r="E1" s="635"/>
      <c r="F1" s="636"/>
    </row>
    <row r="2" spans="1:6" ht="27" customHeight="1" thickBot="1" x14ac:dyDescent="0.3">
      <c r="A2" s="632" t="s">
        <v>288</v>
      </c>
      <c r="B2" s="633"/>
      <c r="C2" s="634" t="s">
        <v>435</v>
      </c>
      <c r="D2" s="635"/>
      <c r="E2" s="635"/>
      <c r="F2" s="636"/>
    </row>
    <row r="3" spans="1:6" ht="13.8" thickBot="1" x14ac:dyDescent="0.3">
      <c r="A3" s="632" t="s">
        <v>289</v>
      </c>
      <c r="B3" s="633"/>
      <c r="C3" s="634" t="s">
        <v>94</v>
      </c>
      <c r="D3" s="635"/>
      <c r="E3" s="635"/>
      <c r="F3" s="636"/>
    </row>
    <row r="4" spans="1:6" ht="13.8" thickBot="1" x14ac:dyDescent="0.3">
      <c r="A4" s="632" t="s">
        <v>290</v>
      </c>
      <c r="B4" s="633"/>
      <c r="C4" s="634" t="s">
        <v>410</v>
      </c>
      <c r="D4" s="635"/>
      <c r="E4" s="635"/>
      <c r="F4" s="636"/>
    </row>
    <row r="5" spans="1:6" ht="13.8" thickBot="1" x14ac:dyDescent="0.3">
      <c r="A5" s="637" t="s">
        <v>291</v>
      </c>
      <c r="B5" s="638"/>
      <c r="C5" s="1" t="s">
        <v>292</v>
      </c>
      <c r="D5" s="639" t="s">
        <v>345</v>
      </c>
      <c r="E5" s="640"/>
      <c r="F5" s="756"/>
    </row>
    <row r="6" spans="1:6" ht="34.799999999999997" thickBot="1" x14ac:dyDescent="0.3">
      <c r="A6" s="642" t="s">
        <v>298</v>
      </c>
      <c r="B6" s="643"/>
      <c r="C6" s="676" t="s">
        <v>299</v>
      </c>
      <c r="D6" s="3" t="s">
        <v>436</v>
      </c>
      <c r="E6" s="3" t="s">
        <v>348</v>
      </c>
      <c r="F6" s="3" t="s">
        <v>438</v>
      </c>
    </row>
    <row r="7" spans="1:6" ht="14.1" customHeight="1" thickBot="1" x14ac:dyDescent="0.3">
      <c r="A7" s="625" t="s">
        <v>296</v>
      </c>
      <c r="B7" s="625" t="s">
        <v>297</v>
      </c>
      <c r="C7" s="768"/>
      <c r="D7" s="4" t="s">
        <v>2</v>
      </c>
      <c r="E7" s="4" t="s">
        <v>413</v>
      </c>
      <c r="F7" s="4" t="s">
        <v>414</v>
      </c>
    </row>
    <row r="8" spans="1:6" ht="14.4" thickBot="1" x14ac:dyDescent="0.35">
      <c r="A8" s="631"/>
      <c r="B8" s="631"/>
      <c r="C8" s="768"/>
      <c r="D8" s="4"/>
      <c r="E8" s="4" t="s">
        <v>437</v>
      </c>
      <c r="F8" s="22" t="s">
        <v>47</v>
      </c>
    </row>
    <row r="9" spans="1:6" ht="14.4" thickBot="1" x14ac:dyDescent="0.35">
      <c r="A9" s="631"/>
      <c r="B9" s="631"/>
      <c r="C9" s="769"/>
      <c r="D9" s="16" t="s">
        <v>10</v>
      </c>
      <c r="E9" s="16" t="s">
        <v>48</v>
      </c>
      <c r="F9" s="5" t="s">
        <v>49</v>
      </c>
    </row>
    <row r="10" spans="1:6" ht="14.4" thickTop="1" thickBot="1" x14ac:dyDescent="0.3">
      <c r="A10" s="630" t="s">
        <v>53</v>
      </c>
      <c r="B10" s="630" t="s">
        <v>53</v>
      </c>
      <c r="C10" s="4" t="s">
        <v>17</v>
      </c>
      <c r="D10" s="72">
        <v>0</v>
      </c>
      <c r="E10" s="72">
        <v>0</v>
      </c>
      <c r="F10" s="8" t="s">
        <v>270</v>
      </c>
    </row>
    <row r="11" spans="1:6" ht="13.8" thickBot="1" x14ac:dyDescent="0.3">
      <c r="A11" s="631"/>
      <c r="B11" s="631"/>
      <c r="C11" s="4" t="s">
        <v>18</v>
      </c>
      <c r="D11" s="72">
        <v>0</v>
      </c>
      <c r="E11" s="72">
        <v>0</v>
      </c>
      <c r="F11" s="8" t="s">
        <v>270</v>
      </c>
    </row>
    <row r="12" spans="1:6" ht="13.8" thickBot="1" x14ac:dyDescent="0.3">
      <c r="A12" s="773"/>
      <c r="B12" s="773"/>
      <c r="C12" s="4" t="s">
        <v>19</v>
      </c>
      <c r="D12" s="72">
        <v>0</v>
      </c>
      <c r="E12" s="72">
        <v>0</v>
      </c>
      <c r="F12" s="8" t="s">
        <v>270</v>
      </c>
    </row>
    <row r="13" spans="1:6" ht="13.8" thickBot="1" x14ac:dyDescent="0.3">
      <c r="A13" s="770" t="s">
        <v>20</v>
      </c>
      <c r="B13" s="771"/>
      <c r="C13" s="772"/>
      <c r="D13" s="17"/>
      <c r="E13" s="17"/>
      <c r="F13" s="17"/>
    </row>
    <row r="14" spans="1:6" x14ac:dyDescent="0.25">
      <c r="A14" s="167"/>
      <c r="B14" s="167"/>
      <c r="C14" s="167"/>
      <c r="D14" s="168"/>
      <c r="E14" s="168"/>
      <c r="F14" s="166"/>
    </row>
    <row r="15" spans="1:6" x14ac:dyDescent="0.25">
      <c r="A15" s="167"/>
      <c r="B15" s="167"/>
      <c r="C15" s="167"/>
      <c r="D15" s="168"/>
      <c r="E15" s="168"/>
      <c r="F15" s="166"/>
    </row>
    <row r="16" spans="1:6" x14ac:dyDescent="0.25">
      <c r="A16" s="167"/>
      <c r="B16" s="167"/>
      <c r="C16" s="167"/>
      <c r="D16" s="168"/>
      <c r="E16" s="168"/>
      <c r="F16" s="166"/>
    </row>
    <row r="17" spans="1:7" x14ac:dyDescent="0.25">
      <c r="A17" s="706" t="s">
        <v>312</v>
      </c>
      <c r="B17" s="707"/>
      <c r="C17" s="707"/>
      <c r="D17" s="707"/>
      <c r="E17" s="707"/>
      <c r="F17" s="707"/>
      <c r="G17" s="708"/>
    </row>
    <row r="18" spans="1:7" x14ac:dyDescent="0.25">
      <c r="A18" s="722" t="s">
        <v>215</v>
      </c>
      <c r="B18" s="723"/>
      <c r="C18" s="723"/>
      <c r="D18" s="723"/>
      <c r="E18" s="723"/>
      <c r="F18" s="723"/>
      <c r="G18" s="724"/>
    </row>
    <row r="19" spans="1:7" x14ac:dyDescent="0.25">
      <c r="A19" s="725"/>
      <c r="B19" s="726"/>
      <c r="C19" s="726"/>
      <c r="D19" s="726"/>
      <c r="E19" s="726"/>
      <c r="F19" s="726"/>
      <c r="G19" s="727"/>
    </row>
    <row r="20" spans="1:7" ht="34.5" customHeight="1" x14ac:dyDescent="0.25">
      <c r="A20" s="777" t="s">
        <v>842</v>
      </c>
      <c r="B20" s="778"/>
      <c r="C20" s="778"/>
      <c r="D20" s="778"/>
      <c r="E20" s="778"/>
      <c r="F20" s="778"/>
      <c r="G20" s="779"/>
    </row>
  </sheetData>
  <mergeCells count="20">
    <mergeCell ref="A4:B4"/>
    <mergeCell ref="C4:F4"/>
    <mergeCell ref="A5:B5"/>
    <mergeCell ref="A1:B1"/>
    <mergeCell ref="C1:F1"/>
    <mergeCell ref="A2:B2"/>
    <mergeCell ref="C2:F2"/>
    <mergeCell ref="A3:B3"/>
    <mergeCell ref="C3:F3"/>
    <mergeCell ref="D5:F5"/>
    <mergeCell ref="A6:B6"/>
    <mergeCell ref="C6:C9"/>
    <mergeCell ref="A7:A9"/>
    <mergeCell ref="A20:G20"/>
    <mergeCell ref="A17:G17"/>
    <mergeCell ref="A18:G19"/>
    <mergeCell ref="B7:B9"/>
    <mergeCell ref="A10:A12"/>
    <mergeCell ref="B10:B12"/>
    <mergeCell ref="A13:C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9"/>
  <sheetViews>
    <sheetView zoomScaleNormal="100" workbookViewId="0">
      <selection activeCell="A16" sqref="A16:C16"/>
    </sheetView>
  </sheetViews>
  <sheetFormatPr defaultColWidth="11.5546875" defaultRowHeight="13.2" x14ac:dyDescent="0.25"/>
  <cols>
    <col min="1" max="1" width="13" customWidth="1"/>
    <col min="2" max="2" width="12.5546875" customWidth="1"/>
    <col min="3" max="3" width="10.77734375" customWidth="1"/>
    <col min="4" max="4" width="11.21875" customWidth="1"/>
    <col min="5" max="5" width="10.77734375" customWidth="1"/>
    <col min="6" max="6" width="11.44140625" customWidth="1"/>
    <col min="7" max="7" width="14.5546875" customWidth="1"/>
    <col min="8" max="8" width="11.44140625" customWidth="1"/>
    <col min="9" max="9" width="13.77734375" customWidth="1"/>
    <col min="10" max="10" width="12.21875" customWidth="1"/>
    <col min="11" max="11" width="10.77734375" customWidth="1"/>
    <col min="12" max="12" width="9.21875" customWidth="1"/>
    <col min="13" max="13" width="12" customWidth="1"/>
    <col min="14" max="14" width="7.77734375" customWidth="1"/>
    <col min="15" max="15" width="10.21875" customWidth="1"/>
    <col min="16" max="17" width="8.44140625" customWidth="1"/>
    <col min="18" max="18" width="14.77734375" customWidth="1"/>
    <col min="19" max="19" width="8.5546875" customWidth="1"/>
    <col min="20" max="20" width="12.21875" customWidth="1"/>
    <col min="21" max="22" width="12.77734375" customWidth="1"/>
    <col min="23" max="23" width="9.21875" customWidth="1"/>
    <col min="24" max="24" width="12" customWidth="1"/>
    <col min="25" max="25" width="8.77734375" customWidth="1"/>
    <col min="26" max="26" width="22.77734375" customWidth="1"/>
    <col min="27" max="27" width="11.44140625" customWidth="1"/>
    <col min="28" max="28" width="2.5546875" customWidth="1"/>
    <col min="29" max="29" width="12.44140625" customWidth="1"/>
    <col min="32" max="32" width="13.5546875" customWidth="1"/>
  </cols>
  <sheetData>
    <row r="1" spans="1:33" x14ac:dyDescent="0.25">
      <c r="A1" s="538" t="s">
        <v>805</v>
      </c>
      <c r="B1" s="539"/>
      <c r="C1" s="539"/>
      <c r="D1" s="539"/>
      <c r="E1" s="540"/>
    </row>
    <row r="2" spans="1:33" x14ac:dyDescent="0.25">
      <c r="A2" s="541"/>
      <c r="B2" s="542"/>
      <c r="C2" s="542"/>
      <c r="D2" s="542"/>
      <c r="E2" s="543"/>
    </row>
    <row r="3" spans="1:33" x14ac:dyDescent="0.25">
      <c r="A3" s="541"/>
      <c r="B3" s="542"/>
      <c r="C3" s="542"/>
      <c r="D3" s="542"/>
      <c r="E3" s="543"/>
    </row>
    <row r="4" spans="1:33" ht="13.8" thickBot="1" x14ac:dyDescent="0.3">
      <c r="A4" s="544"/>
      <c r="B4" s="545"/>
      <c r="C4" s="545"/>
      <c r="D4" s="545"/>
      <c r="E4" s="546"/>
    </row>
    <row r="6" spans="1:33" ht="13.8" x14ac:dyDescent="0.3">
      <c r="A6" s="314" t="s">
        <v>727</v>
      </c>
      <c r="B6" s="315"/>
      <c r="C6" s="315"/>
      <c r="D6" s="315"/>
      <c r="E6" s="315"/>
      <c r="F6" s="315"/>
      <c r="M6" s="314" t="s">
        <v>728</v>
      </c>
    </row>
    <row r="7" spans="1:33" ht="13.8" x14ac:dyDescent="0.3">
      <c r="A7" s="314"/>
      <c r="B7" s="315"/>
      <c r="C7" s="315"/>
      <c r="D7" s="315"/>
      <c r="E7" s="315"/>
      <c r="F7" s="315"/>
    </row>
    <row r="8" spans="1:33" ht="13.8" x14ac:dyDescent="0.3">
      <c r="A8" s="314" t="s">
        <v>235</v>
      </c>
      <c r="B8" s="315"/>
      <c r="C8" s="315"/>
      <c r="F8" s="315"/>
      <c r="M8" s="314" t="s">
        <v>235</v>
      </c>
    </row>
    <row r="9" spans="1:33" ht="12.75" customHeight="1" x14ac:dyDescent="0.3">
      <c r="A9" s="549" t="s">
        <v>794</v>
      </c>
      <c r="B9" s="549"/>
      <c r="C9" s="549"/>
      <c r="D9" s="549"/>
      <c r="E9" s="549"/>
      <c r="F9" s="315"/>
      <c r="M9" s="549" t="s">
        <v>794</v>
      </c>
      <c r="N9" s="549"/>
      <c r="O9" s="549"/>
      <c r="P9" s="549"/>
      <c r="Q9" s="549"/>
      <c r="R9" s="549"/>
    </row>
    <row r="10" spans="1:33" ht="43.5" customHeight="1" x14ac:dyDescent="0.3">
      <c r="A10" s="548" t="s">
        <v>717</v>
      </c>
      <c r="B10" s="548"/>
      <c r="C10" s="548"/>
      <c r="D10" s="359" t="s">
        <v>709</v>
      </c>
      <c r="E10" s="359" t="s">
        <v>218</v>
      </c>
      <c r="F10" s="360" t="s">
        <v>711</v>
      </c>
      <c r="G10" s="359" t="s">
        <v>218</v>
      </c>
      <c r="H10" s="360" t="s">
        <v>818</v>
      </c>
      <c r="I10" s="359" t="s">
        <v>218</v>
      </c>
      <c r="J10" s="360" t="s">
        <v>712</v>
      </c>
      <c r="K10" s="359" t="s">
        <v>218</v>
      </c>
      <c r="L10" s="317"/>
      <c r="M10" s="360" t="s">
        <v>715</v>
      </c>
      <c r="N10" s="359" t="s">
        <v>218</v>
      </c>
      <c r="O10" s="360" t="s">
        <v>713</v>
      </c>
      <c r="P10" s="360" t="s">
        <v>714</v>
      </c>
      <c r="Q10" s="359" t="s">
        <v>218</v>
      </c>
      <c r="R10" s="360" t="s">
        <v>718</v>
      </c>
      <c r="S10" s="359" t="s">
        <v>218</v>
      </c>
      <c r="T10" s="360" t="s">
        <v>721</v>
      </c>
      <c r="U10" s="359" t="s">
        <v>218</v>
      </c>
      <c r="V10" s="360" t="s">
        <v>722</v>
      </c>
      <c r="W10" s="359" t="s">
        <v>218</v>
      </c>
      <c r="X10" s="360" t="s">
        <v>803</v>
      </c>
      <c r="Y10" s="359" t="s">
        <v>218</v>
      </c>
      <c r="Z10" s="360" t="s">
        <v>820</v>
      </c>
      <c r="AA10" s="359" t="s">
        <v>218</v>
      </c>
      <c r="AC10" s="360" t="s">
        <v>827</v>
      </c>
      <c r="AD10" s="360" t="s">
        <v>828</v>
      </c>
      <c r="AE10" s="360" t="s">
        <v>826</v>
      </c>
      <c r="AF10" s="360" t="s">
        <v>836</v>
      </c>
      <c r="AG10" s="359" t="s">
        <v>218</v>
      </c>
    </row>
    <row r="11" spans="1:33" ht="12.75" customHeight="1" x14ac:dyDescent="0.3">
      <c r="A11" s="547" t="s">
        <v>707</v>
      </c>
      <c r="B11" s="547"/>
      <c r="C11" s="547"/>
      <c r="D11" s="319">
        <v>14760.66</v>
      </c>
      <c r="E11" s="552" t="s">
        <v>710</v>
      </c>
      <c r="F11" s="319">
        <v>80.000513698630115</v>
      </c>
      <c r="G11" s="552" t="s">
        <v>817</v>
      </c>
      <c r="H11" s="319">
        <v>96562.281392592588</v>
      </c>
      <c r="I11" s="552" t="s">
        <v>730</v>
      </c>
      <c r="J11" s="337">
        <v>62.4</v>
      </c>
      <c r="K11" s="556" t="s">
        <v>819</v>
      </c>
      <c r="M11" s="551">
        <v>0.47</v>
      </c>
      <c r="N11" s="537" t="s">
        <v>231</v>
      </c>
      <c r="O11" s="322">
        <v>48.291599999999995</v>
      </c>
      <c r="P11" s="323">
        <f>O11/M$11</f>
        <v>102.74808510638297</v>
      </c>
      <c r="Q11" s="537" t="s">
        <v>725</v>
      </c>
      <c r="R11" s="321">
        <v>1</v>
      </c>
      <c r="S11" s="537" t="s">
        <v>719</v>
      </c>
      <c r="T11" s="321">
        <v>0.24</v>
      </c>
      <c r="U11" s="553" t="s">
        <v>835</v>
      </c>
      <c r="V11" s="321">
        <v>0.54</v>
      </c>
      <c r="W11" s="553" t="s">
        <v>266</v>
      </c>
      <c r="X11" s="321">
        <v>2.2799999999999998</v>
      </c>
      <c r="Y11" s="553" t="s">
        <v>228</v>
      </c>
      <c r="Z11" s="321">
        <v>30.96</v>
      </c>
      <c r="AA11" s="537" t="s">
        <v>725</v>
      </c>
      <c r="AC11" s="321">
        <v>38.521599999999992</v>
      </c>
      <c r="AD11" s="321">
        <v>9.77</v>
      </c>
      <c r="AE11" s="321">
        <f>AC11/M$11</f>
        <v>81.960851063829779</v>
      </c>
      <c r="AF11" s="321">
        <f>AD11/M$11</f>
        <v>20.787234042553191</v>
      </c>
      <c r="AG11" s="537" t="s">
        <v>266</v>
      </c>
    </row>
    <row r="12" spans="1:33" ht="12.75" customHeight="1" x14ac:dyDescent="0.3">
      <c r="A12" s="547" t="s">
        <v>206</v>
      </c>
      <c r="B12" s="547"/>
      <c r="C12" s="547"/>
      <c r="D12" s="319">
        <v>139873.01</v>
      </c>
      <c r="E12" s="552"/>
      <c r="F12" s="319">
        <v>320.00205479452046</v>
      </c>
      <c r="G12" s="552"/>
      <c r="H12" s="319">
        <v>46457.510693103453</v>
      </c>
      <c r="I12" s="552"/>
      <c r="J12" s="337">
        <v>62.4</v>
      </c>
      <c r="K12" s="557"/>
      <c r="M12" s="551"/>
      <c r="N12" s="537"/>
      <c r="O12" s="322">
        <v>37.397600000000004</v>
      </c>
      <c r="P12" s="323">
        <f t="shared" ref="P12:P20" si="0">O12/M$11</f>
        <v>79.569361702127679</v>
      </c>
      <c r="Q12" s="537"/>
      <c r="R12" s="321">
        <v>1</v>
      </c>
      <c r="S12" s="537"/>
      <c r="T12" s="321">
        <v>0.24</v>
      </c>
      <c r="U12" s="554"/>
      <c r="V12" s="321">
        <v>0.57999999999999996</v>
      </c>
      <c r="W12" s="554"/>
      <c r="X12" s="321">
        <v>2.2799999999999998</v>
      </c>
      <c r="Y12" s="554"/>
      <c r="Z12" s="321">
        <v>26.49</v>
      </c>
      <c r="AA12" s="537"/>
      <c r="AC12" s="321">
        <v>33.467599999999997</v>
      </c>
      <c r="AD12" s="321">
        <v>3.9299999999999997</v>
      </c>
      <c r="AE12" s="321">
        <f t="shared" ref="AE12:AE20" si="1">AC12/M$11</f>
        <v>71.207659574468082</v>
      </c>
      <c r="AF12" s="321">
        <f t="shared" ref="AF12:AF20" si="2">AD12/M$11</f>
        <v>8.3617021276595747</v>
      </c>
      <c r="AG12" s="537"/>
    </row>
    <row r="13" spans="1:33" ht="12.75" customHeight="1" x14ac:dyDescent="0.3">
      <c r="A13" s="547" t="s">
        <v>207</v>
      </c>
      <c r="B13" s="547"/>
      <c r="C13" s="547"/>
      <c r="D13" s="319">
        <v>1256315.8899999999</v>
      </c>
      <c r="E13" s="552"/>
      <c r="F13" s="319">
        <v>1360.0087328767172</v>
      </c>
      <c r="G13" s="552"/>
      <c r="H13" s="319">
        <v>456804.29767037032</v>
      </c>
      <c r="I13" s="552"/>
      <c r="J13" s="337">
        <v>936</v>
      </c>
      <c r="K13" s="557"/>
      <c r="M13" s="551"/>
      <c r="N13" s="537"/>
      <c r="O13" s="322">
        <v>124.1084</v>
      </c>
      <c r="P13" s="323">
        <f t="shared" si="0"/>
        <v>264.06042553191492</v>
      </c>
      <c r="Q13" s="537"/>
      <c r="R13" s="321">
        <v>1.4</v>
      </c>
      <c r="S13" s="537"/>
      <c r="T13" s="321">
        <v>0.24</v>
      </c>
      <c r="U13" s="554"/>
      <c r="V13" s="321">
        <v>0.54</v>
      </c>
      <c r="W13" s="554"/>
      <c r="X13" s="321">
        <v>2.2799999999999998</v>
      </c>
      <c r="Y13" s="554"/>
      <c r="Z13" s="321">
        <v>84.95</v>
      </c>
      <c r="AA13" s="537"/>
      <c r="AC13" s="321">
        <v>114.00839999999999</v>
      </c>
      <c r="AD13" s="321">
        <v>10.09</v>
      </c>
      <c r="AE13" s="321">
        <f t="shared" si="1"/>
        <v>242.57106382978725</v>
      </c>
      <c r="AF13" s="321">
        <f t="shared" si="2"/>
        <v>21.468085106382979</v>
      </c>
      <c r="AG13" s="537"/>
    </row>
    <row r="14" spans="1:33" ht="14.25" customHeight="1" x14ac:dyDescent="0.3">
      <c r="A14" s="547" t="s">
        <v>208</v>
      </c>
      <c r="B14" s="547"/>
      <c r="C14" s="547"/>
      <c r="D14" s="319">
        <v>523139.65</v>
      </c>
      <c r="E14" s="552"/>
      <c r="F14" s="319">
        <v>9760.0626712328703</v>
      </c>
      <c r="G14" s="552"/>
      <c r="H14" s="319">
        <v>269556.93956153846</v>
      </c>
      <c r="I14" s="552"/>
      <c r="J14" s="337">
        <v>936</v>
      </c>
      <c r="K14" s="557"/>
      <c r="M14" s="551"/>
      <c r="N14" s="537"/>
      <c r="O14" s="322">
        <v>123.55000000000001</v>
      </c>
      <c r="P14" s="323">
        <f t="shared" si="0"/>
        <v>262.87234042553195</v>
      </c>
      <c r="Q14" s="537"/>
      <c r="R14" s="321">
        <v>3.1</v>
      </c>
      <c r="S14" s="537"/>
      <c r="T14" s="321">
        <v>0.24</v>
      </c>
      <c r="U14" s="554"/>
      <c r="V14" s="321">
        <v>0.52</v>
      </c>
      <c r="W14" s="554"/>
      <c r="X14" s="321">
        <v>2.2799999999999998</v>
      </c>
      <c r="Y14" s="554"/>
      <c r="Z14" s="321">
        <v>76.179999999999993</v>
      </c>
      <c r="AA14" s="537"/>
      <c r="AC14" s="321">
        <v>100.66</v>
      </c>
      <c r="AD14" s="321">
        <v>22.89</v>
      </c>
      <c r="AE14" s="321">
        <f t="shared" si="1"/>
        <v>214.17021276595744</v>
      </c>
      <c r="AF14" s="321">
        <f t="shared" si="2"/>
        <v>48.702127659574472</v>
      </c>
      <c r="AG14" s="537"/>
    </row>
    <row r="15" spans="1:33" ht="12.75" customHeight="1" x14ac:dyDescent="0.3">
      <c r="A15" s="547" t="s">
        <v>209</v>
      </c>
      <c r="B15" s="547"/>
      <c r="C15" s="547"/>
      <c r="D15" s="319">
        <v>374630.66</v>
      </c>
      <c r="E15" s="552"/>
      <c r="F15" s="319">
        <v>0</v>
      </c>
      <c r="G15" s="552"/>
      <c r="H15" s="319">
        <v>176240.57191228072</v>
      </c>
      <c r="I15" s="552"/>
      <c r="J15" s="337">
        <v>936</v>
      </c>
      <c r="K15" s="557"/>
      <c r="M15" s="551"/>
      <c r="N15" s="537"/>
      <c r="O15" s="322">
        <v>106.9456</v>
      </c>
      <c r="P15" s="323">
        <f t="shared" si="0"/>
        <v>227.54382978723405</v>
      </c>
      <c r="Q15" s="537"/>
      <c r="R15" s="321">
        <v>1.4</v>
      </c>
      <c r="S15" s="537"/>
      <c r="T15" s="321">
        <v>0.24</v>
      </c>
      <c r="U15" s="554"/>
      <c r="V15" s="321">
        <v>0.56999999999999995</v>
      </c>
      <c r="W15" s="554"/>
      <c r="X15" s="321">
        <v>2.2799999999999998</v>
      </c>
      <c r="Y15" s="554"/>
      <c r="Z15" s="321">
        <v>68.84</v>
      </c>
      <c r="AA15" s="537"/>
      <c r="AC15" s="321">
        <v>91.375599999999991</v>
      </c>
      <c r="AD15" s="321">
        <v>15.57</v>
      </c>
      <c r="AE15" s="321">
        <f t="shared" si="1"/>
        <v>194.41617021276596</v>
      </c>
      <c r="AF15" s="321">
        <f t="shared" si="2"/>
        <v>33.12765957446809</v>
      </c>
      <c r="AG15" s="537"/>
    </row>
    <row r="16" spans="1:33" ht="12.75" customHeight="1" x14ac:dyDescent="0.3">
      <c r="A16" s="547" t="s">
        <v>210</v>
      </c>
      <c r="B16" s="547"/>
      <c r="C16" s="547"/>
      <c r="D16" s="319">
        <v>3020449.96</v>
      </c>
      <c r="E16" s="552"/>
      <c r="F16" s="319">
        <v>91440.587157534217</v>
      </c>
      <c r="G16" s="552"/>
      <c r="H16" s="319">
        <v>154420.20267307694</v>
      </c>
      <c r="I16" s="552"/>
      <c r="J16" s="337">
        <v>62.4</v>
      </c>
      <c r="K16" s="557"/>
      <c r="M16" s="551"/>
      <c r="N16" s="537"/>
      <c r="O16" s="322">
        <v>161.30519999999999</v>
      </c>
      <c r="P16" s="323">
        <f t="shared" si="0"/>
        <v>343.20255319148936</v>
      </c>
      <c r="Q16" s="537"/>
      <c r="R16" s="321">
        <v>3.1</v>
      </c>
      <c r="S16" s="537"/>
      <c r="T16" s="321">
        <v>0.24</v>
      </c>
      <c r="U16" s="554"/>
      <c r="V16" s="321">
        <v>0.52</v>
      </c>
      <c r="W16" s="554"/>
      <c r="X16" s="321">
        <v>2.2799999999999998</v>
      </c>
      <c r="Y16" s="554"/>
      <c r="Z16" s="321">
        <v>111.36</v>
      </c>
      <c r="AA16" s="537"/>
      <c r="AC16" s="321">
        <v>144.90519999999998</v>
      </c>
      <c r="AD16" s="321">
        <v>16.39</v>
      </c>
      <c r="AE16" s="321">
        <f t="shared" si="1"/>
        <v>308.30893617021275</v>
      </c>
      <c r="AF16" s="321">
        <f t="shared" si="2"/>
        <v>34.872340425531917</v>
      </c>
      <c r="AG16" s="537"/>
    </row>
    <row r="17" spans="1:33" ht="12.75" customHeight="1" x14ac:dyDescent="0.3">
      <c r="A17" s="547" t="s">
        <v>211</v>
      </c>
      <c r="B17" s="547"/>
      <c r="C17" s="547"/>
      <c r="D17" s="319">
        <v>262182.59999999998</v>
      </c>
      <c r="E17" s="552"/>
      <c r="F17" s="319">
        <v>13840.08886986307</v>
      </c>
      <c r="G17" s="552"/>
      <c r="H17" s="319">
        <v>45827.264164</v>
      </c>
      <c r="I17" s="552"/>
      <c r="J17" s="337">
        <v>62.4</v>
      </c>
      <c r="K17" s="557"/>
      <c r="M17" s="551"/>
      <c r="N17" s="537"/>
      <c r="O17" s="322">
        <v>84.076799999999977</v>
      </c>
      <c r="P17" s="323">
        <f t="shared" si="0"/>
        <v>178.88680851063825</v>
      </c>
      <c r="Q17" s="537"/>
      <c r="R17" s="321">
        <v>3.1</v>
      </c>
      <c r="S17" s="537"/>
      <c r="T17" s="321">
        <v>0.24</v>
      </c>
      <c r="U17" s="554"/>
      <c r="V17" s="321">
        <v>0.5</v>
      </c>
      <c r="W17" s="554"/>
      <c r="X17" s="321">
        <v>2.2799999999999998</v>
      </c>
      <c r="Y17" s="554"/>
      <c r="Z17" s="321">
        <v>55.43</v>
      </c>
      <c r="AA17" s="537"/>
      <c r="AC17" s="321">
        <v>72.396800000000013</v>
      </c>
      <c r="AD17" s="321">
        <v>11.68</v>
      </c>
      <c r="AE17" s="321">
        <f t="shared" si="1"/>
        <v>154.03574468085111</v>
      </c>
      <c r="AF17" s="321">
        <f t="shared" si="2"/>
        <v>24.851063829787236</v>
      </c>
      <c r="AG17" s="537"/>
    </row>
    <row r="18" spans="1:33" ht="12.75" customHeight="1" x14ac:dyDescent="0.3">
      <c r="A18" s="547" t="s">
        <v>212</v>
      </c>
      <c r="B18" s="547"/>
      <c r="C18" s="547"/>
      <c r="D18" s="319">
        <v>68313.460000000006</v>
      </c>
      <c r="E18" s="552"/>
      <c r="F18" s="319">
        <v>0</v>
      </c>
      <c r="G18" s="552"/>
      <c r="H18" s="319">
        <v>0</v>
      </c>
      <c r="I18" s="552"/>
      <c r="J18" s="337">
        <v>0</v>
      </c>
      <c r="K18" s="557"/>
      <c r="M18" s="551"/>
      <c r="N18" s="537"/>
      <c r="O18" s="322">
        <v>86.629999999999981</v>
      </c>
      <c r="P18" s="323">
        <f t="shared" si="0"/>
        <v>184.31914893617019</v>
      </c>
      <c r="Q18" s="537"/>
      <c r="R18" s="321">
        <v>3.1</v>
      </c>
      <c r="S18" s="537"/>
      <c r="T18" s="321">
        <v>0.24</v>
      </c>
      <c r="U18" s="554"/>
      <c r="V18" s="321">
        <v>0.88</v>
      </c>
      <c r="W18" s="554"/>
      <c r="X18" s="321">
        <v>2.2799999999999998</v>
      </c>
      <c r="Y18" s="554"/>
      <c r="Z18" s="321">
        <v>69.3</v>
      </c>
      <c r="AA18" s="537"/>
      <c r="AC18" s="321">
        <v>82.67</v>
      </c>
      <c r="AD18" s="321">
        <v>3.96</v>
      </c>
      <c r="AE18" s="321">
        <f t="shared" si="1"/>
        <v>175.89361702127661</v>
      </c>
      <c r="AF18" s="321">
        <f t="shared" si="2"/>
        <v>8.4255319148936181</v>
      </c>
      <c r="AG18" s="537"/>
    </row>
    <row r="19" spans="1:33" ht="12.75" customHeight="1" x14ac:dyDescent="0.3">
      <c r="A19" s="547" t="s">
        <v>213</v>
      </c>
      <c r="B19" s="547"/>
      <c r="C19" s="547"/>
      <c r="D19" s="319">
        <v>300226.73</v>
      </c>
      <c r="E19" s="552"/>
      <c r="F19" s="319">
        <v>0</v>
      </c>
      <c r="G19" s="552"/>
      <c r="H19" s="319">
        <v>5736.1928536585365</v>
      </c>
      <c r="I19" s="552"/>
      <c r="J19" s="337">
        <v>0</v>
      </c>
      <c r="K19" s="557"/>
      <c r="M19" s="551"/>
      <c r="N19" s="537"/>
      <c r="O19" s="322">
        <v>76.429199999999994</v>
      </c>
      <c r="P19" s="323">
        <f t="shared" si="0"/>
        <v>162.61531914893618</v>
      </c>
      <c r="Q19" s="537"/>
      <c r="R19" s="321">
        <v>3.1</v>
      </c>
      <c r="S19" s="537"/>
      <c r="T19" s="321">
        <v>0.24</v>
      </c>
      <c r="U19" s="554"/>
      <c r="V19" s="321">
        <v>0.41</v>
      </c>
      <c r="W19" s="554"/>
      <c r="X19" s="321">
        <v>2.2799999999999998</v>
      </c>
      <c r="Y19" s="554"/>
      <c r="Z19" s="321">
        <v>50.599999999999994</v>
      </c>
      <c r="AA19" s="537"/>
      <c r="AC19" s="321">
        <v>66.3292</v>
      </c>
      <c r="AD19" s="321">
        <v>10.09</v>
      </c>
      <c r="AE19" s="321">
        <f t="shared" si="1"/>
        <v>141.12595744680851</v>
      </c>
      <c r="AF19" s="321">
        <f t="shared" si="2"/>
        <v>21.468085106382979</v>
      </c>
      <c r="AG19" s="537"/>
    </row>
    <row r="20" spans="1:33" ht="12.75" customHeight="1" x14ac:dyDescent="0.3">
      <c r="A20" s="547" t="s">
        <v>708</v>
      </c>
      <c r="B20" s="547"/>
      <c r="C20" s="547"/>
      <c r="D20" s="319">
        <v>97016.13</v>
      </c>
      <c r="E20" s="336" t="s">
        <v>734</v>
      </c>
      <c r="F20" s="319">
        <v>1502562.66</v>
      </c>
      <c r="G20" s="225"/>
      <c r="H20" s="325">
        <v>0</v>
      </c>
      <c r="I20" s="225"/>
      <c r="J20" s="337">
        <v>62.4</v>
      </c>
      <c r="K20" s="558"/>
      <c r="M20" s="551"/>
      <c r="N20" s="537"/>
      <c r="O20" s="322">
        <v>86.5505</v>
      </c>
      <c r="P20" s="323">
        <f t="shared" si="0"/>
        <v>184.15</v>
      </c>
      <c r="Q20" s="318" t="s">
        <v>716</v>
      </c>
      <c r="R20" s="321">
        <v>9.49</v>
      </c>
      <c r="S20" s="318" t="s">
        <v>720</v>
      </c>
      <c r="T20" s="321">
        <v>0.24</v>
      </c>
      <c r="U20" s="555"/>
      <c r="V20" s="321">
        <v>0.54</v>
      </c>
      <c r="W20" s="338" t="s">
        <v>737</v>
      </c>
      <c r="X20" s="321">
        <v>1.1100000000000001</v>
      </c>
      <c r="Y20" s="555"/>
      <c r="Z20" s="321">
        <v>90</v>
      </c>
      <c r="AA20" s="318" t="s">
        <v>716</v>
      </c>
      <c r="AC20" s="321">
        <f>O20*0.88</f>
        <v>76.164439999999999</v>
      </c>
      <c r="AD20" s="321">
        <f>O20*0.12</f>
        <v>10.386059999999999</v>
      </c>
      <c r="AE20" s="321">
        <f t="shared" si="1"/>
        <v>162.05200000000002</v>
      </c>
      <c r="AF20" s="321">
        <f t="shared" si="2"/>
        <v>22.097999999999999</v>
      </c>
      <c r="AG20" s="318" t="s">
        <v>716</v>
      </c>
    </row>
    <row r="21" spans="1:33" ht="13.8" x14ac:dyDescent="0.3">
      <c r="A21" s="559" t="s">
        <v>700</v>
      </c>
      <c r="B21" s="560"/>
      <c r="C21" s="561"/>
      <c r="D21" s="316">
        <f>SUM(D11:D20)</f>
        <v>6056908.7499999991</v>
      </c>
      <c r="E21" s="334"/>
      <c r="F21" s="316">
        <f>SUM(F11:F20)</f>
        <v>1619363.41</v>
      </c>
      <c r="G21" s="316"/>
      <c r="H21" s="316">
        <f>SUM(H11:H20)</f>
        <v>1251605.260920621</v>
      </c>
      <c r="I21" s="225"/>
      <c r="J21" s="316">
        <f>SUM(J11:J20)</f>
        <v>3120.0000000000005</v>
      </c>
      <c r="K21" s="225"/>
      <c r="M21" s="225"/>
      <c r="N21" s="225"/>
      <c r="O21" s="225"/>
      <c r="P21" s="225"/>
      <c r="Q21" s="225"/>
      <c r="R21" s="225"/>
      <c r="S21" s="225"/>
      <c r="T21" s="225"/>
      <c r="U21" s="225"/>
      <c r="V21" s="225"/>
      <c r="W21" s="338"/>
      <c r="X21" s="225"/>
      <c r="Y21" s="225"/>
      <c r="Z21" s="321"/>
      <c r="AA21" s="225"/>
      <c r="AC21" s="225"/>
      <c r="AD21" s="225"/>
      <c r="AE21" s="225"/>
      <c r="AF21" s="225"/>
      <c r="AG21" s="225"/>
    </row>
    <row r="22" spans="1:33" s="354" customFormat="1" ht="13.8" x14ac:dyDescent="0.3">
      <c r="A22" s="352"/>
      <c r="B22" s="352"/>
      <c r="C22" s="352"/>
      <c r="D22" s="352"/>
      <c r="E22" s="353"/>
      <c r="F22" s="352"/>
      <c r="W22" s="355"/>
    </row>
    <row r="23" spans="1:33" ht="13.8" x14ac:dyDescent="0.3">
      <c r="A23" s="562" t="s">
        <v>752</v>
      </c>
      <c r="B23" s="562"/>
      <c r="C23" s="315"/>
      <c r="D23" s="506">
        <f>D21-D20</f>
        <v>5959892.6199999992</v>
      </c>
      <c r="E23" s="335"/>
      <c r="F23" s="315"/>
      <c r="W23" s="339"/>
      <c r="AC23" s="240"/>
    </row>
    <row r="24" spans="1:33" ht="13.8" x14ac:dyDescent="0.3">
      <c r="A24" s="356"/>
      <c r="B24" s="356"/>
      <c r="C24" s="315"/>
      <c r="D24" s="315"/>
      <c r="E24" s="335"/>
      <c r="F24" s="315"/>
      <c r="W24" s="339"/>
      <c r="AC24" s="416"/>
      <c r="AD24" s="416"/>
    </row>
    <row r="25" spans="1:33" ht="13.8" x14ac:dyDescent="0.25">
      <c r="A25" s="549" t="s">
        <v>795</v>
      </c>
      <c r="B25" s="549"/>
      <c r="C25" s="549"/>
      <c r="D25" s="549"/>
      <c r="E25" s="335"/>
      <c r="N25" s="240"/>
      <c r="R25" s="320"/>
      <c r="W25" s="339"/>
    </row>
    <row r="26" spans="1:33" ht="54" x14ac:dyDescent="0.25">
      <c r="A26" s="563" t="s">
        <v>298</v>
      </c>
      <c r="B26" s="563"/>
      <c r="C26" s="563"/>
      <c r="D26" s="563"/>
      <c r="E26" s="550" t="s">
        <v>746</v>
      </c>
      <c r="F26" s="550"/>
      <c r="G26" s="402" t="s">
        <v>753</v>
      </c>
      <c r="H26" s="402" t="s">
        <v>747</v>
      </c>
      <c r="I26" s="406" t="s">
        <v>823</v>
      </c>
      <c r="J26" s="402" t="s">
        <v>747</v>
      </c>
      <c r="K26" s="402" t="s">
        <v>825</v>
      </c>
      <c r="L26" s="402" t="s">
        <v>747</v>
      </c>
      <c r="M26" s="402" t="s">
        <v>764</v>
      </c>
      <c r="N26" s="402" t="s">
        <v>762</v>
      </c>
      <c r="O26" s="402" t="s">
        <v>218</v>
      </c>
      <c r="R26" s="320"/>
      <c r="W26" s="339"/>
    </row>
    <row r="27" spans="1:33" x14ac:dyDescent="0.25">
      <c r="A27" s="563"/>
      <c r="B27" s="563"/>
      <c r="C27" s="563"/>
      <c r="D27" s="563"/>
      <c r="E27" s="550"/>
      <c r="F27" s="550"/>
      <c r="G27" s="402" t="s">
        <v>748</v>
      </c>
      <c r="H27" s="402"/>
      <c r="I27" s="402" t="s">
        <v>748</v>
      </c>
      <c r="J27" s="402"/>
      <c r="K27" s="402" t="s">
        <v>748</v>
      </c>
      <c r="L27" s="402"/>
      <c r="M27" s="402" t="s">
        <v>761</v>
      </c>
      <c r="N27" s="402" t="s">
        <v>763</v>
      </c>
      <c r="O27" s="402"/>
      <c r="R27" s="320"/>
      <c r="W27" s="339"/>
    </row>
    <row r="28" spans="1:33" ht="43.2" x14ac:dyDescent="0.25">
      <c r="A28" s="361" t="s">
        <v>236</v>
      </c>
      <c r="B28" s="564" t="s">
        <v>765</v>
      </c>
      <c r="C28" s="564"/>
      <c r="D28" s="564"/>
      <c r="E28" s="565" t="s">
        <v>754</v>
      </c>
      <c r="F28" s="565"/>
      <c r="G28" s="357">
        <v>0</v>
      </c>
      <c r="H28" s="362" t="s">
        <v>749</v>
      </c>
      <c r="I28" s="358">
        <v>2.6</v>
      </c>
      <c r="J28" s="363" t="s">
        <v>750</v>
      </c>
      <c r="K28" s="358">
        <v>21</v>
      </c>
      <c r="L28" s="363" t="s">
        <v>751</v>
      </c>
      <c r="M28" s="358">
        <v>21</v>
      </c>
      <c r="N28" s="358">
        <f>M28/M11</f>
        <v>44.680851063829792</v>
      </c>
      <c r="O28" s="363" t="s">
        <v>751</v>
      </c>
      <c r="R28" s="320"/>
      <c r="W28" s="339"/>
    </row>
    <row r="29" spans="1:33" s="354" customFormat="1" x14ac:dyDescent="0.25">
      <c r="I29" s="369"/>
      <c r="J29" s="369"/>
      <c r="K29" s="369"/>
      <c r="L29" s="369"/>
    </row>
    <row r="30" spans="1:33" ht="13.8" x14ac:dyDescent="0.3">
      <c r="A30" s="562" t="s">
        <v>752</v>
      </c>
      <c r="B30" s="562"/>
      <c r="C30" s="315"/>
      <c r="D30" s="315"/>
      <c r="I30" s="364"/>
      <c r="J30" s="364"/>
      <c r="K30" s="364"/>
      <c r="L30" s="364"/>
    </row>
    <row r="31" spans="1:33" ht="13.8" x14ac:dyDescent="0.3">
      <c r="A31" s="356"/>
      <c r="B31" s="356"/>
      <c r="C31" s="315"/>
      <c r="D31" s="315"/>
      <c r="I31" s="364"/>
      <c r="J31" s="364"/>
      <c r="K31" s="364"/>
      <c r="L31" s="364"/>
    </row>
    <row r="32" spans="1:33" ht="13.8" x14ac:dyDescent="0.25">
      <c r="A32" s="549" t="s">
        <v>796</v>
      </c>
      <c r="B32" s="549"/>
      <c r="C32" s="549"/>
      <c r="D32" s="549"/>
    </row>
    <row r="33" spans="1:15" ht="54" x14ac:dyDescent="0.25">
      <c r="A33" s="563" t="s">
        <v>298</v>
      </c>
      <c r="B33" s="563"/>
      <c r="C33" s="563"/>
      <c r="D33" s="563"/>
      <c r="E33" s="550" t="s">
        <v>755</v>
      </c>
      <c r="F33" s="550"/>
      <c r="G33" s="402" t="s">
        <v>756</v>
      </c>
      <c r="H33" s="403" t="s">
        <v>218</v>
      </c>
      <c r="I33" s="403" t="s">
        <v>829</v>
      </c>
      <c r="J33" s="403" t="s">
        <v>747</v>
      </c>
      <c r="K33" s="402" t="s">
        <v>764</v>
      </c>
      <c r="L33" s="402" t="s">
        <v>769</v>
      </c>
      <c r="M33" s="550" t="s">
        <v>218</v>
      </c>
      <c r="N33" s="550"/>
      <c r="O33" s="550"/>
    </row>
    <row r="34" spans="1:15" x14ac:dyDescent="0.25">
      <c r="A34" s="563"/>
      <c r="B34" s="563"/>
      <c r="C34" s="563"/>
      <c r="D34" s="563"/>
      <c r="E34" s="550"/>
      <c r="F34" s="550"/>
      <c r="G34" s="402" t="s">
        <v>767</v>
      </c>
      <c r="H34" s="404"/>
      <c r="I34" s="402" t="s">
        <v>767</v>
      </c>
      <c r="J34" s="404"/>
      <c r="K34" s="402" t="s">
        <v>768</v>
      </c>
      <c r="L34" s="402" t="s">
        <v>763</v>
      </c>
      <c r="M34" s="550"/>
      <c r="N34" s="550"/>
      <c r="O34" s="550"/>
    </row>
    <row r="35" spans="1:15" ht="30.6" x14ac:dyDescent="0.25">
      <c r="A35" s="380" t="s">
        <v>237</v>
      </c>
      <c r="B35" s="582" t="s">
        <v>760</v>
      </c>
      <c r="C35" s="582"/>
      <c r="D35" s="582"/>
      <c r="E35" s="566" t="s">
        <v>757</v>
      </c>
      <c r="F35" s="566"/>
      <c r="G35" s="384">
        <v>16.100000000000001</v>
      </c>
      <c r="H35" s="381" t="s">
        <v>758</v>
      </c>
      <c r="I35" s="385">
        <v>6.2</v>
      </c>
      <c r="J35" s="381" t="s">
        <v>759</v>
      </c>
      <c r="K35" s="391">
        <f>L35*M$11</f>
        <v>37.599999999999994</v>
      </c>
      <c r="L35" s="384">
        <v>80</v>
      </c>
      <c r="M35" s="572" t="s">
        <v>766</v>
      </c>
      <c r="N35" s="572"/>
      <c r="O35" s="572"/>
    </row>
    <row r="36" spans="1:15" s="354" customFormat="1" x14ac:dyDescent="0.25">
      <c r="I36" s="369"/>
      <c r="J36" s="369"/>
      <c r="K36" s="369"/>
      <c r="L36" s="369"/>
    </row>
    <row r="37" spans="1:15" ht="13.8" x14ac:dyDescent="0.3">
      <c r="A37" s="562" t="s">
        <v>752</v>
      </c>
      <c r="B37" s="562"/>
      <c r="C37" s="315"/>
      <c r="D37" s="315"/>
      <c r="K37" s="364"/>
      <c r="L37" s="364"/>
    </row>
    <row r="38" spans="1:15" ht="13.8" x14ac:dyDescent="0.3">
      <c r="A38" s="356"/>
      <c r="B38" s="356"/>
      <c r="C38" s="315"/>
      <c r="D38" s="315"/>
    </row>
    <row r="39" spans="1:15" ht="13.8" x14ac:dyDescent="0.25">
      <c r="A39" s="549" t="s">
        <v>797</v>
      </c>
      <c r="B39" s="549"/>
      <c r="C39" s="549"/>
      <c r="D39" s="549"/>
    </row>
    <row r="40" spans="1:15" ht="48" x14ac:dyDescent="0.25">
      <c r="A40" s="569" t="s">
        <v>298</v>
      </c>
      <c r="B40" s="569"/>
      <c r="C40" s="569"/>
      <c r="D40" s="405" t="s">
        <v>770</v>
      </c>
      <c r="E40" s="568" t="s">
        <v>218</v>
      </c>
      <c r="F40" s="568"/>
      <c r="G40" s="568"/>
      <c r="H40" s="568"/>
    </row>
    <row r="41" spans="1:15" x14ac:dyDescent="0.25">
      <c r="A41" s="569"/>
      <c r="B41" s="569"/>
      <c r="C41" s="569"/>
      <c r="D41" s="405" t="s">
        <v>771</v>
      </c>
      <c r="E41" s="568"/>
      <c r="F41" s="568"/>
      <c r="G41" s="568"/>
      <c r="H41" s="568"/>
    </row>
    <row r="42" spans="1:15" ht="19.5" customHeight="1" x14ac:dyDescent="0.25">
      <c r="A42" s="372" t="s">
        <v>238</v>
      </c>
      <c r="B42" s="567" t="s">
        <v>248</v>
      </c>
      <c r="C42" s="567"/>
      <c r="D42" s="373">
        <v>0</v>
      </c>
      <c r="E42" s="574" t="s">
        <v>772</v>
      </c>
      <c r="F42" s="574"/>
      <c r="G42" s="574"/>
      <c r="H42" s="574"/>
    </row>
    <row r="43" spans="1:15" x14ac:dyDescent="0.25">
      <c r="A43" s="372" t="s">
        <v>238</v>
      </c>
      <c r="B43" s="567" t="s">
        <v>249</v>
      </c>
      <c r="C43" s="567"/>
      <c r="D43" s="373">
        <v>0</v>
      </c>
      <c r="E43" s="574"/>
      <c r="F43" s="574"/>
      <c r="G43" s="574"/>
      <c r="H43" s="574"/>
    </row>
    <row r="44" spans="1:15" s="354" customFormat="1" x14ac:dyDescent="0.25">
      <c r="I44" s="369"/>
      <c r="J44" s="369"/>
      <c r="K44" s="369"/>
      <c r="L44" s="369"/>
    </row>
    <row r="45" spans="1:15" ht="13.8" x14ac:dyDescent="0.3">
      <c r="A45" s="562" t="s">
        <v>752</v>
      </c>
      <c r="B45" s="562"/>
      <c r="C45" s="315"/>
      <c r="D45" s="315"/>
    </row>
    <row r="46" spans="1:15" ht="13.8" x14ac:dyDescent="0.3">
      <c r="A46" s="356"/>
      <c r="B46" s="356"/>
      <c r="C46" s="315"/>
      <c r="D46" s="315"/>
    </row>
    <row r="47" spans="1:15" ht="13.8" x14ac:dyDescent="0.25">
      <c r="A47" s="549" t="s">
        <v>798</v>
      </c>
      <c r="B47" s="549"/>
      <c r="C47" s="549"/>
      <c r="D47" s="549"/>
    </row>
    <row r="48" spans="1:15" ht="38.4" x14ac:dyDescent="0.25">
      <c r="A48" s="569" t="s">
        <v>298</v>
      </c>
      <c r="B48" s="569"/>
      <c r="C48" s="569"/>
      <c r="D48" s="405" t="s">
        <v>778</v>
      </c>
      <c r="E48" s="568" t="s">
        <v>218</v>
      </c>
      <c r="F48" s="568"/>
      <c r="G48" s="568"/>
      <c r="H48" s="568"/>
    </row>
    <row r="49" spans="1:12" x14ac:dyDescent="0.25">
      <c r="A49" s="569"/>
      <c r="B49" s="569"/>
      <c r="C49" s="569"/>
      <c r="D49" s="405" t="s">
        <v>793</v>
      </c>
      <c r="E49" s="575"/>
      <c r="F49" s="576"/>
      <c r="G49" s="576"/>
      <c r="H49" s="577"/>
    </row>
    <row r="50" spans="1:12" ht="15" customHeight="1" x14ac:dyDescent="0.25">
      <c r="A50" s="567" t="s">
        <v>263</v>
      </c>
      <c r="B50" s="570" t="s">
        <v>780</v>
      </c>
      <c r="C50" s="570"/>
      <c r="D50" s="378">
        <v>0</v>
      </c>
      <c r="E50" s="571" t="s">
        <v>779</v>
      </c>
      <c r="F50" s="571"/>
      <c r="G50" s="571"/>
      <c r="H50" s="571"/>
    </row>
    <row r="51" spans="1:12" x14ac:dyDescent="0.25">
      <c r="A51" s="567"/>
      <c r="B51" s="570" t="s">
        <v>264</v>
      </c>
      <c r="C51" s="570"/>
      <c r="D51" s="378">
        <v>0</v>
      </c>
      <c r="E51" s="571"/>
      <c r="F51" s="571"/>
      <c r="G51" s="571"/>
      <c r="H51" s="571"/>
    </row>
    <row r="52" spans="1:12" s="354" customFormat="1" x14ac:dyDescent="0.25">
      <c r="I52" s="369"/>
      <c r="J52" s="369"/>
      <c r="K52" s="369"/>
      <c r="L52" s="369"/>
    </row>
    <row r="53" spans="1:12" ht="13.8" x14ac:dyDescent="0.3">
      <c r="A53" s="562" t="s">
        <v>752</v>
      </c>
      <c r="B53" s="562"/>
      <c r="C53" s="315"/>
      <c r="D53" s="315"/>
    </row>
    <row r="54" spans="1:12" ht="13.8" x14ac:dyDescent="0.3">
      <c r="A54" s="356"/>
      <c r="B54" s="356"/>
      <c r="C54" s="315"/>
      <c r="D54" s="315"/>
    </row>
    <row r="55" spans="1:12" ht="13.8" x14ac:dyDescent="0.25">
      <c r="A55" s="549" t="s">
        <v>799</v>
      </c>
      <c r="B55" s="549"/>
      <c r="C55" s="549"/>
      <c r="D55" s="549"/>
    </row>
    <row r="56" spans="1:12" ht="48" x14ac:dyDescent="0.25">
      <c r="A56" s="569" t="s">
        <v>298</v>
      </c>
      <c r="B56" s="569"/>
      <c r="C56" s="569"/>
      <c r="D56" s="405" t="s">
        <v>781</v>
      </c>
      <c r="E56" s="568" t="s">
        <v>218</v>
      </c>
      <c r="F56" s="568"/>
      <c r="G56" s="568"/>
      <c r="H56" s="568"/>
    </row>
    <row r="57" spans="1:12" x14ac:dyDescent="0.25">
      <c r="A57" s="569"/>
      <c r="B57" s="569"/>
      <c r="C57" s="569"/>
      <c r="D57" s="405" t="s">
        <v>793</v>
      </c>
      <c r="E57" s="568"/>
      <c r="F57" s="568"/>
      <c r="G57" s="568"/>
      <c r="H57" s="568"/>
    </row>
    <row r="58" spans="1:12" ht="15" customHeight="1" x14ac:dyDescent="0.25">
      <c r="A58" s="578" t="s">
        <v>782</v>
      </c>
      <c r="B58" s="580" t="s">
        <v>252</v>
      </c>
      <c r="C58" s="581"/>
      <c r="D58" s="379">
        <v>0</v>
      </c>
      <c r="E58" s="573" t="s">
        <v>804</v>
      </c>
      <c r="F58" s="573"/>
      <c r="G58" s="573"/>
      <c r="H58" s="573"/>
    </row>
    <row r="59" spans="1:12" x14ac:dyDescent="0.25">
      <c r="A59" s="579"/>
      <c r="B59" s="580" t="s">
        <v>254</v>
      </c>
      <c r="C59" s="581"/>
      <c r="D59" s="379">
        <v>0</v>
      </c>
      <c r="E59" s="573"/>
      <c r="F59" s="573"/>
      <c r="G59" s="573"/>
      <c r="H59" s="573"/>
    </row>
  </sheetData>
  <mergeCells count="71">
    <mergeCell ref="M35:O35"/>
    <mergeCell ref="E56:H56"/>
    <mergeCell ref="E57:H57"/>
    <mergeCell ref="E58:H59"/>
    <mergeCell ref="B43:C43"/>
    <mergeCell ref="E42:H43"/>
    <mergeCell ref="E49:H49"/>
    <mergeCell ref="A45:B45"/>
    <mergeCell ref="A47:D47"/>
    <mergeCell ref="A48:C49"/>
    <mergeCell ref="A55:D55"/>
    <mergeCell ref="A56:C57"/>
    <mergeCell ref="A58:A59"/>
    <mergeCell ref="B58:C58"/>
    <mergeCell ref="B59:C59"/>
    <mergeCell ref="B35:D35"/>
    <mergeCell ref="E35:F35"/>
    <mergeCell ref="B42:C42"/>
    <mergeCell ref="A53:B53"/>
    <mergeCell ref="E40:H40"/>
    <mergeCell ref="E41:H41"/>
    <mergeCell ref="A37:B37"/>
    <mergeCell ref="A39:D39"/>
    <mergeCell ref="A40:C41"/>
    <mergeCell ref="A50:A51"/>
    <mergeCell ref="B50:C50"/>
    <mergeCell ref="B51:C51"/>
    <mergeCell ref="E48:H48"/>
    <mergeCell ref="E50:H51"/>
    <mergeCell ref="A21:C21"/>
    <mergeCell ref="A14:C14"/>
    <mergeCell ref="A15:C15"/>
    <mergeCell ref="M33:O33"/>
    <mergeCell ref="M34:O34"/>
    <mergeCell ref="A23:B23"/>
    <mergeCell ref="A33:D34"/>
    <mergeCell ref="E33:F33"/>
    <mergeCell ref="E34:F34"/>
    <mergeCell ref="A30:B30"/>
    <mergeCell ref="A32:D32"/>
    <mergeCell ref="B28:D28"/>
    <mergeCell ref="E28:F28"/>
    <mergeCell ref="A25:D25"/>
    <mergeCell ref="A26:D27"/>
    <mergeCell ref="E26:F26"/>
    <mergeCell ref="E27:F27"/>
    <mergeCell ref="M11:M20"/>
    <mergeCell ref="AA11:AA19"/>
    <mergeCell ref="N11:N20"/>
    <mergeCell ref="Q11:Q19"/>
    <mergeCell ref="E11:E19"/>
    <mergeCell ref="S11:S19"/>
    <mergeCell ref="U11:U20"/>
    <mergeCell ref="Y11:Y20"/>
    <mergeCell ref="K11:K20"/>
    <mergeCell ref="W11:W19"/>
    <mergeCell ref="G11:G19"/>
    <mergeCell ref="I11:I19"/>
    <mergeCell ref="AG11:AG19"/>
    <mergeCell ref="A1:E4"/>
    <mergeCell ref="A20:C20"/>
    <mergeCell ref="A11:C11"/>
    <mergeCell ref="A12:C12"/>
    <mergeCell ref="A13:C13"/>
    <mergeCell ref="A16:C16"/>
    <mergeCell ref="A17:C17"/>
    <mergeCell ref="A18:C18"/>
    <mergeCell ref="A19:C19"/>
    <mergeCell ref="A10:C10"/>
    <mergeCell ref="A9:E9"/>
    <mergeCell ref="M9:R9"/>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499984740745262"/>
  </sheetPr>
  <dimension ref="A1:N58"/>
  <sheetViews>
    <sheetView topLeftCell="A3" zoomScaleNormal="100" workbookViewId="0">
      <selection activeCell="D12" sqref="D12"/>
    </sheetView>
  </sheetViews>
  <sheetFormatPr defaultColWidth="11.5546875" defaultRowHeight="13.2" x14ac:dyDescent="0.25"/>
  <cols>
    <col min="1" max="1" width="36.44140625" customWidth="1"/>
    <col min="2" max="2" width="16.77734375" customWidth="1"/>
    <col min="3" max="3" width="34.21875" customWidth="1"/>
    <col min="4" max="9" width="16.77734375" customWidth="1"/>
    <col min="10" max="10" width="16.44140625" customWidth="1"/>
    <col min="11" max="11" width="33.5546875" customWidth="1"/>
    <col min="14" max="14" width="15.21875" bestFit="1" customWidth="1"/>
  </cols>
  <sheetData>
    <row r="1" spans="1:11" ht="13.8" thickBot="1" x14ac:dyDescent="0.3">
      <c r="A1" s="632" t="s">
        <v>0</v>
      </c>
      <c r="B1" s="633"/>
      <c r="C1" s="634" t="s">
        <v>287</v>
      </c>
      <c r="D1" s="635"/>
      <c r="E1" s="635"/>
      <c r="F1" s="635"/>
      <c r="G1" s="635"/>
      <c r="H1" s="635"/>
      <c r="I1" s="636"/>
    </row>
    <row r="2" spans="1:11" ht="13.8" thickBot="1" x14ac:dyDescent="0.3">
      <c r="A2" s="632" t="s">
        <v>288</v>
      </c>
      <c r="B2" s="633"/>
      <c r="C2" s="634" t="s">
        <v>439</v>
      </c>
      <c r="D2" s="635"/>
      <c r="E2" s="635"/>
      <c r="F2" s="635"/>
      <c r="G2" s="635"/>
      <c r="H2" s="635"/>
      <c r="I2" s="636"/>
    </row>
    <row r="3" spans="1:11" ht="13.8" thickBot="1" x14ac:dyDescent="0.3">
      <c r="A3" s="632" t="s">
        <v>289</v>
      </c>
      <c r="B3" s="633"/>
      <c r="C3" s="634" t="s">
        <v>110</v>
      </c>
      <c r="D3" s="635"/>
      <c r="E3" s="635"/>
      <c r="F3" s="635"/>
      <c r="G3" s="635"/>
      <c r="H3" s="635"/>
      <c r="I3" s="636"/>
    </row>
    <row r="4" spans="1:11" ht="13.8" thickBot="1" x14ac:dyDescent="0.3">
      <c r="A4" s="632" t="s">
        <v>290</v>
      </c>
      <c r="B4" s="633"/>
      <c r="C4" s="634" t="s">
        <v>351</v>
      </c>
      <c r="D4" s="635"/>
      <c r="E4" s="635"/>
      <c r="F4" s="635"/>
      <c r="G4" s="635"/>
      <c r="H4" s="635"/>
      <c r="I4" s="636"/>
    </row>
    <row r="5" spans="1:11" ht="13.8" thickBot="1" x14ac:dyDescent="0.3">
      <c r="A5" s="637" t="s">
        <v>291</v>
      </c>
      <c r="B5" s="638"/>
      <c r="C5" s="1" t="s">
        <v>292</v>
      </c>
      <c r="D5" s="639" t="s">
        <v>440</v>
      </c>
      <c r="E5" s="640"/>
      <c r="F5" s="641"/>
      <c r="G5" s="639" t="s">
        <v>441</v>
      </c>
      <c r="H5" s="640"/>
      <c r="I5" s="641"/>
    </row>
    <row r="6" spans="1:11" ht="31.2" thickBot="1" x14ac:dyDescent="0.3">
      <c r="A6" s="642" t="s">
        <v>298</v>
      </c>
      <c r="B6" s="643"/>
      <c r="C6" s="731" t="s">
        <v>299</v>
      </c>
      <c r="D6" s="49" t="s">
        <v>442</v>
      </c>
      <c r="E6" s="49" t="s">
        <v>443</v>
      </c>
      <c r="F6" s="49" t="s">
        <v>223</v>
      </c>
      <c r="G6" s="49" t="s">
        <v>445</v>
      </c>
      <c r="H6" s="49" t="s">
        <v>444</v>
      </c>
      <c r="I6" s="49" t="s">
        <v>420</v>
      </c>
      <c r="K6" s="435" t="s">
        <v>823</v>
      </c>
    </row>
    <row r="7" spans="1:11" x14ac:dyDescent="0.25">
      <c r="A7" s="731" t="s">
        <v>296</v>
      </c>
      <c r="B7" s="731" t="s">
        <v>297</v>
      </c>
      <c r="C7" s="732"/>
      <c r="D7" s="731" t="s">
        <v>2</v>
      </c>
      <c r="E7" s="25" t="s">
        <v>448</v>
      </c>
      <c r="F7" s="25" t="s">
        <v>449</v>
      </c>
      <c r="G7" s="25" t="s">
        <v>406</v>
      </c>
      <c r="H7" s="25" t="s">
        <v>406</v>
      </c>
      <c r="I7" s="731" t="s">
        <v>451</v>
      </c>
      <c r="K7" s="436" t="s">
        <v>748</v>
      </c>
    </row>
    <row r="8" spans="1:11" ht="13.8" thickBot="1" x14ac:dyDescent="0.3">
      <c r="A8" s="732"/>
      <c r="B8" s="732"/>
      <c r="C8" s="732"/>
      <c r="D8" s="734"/>
      <c r="E8" s="24" t="s">
        <v>111</v>
      </c>
      <c r="F8" s="24" t="s">
        <v>450</v>
      </c>
      <c r="G8" s="24" t="s">
        <v>112</v>
      </c>
      <c r="H8" s="24" t="s">
        <v>112</v>
      </c>
      <c r="I8" s="734"/>
      <c r="K8" s="437">
        <f>'DA y FE'!$I$28</f>
        <v>2.6</v>
      </c>
    </row>
    <row r="9" spans="1:11" ht="38.4" thickBot="1" x14ac:dyDescent="0.3">
      <c r="A9" s="732"/>
      <c r="B9" s="732"/>
      <c r="C9" s="732"/>
      <c r="D9" s="24"/>
      <c r="E9" s="24" t="s">
        <v>446</v>
      </c>
      <c r="F9" s="24">
        <v>0.5</v>
      </c>
      <c r="G9" s="24" t="s">
        <v>447</v>
      </c>
      <c r="H9" s="24" t="s">
        <v>452</v>
      </c>
      <c r="I9" s="50" t="s">
        <v>113</v>
      </c>
      <c r="K9" s="209"/>
    </row>
    <row r="10" spans="1:11" ht="13.8" thickBot="1" x14ac:dyDescent="0.3">
      <c r="A10" s="733"/>
      <c r="B10" s="733"/>
      <c r="C10" s="733"/>
      <c r="D10" s="102" t="s">
        <v>114</v>
      </c>
      <c r="E10" s="45" t="s">
        <v>115</v>
      </c>
      <c r="F10" s="45" t="s">
        <v>14</v>
      </c>
      <c r="G10" s="45" t="s">
        <v>116</v>
      </c>
      <c r="H10" s="45" t="s">
        <v>117</v>
      </c>
      <c r="I10" s="103" t="s">
        <v>118</v>
      </c>
    </row>
    <row r="11" spans="1:11" ht="24.75" customHeight="1" thickTop="1" x14ac:dyDescent="0.25">
      <c r="A11" s="104" t="s">
        <v>235</v>
      </c>
      <c r="B11" s="104" t="s">
        <v>236</v>
      </c>
      <c r="C11" s="346"/>
      <c r="D11" s="345"/>
      <c r="E11" s="102"/>
      <c r="F11" s="102"/>
      <c r="G11" s="102"/>
      <c r="H11" s="365"/>
      <c r="I11" s="366"/>
    </row>
    <row r="12" spans="1:11" x14ac:dyDescent="0.25">
      <c r="A12" s="121" t="s">
        <v>205</v>
      </c>
      <c r="B12" s="104"/>
      <c r="C12" s="347" t="s">
        <v>744</v>
      </c>
      <c r="D12" s="350">
        <f>'DA Uso de la tierra'!J10</f>
        <v>937.89</v>
      </c>
      <c r="E12" s="105">
        <f>'DA y FE'!AE11</f>
        <v>81.960851063829779</v>
      </c>
      <c r="F12" s="105">
        <f>'DA y FE'!$M$11</f>
        <v>0.47</v>
      </c>
      <c r="G12" s="105">
        <f t="shared" ref="G12:G21" si="0">D12*K$8</f>
        <v>2438.5140000000001</v>
      </c>
      <c r="H12" s="345">
        <v>0</v>
      </c>
      <c r="I12" s="367">
        <f>G12+((0-E12)*D12)*F12-H12</f>
        <v>-33690.509423999996</v>
      </c>
      <c r="J12" s="209"/>
    </row>
    <row r="13" spans="1:11" x14ac:dyDescent="0.25">
      <c r="A13" s="121" t="s">
        <v>206</v>
      </c>
      <c r="B13" s="104"/>
      <c r="C13" s="347" t="s">
        <v>744</v>
      </c>
      <c r="D13" s="350">
        <f>'DA Uso de la tierra'!J11</f>
        <v>10047.464999999998</v>
      </c>
      <c r="E13" s="105">
        <f>'DA y FE'!AE12</f>
        <v>71.207659574468082</v>
      </c>
      <c r="F13" s="105">
        <f>'DA y FE'!$M$11</f>
        <v>0.47</v>
      </c>
      <c r="G13" s="105">
        <f t="shared" si="0"/>
        <v>26123.408999999996</v>
      </c>
      <c r="H13" s="345">
        <v>0</v>
      </c>
      <c r="I13" s="367">
        <f t="shared" ref="I13:I21" si="1">G13+((0-E13)*D13)*F13</f>
        <v>-310141.13063399994</v>
      </c>
      <c r="J13" s="209"/>
    </row>
    <row r="14" spans="1:11" x14ac:dyDescent="0.25">
      <c r="A14" s="121" t="s">
        <v>207</v>
      </c>
      <c r="B14" s="104"/>
      <c r="C14" s="347" t="s">
        <v>744</v>
      </c>
      <c r="D14" s="350">
        <f>'DA Uso de la tierra'!J12</f>
        <v>11210.130000000003</v>
      </c>
      <c r="E14" s="105">
        <f>'DA y FE'!AE13</f>
        <v>242.57106382978725</v>
      </c>
      <c r="F14" s="105">
        <f>'DA y FE'!$M$11</f>
        <v>0.47</v>
      </c>
      <c r="G14" s="105">
        <f t="shared" si="0"/>
        <v>29146.338000000007</v>
      </c>
      <c r="H14" s="345">
        <v>0</v>
      </c>
      <c r="I14" s="367">
        <f t="shared" si="1"/>
        <v>-1248902.6470920003</v>
      </c>
      <c r="J14" s="209"/>
    </row>
    <row r="15" spans="1:11" x14ac:dyDescent="0.25">
      <c r="A15" s="121" t="s">
        <v>208</v>
      </c>
      <c r="B15" s="104"/>
      <c r="C15" s="347" t="s">
        <v>744</v>
      </c>
      <c r="D15" s="350">
        <f>'DA Uso de la tierra'!J13</f>
        <v>10144.890000000001</v>
      </c>
      <c r="E15" s="105">
        <f>'DA y FE'!AE14</f>
        <v>214.17021276595744</v>
      </c>
      <c r="F15" s="105">
        <f>'DA y FE'!$M$11</f>
        <v>0.47</v>
      </c>
      <c r="G15" s="105">
        <f t="shared" si="0"/>
        <v>26376.714000000004</v>
      </c>
      <c r="H15" s="345">
        <v>0</v>
      </c>
      <c r="I15" s="367">
        <f t="shared" si="1"/>
        <v>-994807.91339999996</v>
      </c>
      <c r="J15" s="209"/>
    </row>
    <row r="16" spans="1:11" x14ac:dyDescent="0.25">
      <c r="A16" s="121" t="s">
        <v>209</v>
      </c>
      <c r="B16" s="104"/>
      <c r="C16" s="347" t="s">
        <v>744</v>
      </c>
      <c r="D16" s="350">
        <f>'DA Uso de la tierra'!J14</f>
        <v>2305.35</v>
      </c>
      <c r="E16" s="105">
        <f>'DA y FE'!AE15</f>
        <v>194.41617021276596</v>
      </c>
      <c r="F16" s="105">
        <f>'DA y FE'!$M$11</f>
        <v>0.47</v>
      </c>
      <c r="G16" s="105">
        <f t="shared" si="0"/>
        <v>5993.91</v>
      </c>
      <c r="H16" s="345">
        <v>0</v>
      </c>
      <c r="I16" s="367">
        <f t="shared" si="1"/>
        <v>-204658.82945999998</v>
      </c>
      <c r="J16" s="209"/>
    </row>
    <row r="17" spans="1:13" x14ac:dyDescent="0.25">
      <c r="A17" s="343" t="s">
        <v>210</v>
      </c>
      <c r="B17" s="104"/>
      <c r="C17" s="347" t="s">
        <v>744</v>
      </c>
      <c r="D17" s="350">
        <f>'DA Uso de la tierra'!J15</f>
        <v>24199.649999999998</v>
      </c>
      <c r="E17" s="105">
        <f>'DA y FE'!AE16</f>
        <v>308.30893617021275</v>
      </c>
      <c r="F17" s="105">
        <f>'DA y FE'!$M$11</f>
        <v>0.47</v>
      </c>
      <c r="G17" s="105">
        <f t="shared" si="0"/>
        <v>62919.09</v>
      </c>
      <c r="H17" s="345">
        <v>0</v>
      </c>
      <c r="I17" s="367">
        <f t="shared" si="1"/>
        <v>-3443736.0331799993</v>
      </c>
      <c r="J17" s="209"/>
    </row>
    <row r="18" spans="1:13" x14ac:dyDescent="0.25">
      <c r="A18" s="121" t="s">
        <v>211</v>
      </c>
      <c r="B18" s="104"/>
      <c r="C18" s="347" t="s">
        <v>744</v>
      </c>
      <c r="D18" s="350">
        <f>'DA Uso de la tierra'!J16</f>
        <v>17953.650000000001</v>
      </c>
      <c r="E18" s="105">
        <f>'DA y FE'!AE17</f>
        <v>154.03574468085111</v>
      </c>
      <c r="F18" s="105">
        <f>'DA y FE'!$M$11</f>
        <v>0.47</v>
      </c>
      <c r="G18" s="105">
        <f t="shared" si="0"/>
        <v>46679.490000000005</v>
      </c>
      <c r="H18" s="345">
        <v>0</v>
      </c>
      <c r="I18" s="367">
        <f t="shared" si="1"/>
        <v>-1253107.3183200003</v>
      </c>
      <c r="J18" s="209"/>
    </row>
    <row r="19" spans="1:13" x14ac:dyDescent="0.25">
      <c r="A19" s="121" t="s">
        <v>212</v>
      </c>
      <c r="B19" s="104"/>
      <c r="C19" s="347" t="s">
        <v>744</v>
      </c>
      <c r="D19" s="350">
        <f>'DA Uso de la tierra'!J17</f>
        <v>319.13999999999993</v>
      </c>
      <c r="E19" s="105">
        <f>'DA y FE'!AE18</f>
        <v>175.89361702127661</v>
      </c>
      <c r="F19" s="105">
        <f>'DA y FE'!$M$11</f>
        <v>0.47</v>
      </c>
      <c r="G19" s="105">
        <f t="shared" si="0"/>
        <v>829.7639999999999</v>
      </c>
      <c r="H19" s="345">
        <v>0</v>
      </c>
      <c r="I19" s="367">
        <f t="shared" si="1"/>
        <v>-25553.539799999995</v>
      </c>
      <c r="J19" s="209"/>
    </row>
    <row r="20" spans="1:13" x14ac:dyDescent="0.25">
      <c r="A20" s="121" t="s">
        <v>213</v>
      </c>
      <c r="B20" s="104"/>
      <c r="C20" s="347" t="s">
        <v>744</v>
      </c>
      <c r="D20" s="350">
        <f>'DA Uso de la tierra'!J18</f>
        <v>336.91500000000002</v>
      </c>
      <c r="E20" s="105">
        <f>'DA y FE'!AE19</f>
        <v>141.12595744680851</v>
      </c>
      <c r="F20" s="105">
        <f>'DA y FE'!$M$11</f>
        <v>0.47</v>
      </c>
      <c r="G20" s="105">
        <f t="shared" si="0"/>
        <v>875.97900000000004</v>
      </c>
      <c r="H20" s="345">
        <v>0</v>
      </c>
      <c r="I20" s="367">
        <f t="shared" si="1"/>
        <v>-21471.323418</v>
      </c>
      <c r="J20" s="209"/>
    </row>
    <row r="21" spans="1:13" ht="13.8" thickBot="1" x14ac:dyDescent="0.3">
      <c r="A21" s="121" t="s">
        <v>214</v>
      </c>
      <c r="B21" s="104"/>
      <c r="C21" s="347" t="s">
        <v>744</v>
      </c>
      <c r="D21" s="351">
        <f>'DA Uso de la tierra'!J19</f>
        <v>8601.4349999999995</v>
      </c>
      <c r="E21" s="105">
        <f>'DA y FE'!AE20</f>
        <v>162.05200000000002</v>
      </c>
      <c r="F21" s="105">
        <f>'DA y FE'!$M$11</f>
        <v>0.47</v>
      </c>
      <c r="G21" s="105">
        <f t="shared" si="0"/>
        <v>22363.731</v>
      </c>
      <c r="H21" s="345">
        <v>0</v>
      </c>
      <c r="I21" s="367">
        <f t="shared" si="1"/>
        <v>-632759.74897139997</v>
      </c>
      <c r="J21" s="209"/>
    </row>
    <row r="22" spans="1:13" ht="13.8" thickBot="1" x14ac:dyDescent="0.3">
      <c r="A22" s="780" t="s">
        <v>54</v>
      </c>
      <c r="B22" s="781"/>
      <c r="C22" s="782"/>
      <c r="D22" s="107">
        <f>SUM(D12:D21)</f>
        <v>86056.514999999985</v>
      </c>
      <c r="E22" s="108"/>
      <c r="F22" s="108"/>
      <c r="G22" s="108"/>
      <c r="H22" s="108"/>
      <c r="I22" s="368">
        <f>SUM(I12:I21)</f>
        <v>-8168828.9936994007</v>
      </c>
      <c r="J22" s="210">
        <f>SUM(I12:I20)</f>
        <v>-7536069.2447280008</v>
      </c>
      <c r="K22" s="313"/>
      <c r="M22" s="312"/>
    </row>
    <row r="23" spans="1:13" ht="13.8" thickBot="1" x14ac:dyDescent="0.3">
      <c r="A23" s="112" t="s">
        <v>237</v>
      </c>
      <c r="B23" s="112" t="s">
        <v>236</v>
      </c>
      <c r="C23" s="109"/>
      <c r="D23" s="110"/>
      <c r="E23" s="111"/>
      <c r="F23" s="111"/>
      <c r="G23" s="111"/>
      <c r="H23" s="111"/>
      <c r="I23" s="106"/>
    </row>
    <row r="24" spans="1:13" ht="13.8" thickBot="1" x14ac:dyDescent="0.3">
      <c r="A24" s="343" t="s">
        <v>745</v>
      </c>
      <c r="B24" s="112"/>
      <c r="C24" s="348" t="s">
        <v>744</v>
      </c>
      <c r="D24" s="351">
        <f>'DA Uso de la tierra'!J20</f>
        <v>14859</v>
      </c>
      <c r="E24" s="370">
        <f>'DA y FE'!L35</f>
        <v>80</v>
      </c>
      <c r="F24" s="105">
        <f>'DA y FE'!$M$11</f>
        <v>0.47</v>
      </c>
      <c r="G24" s="345">
        <f>D24*K8</f>
        <v>38633.4</v>
      </c>
      <c r="H24" s="105">
        <v>0</v>
      </c>
      <c r="I24" s="371">
        <f>G24+((0-E24)*D24)*F24</f>
        <v>-520065</v>
      </c>
    </row>
    <row r="25" spans="1:13" ht="13.8" thickBot="1" x14ac:dyDescent="0.3">
      <c r="A25" s="739" t="s">
        <v>54</v>
      </c>
      <c r="B25" s="740"/>
      <c r="C25" s="741"/>
      <c r="D25" s="113">
        <f>SUM(D24:D24)</f>
        <v>14859</v>
      </c>
      <c r="E25" s="39"/>
      <c r="F25" s="39"/>
      <c r="G25" s="39"/>
      <c r="H25" s="39"/>
      <c r="I25" s="374">
        <f>SUM(I24:I24)</f>
        <v>-520065</v>
      </c>
    </row>
    <row r="26" spans="1:13" ht="13.8" thickBot="1" x14ac:dyDescent="0.3">
      <c r="A26" s="112" t="s">
        <v>238</v>
      </c>
      <c r="B26" s="112" t="s">
        <v>236</v>
      </c>
      <c r="C26" s="15"/>
      <c r="D26" s="37"/>
      <c r="E26" s="37"/>
      <c r="F26" s="15"/>
      <c r="G26" s="37"/>
      <c r="H26" s="37"/>
      <c r="I26" s="51"/>
    </row>
    <row r="27" spans="1:13" ht="13.8" thickBot="1" x14ac:dyDescent="0.3">
      <c r="A27" s="343" t="s">
        <v>783</v>
      </c>
      <c r="B27" s="116"/>
      <c r="C27" s="348" t="s">
        <v>744</v>
      </c>
      <c r="D27" s="351">
        <f>'DA Uso de la tierra'!J21</f>
        <v>6730.83</v>
      </c>
      <c r="E27" s="117">
        <v>0</v>
      </c>
      <c r="F27" s="105">
        <f>'DA y FE'!$M$11</f>
        <v>0.47</v>
      </c>
      <c r="G27" s="105">
        <f>D27*K8</f>
        <v>17500.157999999999</v>
      </c>
      <c r="H27" s="105">
        <v>0</v>
      </c>
      <c r="I27" s="482">
        <f>G27+((0-E27)*D27)*F27</f>
        <v>17500.157999999999</v>
      </c>
    </row>
    <row r="28" spans="1:13" ht="13.8" thickBot="1" x14ac:dyDescent="0.3">
      <c r="A28" s="739" t="s">
        <v>54</v>
      </c>
      <c r="B28" s="740"/>
      <c r="C28" s="741"/>
      <c r="D28" s="113">
        <f>SUM(D26:D27)</f>
        <v>6730.83</v>
      </c>
      <c r="E28" s="39"/>
      <c r="F28" s="39"/>
      <c r="G28" s="39"/>
      <c r="H28" s="39"/>
      <c r="I28" s="374">
        <f>SUM(I27:I27)</f>
        <v>17500.157999999999</v>
      </c>
    </row>
    <row r="29" spans="1:13" ht="13.8" thickBot="1" x14ac:dyDescent="0.3">
      <c r="A29" s="112" t="s">
        <v>263</v>
      </c>
      <c r="B29" s="112" t="s">
        <v>236</v>
      </c>
      <c r="C29" s="349"/>
      <c r="D29" s="110"/>
      <c r="E29" s="111"/>
      <c r="F29" s="111"/>
      <c r="G29" s="111"/>
      <c r="H29" s="111"/>
      <c r="I29" s="106"/>
    </row>
    <row r="30" spans="1:13" ht="13.8" thickBot="1" x14ac:dyDescent="0.3">
      <c r="A30" s="343" t="s">
        <v>264</v>
      </c>
      <c r="B30" s="112"/>
      <c r="C30" s="348" t="s">
        <v>744</v>
      </c>
      <c r="D30" s="351">
        <f>'DA Uso de la tierra'!J22</f>
        <v>0</v>
      </c>
      <c r="E30" s="114">
        <v>0</v>
      </c>
      <c r="F30" s="105">
        <f>'DA y FE'!$M$11</f>
        <v>0.47</v>
      </c>
      <c r="G30" s="105">
        <f>D30*K8</f>
        <v>0</v>
      </c>
      <c r="H30" s="105">
        <v>0</v>
      </c>
      <c r="I30" s="106">
        <f>G30+((0-E30)*D30)*F30-H30</f>
        <v>0</v>
      </c>
    </row>
    <row r="31" spans="1:13" ht="13.8" thickBot="1" x14ac:dyDescent="0.3">
      <c r="A31" s="739" t="s">
        <v>54</v>
      </c>
      <c r="B31" s="740"/>
      <c r="C31" s="741"/>
      <c r="D31" s="113">
        <f>SUM(D29:D30)</f>
        <v>0</v>
      </c>
      <c r="E31" s="39"/>
      <c r="F31" s="39"/>
      <c r="G31" s="39"/>
      <c r="H31" s="39"/>
      <c r="I31" s="374">
        <f>SUM(I30:I30)</f>
        <v>0</v>
      </c>
    </row>
    <row r="32" spans="1:13" ht="13.8" thickBot="1" x14ac:dyDescent="0.3">
      <c r="A32" s="112" t="s">
        <v>239</v>
      </c>
      <c r="B32" s="112" t="s">
        <v>236</v>
      </c>
      <c r="C32" s="15"/>
      <c r="D32" s="37"/>
      <c r="E32" s="37"/>
      <c r="F32" s="38"/>
      <c r="G32" s="37"/>
      <c r="H32" s="37"/>
      <c r="I32" s="51"/>
    </row>
    <row r="33" spans="1:14" ht="13.8" thickBot="1" x14ac:dyDescent="0.3">
      <c r="A33" s="344" t="s">
        <v>254</v>
      </c>
      <c r="B33" s="115"/>
      <c r="C33" s="348" t="s">
        <v>744</v>
      </c>
      <c r="D33" s="351">
        <f>'DA Uso de la tierra'!J23</f>
        <v>1550.43</v>
      </c>
      <c r="E33" s="114">
        <v>0</v>
      </c>
      <c r="F33" s="105">
        <f>'DA y FE'!$M$11</f>
        <v>0.47</v>
      </c>
      <c r="G33" s="105">
        <f>D33*K8</f>
        <v>4031.1180000000004</v>
      </c>
      <c r="H33" s="105">
        <v>0</v>
      </c>
      <c r="I33" s="483">
        <f>G33+((0-E33)*D33)*F33</f>
        <v>4031.1180000000004</v>
      </c>
    </row>
    <row r="34" spans="1:14" ht="13.8" thickBot="1" x14ac:dyDescent="0.3">
      <c r="A34" s="739" t="s">
        <v>54</v>
      </c>
      <c r="B34" s="740"/>
      <c r="C34" s="741"/>
      <c r="D34" s="126">
        <f>SUM(D33:D33)</f>
        <v>1550.43</v>
      </c>
      <c r="E34" s="39"/>
      <c r="F34" s="152"/>
      <c r="G34" s="39"/>
      <c r="H34" s="39"/>
      <c r="I34" s="374">
        <f>SUM(I33:I33)</f>
        <v>4031.1180000000004</v>
      </c>
    </row>
    <row r="35" spans="1:14" ht="13.8" thickBot="1" x14ac:dyDescent="0.3">
      <c r="A35" s="742" t="s">
        <v>20</v>
      </c>
      <c r="B35" s="743"/>
      <c r="C35" s="744"/>
      <c r="D35" s="219">
        <f>SUM(D22+D25+D28+D31+D34)</f>
        <v>109196.77499999998</v>
      </c>
      <c r="E35" s="40"/>
      <c r="F35" s="40"/>
      <c r="G35" s="40"/>
      <c r="H35" s="40"/>
      <c r="I35" s="219">
        <f>SUM(I22+I25+I28+I31+I34)</f>
        <v>-8667362.7176994011</v>
      </c>
      <c r="N35" s="209"/>
    </row>
    <row r="36" spans="1:14" x14ac:dyDescent="0.25">
      <c r="A36" s="118"/>
      <c r="B36" s="118"/>
      <c r="C36" s="118"/>
      <c r="D36" s="118"/>
      <c r="E36" s="118"/>
      <c r="F36" s="118"/>
      <c r="G36" s="118"/>
      <c r="H36" s="118"/>
      <c r="I36" s="118"/>
    </row>
    <row r="37" spans="1:14" x14ac:dyDescent="0.25">
      <c r="A37" s="118"/>
      <c r="B37" s="118"/>
      <c r="C37" s="118"/>
      <c r="D37" s="118">
        <f>SUM(D12:D20)</f>
        <v>77455.079999999987</v>
      </c>
      <c r="E37" s="118"/>
      <c r="F37" s="118"/>
      <c r="G37" s="118"/>
      <c r="H37" s="118"/>
      <c r="I37" s="118"/>
    </row>
    <row r="39" spans="1:14" x14ac:dyDescent="0.25">
      <c r="A39" s="784" t="s">
        <v>312</v>
      </c>
      <c r="B39" s="784"/>
      <c r="C39" s="784"/>
      <c r="D39" s="784"/>
      <c r="E39" s="784"/>
      <c r="F39" s="784"/>
      <c r="G39" s="784"/>
    </row>
    <row r="40" spans="1:14" x14ac:dyDescent="0.25">
      <c r="A40" s="722" t="s">
        <v>215</v>
      </c>
      <c r="B40" s="723"/>
      <c r="C40" s="723"/>
      <c r="D40" s="723"/>
      <c r="E40" s="723"/>
      <c r="F40" s="723"/>
      <c r="G40" s="724"/>
    </row>
    <row r="41" spans="1:14" x14ac:dyDescent="0.25">
      <c r="A41" s="725"/>
      <c r="B41" s="726"/>
      <c r="C41" s="726"/>
      <c r="D41" s="726"/>
      <c r="E41" s="726"/>
      <c r="F41" s="726"/>
      <c r="G41" s="727"/>
    </row>
    <row r="42" spans="1:14" x14ac:dyDescent="0.25">
      <c r="A42" s="375" t="s">
        <v>216</v>
      </c>
      <c r="B42" s="375" t="s">
        <v>217</v>
      </c>
      <c r="C42" s="786" t="s">
        <v>218</v>
      </c>
      <c r="D42" s="786"/>
      <c r="E42" s="786"/>
      <c r="F42" s="786" t="s">
        <v>219</v>
      </c>
      <c r="G42" s="786"/>
    </row>
    <row r="43" spans="1:14" ht="13.8" thickBot="1" x14ac:dyDescent="0.3">
      <c r="A43" s="87" t="s">
        <v>773</v>
      </c>
      <c r="B43" s="45" t="s">
        <v>114</v>
      </c>
      <c r="C43" s="783" t="s">
        <v>776</v>
      </c>
      <c r="D43" s="783"/>
      <c r="E43" s="783"/>
      <c r="F43" s="787" t="s">
        <v>774</v>
      </c>
      <c r="G43" s="788"/>
    </row>
    <row r="44" spans="1:14" ht="14.4" thickTop="1" thickBot="1" x14ac:dyDescent="0.3">
      <c r="A44" s="376" t="s">
        <v>205</v>
      </c>
      <c r="B44" s="45" t="s">
        <v>115</v>
      </c>
      <c r="C44" s="783" t="s">
        <v>775</v>
      </c>
      <c r="D44" s="783"/>
      <c r="E44" s="783"/>
      <c r="F44" s="789"/>
      <c r="G44" s="790"/>
    </row>
    <row r="45" spans="1:14" ht="14.4" thickTop="1" thickBot="1" x14ac:dyDescent="0.3">
      <c r="A45" s="376" t="s">
        <v>206</v>
      </c>
      <c r="B45" s="45" t="s">
        <v>115</v>
      </c>
      <c r="C45" s="783" t="s">
        <v>775</v>
      </c>
      <c r="D45" s="783"/>
      <c r="E45" s="783"/>
      <c r="F45" s="789"/>
      <c r="G45" s="790"/>
    </row>
    <row r="46" spans="1:14" ht="14.4" thickTop="1" thickBot="1" x14ac:dyDescent="0.3">
      <c r="A46" s="376" t="s">
        <v>207</v>
      </c>
      <c r="B46" s="45" t="s">
        <v>115</v>
      </c>
      <c r="C46" s="783" t="s">
        <v>775</v>
      </c>
      <c r="D46" s="783"/>
      <c r="E46" s="783"/>
      <c r="F46" s="789"/>
      <c r="G46" s="790"/>
    </row>
    <row r="47" spans="1:14" ht="14.4" thickTop="1" thickBot="1" x14ac:dyDescent="0.3">
      <c r="A47" s="376" t="s">
        <v>208</v>
      </c>
      <c r="B47" s="45" t="s">
        <v>115</v>
      </c>
      <c r="C47" s="783" t="s">
        <v>775</v>
      </c>
      <c r="D47" s="783"/>
      <c r="E47" s="783"/>
      <c r="F47" s="789"/>
      <c r="G47" s="790"/>
    </row>
    <row r="48" spans="1:14" ht="14.4" thickTop="1" thickBot="1" x14ac:dyDescent="0.3">
      <c r="A48" s="376" t="s">
        <v>209</v>
      </c>
      <c r="B48" s="45" t="s">
        <v>115</v>
      </c>
      <c r="C48" s="783" t="s">
        <v>775</v>
      </c>
      <c r="D48" s="783"/>
      <c r="E48" s="783"/>
      <c r="F48" s="789"/>
      <c r="G48" s="790"/>
    </row>
    <row r="49" spans="1:7" ht="14.4" thickTop="1" thickBot="1" x14ac:dyDescent="0.3">
      <c r="A49" s="376" t="s">
        <v>210</v>
      </c>
      <c r="B49" s="45" t="s">
        <v>115</v>
      </c>
      <c r="C49" s="783" t="s">
        <v>775</v>
      </c>
      <c r="D49" s="783"/>
      <c r="E49" s="783"/>
      <c r="F49" s="789"/>
      <c r="G49" s="790"/>
    </row>
    <row r="50" spans="1:7" ht="14.4" thickTop="1" thickBot="1" x14ac:dyDescent="0.3">
      <c r="A50" s="376" t="s">
        <v>211</v>
      </c>
      <c r="B50" s="45" t="s">
        <v>115</v>
      </c>
      <c r="C50" s="783" t="s">
        <v>775</v>
      </c>
      <c r="D50" s="783"/>
      <c r="E50" s="783"/>
      <c r="F50" s="789"/>
      <c r="G50" s="790"/>
    </row>
    <row r="51" spans="1:7" ht="14.4" thickTop="1" thickBot="1" x14ac:dyDescent="0.3">
      <c r="A51" s="376" t="s">
        <v>212</v>
      </c>
      <c r="B51" s="45" t="s">
        <v>115</v>
      </c>
      <c r="C51" s="783" t="s">
        <v>775</v>
      </c>
      <c r="D51" s="783"/>
      <c r="E51" s="783"/>
      <c r="F51" s="789"/>
      <c r="G51" s="790"/>
    </row>
    <row r="52" spans="1:7" ht="14.4" thickTop="1" thickBot="1" x14ac:dyDescent="0.3">
      <c r="A52" s="376" t="s">
        <v>213</v>
      </c>
      <c r="B52" s="45" t="s">
        <v>115</v>
      </c>
      <c r="C52" s="783" t="s">
        <v>775</v>
      </c>
      <c r="D52" s="783"/>
      <c r="E52" s="783"/>
      <c r="F52" s="789"/>
      <c r="G52" s="790"/>
    </row>
    <row r="53" spans="1:7" ht="14.4" thickTop="1" thickBot="1" x14ac:dyDescent="0.3">
      <c r="A53" s="376" t="s">
        <v>214</v>
      </c>
      <c r="B53" s="45" t="s">
        <v>115</v>
      </c>
      <c r="C53" s="783" t="s">
        <v>777</v>
      </c>
      <c r="D53" s="783"/>
      <c r="E53" s="783"/>
      <c r="F53" s="791"/>
      <c r="G53" s="792"/>
    </row>
    <row r="54" spans="1:7" ht="14.4" thickTop="1" thickBot="1" x14ac:dyDescent="0.3">
      <c r="A54" s="376" t="s">
        <v>760</v>
      </c>
      <c r="B54" s="45" t="s">
        <v>115</v>
      </c>
      <c r="C54" s="783" t="s">
        <v>766</v>
      </c>
      <c r="D54" s="783"/>
      <c r="E54" s="783"/>
      <c r="F54" s="785"/>
      <c r="G54" s="785"/>
    </row>
    <row r="55" spans="1:7" ht="14.4" thickTop="1" thickBot="1" x14ac:dyDescent="0.3">
      <c r="A55" s="376" t="s">
        <v>251</v>
      </c>
      <c r="B55" s="45" t="s">
        <v>14</v>
      </c>
      <c r="C55" s="795" t="s">
        <v>785</v>
      </c>
      <c r="D55" s="796"/>
      <c r="E55" s="797"/>
      <c r="F55" s="798"/>
      <c r="G55" s="799"/>
    </row>
    <row r="56" spans="1:7" ht="54.75" customHeight="1" thickTop="1" thickBot="1" x14ac:dyDescent="0.3">
      <c r="A56" s="376" t="s">
        <v>744</v>
      </c>
      <c r="B56" s="45" t="s">
        <v>116</v>
      </c>
      <c r="C56" s="783" t="s">
        <v>750</v>
      </c>
      <c r="D56" s="783"/>
      <c r="E56" s="783"/>
      <c r="F56" s="800" t="s">
        <v>824</v>
      </c>
      <c r="G56" s="801"/>
    </row>
    <row r="57" spans="1:7" ht="93.75" customHeight="1" thickTop="1" thickBot="1" x14ac:dyDescent="0.3">
      <c r="A57" s="376" t="s">
        <v>744</v>
      </c>
      <c r="B57" s="45" t="s">
        <v>117</v>
      </c>
      <c r="C57" s="783"/>
      <c r="D57" s="783"/>
      <c r="E57" s="783"/>
      <c r="F57" s="793" t="s">
        <v>838</v>
      </c>
      <c r="G57" s="794"/>
    </row>
    <row r="58" spans="1:7" ht="13.8" thickTop="1" x14ac:dyDescent="0.25"/>
  </sheetData>
  <mergeCells count="47">
    <mergeCell ref="C57:E57"/>
    <mergeCell ref="F57:G57"/>
    <mergeCell ref="C55:E55"/>
    <mergeCell ref="F55:G55"/>
    <mergeCell ref="C56:E56"/>
    <mergeCell ref="F56:G56"/>
    <mergeCell ref="C54:E54"/>
    <mergeCell ref="F54:G54"/>
    <mergeCell ref="A28:C28"/>
    <mergeCell ref="C42:E42"/>
    <mergeCell ref="F42:G42"/>
    <mergeCell ref="C43:E43"/>
    <mergeCell ref="F43:G53"/>
    <mergeCell ref="C44:E44"/>
    <mergeCell ref="C45:E45"/>
    <mergeCell ref="C46:E46"/>
    <mergeCell ref="C47:E47"/>
    <mergeCell ref="C48:E48"/>
    <mergeCell ref="C49:E49"/>
    <mergeCell ref="C50:E50"/>
    <mergeCell ref="C51:E51"/>
    <mergeCell ref="C52:E52"/>
    <mergeCell ref="C53:E53"/>
    <mergeCell ref="A4:B4"/>
    <mergeCell ref="C4:I4"/>
    <mergeCell ref="A5:B5"/>
    <mergeCell ref="A7:A10"/>
    <mergeCell ref="B7:B10"/>
    <mergeCell ref="A31:C31"/>
    <mergeCell ref="A34:C34"/>
    <mergeCell ref="A35:C35"/>
    <mergeCell ref="A39:G39"/>
    <mergeCell ref="A40:G41"/>
    <mergeCell ref="A25:C25"/>
    <mergeCell ref="D5:F5"/>
    <mergeCell ref="G5:I5"/>
    <mergeCell ref="A6:B6"/>
    <mergeCell ref="C6:C10"/>
    <mergeCell ref="I7:I8"/>
    <mergeCell ref="A22:C22"/>
    <mergeCell ref="D7:D8"/>
    <mergeCell ref="A1:B1"/>
    <mergeCell ref="C1:I1"/>
    <mergeCell ref="A2:B2"/>
    <mergeCell ref="C2:I2"/>
    <mergeCell ref="A3:B3"/>
    <mergeCell ref="C3:I3"/>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tint="-0.499984740745262"/>
  </sheetPr>
  <dimension ref="A1:J40"/>
  <sheetViews>
    <sheetView topLeftCell="A6" workbookViewId="0">
      <selection activeCell="H20" sqref="H20"/>
    </sheetView>
  </sheetViews>
  <sheetFormatPr defaultColWidth="11.5546875" defaultRowHeight="13.2" x14ac:dyDescent="0.25"/>
  <cols>
    <col min="1" max="5" width="16.77734375" customWidth="1"/>
    <col min="6" max="7" width="16.77734375" style="320" customWidth="1"/>
    <col min="8" max="8" width="16.77734375" customWidth="1"/>
    <col min="9" max="9" width="11.21875" customWidth="1"/>
    <col min="10" max="10" width="8.77734375" customWidth="1"/>
  </cols>
  <sheetData>
    <row r="1" spans="1:10" ht="13.8" thickBot="1" x14ac:dyDescent="0.3">
      <c r="A1" s="632" t="s">
        <v>0</v>
      </c>
      <c r="B1" s="633"/>
      <c r="C1" s="634" t="s">
        <v>287</v>
      </c>
      <c r="D1" s="635"/>
      <c r="E1" s="635"/>
      <c r="F1" s="635"/>
      <c r="G1" s="635"/>
      <c r="H1" s="636"/>
    </row>
    <row r="2" spans="1:10" ht="27.6" customHeight="1" thickBot="1" x14ac:dyDescent="0.3">
      <c r="A2" s="632" t="s">
        <v>288</v>
      </c>
      <c r="B2" s="633"/>
      <c r="C2" s="634" t="s">
        <v>453</v>
      </c>
      <c r="D2" s="635"/>
      <c r="E2" s="635"/>
      <c r="F2" s="635"/>
      <c r="G2" s="635"/>
      <c r="H2" s="636"/>
    </row>
    <row r="3" spans="1:10" ht="13.8" thickBot="1" x14ac:dyDescent="0.3">
      <c r="A3" s="632" t="s">
        <v>289</v>
      </c>
      <c r="B3" s="633"/>
      <c r="C3" s="634" t="s">
        <v>110</v>
      </c>
      <c r="D3" s="635"/>
      <c r="E3" s="635"/>
      <c r="F3" s="635"/>
      <c r="G3" s="635"/>
      <c r="H3" s="636"/>
    </row>
    <row r="4" spans="1:10" ht="13.8" thickBot="1" x14ac:dyDescent="0.3">
      <c r="A4" s="632" t="s">
        <v>290</v>
      </c>
      <c r="B4" s="633"/>
      <c r="C4" s="634" t="s">
        <v>351</v>
      </c>
      <c r="D4" s="635"/>
      <c r="E4" s="635"/>
      <c r="F4" s="635"/>
      <c r="G4" s="635"/>
      <c r="H4" s="636"/>
    </row>
    <row r="5" spans="1:10" ht="13.8" thickBot="1" x14ac:dyDescent="0.3">
      <c r="A5" s="637" t="s">
        <v>291</v>
      </c>
      <c r="B5" s="638"/>
      <c r="C5" s="1" t="s">
        <v>292</v>
      </c>
      <c r="D5" s="639" t="s">
        <v>382</v>
      </c>
      <c r="E5" s="640"/>
      <c r="F5" s="640"/>
      <c r="G5" s="640"/>
      <c r="H5" s="756"/>
    </row>
    <row r="6" spans="1:10" ht="41.4" thickBot="1" x14ac:dyDescent="0.3">
      <c r="A6" s="642" t="s">
        <v>298</v>
      </c>
      <c r="B6" s="643"/>
      <c r="C6" s="736" t="s">
        <v>299</v>
      </c>
      <c r="D6" s="479" t="s">
        <v>383</v>
      </c>
      <c r="E6" s="42" t="s">
        <v>454</v>
      </c>
      <c r="F6" s="42" t="s">
        <v>455</v>
      </c>
      <c r="G6" s="42" t="s">
        <v>386</v>
      </c>
      <c r="H6" s="42" t="s">
        <v>456</v>
      </c>
    </row>
    <row r="7" spans="1:10" ht="13.8" thickBot="1" x14ac:dyDescent="0.3">
      <c r="A7" s="731" t="s">
        <v>296</v>
      </c>
      <c r="B7" s="731" t="s">
        <v>297</v>
      </c>
      <c r="C7" s="757"/>
      <c r="D7" s="41" t="s">
        <v>2</v>
      </c>
      <c r="E7" s="41" t="s">
        <v>457</v>
      </c>
      <c r="F7" s="41" t="s">
        <v>457</v>
      </c>
      <c r="G7" s="41" t="s">
        <v>73</v>
      </c>
      <c r="H7" s="41" t="s">
        <v>451</v>
      </c>
    </row>
    <row r="8" spans="1:10" ht="31.2" thickBot="1" x14ac:dyDescent="0.3">
      <c r="A8" s="732"/>
      <c r="B8" s="732"/>
      <c r="C8" s="757"/>
      <c r="D8" s="24" t="s">
        <v>301</v>
      </c>
      <c r="E8" s="24" t="s">
        <v>458</v>
      </c>
      <c r="F8" s="24" t="s">
        <v>389</v>
      </c>
      <c r="G8" s="25" t="s">
        <v>459</v>
      </c>
      <c r="H8" s="24" t="s">
        <v>119</v>
      </c>
    </row>
    <row r="9" spans="1:10" x14ac:dyDescent="0.25">
      <c r="A9" s="732"/>
      <c r="B9" s="732"/>
      <c r="C9" s="757"/>
      <c r="D9" s="438" t="s">
        <v>120</v>
      </c>
      <c r="E9" s="438" t="s">
        <v>76</v>
      </c>
      <c r="F9" s="438" t="s">
        <v>75</v>
      </c>
      <c r="G9" s="439" t="s">
        <v>121</v>
      </c>
      <c r="H9" s="438" t="s">
        <v>78</v>
      </c>
    </row>
    <row r="10" spans="1:10" x14ac:dyDescent="0.25">
      <c r="A10" s="104" t="s">
        <v>235</v>
      </c>
      <c r="B10" s="460" t="s">
        <v>236</v>
      </c>
      <c r="C10" s="461"/>
      <c r="D10" s="448"/>
      <c r="E10" s="448"/>
      <c r="F10" s="449"/>
      <c r="G10" s="449"/>
      <c r="H10" s="450"/>
    </row>
    <row r="11" spans="1:10" x14ac:dyDescent="0.25">
      <c r="A11" s="121" t="s">
        <v>205</v>
      </c>
      <c r="B11" s="104"/>
      <c r="C11" s="347" t="s">
        <v>744</v>
      </c>
      <c r="D11" s="441">
        <f>'L-CL-Biomass1 of 1'!D12</f>
        <v>937.89</v>
      </c>
      <c r="E11" s="456">
        <f>'DA y FE'!AD11</f>
        <v>9.77</v>
      </c>
      <c r="F11" s="449">
        <v>0</v>
      </c>
      <c r="G11" s="449">
        <v>1</v>
      </c>
      <c r="H11" s="459">
        <f>D11*(F11-E11)/G11</f>
        <v>-9163.1852999999992</v>
      </c>
      <c r="I11" s="340"/>
    </row>
    <row r="12" spans="1:10" ht="21" x14ac:dyDescent="0.25">
      <c r="A12" s="121" t="s">
        <v>206</v>
      </c>
      <c r="B12" s="458"/>
      <c r="C12" s="347" t="s">
        <v>744</v>
      </c>
      <c r="D12" s="441">
        <f>'L-CL-Biomass1 of 1'!D13</f>
        <v>10047.464999999998</v>
      </c>
      <c r="E12" s="456">
        <f>'DA y FE'!AD12</f>
        <v>3.9299999999999997</v>
      </c>
      <c r="F12" s="449">
        <v>0</v>
      </c>
      <c r="G12" s="449">
        <v>1</v>
      </c>
      <c r="H12" s="459">
        <f t="shared" ref="H12:H20" si="0">D12*(F12-E12)/G12</f>
        <v>-39486.537449999989</v>
      </c>
    </row>
    <row r="13" spans="1:10" ht="21" x14ac:dyDescent="0.25">
      <c r="A13" s="121" t="s">
        <v>207</v>
      </c>
      <c r="B13" s="104"/>
      <c r="C13" s="347" t="s">
        <v>744</v>
      </c>
      <c r="D13" s="441">
        <f>'L-CL-Biomass1 of 1'!D14</f>
        <v>11210.130000000003</v>
      </c>
      <c r="E13" s="456">
        <f>'DA y FE'!AD13</f>
        <v>10.09</v>
      </c>
      <c r="F13" s="449">
        <v>0</v>
      </c>
      <c r="G13" s="449">
        <v>1</v>
      </c>
      <c r="H13" s="459">
        <f t="shared" si="0"/>
        <v>-113110.21170000003</v>
      </c>
      <c r="J13" s="240"/>
    </row>
    <row r="14" spans="1:10" ht="21" x14ac:dyDescent="0.25">
      <c r="A14" s="121" t="s">
        <v>208</v>
      </c>
      <c r="B14" s="104"/>
      <c r="C14" s="347" t="s">
        <v>744</v>
      </c>
      <c r="D14" s="441">
        <f>'L-CL-Biomass1 of 1'!D15</f>
        <v>10144.890000000001</v>
      </c>
      <c r="E14" s="456">
        <f>'DA y FE'!AD14</f>
        <v>22.89</v>
      </c>
      <c r="F14" s="449">
        <v>0</v>
      </c>
      <c r="G14" s="449">
        <v>1</v>
      </c>
      <c r="H14" s="459">
        <f t="shared" si="0"/>
        <v>-232216.53210000004</v>
      </c>
    </row>
    <row r="15" spans="1:10" ht="21" x14ac:dyDescent="0.25">
      <c r="A15" s="121" t="s">
        <v>209</v>
      </c>
      <c r="B15" s="104"/>
      <c r="C15" s="347" t="s">
        <v>744</v>
      </c>
      <c r="D15" s="441">
        <f>'L-CL-Biomass1 of 1'!D16</f>
        <v>2305.35</v>
      </c>
      <c r="E15" s="456">
        <f>'DA y FE'!AD15</f>
        <v>15.57</v>
      </c>
      <c r="F15" s="449">
        <v>0</v>
      </c>
      <c r="G15" s="449">
        <v>1</v>
      </c>
      <c r="H15" s="459">
        <f t="shared" si="0"/>
        <v>-35894.299500000001</v>
      </c>
    </row>
    <row r="16" spans="1:10" ht="31.2" x14ac:dyDescent="0.25">
      <c r="A16" s="343" t="s">
        <v>210</v>
      </c>
      <c r="B16" s="104"/>
      <c r="C16" s="347" t="s">
        <v>744</v>
      </c>
      <c r="D16" s="441">
        <f>'L-CL-Biomass1 of 1'!D17</f>
        <v>24199.649999999998</v>
      </c>
      <c r="E16" s="456">
        <f>'DA y FE'!AD16</f>
        <v>16.39</v>
      </c>
      <c r="F16" s="449">
        <v>0</v>
      </c>
      <c r="G16" s="449">
        <v>1</v>
      </c>
      <c r="H16" s="459">
        <f t="shared" si="0"/>
        <v>-396632.2635</v>
      </c>
    </row>
    <row r="17" spans="1:9" ht="21" x14ac:dyDescent="0.25">
      <c r="A17" s="121" t="s">
        <v>211</v>
      </c>
      <c r="B17" s="104"/>
      <c r="C17" s="347" t="s">
        <v>744</v>
      </c>
      <c r="D17" s="441">
        <f>'L-CL-Biomass1 of 1'!D18</f>
        <v>17953.650000000001</v>
      </c>
      <c r="E17" s="456">
        <f>'DA y FE'!AD17</f>
        <v>11.68</v>
      </c>
      <c r="F17" s="449">
        <v>0</v>
      </c>
      <c r="G17" s="449">
        <v>1</v>
      </c>
      <c r="H17" s="459">
        <f t="shared" si="0"/>
        <v>-209698.63200000001</v>
      </c>
    </row>
    <row r="18" spans="1:9" x14ac:dyDescent="0.25">
      <c r="A18" s="121" t="s">
        <v>212</v>
      </c>
      <c r="B18" s="104"/>
      <c r="C18" s="347" t="s">
        <v>744</v>
      </c>
      <c r="D18" s="441">
        <f>'L-CL-Biomass1 of 1'!D19</f>
        <v>319.13999999999993</v>
      </c>
      <c r="E18" s="456">
        <f>'DA y FE'!AD18</f>
        <v>3.96</v>
      </c>
      <c r="F18" s="449">
        <v>0</v>
      </c>
      <c r="G18" s="449">
        <v>1</v>
      </c>
      <c r="H18" s="459">
        <f t="shared" si="0"/>
        <v>-1263.7943999999998</v>
      </c>
    </row>
    <row r="19" spans="1:9" x14ac:dyDescent="0.25">
      <c r="A19" s="121" t="s">
        <v>213</v>
      </c>
      <c r="B19" s="104"/>
      <c r="C19" s="347" t="s">
        <v>744</v>
      </c>
      <c r="D19" s="441">
        <f>'L-CL-Biomass1 of 1'!D20</f>
        <v>336.91500000000002</v>
      </c>
      <c r="E19" s="456">
        <f>'DA y FE'!AD19</f>
        <v>10.09</v>
      </c>
      <c r="F19" s="449">
        <v>0</v>
      </c>
      <c r="G19" s="449">
        <v>1</v>
      </c>
      <c r="H19" s="459">
        <f t="shared" si="0"/>
        <v>-3399.47235</v>
      </c>
    </row>
    <row r="20" spans="1:9" ht="13.8" thickBot="1" x14ac:dyDescent="0.3">
      <c r="A20" s="121" t="s">
        <v>214</v>
      </c>
      <c r="B20" s="104"/>
      <c r="C20" s="347" t="s">
        <v>744</v>
      </c>
      <c r="D20" s="442">
        <f>'L-CL-Biomass1 of 1'!D21</f>
        <v>8601.4349999999995</v>
      </c>
      <c r="E20" s="456">
        <f>'DA y FE'!AD20</f>
        <v>10.386059999999999</v>
      </c>
      <c r="F20" s="449">
        <v>0</v>
      </c>
      <c r="G20" s="449">
        <v>1</v>
      </c>
      <c r="H20" s="459">
        <f t="shared" si="0"/>
        <v>-89335.019996099989</v>
      </c>
    </row>
    <row r="21" spans="1:9" x14ac:dyDescent="0.25">
      <c r="A21" s="780" t="s">
        <v>54</v>
      </c>
      <c r="B21" s="781"/>
      <c r="C21" s="782"/>
      <c r="D21" s="440">
        <f>SUM(D11:D20)</f>
        <v>86056.514999999985</v>
      </c>
      <c r="E21" s="451"/>
      <c r="F21" s="484"/>
      <c r="G21" s="484"/>
      <c r="H21" s="451">
        <f t="shared" ref="H21" si="1">SUM(H11:H20)</f>
        <v>-1130199.9482961001</v>
      </c>
      <c r="I21" s="510">
        <f>SUM(H11:H19)</f>
        <v>-1040864.9283000001</v>
      </c>
    </row>
    <row r="22" spans="1:9" x14ac:dyDescent="0.25">
      <c r="A22" s="112" t="s">
        <v>237</v>
      </c>
      <c r="B22" s="112" t="s">
        <v>236</v>
      </c>
      <c r="C22" s="109"/>
      <c r="D22" s="443"/>
      <c r="E22" s="448"/>
      <c r="F22" s="449"/>
      <c r="G22" s="449"/>
      <c r="H22" s="450"/>
    </row>
    <row r="23" spans="1:9" ht="13.8" thickBot="1" x14ac:dyDescent="0.3">
      <c r="A23" s="343" t="s">
        <v>745</v>
      </c>
      <c r="B23" s="112"/>
      <c r="C23" s="348" t="s">
        <v>744</v>
      </c>
      <c r="D23" s="442">
        <f>'L-CL-Biomass1 of 1'!$D$24</f>
        <v>14859</v>
      </c>
      <c r="E23" s="448">
        <v>0</v>
      </c>
      <c r="F23" s="449">
        <v>0</v>
      </c>
      <c r="G23" s="449">
        <v>1</v>
      </c>
      <c r="H23" s="457">
        <f t="shared" ref="H23" si="2">D23*(F23-E23)/G23</f>
        <v>0</v>
      </c>
    </row>
    <row r="24" spans="1:9" ht="13.8" thickBot="1" x14ac:dyDescent="0.3">
      <c r="A24" s="739" t="s">
        <v>54</v>
      </c>
      <c r="B24" s="740"/>
      <c r="C24" s="741"/>
      <c r="D24" s="444">
        <f>D23</f>
        <v>14859</v>
      </c>
      <c r="E24" s="452"/>
      <c r="F24" s="485"/>
      <c r="G24" s="485"/>
      <c r="H24" s="452">
        <f t="shared" ref="H24" si="3">H23</f>
        <v>0</v>
      </c>
    </row>
    <row r="25" spans="1:9" ht="13.8" thickBot="1" x14ac:dyDescent="0.3">
      <c r="A25" s="112" t="s">
        <v>238</v>
      </c>
      <c r="B25" s="112" t="s">
        <v>236</v>
      </c>
      <c r="C25" s="15"/>
      <c r="D25" s="445"/>
      <c r="E25" s="453"/>
      <c r="F25" s="109"/>
      <c r="G25" s="109"/>
      <c r="H25" s="111"/>
    </row>
    <row r="26" spans="1:9" ht="13.8" thickBot="1" x14ac:dyDescent="0.3">
      <c r="A26" s="343" t="s">
        <v>783</v>
      </c>
      <c r="B26" s="116"/>
      <c r="C26" s="348" t="s">
        <v>744</v>
      </c>
      <c r="D26" s="442">
        <f>'L-CL-Biomass1 of 1'!$D$27</f>
        <v>6730.83</v>
      </c>
      <c r="E26" s="453">
        <v>0</v>
      </c>
      <c r="F26" s="109">
        <v>0</v>
      </c>
      <c r="G26" s="109">
        <v>1</v>
      </c>
      <c r="H26" s="111">
        <f t="shared" ref="H26" si="4">D26*(F26-E26)/G26</f>
        <v>0</v>
      </c>
    </row>
    <row r="27" spans="1:9" ht="13.8" thickBot="1" x14ac:dyDescent="0.3">
      <c r="A27" s="739" t="s">
        <v>54</v>
      </c>
      <c r="B27" s="740"/>
      <c r="C27" s="741"/>
      <c r="D27" s="444">
        <f>D26</f>
        <v>6730.83</v>
      </c>
      <c r="E27" s="452"/>
      <c r="F27" s="485"/>
      <c r="G27" s="485"/>
      <c r="H27" s="452">
        <f t="shared" ref="H27" si="5">H26</f>
        <v>0</v>
      </c>
    </row>
    <row r="28" spans="1:9" x14ac:dyDescent="0.25">
      <c r="A28" s="112" t="s">
        <v>263</v>
      </c>
      <c r="B28" s="112" t="s">
        <v>236</v>
      </c>
      <c r="C28" s="349"/>
      <c r="D28" s="443"/>
      <c r="E28" s="453"/>
      <c r="F28" s="109"/>
      <c r="G28" s="109"/>
      <c r="H28" s="111"/>
    </row>
    <row r="29" spans="1:9" ht="13.8" thickBot="1" x14ac:dyDescent="0.3">
      <c r="A29" s="343" t="s">
        <v>264</v>
      </c>
      <c r="B29" s="112"/>
      <c r="C29" s="348" t="s">
        <v>744</v>
      </c>
      <c r="D29" s="442">
        <f>'L-CL-Biomass1 of 1'!$D$30</f>
        <v>0</v>
      </c>
      <c r="E29" s="453">
        <v>0</v>
      </c>
      <c r="F29" s="109">
        <v>0</v>
      </c>
      <c r="G29" s="109">
        <v>1</v>
      </c>
      <c r="H29" s="111">
        <f t="shared" ref="H29" si="6">D29*(F29-E29)/G29</f>
        <v>0</v>
      </c>
    </row>
    <row r="30" spans="1:9" ht="13.8" thickBot="1" x14ac:dyDescent="0.3">
      <c r="A30" s="739" t="s">
        <v>54</v>
      </c>
      <c r="B30" s="740"/>
      <c r="C30" s="741"/>
      <c r="D30" s="444">
        <f>D29</f>
        <v>0</v>
      </c>
      <c r="E30" s="452"/>
      <c r="F30" s="485"/>
      <c r="G30" s="485"/>
      <c r="H30" s="452">
        <f t="shared" ref="H30" si="7">H29</f>
        <v>0</v>
      </c>
    </row>
    <row r="31" spans="1:9" ht="13.8" thickBot="1" x14ac:dyDescent="0.3">
      <c r="A31" s="112" t="s">
        <v>239</v>
      </c>
      <c r="B31" s="112" t="s">
        <v>236</v>
      </c>
      <c r="C31" s="15"/>
      <c r="D31" s="445"/>
      <c r="E31" s="453"/>
      <c r="F31" s="109"/>
      <c r="G31" s="109"/>
      <c r="H31" s="111"/>
    </row>
    <row r="32" spans="1:9" ht="13.8" thickBot="1" x14ac:dyDescent="0.3">
      <c r="A32" s="344" t="s">
        <v>254</v>
      </c>
      <c r="B32" s="115"/>
      <c r="C32" s="348" t="s">
        <v>744</v>
      </c>
      <c r="D32" s="442">
        <f>'L-CL-Biomass1 of 1'!$D$33</f>
        <v>1550.43</v>
      </c>
      <c r="E32" s="453">
        <v>0</v>
      </c>
      <c r="F32" s="109">
        <v>0</v>
      </c>
      <c r="G32" s="109">
        <v>1</v>
      </c>
      <c r="H32" s="111">
        <f t="shared" ref="H32" si="8">D32*(F32-E32)/G32</f>
        <v>0</v>
      </c>
    </row>
    <row r="33" spans="1:10" ht="13.8" thickBot="1" x14ac:dyDescent="0.3">
      <c r="A33" s="739" t="s">
        <v>54</v>
      </c>
      <c r="B33" s="740"/>
      <c r="C33" s="741"/>
      <c r="D33" s="446">
        <f>D32</f>
        <v>1550.43</v>
      </c>
      <c r="E33" s="454"/>
      <c r="F33" s="486"/>
      <c r="G33" s="486"/>
      <c r="H33" s="454">
        <f t="shared" ref="H33" si="9">H32</f>
        <v>0</v>
      </c>
    </row>
    <row r="34" spans="1:10" ht="13.8" thickBot="1" x14ac:dyDescent="0.3">
      <c r="A34" s="742" t="s">
        <v>20</v>
      </c>
      <c r="B34" s="743"/>
      <c r="C34" s="744"/>
      <c r="D34" s="447">
        <f>D21+D24+D27+D30+D33</f>
        <v>109196.77499999998</v>
      </c>
      <c r="E34" s="455"/>
      <c r="F34" s="487"/>
      <c r="G34" s="487"/>
      <c r="H34" s="455">
        <f t="shared" ref="H34" si="10">H21+H24+H27+H30+H33</f>
        <v>-1130199.9482961001</v>
      </c>
    </row>
    <row r="35" spans="1:10" x14ac:dyDescent="0.25">
      <c r="A35" s="30"/>
      <c r="B35" s="30"/>
      <c r="C35" s="30"/>
      <c r="D35" s="30"/>
      <c r="E35" s="30"/>
      <c r="F35" s="488"/>
      <c r="G35" s="488"/>
      <c r="H35" s="30"/>
    </row>
    <row r="36" spans="1:10" x14ac:dyDescent="0.25">
      <c r="A36" s="77" t="s">
        <v>312</v>
      </c>
      <c r="B36" s="78"/>
      <c r="C36" s="78"/>
      <c r="D36" s="78"/>
      <c r="E36" s="78"/>
      <c r="F36" s="491"/>
      <c r="G36" s="489"/>
      <c r="H36" s="80"/>
      <c r="I36" s="80"/>
      <c r="J36" s="81"/>
    </row>
    <row r="37" spans="1:10" x14ac:dyDescent="0.25">
      <c r="A37" s="84" t="s">
        <v>215</v>
      </c>
      <c r="B37" s="85"/>
      <c r="C37" s="85"/>
      <c r="D37" s="85"/>
      <c r="E37" s="85"/>
      <c r="F37" s="490"/>
      <c r="G37" s="490"/>
      <c r="H37" s="82"/>
      <c r="I37" s="82"/>
      <c r="J37" s="83"/>
    </row>
    <row r="38" spans="1:10" x14ac:dyDescent="0.25">
      <c r="A38" s="86" t="s">
        <v>216</v>
      </c>
      <c r="B38" s="86" t="s">
        <v>217</v>
      </c>
      <c r="C38" s="699" t="s">
        <v>218</v>
      </c>
      <c r="D38" s="700"/>
      <c r="E38" s="700"/>
      <c r="F38" s="701"/>
      <c r="G38" s="655" t="s">
        <v>219</v>
      </c>
      <c r="H38" s="656"/>
      <c r="I38" s="656"/>
      <c r="J38" s="657"/>
    </row>
    <row r="39" spans="1:10" ht="34.5" customHeight="1" x14ac:dyDescent="0.3">
      <c r="A39" s="87" t="s">
        <v>255</v>
      </c>
      <c r="B39" s="229" t="s">
        <v>140</v>
      </c>
      <c r="C39" s="652" t="s">
        <v>776</v>
      </c>
      <c r="D39" s="652"/>
      <c r="E39" s="652"/>
      <c r="F39" s="653"/>
      <c r="G39" s="802"/>
      <c r="H39" s="803"/>
      <c r="I39" s="803"/>
      <c r="J39" s="804"/>
    </row>
    <row r="40" spans="1:10" ht="48.75" customHeight="1" x14ac:dyDescent="0.3">
      <c r="A40" s="87" t="s">
        <v>454</v>
      </c>
      <c r="B40" s="229" t="s">
        <v>141</v>
      </c>
      <c r="C40" s="652" t="s">
        <v>784</v>
      </c>
      <c r="D40" s="652"/>
      <c r="E40" s="652"/>
      <c r="F40" s="653"/>
      <c r="G40" s="802"/>
      <c r="H40" s="803"/>
      <c r="I40" s="803"/>
      <c r="J40" s="804"/>
    </row>
  </sheetData>
  <mergeCells count="26">
    <mergeCell ref="C38:F38"/>
    <mergeCell ref="G38:J38"/>
    <mergeCell ref="C39:F39"/>
    <mergeCell ref="G39:J39"/>
    <mergeCell ref="C40:F40"/>
    <mergeCell ref="G40:J40"/>
    <mergeCell ref="A4:B4"/>
    <mergeCell ref="C4:H4"/>
    <mergeCell ref="A5:B5"/>
    <mergeCell ref="D5:H5"/>
    <mergeCell ref="A6:B6"/>
    <mergeCell ref="C6:C9"/>
    <mergeCell ref="A7:A9"/>
    <mergeCell ref="B7:B9"/>
    <mergeCell ref="A1:B1"/>
    <mergeCell ref="C1:H1"/>
    <mergeCell ref="A2:B2"/>
    <mergeCell ref="C2:H2"/>
    <mergeCell ref="A3:B3"/>
    <mergeCell ref="C3:H3"/>
    <mergeCell ref="A33:C33"/>
    <mergeCell ref="A34:C34"/>
    <mergeCell ref="A27:C27"/>
    <mergeCell ref="A30:C30"/>
    <mergeCell ref="A21:C21"/>
    <mergeCell ref="A24:C2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tint="-0.499984740745262"/>
  </sheetPr>
  <dimension ref="A1:M37"/>
  <sheetViews>
    <sheetView workbookViewId="0">
      <selection activeCell="A31" sqref="A31:XFD32"/>
    </sheetView>
  </sheetViews>
  <sheetFormatPr defaultColWidth="11.5546875" defaultRowHeight="13.2" x14ac:dyDescent="0.25"/>
  <cols>
    <col min="1" max="13" width="16.77734375" customWidth="1"/>
    <col min="14" max="15" width="8.77734375" customWidth="1"/>
  </cols>
  <sheetData>
    <row r="1" spans="1:13" ht="13.8" thickBot="1" x14ac:dyDescent="0.3">
      <c r="A1" s="632" t="s">
        <v>0</v>
      </c>
      <c r="B1" s="633"/>
      <c r="C1" s="634" t="s">
        <v>287</v>
      </c>
      <c r="D1" s="635"/>
      <c r="E1" s="635"/>
      <c r="F1" s="635"/>
      <c r="G1" s="635"/>
      <c r="H1" s="635"/>
      <c r="I1" s="635"/>
      <c r="J1" s="635"/>
      <c r="K1" s="635"/>
      <c r="L1" s="635"/>
      <c r="M1" s="636"/>
    </row>
    <row r="2" spans="1:13" ht="13.8" thickBot="1" x14ac:dyDescent="0.3">
      <c r="A2" s="632" t="s">
        <v>288</v>
      </c>
      <c r="B2" s="633"/>
      <c r="C2" s="634" t="s">
        <v>460</v>
      </c>
      <c r="D2" s="635"/>
      <c r="E2" s="635"/>
      <c r="F2" s="635"/>
      <c r="G2" s="635"/>
      <c r="H2" s="635"/>
      <c r="I2" s="635"/>
      <c r="J2" s="635"/>
      <c r="K2" s="635"/>
      <c r="L2" s="635"/>
      <c r="M2" s="636"/>
    </row>
    <row r="3" spans="1:13" ht="13.8" thickBot="1" x14ac:dyDescent="0.3">
      <c r="A3" s="632" t="s">
        <v>289</v>
      </c>
      <c r="B3" s="633"/>
      <c r="C3" s="634" t="s">
        <v>110</v>
      </c>
      <c r="D3" s="635"/>
      <c r="E3" s="635"/>
      <c r="F3" s="635"/>
      <c r="G3" s="635"/>
      <c r="H3" s="635"/>
      <c r="I3" s="635"/>
      <c r="J3" s="635"/>
      <c r="K3" s="635"/>
      <c r="L3" s="635"/>
      <c r="M3" s="636"/>
    </row>
    <row r="4" spans="1:13" ht="13.8" thickBot="1" x14ac:dyDescent="0.3">
      <c r="A4" s="632" t="s">
        <v>290</v>
      </c>
      <c r="B4" s="633"/>
      <c r="C4" s="634" t="s">
        <v>393</v>
      </c>
      <c r="D4" s="635"/>
      <c r="E4" s="635"/>
      <c r="F4" s="635"/>
      <c r="G4" s="635"/>
      <c r="H4" s="635"/>
      <c r="I4" s="635"/>
      <c r="J4" s="635"/>
      <c r="K4" s="635"/>
      <c r="L4" s="635"/>
      <c r="M4" s="636"/>
    </row>
    <row r="5" spans="1:13" ht="13.8" thickBot="1" x14ac:dyDescent="0.3">
      <c r="A5" s="637" t="s">
        <v>291</v>
      </c>
      <c r="B5" s="638"/>
      <c r="C5" s="1" t="s">
        <v>461</v>
      </c>
      <c r="D5" s="639" t="s">
        <v>462</v>
      </c>
      <c r="E5" s="640"/>
      <c r="F5" s="640"/>
      <c r="G5" s="640"/>
      <c r="H5" s="640"/>
      <c r="I5" s="640"/>
      <c r="J5" s="640"/>
      <c r="K5" s="640"/>
      <c r="L5" s="640"/>
      <c r="M5" s="756"/>
    </row>
    <row r="6" spans="1:13" ht="40.799999999999997" x14ac:dyDescent="0.25">
      <c r="A6" s="735" t="s">
        <v>298</v>
      </c>
      <c r="B6" s="736"/>
      <c r="C6" s="731" t="s">
        <v>395</v>
      </c>
      <c r="D6" s="729" t="s">
        <v>463</v>
      </c>
      <c r="E6" s="42" t="s">
        <v>464</v>
      </c>
      <c r="F6" s="729" t="s">
        <v>398</v>
      </c>
      <c r="G6" s="729" t="s">
        <v>399</v>
      </c>
      <c r="H6" s="729" t="s">
        <v>400</v>
      </c>
      <c r="I6" s="729" t="s">
        <v>401</v>
      </c>
      <c r="J6" s="729" t="s">
        <v>402</v>
      </c>
      <c r="K6" s="729" t="s">
        <v>403</v>
      </c>
      <c r="L6" s="729" t="s">
        <v>404</v>
      </c>
      <c r="M6" s="729" t="s">
        <v>465</v>
      </c>
    </row>
    <row r="7" spans="1:13" x14ac:dyDescent="0.25">
      <c r="A7" s="760"/>
      <c r="B7" s="757"/>
      <c r="C7" s="732"/>
      <c r="D7" s="759"/>
      <c r="E7" s="42"/>
      <c r="F7" s="759"/>
      <c r="G7" s="759"/>
      <c r="H7" s="759"/>
      <c r="I7" s="759"/>
      <c r="J7" s="759"/>
      <c r="K7" s="759"/>
      <c r="L7" s="759"/>
      <c r="M7" s="759"/>
    </row>
    <row r="8" spans="1:13" ht="13.8" thickBot="1" x14ac:dyDescent="0.3">
      <c r="A8" s="737"/>
      <c r="B8" s="738"/>
      <c r="C8" s="732"/>
      <c r="D8" s="730"/>
      <c r="E8" s="49"/>
      <c r="F8" s="730"/>
      <c r="G8" s="730"/>
      <c r="H8" s="730"/>
      <c r="I8" s="730"/>
      <c r="J8" s="730"/>
      <c r="K8" s="730"/>
      <c r="L8" s="730"/>
      <c r="M8" s="730"/>
    </row>
    <row r="9" spans="1:13" x14ac:dyDescent="0.25">
      <c r="A9" s="731" t="s">
        <v>296</v>
      </c>
      <c r="B9" s="731" t="s">
        <v>297</v>
      </c>
      <c r="C9" s="732"/>
      <c r="D9" s="673" t="s">
        <v>2</v>
      </c>
      <c r="E9" s="14" t="s">
        <v>406</v>
      </c>
      <c r="F9" s="673" t="s">
        <v>73</v>
      </c>
      <c r="G9" s="673" t="s">
        <v>80</v>
      </c>
      <c r="H9" s="673" t="s">
        <v>80</v>
      </c>
      <c r="I9" s="673" t="s">
        <v>80</v>
      </c>
      <c r="J9" s="673" t="s">
        <v>80</v>
      </c>
      <c r="K9" s="673" t="s">
        <v>80</v>
      </c>
      <c r="L9" s="673" t="s">
        <v>80</v>
      </c>
      <c r="M9" s="14" t="s">
        <v>406</v>
      </c>
    </row>
    <row r="10" spans="1:13" ht="13.8" thickBot="1" x14ac:dyDescent="0.3">
      <c r="A10" s="732"/>
      <c r="B10" s="732"/>
      <c r="C10" s="732"/>
      <c r="D10" s="674"/>
      <c r="E10" s="15" t="s">
        <v>81</v>
      </c>
      <c r="F10" s="674"/>
      <c r="G10" s="674"/>
      <c r="H10" s="674"/>
      <c r="I10" s="674"/>
      <c r="J10" s="674"/>
      <c r="K10" s="674"/>
      <c r="L10" s="674"/>
      <c r="M10" s="15" t="s">
        <v>82</v>
      </c>
    </row>
    <row r="11" spans="1:13" ht="13.8" x14ac:dyDescent="0.3">
      <c r="A11" s="732"/>
      <c r="B11" s="732"/>
      <c r="C11" s="732"/>
      <c r="D11" s="673"/>
      <c r="E11" s="673" t="s">
        <v>466</v>
      </c>
      <c r="F11" s="673" t="s">
        <v>433</v>
      </c>
      <c r="G11" s="673" t="s">
        <v>434</v>
      </c>
      <c r="H11" s="673" t="s">
        <v>434</v>
      </c>
      <c r="I11" s="673" t="s">
        <v>467</v>
      </c>
      <c r="J11" s="673" t="s">
        <v>468</v>
      </c>
      <c r="K11" s="673" t="s">
        <v>468</v>
      </c>
      <c r="L11" s="673" t="s">
        <v>468</v>
      </c>
      <c r="M11" s="14" t="s">
        <v>83</v>
      </c>
    </row>
    <row r="12" spans="1:13" ht="22.5" customHeight="1" thickBot="1" x14ac:dyDescent="0.3">
      <c r="A12" s="732"/>
      <c r="B12" s="732"/>
      <c r="C12" s="732"/>
      <c r="D12" s="674"/>
      <c r="E12" s="674"/>
      <c r="F12" s="674"/>
      <c r="G12" s="674"/>
      <c r="H12" s="674"/>
      <c r="I12" s="674"/>
      <c r="J12" s="674"/>
      <c r="K12" s="674"/>
      <c r="L12" s="674"/>
      <c r="M12" s="15" t="s">
        <v>469</v>
      </c>
    </row>
    <row r="13" spans="1:13" ht="25.05" customHeight="1" thickBot="1" x14ac:dyDescent="0.3">
      <c r="A13" s="733"/>
      <c r="B13" s="733"/>
      <c r="C13" s="733"/>
      <c r="D13" s="45" t="s">
        <v>85</v>
      </c>
      <c r="E13" s="45" t="s">
        <v>86</v>
      </c>
      <c r="F13" s="45" t="s">
        <v>34</v>
      </c>
      <c r="G13" s="45" t="s">
        <v>87</v>
      </c>
      <c r="H13" s="45" t="s">
        <v>88</v>
      </c>
      <c r="I13" s="45" t="s">
        <v>89</v>
      </c>
      <c r="J13" s="45" t="s">
        <v>90</v>
      </c>
      <c r="K13" s="45" t="s">
        <v>91</v>
      </c>
      <c r="L13" s="45" t="s">
        <v>92</v>
      </c>
      <c r="M13" s="45" t="s">
        <v>93</v>
      </c>
    </row>
    <row r="14" spans="1:13" ht="14.4" thickTop="1" thickBot="1" x14ac:dyDescent="0.3">
      <c r="A14" s="745"/>
      <c r="B14" s="745"/>
      <c r="C14" s="15" t="s">
        <v>17</v>
      </c>
      <c r="D14" s="72">
        <v>0</v>
      </c>
      <c r="E14" s="72">
        <v>0</v>
      </c>
      <c r="F14" s="15">
        <v>20</v>
      </c>
      <c r="G14" s="72">
        <v>0</v>
      </c>
      <c r="H14" s="72">
        <v>0</v>
      </c>
      <c r="I14" s="72">
        <v>0</v>
      </c>
      <c r="J14" s="72">
        <v>0</v>
      </c>
      <c r="K14" s="72">
        <v>0</v>
      </c>
      <c r="L14" s="72">
        <v>0</v>
      </c>
      <c r="M14" s="38" t="s">
        <v>270</v>
      </c>
    </row>
    <row r="15" spans="1:13" ht="13.8" thickBot="1" x14ac:dyDescent="0.3">
      <c r="A15" s="734"/>
      <c r="B15" s="734"/>
      <c r="C15" s="15" t="s">
        <v>18</v>
      </c>
      <c r="D15" s="72">
        <v>0</v>
      </c>
      <c r="E15" s="72">
        <v>0</v>
      </c>
      <c r="F15" s="15">
        <v>20</v>
      </c>
      <c r="G15" s="72">
        <v>0</v>
      </c>
      <c r="H15" s="72">
        <v>0</v>
      </c>
      <c r="I15" s="72">
        <v>0</v>
      </c>
      <c r="J15" s="72">
        <v>0</v>
      </c>
      <c r="K15" s="72">
        <v>0</v>
      </c>
      <c r="L15" s="72">
        <v>0</v>
      </c>
      <c r="M15" s="38" t="s">
        <v>270</v>
      </c>
    </row>
    <row r="16" spans="1:13" ht="13.8" thickBot="1" x14ac:dyDescent="0.3">
      <c r="A16" s="739" t="s">
        <v>54</v>
      </c>
      <c r="B16" s="740"/>
      <c r="C16" s="741"/>
      <c r="D16" s="72">
        <v>0</v>
      </c>
      <c r="E16" s="72">
        <v>0</v>
      </c>
      <c r="F16" s="39"/>
      <c r="G16" s="72">
        <v>0</v>
      </c>
      <c r="H16" s="72">
        <v>0</v>
      </c>
      <c r="I16" s="72">
        <v>0</v>
      </c>
      <c r="J16" s="72">
        <v>0</v>
      </c>
      <c r="K16" s="72">
        <v>0</v>
      </c>
      <c r="L16" s="72">
        <v>0</v>
      </c>
      <c r="M16" s="38" t="s">
        <v>270</v>
      </c>
    </row>
    <row r="17" spans="1:13" ht="13.8" thickBot="1" x14ac:dyDescent="0.3">
      <c r="A17" s="731"/>
      <c r="B17" s="731"/>
      <c r="C17" s="15" t="s">
        <v>17</v>
      </c>
      <c r="D17" s="72">
        <v>0</v>
      </c>
      <c r="E17" s="72">
        <v>0</v>
      </c>
      <c r="F17" s="15">
        <v>20</v>
      </c>
      <c r="G17" s="72">
        <v>0</v>
      </c>
      <c r="H17" s="72">
        <v>0</v>
      </c>
      <c r="I17" s="72">
        <v>0</v>
      </c>
      <c r="J17" s="72">
        <v>0</v>
      </c>
      <c r="K17" s="72">
        <v>0</v>
      </c>
      <c r="L17" s="72">
        <v>0</v>
      </c>
      <c r="M17" s="38" t="s">
        <v>270</v>
      </c>
    </row>
    <row r="18" spans="1:13" ht="13.8" thickBot="1" x14ac:dyDescent="0.3">
      <c r="A18" s="734"/>
      <c r="B18" s="734"/>
      <c r="C18" s="15" t="s">
        <v>18</v>
      </c>
      <c r="D18" s="72">
        <v>0</v>
      </c>
      <c r="E18" s="72">
        <v>0</v>
      </c>
      <c r="F18" s="15">
        <v>20</v>
      </c>
      <c r="G18" s="72">
        <v>0</v>
      </c>
      <c r="H18" s="72">
        <v>0</v>
      </c>
      <c r="I18" s="72">
        <v>0</v>
      </c>
      <c r="J18" s="72">
        <v>0</v>
      </c>
      <c r="K18" s="72">
        <v>0</v>
      </c>
      <c r="L18" s="72">
        <v>0</v>
      </c>
      <c r="M18" s="38" t="s">
        <v>270</v>
      </c>
    </row>
    <row r="19" spans="1:13" ht="13.8" thickBot="1" x14ac:dyDescent="0.3">
      <c r="A19" s="739" t="s">
        <v>54</v>
      </c>
      <c r="B19" s="740"/>
      <c r="C19" s="741"/>
      <c r="D19" s="72">
        <v>0</v>
      </c>
      <c r="E19" s="72">
        <v>0</v>
      </c>
      <c r="F19" s="39"/>
      <c r="G19" s="72">
        <v>0</v>
      </c>
      <c r="H19" s="72">
        <v>0</v>
      </c>
      <c r="I19" s="72">
        <v>0</v>
      </c>
      <c r="J19" s="72">
        <v>0</v>
      </c>
      <c r="K19" s="72">
        <v>0</v>
      </c>
      <c r="L19" s="72">
        <v>0</v>
      </c>
      <c r="M19" s="38" t="s">
        <v>270</v>
      </c>
    </row>
    <row r="20" spans="1:13" ht="13.8" thickBot="1" x14ac:dyDescent="0.3">
      <c r="A20" s="731"/>
      <c r="B20" s="731"/>
      <c r="C20" s="15" t="s">
        <v>17</v>
      </c>
      <c r="D20" s="72">
        <v>0</v>
      </c>
      <c r="E20" s="72">
        <v>0</v>
      </c>
      <c r="F20" s="15">
        <v>20</v>
      </c>
      <c r="G20" s="72">
        <v>0</v>
      </c>
      <c r="H20" s="72">
        <v>0</v>
      </c>
      <c r="I20" s="72">
        <v>0</v>
      </c>
      <c r="J20" s="72">
        <v>0</v>
      </c>
      <c r="K20" s="72">
        <v>0</v>
      </c>
      <c r="L20" s="72">
        <v>0</v>
      </c>
      <c r="M20" s="38" t="s">
        <v>270</v>
      </c>
    </row>
    <row r="21" spans="1:13" ht="13.8" thickBot="1" x14ac:dyDescent="0.3">
      <c r="A21" s="734"/>
      <c r="B21" s="734"/>
      <c r="C21" s="15" t="s">
        <v>18</v>
      </c>
      <c r="D21" s="72">
        <v>0</v>
      </c>
      <c r="E21" s="72">
        <v>0</v>
      </c>
      <c r="F21" s="15">
        <v>20</v>
      </c>
      <c r="G21" s="72">
        <v>0</v>
      </c>
      <c r="H21" s="72">
        <v>0</v>
      </c>
      <c r="I21" s="72">
        <v>0</v>
      </c>
      <c r="J21" s="72">
        <v>0</v>
      </c>
      <c r="K21" s="72">
        <v>0</v>
      </c>
      <c r="L21" s="72">
        <v>0</v>
      </c>
      <c r="M21" s="38" t="s">
        <v>270</v>
      </c>
    </row>
    <row r="22" spans="1:13" ht="13.8" thickBot="1" x14ac:dyDescent="0.3">
      <c r="A22" s="739" t="s">
        <v>54</v>
      </c>
      <c r="B22" s="740"/>
      <c r="C22" s="741"/>
      <c r="D22" s="72">
        <v>0</v>
      </c>
      <c r="E22" s="72">
        <v>0</v>
      </c>
      <c r="F22" s="39"/>
      <c r="G22" s="72">
        <v>0</v>
      </c>
      <c r="H22" s="72">
        <v>0</v>
      </c>
      <c r="I22" s="72">
        <v>0</v>
      </c>
      <c r="J22" s="72">
        <v>0</v>
      </c>
      <c r="K22" s="72">
        <v>0</v>
      </c>
      <c r="L22" s="72">
        <v>0</v>
      </c>
      <c r="M22" s="38" t="s">
        <v>270</v>
      </c>
    </row>
    <row r="23" spans="1:13" ht="13.8" thickBot="1" x14ac:dyDescent="0.3">
      <c r="A23" s="731"/>
      <c r="B23" s="731"/>
      <c r="C23" s="15" t="s">
        <v>17</v>
      </c>
      <c r="D23" s="72">
        <v>0</v>
      </c>
      <c r="E23" s="72">
        <v>0</v>
      </c>
      <c r="F23" s="15">
        <v>20</v>
      </c>
      <c r="G23" s="72">
        <v>0</v>
      </c>
      <c r="H23" s="72">
        <v>0</v>
      </c>
      <c r="I23" s="72">
        <v>0</v>
      </c>
      <c r="J23" s="72">
        <v>0</v>
      </c>
      <c r="K23" s="72">
        <v>0</v>
      </c>
      <c r="L23" s="72">
        <v>0</v>
      </c>
      <c r="M23" s="38" t="s">
        <v>270</v>
      </c>
    </row>
    <row r="24" spans="1:13" ht="13.8" thickBot="1" x14ac:dyDescent="0.3">
      <c r="A24" s="734"/>
      <c r="B24" s="734"/>
      <c r="C24" s="15" t="s">
        <v>18</v>
      </c>
      <c r="D24" s="72">
        <v>0</v>
      </c>
      <c r="E24" s="72">
        <v>0</v>
      </c>
      <c r="F24" s="15">
        <v>20</v>
      </c>
      <c r="G24" s="72">
        <v>0</v>
      </c>
      <c r="H24" s="72">
        <v>0</v>
      </c>
      <c r="I24" s="72">
        <v>0</v>
      </c>
      <c r="J24" s="72">
        <v>0</v>
      </c>
      <c r="K24" s="72">
        <v>0</v>
      </c>
      <c r="L24" s="72">
        <v>0</v>
      </c>
      <c r="M24" s="38" t="s">
        <v>270</v>
      </c>
    </row>
    <row r="25" spans="1:13" ht="13.8" thickBot="1" x14ac:dyDescent="0.3">
      <c r="A25" s="739" t="s">
        <v>54</v>
      </c>
      <c r="B25" s="740"/>
      <c r="C25" s="741"/>
      <c r="D25" s="72">
        <v>0</v>
      </c>
      <c r="E25" s="72">
        <v>0</v>
      </c>
      <c r="F25" s="39"/>
      <c r="G25" s="72">
        <v>0</v>
      </c>
      <c r="H25" s="72">
        <v>0</v>
      </c>
      <c r="I25" s="72">
        <v>0</v>
      </c>
      <c r="J25" s="72">
        <v>0</v>
      </c>
      <c r="K25" s="72">
        <v>0</v>
      </c>
      <c r="L25" s="72">
        <v>0</v>
      </c>
      <c r="M25" s="38" t="s">
        <v>270</v>
      </c>
    </row>
    <row r="26" spans="1:13" ht="13.8" thickBot="1" x14ac:dyDescent="0.3">
      <c r="A26" s="731"/>
      <c r="B26" s="731"/>
      <c r="C26" s="15" t="s">
        <v>17</v>
      </c>
      <c r="D26" s="72">
        <v>0</v>
      </c>
      <c r="E26" s="72">
        <v>0</v>
      </c>
      <c r="F26" s="15">
        <v>20</v>
      </c>
      <c r="G26" s="72">
        <v>0</v>
      </c>
      <c r="H26" s="72">
        <v>0</v>
      </c>
      <c r="I26" s="72">
        <v>0</v>
      </c>
      <c r="J26" s="72">
        <v>0</v>
      </c>
      <c r="K26" s="72">
        <v>0</v>
      </c>
      <c r="L26" s="72">
        <v>0</v>
      </c>
      <c r="M26" s="38" t="s">
        <v>270</v>
      </c>
    </row>
    <row r="27" spans="1:13" ht="13.8" thickBot="1" x14ac:dyDescent="0.3">
      <c r="A27" s="734"/>
      <c r="B27" s="734"/>
      <c r="C27" s="15" t="s">
        <v>18</v>
      </c>
      <c r="D27" s="72">
        <v>0</v>
      </c>
      <c r="E27" s="72">
        <v>0</v>
      </c>
      <c r="F27" s="15">
        <v>20</v>
      </c>
      <c r="G27" s="72">
        <v>0</v>
      </c>
      <c r="H27" s="72">
        <v>0</v>
      </c>
      <c r="I27" s="72">
        <v>0</v>
      </c>
      <c r="J27" s="72">
        <v>0</v>
      </c>
      <c r="K27" s="72">
        <v>0</v>
      </c>
      <c r="L27" s="72">
        <v>0</v>
      </c>
      <c r="M27" s="38" t="s">
        <v>270</v>
      </c>
    </row>
    <row r="28" spans="1:13" ht="13.8" thickBot="1" x14ac:dyDescent="0.3">
      <c r="A28" s="739" t="s">
        <v>54</v>
      </c>
      <c r="B28" s="740"/>
      <c r="C28" s="741"/>
      <c r="D28" s="39"/>
      <c r="E28" s="39"/>
      <c r="F28" s="39"/>
      <c r="G28" s="39"/>
      <c r="H28" s="39"/>
      <c r="I28" s="39"/>
      <c r="J28" s="39"/>
      <c r="K28" s="39"/>
      <c r="L28" s="39"/>
      <c r="M28" s="39"/>
    </row>
    <row r="29" spans="1:13" ht="13.8" thickBot="1" x14ac:dyDescent="0.3">
      <c r="A29" s="742" t="s">
        <v>20</v>
      </c>
      <c r="B29" s="743"/>
      <c r="C29" s="744"/>
      <c r="D29" s="40"/>
      <c r="E29" s="40"/>
      <c r="F29" s="40"/>
      <c r="G29" s="40"/>
      <c r="H29" s="40"/>
      <c r="I29" s="40"/>
      <c r="J29" s="40"/>
      <c r="K29" s="40"/>
      <c r="L29" s="40"/>
      <c r="M29" s="39"/>
    </row>
    <row r="30" spans="1:13" x14ac:dyDescent="0.25">
      <c r="A30" s="30"/>
      <c r="B30" s="30"/>
      <c r="C30" s="30"/>
      <c r="D30" s="30"/>
      <c r="E30" s="30"/>
      <c r="F30" s="30"/>
      <c r="G30" s="30"/>
      <c r="H30" s="30"/>
      <c r="I30" s="30"/>
      <c r="J30" s="30"/>
      <c r="K30" s="30"/>
      <c r="L30" s="30"/>
      <c r="M30" s="30"/>
    </row>
    <row r="31" spans="1:13" x14ac:dyDescent="0.25">
      <c r="A31" s="706" t="s">
        <v>312</v>
      </c>
      <c r="B31" s="707"/>
      <c r="C31" s="707"/>
      <c r="D31" s="707"/>
      <c r="E31" s="707"/>
      <c r="F31" s="707"/>
      <c r="G31" s="708"/>
    </row>
    <row r="32" spans="1:13" x14ac:dyDescent="0.25">
      <c r="A32" s="722" t="s">
        <v>215</v>
      </c>
      <c r="B32" s="723"/>
      <c r="C32" s="723"/>
      <c r="D32" s="723"/>
      <c r="E32" s="723"/>
      <c r="F32" s="723"/>
      <c r="G32" s="724"/>
    </row>
    <row r="33" spans="1:7" x14ac:dyDescent="0.25">
      <c r="A33" s="725"/>
      <c r="B33" s="726"/>
      <c r="C33" s="726"/>
      <c r="D33" s="726"/>
      <c r="E33" s="726"/>
      <c r="F33" s="726"/>
      <c r="G33" s="727"/>
    </row>
    <row r="34" spans="1:7" x14ac:dyDescent="0.25">
      <c r="A34" s="805" t="s">
        <v>587</v>
      </c>
      <c r="B34" s="805"/>
      <c r="C34" s="805"/>
      <c r="D34" s="805"/>
      <c r="E34" s="805"/>
      <c r="F34" s="805"/>
      <c r="G34" s="805"/>
    </row>
    <row r="35" spans="1:7" x14ac:dyDescent="0.25">
      <c r="A35" s="805"/>
      <c r="B35" s="805"/>
      <c r="C35" s="805"/>
      <c r="D35" s="805"/>
      <c r="E35" s="805"/>
      <c r="F35" s="805"/>
      <c r="G35" s="805"/>
    </row>
    <row r="36" spans="1:7" ht="2.25" customHeight="1" x14ac:dyDescent="0.25">
      <c r="A36" s="805"/>
      <c r="B36" s="805"/>
      <c r="C36" s="805"/>
      <c r="D36" s="805"/>
      <c r="E36" s="805"/>
      <c r="F36" s="805"/>
      <c r="G36" s="805"/>
    </row>
    <row r="37" spans="1:7" ht="15.75" customHeight="1" x14ac:dyDescent="0.25">
      <c r="A37" s="805"/>
      <c r="B37" s="805"/>
      <c r="C37" s="805"/>
      <c r="D37" s="805"/>
      <c r="E37" s="805"/>
      <c r="F37" s="805"/>
      <c r="G37" s="805"/>
    </row>
  </sheetData>
  <mergeCells count="59">
    <mergeCell ref="A34:G37"/>
    <mergeCell ref="A31:G31"/>
    <mergeCell ref="A32:G33"/>
    <mergeCell ref="A1:B1"/>
    <mergeCell ref="C1:M1"/>
    <mergeCell ref="A2:B2"/>
    <mergeCell ref="C2:M2"/>
    <mergeCell ref="A3:B3"/>
    <mergeCell ref="C3:M3"/>
    <mergeCell ref="A4:B4"/>
    <mergeCell ref="C4:M4"/>
    <mergeCell ref="A5:B5"/>
    <mergeCell ref="D5:M5"/>
    <mergeCell ref="A6:B8"/>
    <mergeCell ref="C6:C13"/>
    <mergeCell ref="D6:D8"/>
    <mergeCell ref="K6:K8"/>
    <mergeCell ref="L6:L8"/>
    <mergeCell ref="M6:M8"/>
    <mergeCell ref="A9:A13"/>
    <mergeCell ref="B9:B13"/>
    <mergeCell ref="D9:D10"/>
    <mergeCell ref="F9:F10"/>
    <mergeCell ref="G9:G10"/>
    <mergeCell ref="H9:H10"/>
    <mergeCell ref="F6:F8"/>
    <mergeCell ref="G6:G8"/>
    <mergeCell ref="H6:H8"/>
    <mergeCell ref="I6:I8"/>
    <mergeCell ref="J6:J8"/>
    <mergeCell ref="A16:C16"/>
    <mergeCell ref="I9:I10"/>
    <mergeCell ref="J9:J10"/>
    <mergeCell ref="K9:K10"/>
    <mergeCell ref="L9:L10"/>
    <mergeCell ref="D11:D12"/>
    <mergeCell ref="E11:E12"/>
    <mergeCell ref="F11:F12"/>
    <mergeCell ref="G11:G12"/>
    <mergeCell ref="H11:H12"/>
    <mergeCell ref="I11:I12"/>
    <mergeCell ref="J11:J12"/>
    <mergeCell ref="K11:K12"/>
    <mergeCell ref="L11:L12"/>
    <mergeCell ref="A14:A15"/>
    <mergeCell ref="B14:B15"/>
    <mergeCell ref="A17:A18"/>
    <mergeCell ref="B17:B18"/>
    <mergeCell ref="A19:C19"/>
    <mergeCell ref="A20:A21"/>
    <mergeCell ref="B20:B21"/>
    <mergeCell ref="A29:C29"/>
    <mergeCell ref="A22:C22"/>
    <mergeCell ref="A23:A24"/>
    <mergeCell ref="B23:B24"/>
    <mergeCell ref="A25:C25"/>
    <mergeCell ref="A26:A27"/>
    <mergeCell ref="B26:B27"/>
    <mergeCell ref="A28:C2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tint="-0.499984740745262"/>
  </sheetPr>
  <dimension ref="A1:G30"/>
  <sheetViews>
    <sheetView tabSelected="1" workbookViewId="0">
      <selection activeCell="E36" sqref="E36"/>
    </sheetView>
  </sheetViews>
  <sheetFormatPr defaultColWidth="11.5546875" defaultRowHeight="13.2" x14ac:dyDescent="0.25"/>
  <cols>
    <col min="1" max="6" width="16.77734375" customWidth="1"/>
    <col min="7" max="7" width="8.77734375" customWidth="1"/>
  </cols>
  <sheetData>
    <row r="1" spans="1:6" ht="13.8" thickBot="1" x14ac:dyDescent="0.3">
      <c r="A1" s="632" t="s">
        <v>0</v>
      </c>
      <c r="B1" s="633"/>
      <c r="C1" s="634" t="s">
        <v>287</v>
      </c>
      <c r="D1" s="635"/>
      <c r="E1" s="635"/>
      <c r="F1" s="636"/>
    </row>
    <row r="2" spans="1:6" ht="26.1" customHeight="1" thickBot="1" x14ac:dyDescent="0.3">
      <c r="A2" s="632" t="s">
        <v>288</v>
      </c>
      <c r="B2" s="633"/>
      <c r="C2" s="634" t="s">
        <v>470</v>
      </c>
      <c r="D2" s="635"/>
      <c r="E2" s="635"/>
      <c r="F2" s="636"/>
    </row>
    <row r="3" spans="1:6" ht="13.8" thickBot="1" x14ac:dyDescent="0.3">
      <c r="A3" s="632" t="s">
        <v>289</v>
      </c>
      <c r="B3" s="633"/>
      <c r="C3" s="634" t="s">
        <v>110</v>
      </c>
      <c r="D3" s="635"/>
      <c r="E3" s="635"/>
      <c r="F3" s="636"/>
    </row>
    <row r="4" spans="1:6" ht="13.8" thickBot="1" x14ac:dyDescent="0.3">
      <c r="A4" s="632" t="s">
        <v>290</v>
      </c>
      <c r="B4" s="633"/>
      <c r="C4" s="634" t="s">
        <v>410</v>
      </c>
      <c r="D4" s="635"/>
      <c r="E4" s="635"/>
      <c r="F4" s="636"/>
    </row>
    <row r="5" spans="1:6" ht="13.8" thickBot="1" x14ac:dyDescent="0.3">
      <c r="A5" s="637" t="s">
        <v>291</v>
      </c>
      <c r="B5" s="638"/>
      <c r="C5" s="1" t="s">
        <v>292</v>
      </c>
      <c r="D5" s="639" t="s">
        <v>345</v>
      </c>
      <c r="E5" s="640"/>
      <c r="F5" s="756"/>
    </row>
    <row r="6" spans="1:6" ht="34.799999999999997" thickBot="1" x14ac:dyDescent="0.3">
      <c r="A6" s="642" t="s">
        <v>298</v>
      </c>
      <c r="B6" s="643"/>
      <c r="C6" s="676" t="s">
        <v>299</v>
      </c>
      <c r="D6" s="3" t="s">
        <v>436</v>
      </c>
      <c r="E6" s="3" t="s">
        <v>348</v>
      </c>
      <c r="F6" s="3" t="s">
        <v>438</v>
      </c>
    </row>
    <row r="7" spans="1:6" ht="14.4" thickBot="1" x14ac:dyDescent="0.3">
      <c r="A7" s="625" t="s">
        <v>296</v>
      </c>
      <c r="B7" s="625" t="s">
        <v>297</v>
      </c>
      <c r="C7" s="768"/>
      <c r="D7" s="4" t="s">
        <v>2</v>
      </c>
      <c r="E7" s="4" t="s">
        <v>413</v>
      </c>
      <c r="F7" s="4" t="s">
        <v>414</v>
      </c>
    </row>
    <row r="8" spans="1:6" ht="15.6" thickBot="1" x14ac:dyDescent="0.4">
      <c r="A8" s="631"/>
      <c r="B8" s="631"/>
      <c r="C8" s="768"/>
      <c r="D8" s="4"/>
      <c r="E8" s="4" t="s">
        <v>437</v>
      </c>
      <c r="F8" s="52" t="s">
        <v>123</v>
      </c>
    </row>
    <row r="9" spans="1:6" ht="14.4" thickBot="1" x14ac:dyDescent="0.35">
      <c r="A9" s="644"/>
      <c r="B9" s="644"/>
      <c r="C9" s="769"/>
      <c r="D9" s="16" t="s">
        <v>10</v>
      </c>
      <c r="E9" s="16" t="s">
        <v>48</v>
      </c>
      <c r="F9" s="5" t="s">
        <v>49</v>
      </c>
    </row>
    <row r="10" spans="1:6" ht="14.4" thickTop="1" thickBot="1" x14ac:dyDescent="0.3">
      <c r="A10" s="630"/>
      <c r="B10" s="630"/>
      <c r="C10" s="12" t="s">
        <v>17</v>
      </c>
      <c r="D10" s="72">
        <v>0</v>
      </c>
      <c r="E10" s="72">
        <v>0</v>
      </c>
      <c r="F10" s="8" t="s">
        <v>270</v>
      </c>
    </row>
    <row r="11" spans="1:6" ht="13.8" thickBot="1" x14ac:dyDescent="0.3">
      <c r="A11" s="626"/>
      <c r="B11" s="626"/>
      <c r="C11" s="12" t="s">
        <v>18</v>
      </c>
      <c r="D11" s="72">
        <v>0</v>
      </c>
      <c r="E11" s="72">
        <v>0</v>
      </c>
      <c r="F11" s="8" t="s">
        <v>270</v>
      </c>
    </row>
    <row r="12" spans="1:6" ht="13.8" thickBot="1" x14ac:dyDescent="0.3">
      <c r="A12" s="817" t="s">
        <v>54</v>
      </c>
      <c r="B12" s="818"/>
      <c r="C12" s="819"/>
      <c r="D12" s="72">
        <v>0</v>
      </c>
      <c r="E12" s="72">
        <v>0</v>
      </c>
      <c r="F12" s="8" t="s">
        <v>270</v>
      </c>
    </row>
    <row r="13" spans="1:6" ht="13.8" thickBot="1" x14ac:dyDescent="0.3">
      <c r="A13" s="625"/>
      <c r="B13" s="625"/>
      <c r="C13" s="12" t="s">
        <v>17</v>
      </c>
      <c r="D13" s="72">
        <v>0</v>
      </c>
      <c r="E13" s="72">
        <v>0</v>
      </c>
      <c r="F13" s="8" t="s">
        <v>270</v>
      </c>
    </row>
    <row r="14" spans="1:6" ht="13.8" thickBot="1" x14ac:dyDescent="0.3">
      <c r="A14" s="626"/>
      <c r="B14" s="626"/>
      <c r="C14" s="53" t="s">
        <v>18</v>
      </c>
      <c r="D14" s="72">
        <v>0</v>
      </c>
      <c r="E14" s="72">
        <v>0</v>
      </c>
      <c r="F14" s="8" t="s">
        <v>270</v>
      </c>
    </row>
    <row r="15" spans="1:6" ht="13.8" thickBot="1" x14ac:dyDescent="0.3">
      <c r="A15" s="811" t="s">
        <v>54</v>
      </c>
      <c r="B15" s="812"/>
      <c r="C15" s="813"/>
      <c r="D15" s="72">
        <v>0</v>
      </c>
      <c r="E15" s="72">
        <v>0</v>
      </c>
      <c r="F15" s="8" t="s">
        <v>270</v>
      </c>
    </row>
    <row r="16" spans="1:6" ht="13.8" thickBot="1" x14ac:dyDescent="0.3">
      <c r="A16" s="809"/>
      <c r="B16" s="809"/>
      <c r="C16" s="53" t="s">
        <v>17</v>
      </c>
      <c r="D16" s="72">
        <v>0</v>
      </c>
      <c r="E16" s="72">
        <v>0</v>
      </c>
      <c r="F16" s="8" t="s">
        <v>270</v>
      </c>
    </row>
    <row r="17" spans="1:7" ht="13.8" thickBot="1" x14ac:dyDescent="0.3">
      <c r="A17" s="810"/>
      <c r="B17" s="810"/>
      <c r="C17" s="53" t="s">
        <v>18</v>
      </c>
      <c r="D17" s="72">
        <v>0</v>
      </c>
      <c r="E17" s="72">
        <v>0</v>
      </c>
      <c r="F17" s="8" t="s">
        <v>270</v>
      </c>
    </row>
    <row r="18" spans="1:7" ht="13.8" thickBot="1" x14ac:dyDescent="0.3">
      <c r="A18" s="811" t="s">
        <v>54</v>
      </c>
      <c r="B18" s="812"/>
      <c r="C18" s="813"/>
      <c r="D18" s="72">
        <v>0</v>
      </c>
      <c r="E18" s="72">
        <v>0</v>
      </c>
      <c r="F18" s="8" t="s">
        <v>270</v>
      </c>
    </row>
    <row r="19" spans="1:7" ht="13.8" thickBot="1" x14ac:dyDescent="0.3">
      <c r="A19" s="809"/>
      <c r="B19" s="809"/>
      <c r="C19" s="53" t="s">
        <v>17</v>
      </c>
      <c r="D19" s="72">
        <v>0</v>
      </c>
      <c r="E19" s="72">
        <v>0</v>
      </c>
      <c r="F19" s="8" t="s">
        <v>270</v>
      </c>
    </row>
    <row r="20" spans="1:7" ht="13.8" thickBot="1" x14ac:dyDescent="0.3">
      <c r="A20" s="810"/>
      <c r="B20" s="810"/>
      <c r="C20" s="53" t="s">
        <v>18</v>
      </c>
      <c r="D20" s="72">
        <v>0</v>
      </c>
      <c r="E20" s="72">
        <v>0</v>
      </c>
      <c r="F20" s="8" t="s">
        <v>270</v>
      </c>
    </row>
    <row r="21" spans="1:7" ht="13.8" thickBot="1" x14ac:dyDescent="0.3">
      <c r="A21" s="811" t="s">
        <v>54</v>
      </c>
      <c r="B21" s="812"/>
      <c r="C21" s="813"/>
      <c r="D21" s="72">
        <v>0</v>
      </c>
      <c r="E21" s="72">
        <v>0</v>
      </c>
      <c r="F21" s="8" t="s">
        <v>270</v>
      </c>
    </row>
    <row r="22" spans="1:7" ht="13.8" thickBot="1" x14ac:dyDescent="0.3">
      <c r="A22" s="809"/>
      <c r="B22" s="809"/>
      <c r="C22" s="53" t="s">
        <v>17</v>
      </c>
      <c r="D22" s="72">
        <v>0</v>
      </c>
      <c r="E22" s="72">
        <v>0</v>
      </c>
      <c r="F22" s="8" t="s">
        <v>270</v>
      </c>
    </row>
    <row r="23" spans="1:7" ht="13.8" thickBot="1" x14ac:dyDescent="0.3">
      <c r="A23" s="810"/>
      <c r="B23" s="810"/>
      <c r="C23" s="53" t="s">
        <v>18</v>
      </c>
      <c r="D23" s="72">
        <v>0</v>
      </c>
      <c r="E23" s="72">
        <v>0</v>
      </c>
      <c r="F23" s="8" t="s">
        <v>270</v>
      </c>
    </row>
    <row r="24" spans="1:7" ht="13.8" thickBot="1" x14ac:dyDescent="0.3">
      <c r="A24" s="814" t="s">
        <v>54</v>
      </c>
      <c r="B24" s="815"/>
      <c r="C24" s="816"/>
      <c r="D24" s="54"/>
      <c r="E24" s="54"/>
      <c r="F24" s="54"/>
    </row>
    <row r="25" spans="1:7" ht="13.8" thickBot="1" x14ac:dyDescent="0.3">
      <c r="A25" s="806" t="s">
        <v>20</v>
      </c>
      <c r="B25" s="807"/>
      <c r="C25" s="808"/>
      <c r="D25" s="55"/>
      <c r="E25" s="55"/>
      <c r="F25" s="54"/>
    </row>
    <row r="26" spans="1:7" x14ac:dyDescent="0.25">
      <c r="A26" s="30"/>
      <c r="B26" s="30"/>
      <c r="C26" s="30"/>
      <c r="D26" s="30"/>
      <c r="E26" s="30"/>
      <c r="F26" s="30"/>
    </row>
    <row r="27" spans="1:7" x14ac:dyDescent="0.25">
      <c r="A27" s="706" t="s">
        <v>312</v>
      </c>
      <c r="B27" s="707"/>
      <c r="C27" s="707"/>
      <c r="D27" s="707"/>
      <c r="E27" s="707"/>
      <c r="F27" s="707"/>
      <c r="G27" s="708"/>
    </row>
    <row r="28" spans="1:7" x14ac:dyDescent="0.25">
      <c r="A28" s="722" t="s">
        <v>215</v>
      </c>
      <c r="B28" s="723"/>
      <c r="C28" s="723"/>
      <c r="D28" s="723"/>
      <c r="E28" s="723"/>
      <c r="F28" s="723"/>
      <c r="G28" s="724"/>
    </row>
    <row r="29" spans="1:7" x14ac:dyDescent="0.25">
      <c r="A29" s="725"/>
      <c r="B29" s="726"/>
      <c r="C29" s="726"/>
      <c r="D29" s="726"/>
      <c r="E29" s="726"/>
      <c r="F29" s="726"/>
      <c r="G29" s="727"/>
    </row>
    <row r="30" spans="1:7" ht="63" customHeight="1" x14ac:dyDescent="0.25">
      <c r="A30" s="777" t="s">
        <v>842</v>
      </c>
      <c r="B30" s="778"/>
      <c r="C30" s="778"/>
      <c r="D30" s="778"/>
      <c r="E30" s="778"/>
      <c r="F30" s="778"/>
      <c r="G30" s="779"/>
    </row>
  </sheetData>
  <mergeCells count="33">
    <mergeCell ref="A30:G30"/>
    <mergeCell ref="A27:G27"/>
    <mergeCell ref="A28:G29"/>
    <mergeCell ref="A1:B1"/>
    <mergeCell ref="C1:F1"/>
    <mergeCell ref="A2:B2"/>
    <mergeCell ref="C2:F2"/>
    <mergeCell ref="A3:B3"/>
    <mergeCell ref="C3:F3"/>
    <mergeCell ref="A4:B4"/>
    <mergeCell ref="A15:C15"/>
    <mergeCell ref="C4:F4"/>
    <mergeCell ref="A5:B5"/>
    <mergeCell ref="D5:F5"/>
    <mergeCell ref="A6:B6"/>
    <mergeCell ref="C6:C9"/>
    <mergeCell ref="A7:A9"/>
    <mergeCell ref="B7:B9"/>
    <mergeCell ref="A10:A11"/>
    <mergeCell ref="B10:B11"/>
    <mergeCell ref="A12:C12"/>
    <mergeCell ref="A13:A14"/>
    <mergeCell ref="B13:B14"/>
    <mergeCell ref="A22:A23"/>
    <mergeCell ref="B22:B23"/>
    <mergeCell ref="A24:C24"/>
    <mergeCell ref="A25:C25"/>
    <mergeCell ref="A16:A17"/>
    <mergeCell ref="B16:B17"/>
    <mergeCell ref="A18:C18"/>
    <mergeCell ref="A19:A20"/>
    <mergeCell ref="B19:B20"/>
    <mergeCell ref="A21:C2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sheetPr>
  <dimension ref="A1:M26"/>
  <sheetViews>
    <sheetView workbookViewId="0">
      <selection activeCell="C4" sqref="C4:M4"/>
    </sheetView>
  </sheetViews>
  <sheetFormatPr defaultColWidth="11.5546875" defaultRowHeight="13.2" x14ac:dyDescent="0.25"/>
  <cols>
    <col min="1" max="13" width="16.77734375" customWidth="1"/>
    <col min="14" max="16" width="8.77734375" customWidth="1"/>
  </cols>
  <sheetData>
    <row r="1" spans="1:13" ht="13.8" thickBot="1" x14ac:dyDescent="0.3">
      <c r="A1" s="632" t="s">
        <v>0</v>
      </c>
      <c r="B1" s="633"/>
      <c r="C1" s="634" t="s">
        <v>287</v>
      </c>
      <c r="D1" s="635"/>
      <c r="E1" s="635"/>
      <c r="F1" s="635"/>
      <c r="G1" s="635"/>
      <c r="H1" s="635"/>
      <c r="I1" s="635"/>
      <c r="J1" s="635"/>
      <c r="K1" s="635"/>
      <c r="L1" s="635"/>
      <c r="M1" s="823"/>
    </row>
    <row r="2" spans="1:13" ht="13.8" thickBot="1" x14ac:dyDescent="0.3">
      <c r="A2" s="632" t="s">
        <v>288</v>
      </c>
      <c r="B2" s="633"/>
      <c r="C2" s="776" t="s">
        <v>471</v>
      </c>
      <c r="D2" s="635"/>
      <c r="E2" s="635"/>
      <c r="F2" s="635"/>
      <c r="G2" s="635"/>
      <c r="H2" s="635"/>
      <c r="I2" s="635"/>
      <c r="J2" s="635"/>
      <c r="K2" s="635"/>
      <c r="L2" s="635"/>
      <c r="M2" s="823"/>
    </row>
    <row r="3" spans="1:13" ht="13.8" thickBot="1" x14ac:dyDescent="0.3">
      <c r="A3" s="632" t="s">
        <v>289</v>
      </c>
      <c r="B3" s="633"/>
      <c r="C3" s="634" t="s">
        <v>124</v>
      </c>
      <c r="D3" s="635"/>
      <c r="E3" s="635"/>
      <c r="F3" s="635"/>
      <c r="G3" s="635"/>
      <c r="H3" s="635"/>
      <c r="I3" s="635"/>
      <c r="J3" s="635"/>
      <c r="K3" s="635"/>
      <c r="L3" s="635"/>
      <c r="M3" s="823"/>
    </row>
    <row r="4" spans="1:13" ht="13.8" thickBot="1" x14ac:dyDescent="0.3">
      <c r="A4" s="632" t="s">
        <v>290</v>
      </c>
      <c r="B4" s="633"/>
      <c r="C4" s="634" t="s">
        <v>393</v>
      </c>
      <c r="D4" s="635"/>
      <c r="E4" s="635"/>
      <c r="F4" s="635"/>
      <c r="G4" s="635"/>
      <c r="H4" s="635"/>
      <c r="I4" s="635"/>
      <c r="J4" s="635"/>
      <c r="K4" s="635"/>
      <c r="L4" s="635"/>
      <c r="M4" s="823"/>
    </row>
    <row r="5" spans="1:13" ht="13.8" thickBot="1" x14ac:dyDescent="0.3">
      <c r="A5" s="637" t="s">
        <v>291</v>
      </c>
      <c r="B5" s="638"/>
      <c r="C5" s="1" t="s">
        <v>292</v>
      </c>
      <c r="D5" s="639" t="s">
        <v>472</v>
      </c>
      <c r="E5" s="640"/>
      <c r="F5" s="640"/>
      <c r="G5" s="640"/>
      <c r="H5" s="640"/>
      <c r="I5" s="640"/>
      <c r="J5" s="640"/>
      <c r="K5" s="640"/>
      <c r="L5" s="640"/>
      <c r="M5" s="756"/>
    </row>
    <row r="6" spans="1:13" x14ac:dyDescent="0.25">
      <c r="A6" s="675" t="s">
        <v>298</v>
      </c>
      <c r="B6" s="676"/>
      <c r="C6" s="676" t="s">
        <v>473</v>
      </c>
      <c r="D6" s="668" t="s">
        <v>424</v>
      </c>
      <c r="E6" s="668" t="s">
        <v>425</v>
      </c>
      <c r="F6" s="668" t="s">
        <v>474</v>
      </c>
      <c r="G6" s="668" t="s">
        <v>428</v>
      </c>
      <c r="H6" s="668" t="s">
        <v>429</v>
      </c>
      <c r="I6" s="668" t="s">
        <v>475</v>
      </c>
      <c r="J6" s="668" t="s">
        <v>476</v>
      </c>
      <c r="K6" s="668" t="s">
        <v>477</v>
      </c>
      <c r="L6" s="668" t="s">
        <v>398</v>
      </c>
      <c r="M6" s="668" t="s">
        <v>405</v>
      </c>
    </row>
    <row r="7" spans="1:13" x14ac:dyDescent="0.25">
      <c r="A7" s="775"/>
      <c r="B7" s="768"/>
      <c r="C7" s="768"/>
      <c r="D7" s="774"/>
      <c r="E7" s="774"/>
      <c r="F7" s="763"/>
      <c r="G7" s="774"/>
      <c r="H7" s="774"/>
      <c r="I7" s="774"/>
      <c r="J7" s="774"/>
      <c r="K7" s="774"/>
      <c r="L7" s="774"/>
      <c r="M7" s="774"/>
    </row>
    <row r="8" spans="1:13" ht="13.8" thickBot="1" x14ac:dyDescent="0.3">
      <c r="A8" s="677"/>
      <c r="B8" s="678"/>
      <c r="C8" s="768"/>
      <c r="D8" s="672"/>
      <c r="E8" s="672"/>
      <c r="F8" s="669"/>
      <c r="G8" s="672"/>
      <c r="H8" s="672"/>
      <c r="I8" s="672"/>
      <c r="J8" s="672"/>
      <c r="K8" s="672"/>
      <c r="L8" s="672"/>
      <c r="M8" s="672"/>
    </row>
    <row r="9" spans="1:13" x14ac:dyDescent="0.25">
      <c r="A9" s="625" t="s">
        <v>296</v>
      </c>
      <c r="B9" s="625" t="s">
        <v>297</v>
      </c>
      <c r="C9" s="768"/>
      <c r="D9" s="625" t="s">
        <v>2</v>
      </c>
      <c r="E9" s="625" t="s">
        <v>2</v>
      </c>
      <c r="F9" s="11" t="s">
        <v>406</v>
      </c>
      <c r="G9" s="625" t="s">
        <v>80</v>
      </c>
      <c r="H9" s="625" t="s">
        <v>80</v>
      </c>
      <c r="I9" s="625" t="s">
        <v>80</v>
      </c>
      <c r="J9" s="625" t="s">
        <v>478</v>
      </c>
      <c r="K9" s="625" t="s">
        <v>478</v>
      </c>
      <c r="L9" s="625" t="s">
        <v>73</v>
      </c>
      <c r="M9" s="625" t="s">
        <v>414</v>
      </c>
    </row>
    <row r="10" spans="1:13" ht="13.8" thickBot="1" x14ac:dyDescent="0.3">
      <c r="A10" s="631"/>
      <c r="B10" s="631"/>
      <c r="C10" s="768"/>
      <c r="D10" s="626"/>
      <c r="E10" s="626"/>
      <c r="F10" s="12" t="s">
        <v>125</v>
      </c>
      <c r="G10" s="626"/>
      <c r="H10" s="626"/>
      <c r="I10" s="626"/>
      <c r="J10" s="626"/>
      <c r="K10" s="626"/>
      <c r="L10" s="626"/>
      <c r="M10" s="626"/>
    </row>
    <row r="11" spans="1:13" ht="46.2" thickBot="1" x14ac:dyDescent="0.3">
      <c r="A11" s="631"/>
      <c r="B11" s="631"/>
      <c r="C11" s="768"/>
      <c r="D11" s="12"/>
      <c r="E11" s="12"/>
      <c r="F11" s="12" t="s">
        <v>479</v>
      </c>
      <c r="G11" s="12" t="s">
        <v>480</v>
      </c>
      <c r="H11" s="12" t="s">
        <v>480</v>
      </c>
      <c r="I11" s="12" t="s">
        <v>480</v>
      </c>
      <c r="J11" s="12"/>
      <c r="K11" s="12"/>
      <c r="L11" s="12" t="s">
        <v>433</v>
      </c>
      <c r="M11" s="12" t="s">
        <v>481</v>
      </c>
    </row>
    <row r="12" spans="1:13" ht="14.4" thickBot="1" x14ac:dyDescent="0.35">
      <c r="A12" s="644"/>
      <c r="B12" s="644"/>
      <c r="C12" s="769"/>
      <c r="D12" s="16" t="s">
        <v>100</v>
      </c>
      <c r="E12" s="16" t="s">
        <v>101</v>
      </c>
      <c r="F12" s="16" t="s">
        <v>126</v>
      </c>
      <c r="G12" s="16" t="s">
        <v>104</v>
      </c>
      <c r="H12" s="16" t="s">
        <v>105</v>
      </c>
      <c r="I12" s="16" t="s">
        <v>106</v>
      </c>
      <c r="J12" s="16" t="s">
        <v>127</v>
      </c>
      <c r="K12" s="16" t="s">
        <v>128</v>
      </c>
      <c r="L12" s="16" t="s">
        <v>34</v>
      </c>
      <c r="M12" s="16" t="s">
        <v>107</v>
      </c>
    </row>
    <row r="13" spans="1:13" ht="14.4" thickTop="1" thickBot="1" x14ac:dyDescent="0.3">
      <c r="A13" s="630"/>
      <c r="B13" s="820"/>
      <c r="C13" s="20" t="s">
        <v>17</v>
      </c>
      <c r="D13" s="72">
        <v>0</v>
      </c>
      <c r="E13" s="72">
        <v>0</v>
      </c>
      <c r="F13" s="72">
        <v>0</v>
      </c>
      <c r="G13" s="72">
        <v>0</v>
      </c>
      <c r="H13" s="72">
        <v>0</v>
      </c>
      <c r="I13" s="72">
        <v>0</v>
      </c>
      <c r="J13" s="72">
        <v>0</v>
      </c>
      <c r="K13" s="72">
        <v>0</v>
      </c>
      <c r="L13" s="56"/>
      <c r="M13" s="163" t="s">
        <v>270</v>
      </c>
    </row>
    <row r="14" spans="1:13" ht="13.8" thickBot="1" x14ac:dyDescent="0.3">
      <c r="A14" s="631"/>
      <c r="B14" s="768"/>
      <c r="C14" s="20" t="s">
        <v>18</v>
      </c>
      <c r="D14" s="72">
        <v>0</v>
      </c>
      <c r="E14" s="72">
        <v>0</v>
      </c>
      <c r="F14" s="72">
        <v>0</v>
      </c>
      <c r="G14" s="72">
        <v>0</v>
      </c>
      <c r="H14" s="72">
        <v>0</v>
      </c>
      <c r="I14" s="72">
        <v>0</v>
      </c>
      <c r="J14" s="72">
        <v>0</v>
      </c>
      <c r="K14" s="72">
        <v>0</v>
      </c>
      <c r="L14" s="56"/>
      <c r="M14" s="163" t="s">
        <v>270</v>
      </c>
    </row>
    <row r="15" spans="1:13" ht="13.8" thickBot="1" x14ac:dyDescent="0.3">
      <c r="A15" s="631"/>
      <c r="B15" s="768"/>
      <c r="C15" s="20" t="s">
        <v>19</v>
      </c>
      <c r="D15" s="72">
        <v>0</v>
      </c>
      <c r="E15" s="72">
        <v>0</v>
      </c>
      <c r="F15" s="72">
        <v>0</v>
      </c>
      <c r="G15" s="72">
        <v>0</v>
      </c>
      <c r="H15" s="72">
        <v>0</v>
      </c>
      <c r="I15" s="72">
        <v>0</v>
      </c>
      <c r="J15" s="72">
        <v>0</v>
      </c>
      <c r="K15" s="72">
        <v>0</v>
      </c>
      <c r="L15" s="56"/>
      <c r="M15" s="163" t="s">
        <v>270</v>
      </c>
    </row>
    <row r="16" spans="1:13" ht="13.8" thickBot="1" x14ac:dyDescent="0.3">
      <c r="A16" s="631"/>
      <c r="B16" s="768"/>
      <c r="C16" s="20" t="s">
        <v>129</v>
      </c>
      <c r="D16" s="72">
        <v>0</v>
      </c>
      <c r="E16" s="72">
        <v>0</v>
      </c>
      <c r="F16" s="72">
        <v>0</v>
      </c>
      <c r="G16" s="72">
        <v>0</v>
      </c>
      <c r="H16" s="72">
        <v>0</v>
      </c>
      <c r="I16" s="72">
        <v>0</v>
      </c>
      <c r="J16" s="72">
        <v>0</v>
      </c>
      <c r="K16" s="72">
        <v>0</v>
      </c>
      <c r="L16" s="56"/>
      <c r="M16" s="163" t="s">
        <v>270</v>
      </c>
    </row>
    <row r="17" spans="1:13" ht="13.8" thickBot="1" x14ac:dyDescent="0.3">
      <c r="A17" s="631"/>
      <c r="B17" s="768"/>
      <c r="C17" s="20" t="s">
        <v>130</v>
      </c>
      <c r="D17" s="72">
        <v>0</v>
      </c>
      <c r="E17" s="72">
        <v>0</v>
      </c>
      <c r="F17" s="72">
        <v>0</v>
      </c>
      <c r="G17" s="72">
        <v>0</v>
      </c>
      <c r="H17" s="72">
        <v>0</v>
      </c>
      <c r="I17" s="72">
        <v>0</v>
      </c>
      <c r="J17" s="72">
        <v>0</v>
      </c>
      <c r="K17" s="72">
        <v>0</v>
      </c>
      <c r="L17" s="56"/>
      <c r="M17" s="163" t="s">
        <v>270</v>
      </c>
    </row>
    <row r="18" spans="1:13" ht="13.8" thickBot="1" x14ac:dyDescent="0.3">
      <c r="A18" s="631"/>
      <c r="B18" s="768"/>
      <c r="C18" s="20" t="s">
        <v>131</v>
      </c>
      <c r="D18" s="72">
        <v>0</v>
      </c>
      <c r="E18" s="72">
        <v>0</v>
      </c>
      <c r="F18" s="72">
        <v>0</v>
      </c>
      <c r="G18" s="72">
        <v>0</v>
      </c>
      <c r="H18" s="72">
        <v>0</v>
      </c>
      <c r="I18" s="72">
        <v>0</v>
      </c>
      <c r="J18" s="72">
        <v>0</v>
      </c>
      <c r="K18" s="72">
        <v>0</v>
      </c>
      <c r="L18" s="56"/>
      <c r="M18" s="163" t="s">
        <v>270</v>
      </c>
    </row>
    <row r="19" spans="1:13" ht="13.8" thickBot="1" x14ac:dyDescent="0.3">
      <c r="A19" s="631"/>
      <c r="B19" s="768"/>
      <c r="C19" s="20" t="s">
        <v>132</v>
      </c>
      <c r="D19" s="72">
        <v>0</v>
      </c>
      <c r="E19" s="72">
        <v>0</v>
      </c>
      <c r="F19" s="72">
        <v>0</v>
      </c>
      <c r="G19" s="72">
        <v>0</v>
      </c>
      <c r="H19" s="72">
        <v>0</v>
      </c>
      <c r="I19" s="72">
        <v>0</v>
      </c>
      <c r="J19" s="72">
        <v>0</v>
      </c>
      <c r="K19" s="72">
        <v>0</v>
      </c>
      <c r="L19" s="56"/>
      <c r="M19" s="163" t="s">
        <v>270</v>
      </c>
    </row>
    <row r="20" spans="1:13" ht="13.8" thickBot="1" x14ac:dyDescent="0.3">
      <c r="A20" s="773"/>
      <c r="B20" s="821"/>
      <c r="C20" s="20" t="s">
        <v>133</v>
      </c>
      <c r="D20" s="72">
        <v>0</v>
      </c>
      <c r="E20" s="72">
        <v>0</v>
      </c>
      <c r="F20" s="72">
        <v>0</v>
      </c>
      <c r="G20" s="72">
        <v>0</v>
      </c>
      <c r="H20" s="72">
        <v>0</v>
      </c>
      <c r="I20" s="72">
        <v>0</v>
      </c>
      <c r="J20" s="72">
        <v>0</v>
      </c>
      <c r="K20" s="72">
        <v>0</v>
      </c>
      <c r="L20" s="56"/>
      <c r="M20" s="163" t="s">
        <v>270</v>
      </c>
    </row>
    <row r="21" spans="1:13" ht="13.8" thickBot="1" x14ac:dyDescent="0.3">
      <c r="A21" s="770" t="s">
        <v>20</v>
      </c>
      <c r="B21" s="771"/>
      <c r="C21" s="772"/>
      <c r="D21" s="17"/>
      <c r="E21" s="17"/>
      <c r="F21" s="17"/>
      <c r="G21" s="17"/>
      <c r="H21" s="17"/>
      <c r="I21" s="17"/>
      <c r="J21" s="17"/>
      <c r="K21" s="17"/>
      <c r="L21" s="17">
        <v>20</v>
      </c>
      <c r="M21" s="17"/>
    </row>
    <row r="23" spans="1:13" x14ac:dyDescent="0.25">
      <c r="A23" s="706" t="s">
        <v>312</v>
      </c>
      <c r="B23" s="707"/>
      <c r="C23" s="707"/>
      <c r="D23" s="707"/>
      <c r="E23" s="707"/>
      <c r="F23" s="707"/>
      <c r="G23" s="708"/>
    </row>
    <row r="24" spans="1:13" x14ac:dyDescent="0.25">
      <c r="A24" s="722" t="s">
        <v>215</v>
      </c>
      <c r="B24" s="723"/>
      <c r="C24" s="723"/>
      <c r="D24" s="723"/>
      <c r="E24" s="723"/>
      <c r="F24" s="723"/>
      <c r="G24" s="724"/>
    </row>
    <row r="25" spans="1:13" x14ac:dyDescent="0.25">
      <c r="A25" s="725"/>
      <c r="B25" s="726"/>
      <c r="C25" s="726"/>
      <c r="D25" s="726"/>
      <c r="E25" s="726"/>
      <c r="F25" s="726"/>
      <c r="G25" s="727"/>
    </row>
    <row r="26" spans="1:13" ht="36.6" customHeight="1" x14ac:dyDescent="0.25">
      <c r="A26" s="822" t="s">
        <v>588</v>
      </c>
      <c r="B26" s="822"/>
      <c r="C26" s="822"/>
      <c r="D26" s="822"/>
      <c r="E26" s="822"/>
      <c r="F26" s="822"/>
      <c r="G26" s="822"/>
    </row>
  </sheetData>
  <mergeCells count="39">
    <mergeCell ref="A23:G23"/>
    <mergeCell ref="A24:G25"/>
    <mergeCell ref="A26:G26"/>
    <mergeCell ref="G6:G8"/>
    <mergeCell ref="A1:B1"/>
    <mergeCell ref="C1:M1"/>
    <mergeCell ref="A2:B2"/>
    <mergeCell ref="C2:M2"/>
    <mergeCell ref="A3:B3"/>
    <mergeCell ref="C3:M3"/>
    <mergeCell ref="A4:B4"/>
    <mergeCell ref="C4:M4"/>
    <mergeCell ref="A5:B5"/>
    <mergeCell ref="D5:M5"/>
    <mergeCell ref="A6:B8"/>
    <mergeCell ref="I6:I8"/>
    <mergeCell ref="M9:M10"/>
    <mergeCell ref="E9:E10"/>
    <mergeCell ref="G9:G10"/>
    <mergeCell ref="H9:H10"/>
    <mergeCell ref="J6:J8"/>
    <mergeCell ref="K6:K8"/>
    <mergeCell ref="L6:L8"/>
    <mergeCell ref="M6:M8"/>
    <mergeCell ref="H6:H8"/>
    <mergeCell ref="A21:C21"/>
    <mergeCell ref="I9:I10"/>
    <mergeCell ref="J9:J10"/>
    <mergeCell ref="K9:K10"/>
    <mergeCell ref="L9:L10"/>
    <mergeCell ref="A13:A20"/>
    <mergeCell ref="B13:B20"/>
    <mergeCell ref="A9:A12"/>
    <mergeCell ref="B9:B12"/>
    <mergeCell ref="D9:D10"/>
    <mergeCell ref="C6:C12"/>
    <mergeCell ref="D6:D8"/>
    <mergeCell ref="E6:E8"/>
    <mergeCell ref="F6:F8"/>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sheetPr>
  <dimension ref="A1:G18"/>
  <sheetViews>
    <sheetView workbookViewId="0">
      <selection activeCell="I8" sqref="I8"/>
    </sheetView>
  </sheetViews>
  <sheetFormatPr defaultColWidth="11.5546875" defaultRowHeight="13.2" x14ac:dyDescent="0.25"/>
  <cols>
    <col min="1" max="6" width="16.77734375" customWidth="1"/>
    <col min="7" max="7" width="8.77734375" customWidth="1"/>
  </cols>
  <sheetData>
    <row r="1" spans="1:7" ht="13.8" thickBot="1" x14ac:dyDescent="0.3">
      <c r="A1" s="632" t="s">
        <v>0</v>
      </c>
      <c r="B1" s="633"/>
      <c r="C1" s="634" t="s">
        <v>287</v>
      </c>
      <c r="D1" s="635"/>
      <c r="E1" s="635"/>
      <c r="F1" s="636"/>
    </row>
    <row r="2" spans="1:7" ht="28.05" customHeight="1" thickBot="1" x14ac:dyDescent="0.3">
      <c r="A2" s="632" t="s">
        <v>288</v>
      </c>
      <c r="B2" s="633"/>
      <c r="C2" s="634" t="s">
        <v>482</v>
      </c>
      <c r="D2" s="635"/>
      <c r="E2" s="635"/>
      <c r="F2" s="636"/>
    </row>
    <row r="3" spans="1:7" ht="13.8" thickBot="1" x14ac:dyDescent="0.3">
      <c r="A3" s="632" t="s">
        <v>289</v>
      </c>
      <c r="B3" s="633"/>
      <c r="C3" s="634" t="s">
        <v>124</v>
      </c>
      <c r="D3" s="635"/>
      <c r="E3" s="635"/>
      <c r="F3" s="636"/>
    </row>
    <row r="4" spans="1:7" ht="13.8" thickBot="1" x14ac:dyDescent="0.3">
      <c r="A4" s="632" t="s">
        <v>290</v>
      </c>
      <c r="B4" s="633"/>
      <c r="C4" s="634" t="s">
        <v>410</v>
      </c>
      <c r="D4" s="635"/>
      <c r="E4" s="635"/>
      <c r="F4" s="636"/>
    </row>
    <row r="5" spans="1:7" ht="13.8" thickBot="1" x14ac:dyDescent="0.3">
      <c r="A5" s="637" t="s">
        <v>291</v>
      </c>
      <c r="B5" s="638"/>
      <c r="C5" s="1" t="s">
        <v>292</v>
      </c>
      <c r="D5" s="639" t="s">
        <v>483</v>
      </c>
      <c r="E5" s="640"/>
      <c r="F5" s="756"/>
    </row>
    <row r="6" spans="1:7" ht="34.799999999999997" thickBot="1" x14ac:dyDescent="0.3">
      <c r="A6" s="642" t="s">
        <v>298</v>
      </c>
      <c r="B6" s="643"/>
      <c r="C6" s="676" t="s">
        <v>299</v>
      </c>
      <c r="D6" s="3" t="s">
        <v>108</v>
      </c>
      <c r="E6" s="3" t="s">
        <v>436</v>
      </c>
      <c r="F6" s="3" t="s">
        <v>438</v>
      </c>
    </row>
    <row r="7" spans="1:7" ht="14.4" thickBot="1" x14ac:dyDescent="0.3">
      <c r="A7" s="625" t="s">
        <v>296</v>
      </c>
      <c r="B7" s="625" t="s">
        <v>297</v>
      </c>
      <c r="C7" s="768"/>
      <c r="D7" s="4" t="s">
        <v>2</v>
      </c>
      <c r="E7" s="4" t="s">
        <v>413</v>
      </c>
      <c r="F7" s="4" t="s">
        <v>414</v>
      </c>
    </row>
    <row r="8" spans="1:7" ht="14.4" thickBot="1" x14ac:dyDescent="0.35">
      <c r="A8" s="631"/>
      <c r="B8" s="631"/>
      <c r="C8" s="768"/>
      <c r="D8" s="4"/>
      <c r="E8" s="4" t="s">
        <v>484</v>
      </c>
      <c r="F8" s="22" t="s">
        <v>47</v>
      </c>
    </row>
    <row r="9" spans="1:7" ht="14.4" thickBot="1" x14ac:dyDescent="0.35">
      <c r="A9" s="644"/>
      <c r="B9" s="644"/>
      <c r="C9" s="769"/>
      <c r="D9" s="16" t="s">
        <v>10</v>
      </c>
      <c r="E9" s="16" t="s">
        <v>48</v>
      </c>
      <c r="F9" s="5" t="s">
        <v>49</v>
      </c>
    </row>
    <row r="10" spans="1:7" ht="14.4" thickTop="1" thickBot="1" x14ac:dyDescent="0.3">
      <c r="A10" s="630"/>
      <c r="B10" s="630"/>
      <c r="C10" s="4" t="s">
        <v>17</v>
      </c>
      <c r="D10" s="72">
        <v>0</v>
      </c>
      <c r="E10" s="72">
        <v>0</v>
      </c>
      <c r="F10" s="8" t="s">
        <v>270</v>
      </c>
    </row>
    <row r="11" spans="1:7" ht="13.8" thickBot="1" x14ac:dyDescent="0.3">
      <c r="A11" s="631"/>
      <c r="B11" s="631"/>
      <c r="C11" s="4" t="s">
        <v>18</v>
      </c>
      <c r="D11" s="72">
        <v>0</v>
      </c>
      <c r="E11" s="72">
        <v>0</v>
      </c>
      <c r="F11" s="8" t="s">
        <v>270</v>
      </c>
    </row>
    <row r="12" spans="1:7" ht="13.8" thickBot="1" x14ac:dyDescent="0.3">
      <c r="A12" s="773"/>
      <c r="B12" s="773"/>
      <c r="C12" s="4" t="s">
        <v>19</v>
      </c>
      <c r="D12" s="72">
        <v>0</v>
      </c>
      <c r="E12" s="72">
        <v>0</v>
      </c>
      <c r="F12" s="8" t="s">
        <v>270</v>
      </c>
    </row>
    <row r="13" spans="1:7" ht="13.8" thickBot="1" x14ac:dyDescent="0.3">
      <c r="A13" s="770" t="s">
        <v>20</v>
      </c>
      <c r="B13" s="771"/>
      <c r="C13" s="772"/>
      <c r="D13" s="17"/>
      <c r="E13" s="17"/>
      <c r="F13" s="17"/>
    </row>
    <row r="15" spans="1:7" x14ac:dyDescent="0.25">
      <c r="A15" s="706" t="s">
        <v>312</v>
      </c>
      <c r="B15" s="707"/>
      <c r="C15" s="707"/>
      <c r="D15" s="707"/>
      <c r="E15" s="707"/>
      <c r="F15" s="707"/>
      <c r="G15" s="708"/>
    </row>
    <row r="16" spans="1:7" x14ac:dyDescent="0.25">
      <c r="A16" s="722" t="s">
        <v>215</v>
      </c>
      <c r="B16" s="723"/>
      <c r="C16" s="723"/>
      <c r="D16" s="723"/>
      <c r="E16" s="723"/>
      <c r="F16" s="723"/>
      <c r="G16" s="724"/>
    </row>
    <row r="17" spans="1:7" x14ac:dyDescent="0.25">
      <c r="A17" s="725"/>
      <c r="B17" s="726"/>
      <c r="C17" s="726"/>
      <c r="D17" s="726"/>
      <c r="E17" s="726"/>
      <c r="F17" s="726"/>
      <c r="G17" s="727"/>
    </row>
    <row r="18" spans="1:7" ht="45" customHeight="1" x14ac:dyDescent="0.25">
      <c r="A18" s="766" t="s">
        <v>843</v>
      </c>
      <c r="B18" s="767"/>
      <c r="C18" s="767"/>
      <c r="D18" s="767"/>
      <c r="E18" s="767"/>
      <c r="F18" s="767"/>
      <c r="G18" s="767"/>
    </row>
  </sheetData>
  <mergeCells count="20">
    <mergeCell ref="A4:B4"/>
    <mergeCell ref="C4:F4"/>
    <mergeCell ref="A5:B5"/>
    <mergeCell ref="D5:F5"/>
    <mergeCell ref="A6:B6"/>
    <mergeCell ref="C6:C9"/>
    <mergeCell ref="A7:A9"/>
    <mergeCell ref="A1:B1"/>
    <mergeCell ref="C1:F1"/>
    <mergeCell ref="A2:B2"/>
    <mergeCell ref="C2:F2"/>
    <mergeCell ref="A3:B3"/>
    <mergeCell ref="C3:F3"/>
    <mergeCell ref="A15:G15"/>
    <mergeCell ref="A16:G17"/>
    <mergeCell ref="A18:G18"/>
    <mergeCell ref="B7:B9"/>
    <mergeCell ref="A10:A12"/>
    <mergeCell ref="B10:B12"/>
    <mergeCell ref="A13:C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sheetPr>
  <dimension ref="A1:L44"/>
  <sheetViews>
    <sheetView topLeftCell="A17" zoomScale="90" zoomScaleNormal="90" workbookViewId="0">
      <selection activeCell="A34" sqref="A34"/>
    </sheetView>
  </sheetViews>
  <sheetFormatPr defaultColWidth="11.5546875" defaultRowHeight="13.2" x14ac:dyDescent="0.25"/>
  <cols>
    <col min="1" max="11" width="16.77734375" customWidth="1"/>
    <col min="12" max="12" width="10.77734375" bestFit="1" customWidth="1"/>
    <col min="13" max="14" width="8.77734375" customWidth="1"/>
  </cols>
  <sheetData>
    <row r="1" spans="1:11" ht="13.8" thickBot="1" x14ac:dyDescent="0.3">
      <c r="A1" s="632" t="s">
        <v>0</v>
      </c>
      <c r="B1" s="633"/>
      <c r="C1" s="634" t="s">
        <v>287</v>
      </c>
      <c r="D1" s="635"/>
      <c r="E1" s="635"/>
      <c r="F1" s="635"/>
      <c r="G1" s="635"/>
      <c r="H1" s="635"/>
      <c r="I1" s="635"/>
      <c r="J1" s="635"/>
      <c r="K1" s="636"/>
    </row>
    <row r="2" spans="1:11" ht="13.8" thickBot="1" x14ac:dyDescent="0.3">
      <c r="A2" s="632" t="s">
        <v>288</v>
      </c>
      <c r="B2" s="633"/>
      <c r="C2" s="634" t="s">
        <v>485</v>
      </c>
      <c r="D2" s="635"/>
      <c r="E2" s="635"/>
      <c r="F2" s="635"/>
      <c r="G2" s="635"/>
      <c r="H2" s="635"/>
      <c r="I2" s="635"/>
      <c r="J2" s="635"/>
      <c r="K2" s="636"/>
    </row>
    <row r="3" spans="1:11" ht="13.8" thickBot="1" x14ac:dyDescent="0.3">
      <c r="A3" s="632" t="s">
        <v>289</v>
      </c>
      <c r="B3" s="633"/>
      <c r="C3" s="634" t="s">
        <v>134</v>
      </c>
      <c r="D3" s="635"/>
      <c r="E3" s="635"/>
      <c r="F3" s="635"/>
      <c r="G3" s="635"/>
      <c r="H3" s="635"/>
      <c r="I3" s="635"/>
      <c r="J3" s="635"/>
      <c r="K3" s="636"/>
    </row>
    <row r="4" spans="1:11" ht="13.8" thickBot="1" x14ac:dyDescent="0.3">
      <c r="A4" s="632" t="s">
        <v>290</v>
      </c>
      <c r="B4" s="633"/>
      <c r="C4" s="634" t="s">
        <v>351</v>
      </c>
      <c r="D4" s="635"/>
      <c r="E4" s="635"/>
      <c r="F4" s="635"/>
      <c r="G4" s="635"/>
      <c r="H4" s="635"/>
      <c r="I4" s="635"/>
      <c r="J4" s="635"/>
      <c r="K4" s="636"/>
    </row>
    <row r="5" spans="1:11" ht="13.8" thickBot="1" x14ac:dyDescent="0.3">
      <c r="A5" s="637" t="s">
        <v>291</v>
      </c>
      <c r="B5" s="638"/>
      <c r="C5" s="1" t="s">
        <v>292</v>
      </c>
      <c r="D5" s="57"/>
      <c r="E5" s="639" t="s">
        <v>440</v>
      </c>
      <c r="F5" s="640"/>
      <c r="G5" s="640"/>
      <c r="H5" s="756"/>
      <c r="I5" s="833" t="s">
        <v>441</v>
      </c>
      <c r="J5" s="640"/>
      <c r="K5" s="756"/>
    </row>
    <row r="6" spans="1:11" ht="34.799999999999997" thickBot="1" x14ac:dyDescent="0.3">
      <c r="A6" s="642" t="s">
        <v>298</v>
      </c>
      <c r="B6" s="643"/>
      <c r="C6" s="676" t="s">
        <v>299</v>
      </c>
      <c r="D6" s="625" t="s">
        <v>486</v>
      </c>
      <c r="E6" s="3" t="s">
        <v>255</v>
      </c>
      <c r="F6" s="3" t="s">
        <v>487</v>
      </c>
      <c r="G6" s="3" t="s">
        <v>443</v>
      </c>
      <c r="H6" s="3" t="s">
        <v>223</v>
      </c>
      <c r="I6" s="3" t="s">
        <v>488</v>
      </c>
      <c r="J6" s="3" t="s">
        <v>489</v>
      </c>
      <c r="K6" s="3" t="s">
        <v>420</v>
      </c>
    </row>
    <row r="7" spans="1:11" x14ac:dyDescent="0.25">
      <c r="A7" s="625" t="s">
        <v>296</v>
      </c>
      <c r="B7" s="625" t="s">
        <v>297</v>
      </c>
      <c r="C7" s="768"/>
      <c r="D7" s="631"/>
      <c r="E7" s="670" t="s">
        <v>2</v>
      </c>
      <c r="F7" s="2" t="s">
        <v>490</v>
      </c>
      <c r="G7" s="2" t="s">
        <v>490</v>
      </c>
      <c r="H7" s="2" t="s">
        <v>449</v>
      </c>
      <c r="I7" s="2" t="s">
        <v>491</v>
      </c>
      <c r="J7" s="2" t="s">
        <v>406</v>
      </c>
      <c r="K7" s="670" t="s">
        <v>414</v>
      </c>
    </row>
    <row r="8" spans="1:11" ht="14.4" thickBot="1" x14ac:dyDescent="0.3">
      <c r="A8" s="631"/>
      <c r="B8" s="631"/>
      <c r="C8" s="768"/>
      <c r="D8" s="631"/>
      <c r="E8" s="671"/>
      <c r="F8" s="4" t="s">
        <v>125</v>
      </c>
      <c r="G8" s="4" t="s">
        <v>125</v>
      </c>
      <c r="H8" s="4" t="s">
        <v>5</v>
      </c>
      <c r="I8" s="4" t="s">
        <v>135</v>
      </c>
      <c r="J8" s="4" t="s">
        <v>38</v>
      </c>
      <c r="K8" s="671"/>
    </row>
    <row r="9" spans="1:11" x14ac:dyDescent="0.25">
      <c r="A9" s="631"/>
      <c r="B9" s="631"/>
      <c r="C9" s="768"/>
      <c r="D9" s="631"/>
      <c r="E9" s="670"/>
      <c r="F9" s="625" t="s">
        <v>492</v>
      </c>
      <c r="G9" s="625" t="s">
        <v>493</v>
      </c>
      <c r="H9" s="625" t="s">
        <v>494</v>
      </c>
      <c r="I9" s="625" t="s">
        <v>495</v>
      </c>
      <c r="J9" s="625" t="s">
        <v>495</v>
      </c>
      <c r="K9" s="831" t="s">
        <v>136</v>
      </c>
    </row>
    <row r="10" spans="1:11" ht="48" customHeight="1" thickBot="1" x14ac:dyDescent="0.3">
      <c r="A10" s="631"/>
      <c r="B10" s="631"/>
      <c r="C10" s="768"/>
      <c r="D10" s="631"/>
      <c r="E10" s="671"/>
      <c r="F10" s="830"/>
      <c r="G10" s="626"/>
      <c r="H10" s="626"/>
      <c r="I10" s="626"/>
      <c r="J10" s="626"/>
      <c r="K10" s="832"/>
    </row>
    <row r="11" spans="1:11" ht="33.75" customHeight="1" thickBot="1" x14ac:dyDescent="0.35">
      <c r="A11" s="644"/>
      <c r="B11" s="644"/>
      <c r="C11" s="769"/>
      <c r="D11" s="644"/>
      <c r="E11" s="16" t="s">
        <v>137</v>
      </c>
      <c r="F11" s="16" t="s">
        <v>138</v>
      </c>
      <c r="G11" s="16" t="s">
        <v>139</v>
      </c>
      <c r="H11" s="16" t="s">
        <v>14</v>
      </c>
      <c r="I11" s="16" t="s">
        <v>96</v>
      </c>
      <c r="J11" s="46" t="s">
        <v>97</v>
      </c>
      <c r="K11" s="6" t="s">
        <v>98</v>
      </c>
    </row>
    <row r="12" spans="1:11" ht="27.6" thickTop="1" thickBot="1" x14ac:dyDescent="0.3">
      <c r="A12" s="119" t="s">
        <v>235</v>
      </c>
      <c r="B12" s="119" t="s">
        <v>237</v>
      </c>
      <c r="D12" s="56"/>
      <c r="E12" s="7"/>
      <c r="F12" s="7"/>
      <c r="G12" s="7"/>
      <c r="H12" s="4"/>
      <c r="I12" s="7"/>
      <c r="J12" s="7"/>
      <c r="K12" s="58"/>
    </row>
    <row r="13" spans="1:11" ht="13.8" thickBot="1" x14ac:dyDescent="0.3">
      <c r="A13" s="122" t="s">
        <v>205</v>
      </c>
      <c r="B13" s="74"/>
      <c r="C13" s="120" t="s">
        <v>760</v>
      </c>
      <c r="D13" s="56" t="s">
        <v>496</v>
      </c>
      <c r="E13" s="128">
        <f>'DA Uso de la tierra'!J26</f>
        <v>161.77500000000001</v>
      </c>
      <c r="F13" s="7">
        <f>'DA y FE'!$G$35</f>
        <v>16.100000000000001</v>
      </c>
      <c r="G13" s="128">
        <f>'DA y FE'!AE11</f>
        <v>81.960851063829779</v>
      </c>
      <c r="H13" s="128">
        <f>'DA y FE'!$M$11</f>
        <v>0.47</v>
      </c>
      <c r="I13" s="128">
        <f>'DA y FE'!$I$35</f>
        <v>6.2</v>
      </c>
      <c r="J13" s="128">
        <v>0</v>
      </c>
      <c r="K13" s="386">
        <f>I13+((F13-G13)*E13)*H13-J13</f>
        <v>-5001.480415</v>
      </c>
    </row>
    <row r="14" spans="1:11" ht="21.6" thickBot="1" x14ac:dyDescent="0.3">
      <c r="A14" s="122" t="s">
        <v>206</v>
      </c>
      <c r="B14" s="74"/>
      <c r="C14" s="120" t="s">
        <v>760</v>
      </c>
      <c r="D14" s="56" t="s">
        <v>496</v>
      </c>
      <c r="E14" s="128">
        <f>'DA Uso de la tierra'!J27</f>
        <v>606.24</v>
      </c>
      <c r="F14" s="7">
        <f>'DA y FE'!$G$35</f>
        <v>16.100000000000001</v>
      </c>
      <c r="G14" s="128">
        <f>'DA y FE'!AE12</f>
        <v>71.207659574468082</v>
      </c>
      <c r="H14" s="128">
        <f t="shared" ref="H14:H22" si="0">$H$13</f>
        <v>0.47</v>
      </c>
      <c r="I14" s="128">
        <f>'DA y FE'!$I$35</f>
        <v>6.2</v>
      </c>
      <c r="J14" s="128">
        <v>0</v>
      </c>
      <c r="K14" s="386">
        <f t="shared" ref="K14:K22" si="1">I14+((F14-G14)*E14)*H14-J14</f>
        <v>-15695.779743999998</v>
      </c>
    </row>
    <row r="15" spans="1:11" ht="21.6" thickBot="1" x14ac:dyDescent="0.3">
      <c r="A15" s="122" t="s">
        <v>207</v>
      </c>
      <c r="B15" s="74"/>
      <c r="C15" s="120" t="s">
        <v>760</v>
      </c>
      <c r="D15" s="56" t="s">
        <v>496</v>
      </c>
      <c r="E15" s="128">
        <f>'DA Uso de la tierra'!J28</f>
        <v>392.35500000000002</v>
      </c>
      <c r="F15" s="7">
        <f>'DA y FE'!$G$35</f>
        <v>16.100000000000001</v>
      </c>
      <c r="G15" s="128">
        <f>'DA y FE'!AE13</f>
        <v>242.57106382978725</v>
      </c>
      <c r="H15" s="128">
        <f t="shared" si="0"/>
        <v>0.47</v>
      </c>
      <c r="I15" s="128">
        <f>'DA y FE'!$I$35</f>
        <v>6.2</v>
      </c>
      <c r="J15" s="128">
        <v>0</v>
      </c>
      <c r="K15" s="386">
        <f t="shared" si="1"/>
        <v>-41756.615497000006</v>
      </c>
    </row>
    <row r="16" spans="1:11" ht="21.6" thickBot="1" x14ac:dyDescent="0.3">
      <c r="A16" s="122" t="s">
        <v>208</v>
      </c>
      <c r="B16" s="74"/>
      <c r="C16" s="120" t="s">
        <v>760</v>
      </c>
      <c r="D16" s="56" t="s">
        <v>496</v>
      </c>
      <c r="E16" s="128">
        <f>'DA Uso de la tierra'!J29</f>
        <v>68.085000000000008</v>
      </c>
      <c r="F16" s="7">
        <f>'DA y FE'!$G$35</f>
        <v>16.100000000000001</v>
      </c>
      <c r="G16" s="128">
        <f>'DA y FE'!AE14</f>
        <v>214.17021276595744</v>
      </c>
      <c r="H16" s="128">
        <f t="shared" si="0"/>
        <v>0.47</v>
      </c>
      <c r="I16" s="128">
        <f>'DA y FE'!$I$35</f>
        <v>6.2</v>
      </c>
      <c r="J16" s="128">
        <v>0</v>
      </c>
      <c r="K16" s="386">
        <f t="shared" si="1"/>
        <v>-6332.0369050000008</v>
      </c>
    </row>
    <row r="17" spans="1:12" ht="21.6" thickBot="1" x14ac:dyDescent="0.3">
      <c r="A17" s="122" t="s">
        <v>209</v>
      </c>
      <c r="B17" s="74"/>
      <c r="C17" s="120" t="s">
        <v>760</v>
      </c>
      <c r="D17" s="56" t="s">
        <v>496</v>
      </c>
      <c r="E17" s="128">
        <f>'DA Uso de la tierra'!J30</f>
        <v>383.4</v>
      </c>
      <c r="F17" s="7">
        <f>'DA y FE'!$G$35</f>
        <v>16.100000000000001</v>
      </c>
      <c r="G17" s="128">
        <f>'DA y FE'!AE15</f>
        <v>194.41617021276596</v>
      </c>
      <c r="H17" s="128">
        <f t="shared" si="0"/>
        <v>0.47</v>
      </c>
      <c r="I17" s="128">
        <f>'DA y FE'!$I$35</f>
        <v>6.2</v>
      </c>
      <c r="J17" s="128">
        <v>0</v>
      </c>
      <c r="K17" s="386">
        <f t="shared" si="1"/>
        <v>-32126.017240000001</v>
      </c>
    </row>
    <row r="18" spans="1:12" ht="31.8" thickBot="1" x14ac:dyDescent="0.3">
      <c r="A18" s="122" t="s">
        <v>210</v>
      </c>
      <c r="B18" s="74"/>
      <c r="C18" s="120" t="s">
        <v>760</v>
      </c>
      <c r="D18" s="56" t="s">
        <v>496</v>
      </c>
      <c r="E18" s="128">
        <f>'DA Uso de la tierra'!J31</f>
        <v>40.634999999999998</v>
      </c>
      <c r="F18" s="7">
        <f>'DA y FE'!$G$35</f>
        <v>16.100000000000001</v>
      </c>
      <c r="G18" s="128">
        <f>'DA y FE'!AE16</f>
        <v>308.30893617021275</v>
      </c>
      <c r="H18" s="128">
        <f t="shared" si="0"/>
        <v>0.47</v>
      </c>
      <c r="I18" s="128">
        <f>'DA y FE'!$I$35</f>
        <v>6.2</v>
      </c>
      <c r="J18" s="128">
        <v>0</v>
      </c>
      <c r="K18" s="386">
        <f t="shared" si="1"/>
        <v>-5574.5377569999982</v>
      </c>
    </row>
    <row r="19" spans="1:12" ht="21.6" thickBot="1" x14ac:dyDescent="0.3">
      <c r="A19" s="122" t="s">
        <v>211</v>
      </c>
      <c r="B19" s="74"/>
      <c r="C19" s="120" t="s">
        <v>760</v>
      </c>
      <c r="D19" s="56" t="s">
        <v>496</v>
      </c>
      <c r="E19" s="128">
        <f>'DA Uso de la tierra'!J32</f>
        <v>130.45499999999998</v>
      </c>
      <c r="F19" s="7">
        <f>'DA y FE'!$G$35</f>
        <v>16.100000000000001</v>
      </c>
      <c r="G19" s="128">
        <f>'DA y FE'!AE17</f>
        <v>154.03574468085111</v>
      </c>
      <c r="H19" s="128">
        <f t="shared" si="0"/>
        <v>0.47</v>
      </c>
      <c r="I19" s="128">
        <f>'DA y FE'!$I$35</f>
        <v>6.2</v>
      </c>
      <c r="J19" s="128">
        <v>0</v>
      </c>
      <c r="K19" s="386">
        <f t="shared" si="1"/>
        <v>-8451.1715590000022</v>
      </c>
    </row>
    <row r="20" spans="1:12" ht="13.8" thickBot="1" x14ac:dyDescent="0.3">
      <c r="A20" s="122" t="s">
        <v>212</v>
      </c>
      <c r="B20" s="74"/>
      <c r="C20" s="120" t="s">
        <v>760</v>
      </c>
      <c r="D20" s="56" t="s">
        <v>496</v>
      </c>
      <c r="E20" s="128">
        <f>'DA Uso de la tierra'!J33</f>
        <v>18.18</v>
      </c>
      <c r="F20" s="7">
        <f>'DA y FE'!$G$35</f>
        <v>16.100000000000001</v>
      </c>
      <c r="G20" s="128">
        <f>'DA y FE'!AE18</f>
        <v>175.89361702127661</v>
      </c>
      <c r="H20" s="128">
        <f t="shared" si="0"/>
        <v>0.47</v>
      </c>
      <c r="I20" s="128">
        <f>'DA y FE'!$I$35</f>
        <v>6.2</v>
      </c>
      <c r="J20" s="128">
        <v>0</v>
      </c>
      <c r="K20" s="386">
        <f t="shared" si="1"/>
        <v>-1359.17254</v>
      </c>
    </row>
    <row r="21" spans="1:12" ht="13.8" thickBot="1" x14ac:dyDescent="0.3">
      <c r="A21" s="122" t="s">
        <v>213</v>
      </c>
      <c r="B21" s="74"/>
      <c r="C21" s="120" t="s">
        <v>760</v>
      </c>
      <c r="D21" s="56" t="s">
        <v>496</v>
      </c>
      <c r="E21" s="128">
        <f>'DA Uso de la tierra'!J34</f>
        <v>1.7550000000000001</v>
      </c>
      <c r="F21" s="7">
        <f>'DA y FE'!$G$35</f>
        <v>16.100000000000001</v>
      </c>
      <c r="G21" s="128">
        <f>'DA y FE'!AE19</f>
        <v>141.12595744680851</v>
      </c>
      <c r="H21" s="128">
        <f t="shared" si="0"/>
        <v>0.47</v>
      </c>
      <c r="I21" s="128">
        <f>'DA y FE'!$I$35</f>
        <v>6.2</v>
      </c>
      <c r="J21" s="128">
        <v>0</v>
      </c>
      <c r="K21" s="386">
        <f t="shared" si="1"/>
        <v>-96.927661000000015</v>
      </c>
    </row>
    <row r="22" spans="1:12" ht="13.8" thickBot="1" x14ac:dyDescent="0.3">
      <c r="A22" s="120" t="s">
        <v>253</v>
      </c>
      <c r="B22" s="74"/>
      <c r="C22" s="120" t="s">
        <v>760</v>
      </c>
      <c r="D22" s="56" t="s">
        <v>496</v>
      </c>
      <c r="E22" s="382">
        <f>'DA Uso de la tierra'!J35</f>
        <v>4372</v>
      </c>
      <c r="F22" s="7">
        <f>'DA y FE'!$G$35</f>
        <v>16.100000000000001</v>
      </c>
      <c r="G22" s="128">
        <f>'DA y FE'!AE20</f>
        <v>162.05200000000002</v>
      </c>
      <c r="H22" s="128">
        <f t="shared" si="0"/>
        <v>0.47</v>
      </c>
      <c r="I22" s="128">
        <f>'DA y FE'!$I$35</f>
        <v>6.2</v>
      </c>
      <c r="J22" s="128">
        <v>0</v>
      </c>
      <c r="K22" s="386">
        <f t="shared" si="1"/>
        <v>-299901.80768000003</v>
      </c>
    </row>
    <row r="23" spans="1:12" ht="13.8" thickBot="1" x14ac:dyDescent="0.3">
      <c r="A23" s="123"/>
      <c r="B23" s="123"/>
      <c r="C23" s="827" t="s">
        <v>54</v>
      </c>
      <c r="D23" s="828"/>
      <c r="E23" s="126">
        <f>SUM(E12:E22)</f>
        <v>6174.88</v>
      </c>
      <c r="F23" s="23"/>
      <c r="G23" s="23"/>
      <c r="H23" s="23"/>
      <c r="I23" s="23"/>
      <c r="J23" s="23"/>
      <c r="K23" s="126">
        <f>SUM(K13:K22)</f>
        <v>-416295.54699800001</v>
      </c>
      <c r="L23" s="509">
        <f>SUM(K13:K21)</f>
        <v>-116393.73931800001</v>
      </c>
    </row>
    <row r="24" spans="1:12" ht="27" customHeight="1" thickBot="1" x14ac:dyDescent="0.3">
      <c r="A24" s="119" t="s">
        <v>247</v>
      </c>
      <c r="B24" s="119" t="s">
        <v>237</v>
      </c>
      <c r="C24" s="129"/>
      <c r="D24" s="56"/>
      <c r="E24" s="7"/>
      <c r="F24" s="7"/>
      <c r="G24" s="7"/>
      <c r="H24" s="4"/>
      <c r="I24" s="7"/>
      <c r="J24" s="7"/>
      <c r="K24" s="58"/>
    </row>
    <row r="25" spans="1:12" ht="13.8" thickBot="1" x14ac:dyDescent="0.3">
      <c r="A25" s="377" t="s">
        <v>744</v>
      </c>
      <c r="B25" s="74"/>
      <c r="C25" s="120" t="s">
        <v>760</v>
      </c>
      <c r="D25" s="56" t="s">
        <v>496</v>
      </c>
      <c r="E25" s="382">
        <f>'DA Uso de la tierra'!J36</f>
        <v>16052</v>
      </c>
      <c r="F25" s="7">
        <f>'DA y FE'!$G$35</f>
        <v>16.100000000000001</v>
      </c>
      <c r="G25" s="128">
        <v>0</v>
      </c>
      <c r="H25" s="128">
        <f>$H$13</f>
        <v>0.47</v>
      </c>
      <c r="I25" s="125">
        <f>'DA y FE'!$I$35</f>
        <v>6.2</v>
      </c>
      <c r="J25" s="128">
        <v>0</v>
      </c>
      <c r="K25" s="386">
        <f t="shared" ref="K25" si="2">I25+((F25-G25)*E25)*H25-J25</f>
        <v>121471.68399999999</v>
      </c>
    </row>
    <row r="26" spans="1:12" ht="13.8" thickBot="1" x14ac:dyDescent="0.3">
      <c r="A26" s="124"/>
      <c r="B26" s="124"/>
      <c r="C26" s="827" t="s">
        <v>54</v>
      </c>
      <c r="D26" s="828"/>
      <c r="E26" s="126">
        <f>E25</f>
        <v>16052</v>
      </c>
      <c r="F26" s="17"/>
      <c r="G26" s="17"/>
      <c r="H26" s="17"/>
      <c r="I26" s="17"/>
      <c r="J26" s="17"/>
      <c r="K26" s="126">
        <f>K25</f>
        <v>121471.68399999999</v>
      </c>
    </row>
    <row r="27" spans="1:12" ht="13.8" thickBot="1" x14ac:dyDescent="0.3">
      <c r="A27" s="133" t="s">
        <v>238</v>
      </c>
      <c r="B27" s="135" t="s">
        <v>237</v>
      </c>
      <c r="C27" s="132"/>
      <c r="D27" s="132"/>
      <c r="E27" s="127"/>
      <c r="F27" s="7"/>
      <c r="G27" s="7"/>
      <c r="H27" s="7"/>
      <c r="I27" s="7"/>
      <c r="J27" s="7"/>
      <c r="K27" s="127"/>
    </row>
    <row r="28" spans="1:12" ht="13.8" thickBot="1" x14ac:dyDescent="0.3">
      <c r="A28" s="377" t="s">
        <v>783</v>
      </c>
      <c r="B28" s="134"/>
      <c r="C28" s="120" t="s">
        <v>760</v>
      </c>
      <c r="D28" s="56" t="s">
        <v>496</v>
      </c>
      <c r="E28" s="382">
        <f>'DA Uso de la tierra'!J37</f>
        <v>706</v>
      </c>
      <c r="F28" s="7">
        <f>'DA y FE'!$G$35</f>
        <v>16.100000000000001</v>
      </c>
      <c r="G28" s="128">
        <v>0</v>
      </c>
      <c r="H28" s="128">
        <f>$H$13</f>
        <v>0.47</v>
      </c>
      <c r="I28" s="125">
        <f>'DA y FE'!$I$35</f>
        <v>6.2</v>
      </c>
      <c r="J28" s="128">
        <v>0</v>
      </c>
      <c r="K28" s="386">
        <f t="shared" ref="K28" si="3">I28+((F28-G28)*E28)*H28-J28</f>
        <v>5348.5019999999995</v>
      </c>
    </row>
    <row r="29" spans="1:12" ht="13.8" thickBot="1" x14ac:dyDescent="0.3">
      <c r="A29" s="124"/>
      <c r="B29" s="123"/>
      <c r="C29" s="827" t="s">
        <v>54</v>
      </c>
      <c r="D29" s="828"/>
      <c r="E29" s="126">
        <f>E28</f>
        <v>706</v>
      </c>
      <c r="F29" s="17"/>
      <c r="G29" s="17"/>
      <c r="H29" s="17"/>
      <c r="I29" s="17"/>
      <c r="J29" s="17"/>
      <c r="K29" s="126">
        <f>K28</f>
        <v>5348.5019999999995</v>
      </c>
    </row>
    <row r="30" spans="1:12" ht="13.8" thickBot="1" x14ac:dyDescent="0.3">
      <c r="A30" s="130" t="s">
        <v>239</v>
      </c>
      <c r="B30" s="130" t="s">
        <v>237</v>
      </c>
      <c r="C30" s="136"/>
      <c r="D30" s="131"/>
      <c r="E30" s="127"/>
      <c r="F30" s="7"/>
      <c r="G30" s="7"/>
      <c r="H30" s="7"/>
      <c r="I30" s="7"/>
      <c r="J30" s="7"/>
      <c r="K30" s="127"/>
    </row>
    <row r="31" spans="1:12" ht="13.8" thickBot="1" x14ac:dyDescent="0.3">
      <c r="A31" s="377" t="s">
        <v>254</v>
      </c>
      <c r="B31" s="134"/>
      <c r="C31" s="120" t="s">
        <v>760</v>
      </c>
      <c r="D31" s="56" t="s">
        <v>496</v>
      </c>
      <c r="E31" s="382">
        <f>'DA Uso de la tierra'!J38</f>
        <v>3297</v>
      </c>
      <c r="F31" s="128">
        <f>'DA y FE'!$G$35</f>
        <v>16.100000000000001</v>
      </c>
      <c r="G31" s="128">
        <v>0</v>
      </c>
      <c r="H31" s="128">
        <f>$H$13</f>
        <v>0.47</v>
      </c>
      <c r="I31" s="125">
        <f>'DA y FE'!$I$35</f>
        <v>6.2</v>
      </c>
      <c r="J31" s="128">
        <v>0</v>
      </c>
      <c r="K31" s="386">
        <f t="shared" ref="K31" si="4">I31+((F31-G31)*E31)*H31-J31</f>
        <v>24954.599000000002</v>
      </c>
    </row>
    <row r="32" spans="1:12" ht="13.8" thickBot="1" x14ac:dyDescent="0.3">
      <c r="A32" s="137"/>
      <c r="B32" s="138"/>
      <c r="C32" s="827" t="s">
        <v>54</v>
      </c>
      <c r="D32" s="828"/>
      <c r="E32" s="126">
        <f>E31</f>
        <v>3297</v>
      </c>
      <c r="F32" s="10"/>
      <c r="G32" s="10"/>
      <c r="H32" s="10"/>
      <c r="I32" s="10"/>
      <c r="J32" s="10"/>
      <c r="K32" s="126">
        <f>K31</f>
        <v>24954.599000000002</v>
      </c>
    </row>
    <row r="33" spans="1:11" ht="13.8" thickBot="1" x14ac:dyDescent="0.3">
      <c r="A33" s="770" t="s">
        <v>20</v>
      </c>
      <c r="B33" s="771"/>
      <c r="C33" s="771"/>
      <c r="D33" s="764"/>
      <c r="E33" s="383">
        <f>SUM(E23+E26+E29+E32)</f>
        <v>26229.88</v>
      </c>
      <c r="F33" s="10"/>
      <c r="G33" s="10"/>
      <c r="H33" s="10"/>
      <c r="I33" s="10"/>
      <c r="J33" s="10"/>
      <c r="K33" s="126">
        <f>SUM(K23+K26+K29+K32)</f>
        <v>-264520.76199800003</v>
      </c>
    </row>
    <row r="34" spans="1:11" x14ac:dyDescent="0.25">
      <c r="E34" s="509">
        <f>SUM(E13:E21)</f>
        <v>1802.88</v>
      </c>
    </row>
    <row r="35" spans="1:11" x14ac:dyDescent="0.25">
      <c r="A35" s="77" t="s">
        <v>312</v>
      </c>
      <c r="B35" s="78"/>
      <c r="C35" s="78"/>
      <c r="D35" s="78"/>
      <c r="E35" s="78"/>
      <c r="F35" s="78"/>
      <c r="G35" s="79"/>
      <c r="H35" s="80"/>
      <c r="I35" s="80"/>
      <c r="J35" s="81"/>
    </row>
    <row r="36" spans="1:11" x14ac:dyDescent="0.25">
      <c r="A36" s="84" t="s">
        <v>215</v>
      </c>
      <c r="B36" s="85"/>
      <c r="C36" s="85"/>
      <c r="D36" s="85"/>
      <c r="E36" s="85"/>
      <c r="F36" s="85"/>
      <c r="G36" s="85"/>
      <c r="H36" s="82"/>
      <c r="I36" s="82"/>
      <c r="J36" s="83"/>
    </row>
    <row r="37" spans="1:11" x14ac:dyDescent="0.25">
      <c r="A37" s="86" t="s">
        <v>216</v>
      </c>
      <c r="B37" s="86" t="s">
        <v>217</v>
      </c>
      <c r="C37" s="699" t="s">
        <v>218</v>
      </c>
      <c r="D37" s="700"/>
      <c r="E37" s="700"/>
      <c r="F37" s="701"/>
      <c r="G37" s="655" t="s">
        <v>219</v>
      </c>
      <c r="H37" s="656"/>
      <c r="I37" s="656"/>
      <c r="J37" s="657"/>
    </row>
    <row r="38" spans="1:11" ht="34.5" customHeight="1" thickBot="1" x14ac:dyDescent="0.35">
      <c r="A38" s="87" t="s">
        <v>255</v>
      </c>
      <c r="B38" s="16" t="s">
        <v>137</v>
      </c>
      <c r="C38" s="829" t="s">
        <v>776</v>
      </c>
      <c r="D38" s="652"/>
      <c r="E38" s="652"/>
      <c r="F38" s="653"/>
      <c r="G38" s="802"/>
      <c r="H38" s="803"/>
      <c r="I38" s="803"/>
      <c r="J38" s="804"/>
    </row>
    <row r="39" spans="1:11" ht="37.5" customHeight="1" thickTop="1" thickBot="1" x14ac:dyDescent="0.35">
      <c r="A39" s="87" t="s">
        <v>256</v>
      </c>
      <c r="B39" s="16" t="s">
        <v>138</v>
      </c>
      <c r="C39" s="829" t="s">
        <v>758</v>
      </c>
      <c r="D39" s="652"/>
      <c r="E39" s="652"/>
      <c r="F39" s="653"/>
      <c r="G39" s="802"/>
      <c r="H39" s="803"/>
      <c r="I39" s="803"/>
      <c r="J39" s="804"/>
    </row>
    <row r="40" spans="1:11" ht="48.75" customHeight="1" thickTop="1" thickBot="1" x14ac:dyDescent="0.35">
      <c r="A40" s="87" t="s">
        <v>257</v>
      </c>
      <c r="B40" s="16" t="s">
        <v>139</v>
      </c>
      <c r="C40" s="829" t="s">
        <v>784</v>
      </c>
      <c r="D40" s="652"/>
      <c r="E40" s="652"/>
      <c r="F40" s="653"/>
      <c r="G40" s="802"/>
      <c r="H40" s="803"/>
      <c r="I40" s="803"/>
      <c r="J40" s="804"/>
    </row>
    <row r="41" spans="1:11" ht="28.5" customHeight="1" thickTop="1" thickBot="1" x14ac:dyDescent="0.3">
      <c r="A41" s="87" t="s">
        <v>251</v>
      </c>
      <c r="B41" s="16" t="s">
        <v>14</v>
      </c>
      <c r="C41" s="829" t="s">
        <v>785</v>
      </c>
      <c r="D41" s="652"/>
      <c r="E41" s="652"/>
      <c r="F41" s="653"/>
      <c r="G41" s="802"/>
      <c r="H41" s="803"/>
      <c r="I41" s="803"/>
      <c r="J41" s="804"/>
    </row>
    <row r="42" spans="1:11" ht="28.5" customHeight="1" thickTop="1" thickBot="1" x14ac:dyDescent="0.35">
      <c r="A42" s="87" t="s">
        <v>488</v>
      </c>
      <c r="B42" s="16" t="s">
        <v>96</v>
      </c>
      <c r="C42" s="829" t="s">
        <v>759</v>
      </c>
      <c r="D42" s="652"/>
      <c r="E42" s="652"/>
      <c r="F42" s="653"/>
      <c r="G42" s="802"/>
      <c r="H42" s="803"/>
      <c r="I42" s="803"/>
      <c r="J42" s="804"/>
    </row>
    <row r="43" spans="1:11" ht="13.8" thickTop="1" x14ac:dyDescent="0.25"/>
    <row r="44" spans="1:11" ht="66.75" customHeight="1" x14ac:dyDescent="0.25">
      <c r="A44" s="824" t="s">
        <v>802</v>
      </c>
      <c r="B44" s="825"/>
      <c r="C44" s="825"/>
      <c r="D44" s="825"/>
      <c r="E44" s="825"/>
      <c r="F44" s="825"/>
      <c r="G44" s="826"/>
    </row>
  </sheetData>
  <mergeCells count="43">
    <mergeCell ref="C38:F38"/>
    <mergeCell ref="C37:F37"/>
    <mergeCell ref="A1:B1"/>
    <mergeCell ref="C1:K1"/>
    <mergeCell ref="A2:B2"/>
    <mergeCell ref="C2:K2"/>
    <mergeCell ref="A3:B3"/>
    <mergeCell ref="C3:K3"/>
    <mergeCell ref="A4:B4"/>
    <mergeCell ref="C4:K4"/>
    <mergeCell ref="A5:B5"/>
    <mergeCell ref="E5:H5"/>
    <mergeCell ref="I5:K5"/>
    <mergeCell ref="A6:B6"/>
    <mergeCell ref="C6:C11"/>
    <mergeCell ref="D6:D11"/>
    <mergeCell ref="A7:A11"/>
    <mergeCell ref="B7:B11"/>
    <mergeCell ref="E7:E8"/>
    <mergeCell ref="K7:K8"/>
    <mergeCell ref="E9:E10"/>
    <mergeCell ref="F9:F10"/>
    <mergeCell ref="G9:G10"/>
    <mergeCell ref="H9:H10"/>
    <mergeCell ref="I9:I10"/>
    <mergeCell ref="J9:J10"/>
    <mergeCell ref="K9:K10"/>
    <mergeCell ref="A44:G44"/>
    <mergeCell ref="C23:D23"/>
    <mergeCell ref="C26:D26"/>
    <mergeCell ref="C29:D29"/>
    <mergeCell ref="A33:D33"/>
    <mergeCell ref="C32:D32"/>
    <mergeCell ref="G37:J37"/>
    <mergeCell ref="C42:F42"/>
    <mergeCell ref="G42:J42"/>
    <mergeCell ref="C41:F41"/>
    <mergeCell ref="G40:J40"/>
    <mergeCell ref="G41:J41"/>
    <mergeCell ref="C40:F40"/>
    <mergeCell ref="G38:J38"/>
    <mergeCell ref="G39:J39"/>
    <mergeCell ref="C39:F39"/>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sheetPr>
  <dimension ref="A1:J39"/>
  <sheetViews>
    <sheetView topLeftCell="A9" workbookViewId="0">
      <selection activeCell="I21" sqref="I21"/>
    </sheetView>
  </sheetViews>
  <sheetFormatPr defaultColWidth="11.5546875" defaultRowHeight="13.2" x14ac:dyDescent="0.25"/>
  <cols>
    <col min="1" max="5" width="16.77734375" customWidth="1"/>
    <col min="6" max="6" width="20" customWidth="1"/>
    <col min="7" max="9" width="16.77734375" customWidth="1"/>
    <col min="10" max="10" width="9.21875" bestFit="1" customWidth="1"/>
  </cols>
  <sheetData>
    <row r="1" spans="1:9" ht="13.8" thickBot="1" x14ac:dyDescent="0.3">
      <c r="A1" s="632" t="s">
        <v>0</v>
      </c>
      <c r="B1" s="633"/>
      <c r="C1" s="634" t="s">
        <v>287</v>
      </c>
      <c r="D1" s="635"/>
      <c r="E1" s="635"/>
      <c r="F1" s="635"/>
      <c r="G1" s="635"/>
      <c r="H1" s="635"/>
      <c r="I1" s="636"/>
    </row>
    <row r="2" spans="1:9" ht="13.8" thickBot="1" x14ac:dyDescent="0.3">
      <c r="A2" s="632" t="s">
        <v>288</v>
      </c>
      <c r="B2" s="633"/>
      <c r="C2" s="634" t="s">
        <v>497</v>
      </c>
      <c r="D2" s="635"/>
      <c r="E2" s="635"/>
      <c r="F2" s="635"/>
      <c r="G2" s="635"/>
      <c r="H2" s="635"/>
      <c r="I2" s="636"/>
    </row>
    <row r="3" spans="1:9" ht="13.8" thickBot="1" x14ac:dyDescent="0.3">
      <c r="A3" s="632" t="s">
        <v>289</v>
      </c>
      <c r="B3" s="633"/>
      <c r="C3" s="634" t="s">
        <v>134</v>
      </c>
      <c r="D3" s="635"/>
      <c r="E3" s="635"/>
      <c r="F3" s="635"/>
      <c r="G3" s="635"/>
      <c r="H3" s="635"/>
      <c r="I3" s="636"/>
    </row>
    <row r="4" spans="1:9" ht="13.8" thickBot="1" x14ac:dyDescent="0.3">
      <c r="A4" s="632" t="s">
        <v>290</v>
      </c>
      <c r="B4" s="633"/>
      <c r="C4" s="634" t="s">
        <v>351</v>
      </c>
      <c r="D4" s="635"/>
      <c r="E4" s="635"/>
      <c r="F4" s="635"/>
      <c r="G4" s="635"/>
      <c r="H4" s="635"/>
      <c r="I4" s="636"/>
    </row>
    <row r="5" spans="1:9" ht="13.8" thickBot="1" x14ac:dyDescent="0.3">
      <c r="A5" s="637" t="s">
        <v>291</v>
      </c>
      <c r="B5" s="638"/>
      <c r="C5" s="1" t="s">
        <v>292</v>
      </c>
      <c r="D5" s="57"/>
      <c r="E5" s="639" t="s">
        <v>382</v>
      </c>
      <c r="F5" s="640"/>
      <c r="G5" s="640"/>
      <c r="H5" s="640"/>
      <c r="I5" s="756"/>
    </row>
    <row r="6" spans="1:9" ht="57.6" thickBot="1" x14ac:dyDescent="0.3">
      <c r="A6" s="642" t="s">
        <v>298</v>
      </c>
      <c r="B6" s="643"/>
      <c r="C6" s="676" t="s">
        <v>299</v>
      </c>
      <c r="D6" s="625" t="s">
        <v>498</v>
      </c>
      <c r="E6" s="13" t="s">
        <v>383</v>
      </c>
      <c r="F6" s="13" t="s">
        <v>454</v>
      </c>
      <c r="G6" s="13" t="s">
        <v>455</v>
      </c>
      <c r="H6" s="13" t="s">
        <v>386</v>
      </c>
      <c r="I6" s="13" t="s">
        <v>456</v>
      </c>
    </row>
    <row r="7" spans="1:9" ht="14.4" thickBot="1" x14ac:dyDescent="0.3">
      <c r="A7" s="625" t="s">
        <v>296</v>
      </c>
      <c r="B7" s="625" t="s">
        <v>297</v>
      </c>
      <c r="C7" s="768"/>
      <c r="D7" s="631"/>
      <c r="E7" s="59" t="s">
        <v>36</v>
      </c>
      <c r="F7" s="59" t="s">
        <v>431</v>
      </c>
      <c r="G7" s="59" t="s">
        <v>431</v>
      </c>
      <c r="H7" s="59" t="s">
        <v>73</v>
      </c>
      <c r="I7" s="59" t="s">
        <v>414</v>
      </c>
    </row>
    <row r="8" spans="1:9" x14ac:dyDescent="0.25">
      <c r="A8" s="631"/>
      <c r="B8" s="631"/>
      <c r="C8" s="768"/>
      <c r="D8" s="631"/>
      <c r="E8" s="835" t="s">
        <v>301</v>
      </c>
      <c r="F8" s="835" t="s">
        <v>499</v>
      </c>
      <c r="G8" s="835" t="s">
        <v>389</v>
      </c>
      <c r="H8" s="835" t="s">
        <v>459</v>
      </c>
      <c r="I8" s="835" t="s">
        <v>831</v>
      </c>
    </row>
    <row r="9" spans="1:9" ht="34.5" customHeight="1" thickBot="1" x14ac:dyDescent="0.3">
      <c r="A9" s="631"/>
      <c r="B9" s="631"/>
      <c r="C9" s="768"/>
      <c r="D9" s="631"/>
      <c r="E9" s="836"/>
      <c r="F9" s="836"/>
      <c r="G9" s="836"/>
      <c r="H9" s="836"/>
      <c r="I9" s="836"/>
    </row>
    <row r="10" spans="1:9" ht="14.4" thickBot="1" x14ac:dyDescent="0.35">
      <c r="A10" s="644"/>
      <c r="B10" s="644"/>
      <c r="C10" s="769"/>
      <c r="D10" s="644"/>
      <c r="E10" s="73" t="s">
        <v>140</v>
      </c>
      <c r="F10" s="73" t="s">
        <v>141</v>
      </c>
      <c r="G10" s="73" t="s">
        <v>142</v>
      </c>
      <c r="H10" s="462" t="s">
        <v>143</v>
      </c>
      <c r="I10" s="73" t="s">
        <v>144</v>
      </c>
    </row>
    <row r="11" spans="1:9" ht="27.6" thickTop="1" thickBot="1" x14ac:dyDescent="0.3">
      <c r="A11" s="119" t="s">
        <v>235</v>
      </c>
      <c r="B11" s="119" t="s">
        <v>237</v>
      </c>
      <c r="D11" s="463"/>
      <c r="E11" s="448"/>
      <c r="F11" s="448"/>
      <c r="G11" s="448"/>
      <c r="H11" s="466"/>
      <c r="I11" s="467"/>
    </row>
    <row r="12" spans="1:9" ht="24" thickBot="1" x14ac:dyDescent="0.3">
      <c r="A12" s="122" t="s">
        <v>205</v>
      </c>
      <c r="B12" s="74"/>
      <c r="C12" s="120" t="s">
        <v>760</v>
      </c>
      <c r="D12" s="463" t="s">
        <v>830</v>
      </c>
      <c r="E12" s="468">
        <f>'L-GL-Biomass1 of 1'!E13</f>
        <v>161.77500000000001</v>
      </c>
      <c r="F12" s="448">
        <f>'DA y FE'!AD11</f>
        <v>9.77</v>
      </c>
      <c r="G12" s="476">
        <v>0</v>
      </c>
      <c r="H12" s="450">
        <v>1</v>
      </c>
      <c r="I12" s="459">
        <f>E12*(G12-F12)/H12</f>
        <v>-1580.5417500000001</v>
      </c>
    </row>
    <row r="13" spans="1:9" ht="24" thickBot="1" x14ac:dyDescent="0.3">
      <c r="A13" s="122" t="s">
        <v>206</v>
      </c>
      <c r="B13" s="74"/>
      <c r="C13" s="120" t="s">
        <v>760</v>
      </c>
      <c r="D13" s="463" t="s">
        <v>830</v>
      </c>
      <c r="E13" s="468">
        <f>'L-GL-Biomass1 of 1'!E14</f>
        <v>606.24</v>
      </c>
      <c r="F13" s="448">
        <f>'DA y FE'!AD12</f>
        <v>3.9299999999999997</v>
      </c>
      <c r="G13" s="476">
        <v>0</v>
      </c>
      <c r="H13" s="450">
        <v>1</v>
      </c>
      <c r="I13" s="459">
        <f t="shared" ref="I13:I20" si="0">E13*(G13-F13)/H13</f>
        <v>-2382.5232000000001</v>
      </c>
    </row>
    <row r="14" spans="1:9" ht="24" thickBot="1" x14ac:dyDescent="0.3">
      <c r="A14" s="122" t="s">
        <v>207</v>
      </c>
      <c r="B14" s="74"/>
      <c r="C14" s="120" t="s">
        <v>760</v>
      </c>
      <c r="D14" s="463" t="s">
        <v>830</v>
      </c>
      <c r="E14" s="468">
        <f>'L-GL-Biomass1 of 1'!E15</f>
        <v>392.35500000000002</v>
      </c>
      <c r="F14" s="448">
        <f>'DA y FE'!AD13</f>
        <v>10.09</v>
      </c>
      <c r="G14" s="476">
        <v>0</v>
      </c>
      <c r="H14" s="450">
        <v>1</v>
      </c>
      <c r="I14" s="459">
        <f t="shared" si="0"/>
        <v>-3958.86195</v>
      </c>
    </row>
    <row r="15" spans="1:9" ht="24" thickBot="1" x14ac:dyDescent="0.3">
      <c r="A15" s="122" t="s">
        <v>208</v>
      </c>
      <c r="B15" s="74"/>
      <c r="C15" s="120" t="s">
        <v>760</v>
      </c>
      <c r="D15" s="463" t="s">
        <v>830</v>
      </c>
      <c r="E15" s="468">
        <f>'L-GL-Biomass1 of 1'!E16</f>
        <v>68.085000000000008</v>
      </c>
      <c r="F15" s="448">
        <f>'DA y FE'!AD14</f>
        <v>22.89</v>
      </c>
      <c r="G15" s="476">
        <v>0</v>
      </c>
      <c r="H15" s="450">
        <v>1</v>
      </c>
      <c r="I15" s="459">
        <f t="shared" si="0"/>
        <v>-1558.4656500000003</v>
      </c>
    </row>
    <row r="16" spans="1:9" ht="24" thickBot="1" x14ac:dyDescent="0.3">
      <c r="A16" s="122" t="s">
        <v>209</v>
      </c>
      <c r="B16" s="74"/>
      <c r="C16" s="120" t="s">
        <v>760</v>
      </c>
      <c r="D16" s="463" t="s">
        <v>830</v>
      </c>
      <c r="E16" s="468">
        <f>'L-GL-Biomass1 of 1'!E17</f>
        <v>383.4</v>
      </c>
      <c r="F16" s="469">
        <f>'DA y FE'!AD15</f>
        <v>15.57</v>
      </c>
      <c r="G16" s="476">
        <v>0</v>
      </c>
      <c r="H16" s="450">
        <v>1</v>
      </c>
      <c r="I16" s="459">
        <f t="shared" si="0"/>
        <v>-5969.5379999999996</v>
      </c>
    </row>
    <row r="17" spans="1:10" ht="31.8" thickBot="1" x14ac:dyDescent="0.3">
      <c r="A17" s="122" t="s">
        <v>210</v>
      </c>
      <c r="B17" s="74"/>
      <c r="C17" s="120" t="s">
        <v>760</v>
      </c>
      <c r="D17" s="463" t="s">
        <v>830</v>
      </c>
      <c r="E17" s="468">
        <f>'L-GL-Biomass1 of 1'!E18</f>
        <v>40.634999999999998</v>
      </c>
      <c r="F17" s="470">
        <f>'DA y FE'!AD16</f>
        <v>16.39</v>
      </c>
      <c r="G17" s="476">
        <v>0</v>
      </c>
      <c r="H17" s="450">
        <v>1</v>
      </c>
      <c r="I17" s="459">
        <f t="shared" si="0"/>
        <v>-666.00765000000001</v>
      </c>
    </row>
    <row r="18" spans="1:10" ht="24" thickBot="1" x14ac:dyDescent="0.3">
      <c r="A18" s="122" t="s">
        <v>211</v>
      </c>
      <c r="B18" s="74"/>
      <c r="C18" s="120" t="s">
        <v>760</v>
      </c>
      <c r="D18" s="463" t="s">
        <v>830</v>
      </c>
      <c r="E18" s="468">
        <f>'L-GL-Biomass1 of 1'!E19</f>
        <v>130.45499999999998</v>
      </c>
      <c r="F18" s="470">
        <f>'DA y FE'!AD17</f>
        <v>11.68</v>
      </c>
      <c r="G18" s="476">
        <v>0</v>
      </c>
      <c r="H18" s="450">
        <v>1</v>
      </c>
      <c r="I18" s="459">
        <f t="shared" si="0"/>
        <v>-1523.7143999999998</v>
      </c>
    </row>
    <row r="19" spans="1:10" ht="24" thickBot="1" x14ac:dyDescent="0.3">
      <c r="A19" s="122" t="s">
        <v>212</v>
      </c>
      <c r="B19" s="74"/>
      <c r="C19" s="120" t="s">
        <v>760</v>
      </c>
      <c r="D19" s="463" t="s">
        <v>830</v>
      </c>
      <c r="E19" s="468">
        <f>'L-GL-Biomass1 of 1'!E20</f>
        <v>18.18</v>
      </c>
      <c r="F19" s="470">
        <f>'DA y FE'!AD18</f>
        <v>3.96</v>
      </c>
      <c r="G19" s="476">
        <v>0</v>
      </c>
      <c r="H19" s="450">
        <v>1</v>
      </c>
      <c r="I19" s="459">
        <f t="shared" si="0"/>
        <v>-71.992800000000003</v>
      </c>
    </row>
    <row r="20" spans="1:10" ht="24" thickBot="1" x14ac:dyDescent="0.3">
      <c r="A20" s="122" t="s">
        <v>213</v>
      </c>
      <c r="B20" s="74"/>
      <c r="C20" s="120" t="s">
        <v>760</v>
      </c>
      <c r="D20" s="463" t="s">
        <v>830</v>
      </c>
      <c r="E20" s="468">
        <f>'L-GL-Biomass1 of 1'!E21</f>
        <v>1.7550000000000001</v>
      </c>
      <c r="F20" s="470">
        <f>'DA y FE'!AD19</f>
        <v>10.09</v>
      </c>
      <c r="G20" s="476">
        <v>0</v>
      </c>
      <c r="H20" s="450">
        <v>1</v>
      </c>
      <c r="I20" s="459">
        <f t="shared" si="0"/>
        <v>-17.70795</v>
      </c>
    </row>
    <row r="21" spans="1:10" ht="24" thickBot="1" x14ac:dyDescent="0.3">
      <c r="A21" s="120" t="s">
        <v>253</v>
      </c>
      <c r="B21" s="74"/>
      <c r="C21" s="120" t="s">
        <v>760</v>
      </c>
      <c r="D21" s="463" t="s">
        <v>830</v>
      </c>
      <c r="E21" s="472">
        <f>'L-GL-Biomass1 of 1'!E22</f>
        <v>4372</v>
      </c>
      <c r="F21" s="470">
        <f>'DA y FE'!AD20</f>
        <v>10.386059999999999</v>
      </c>
      <c r="G21" s="476">
        <v>0</v>
      </c>
      <c r="H21" s="450">
        <v>1</v>
      </c>
      <c r="I21" s="459">
        <f>E21*(G21-F21)/H21</f>
        <v>-45407.854319999991</v>
      </c>
    </row>
    <row r="22" spans="1:10" ht="13.8" thickBot="1" x14ac:dyDescent="0.3">
      <c r="A22" s="123"/>
      <c r="B22" s="123"/>
      <c r="C22" s="827" t="s">
        <v>54</v>
      </c>
      <c r="D22" s="834"/>
      <c r="E22" s="454">
        <f>SUM(E11:E21)</f>
        <v>6174.88</v>
      </c>
      <c r="F22" s="454"/>
      <c r="G22" s="454"/>
      <c r="H22" s="454"/>
      <c r="I22" s="454">
        <f t="shared" ref="I22" si="1">SUM(I11:I21)</f>
        <v>-63137.207669999989</v>
      </c>
      <c r="J22" s="510">
        <f>SUM(I12:I20)</f>
        <v>-17729.353350000001</v>
      </c>
    </row>
    <row r="23" spans="1:10" ht="13.8" thickBot="1" x14ac:dyDescent="0.3">
      <c r="A23" s="119" t="s">
        <v>247</v>
      </c>
      <c r="B23" s="119" t="s">
        <v>237</v>
      </c>
      <c r="C23" s="129"/>
      <c r="D23" s="463"/>
      <c r="E23" s="473"/>
      <c r="F23" s="471"/>
      <c r="G23" s="477"/>
      <c r="H23" s="477"/>
      <c r="I23" s="450"/>
    </row>
    <row r="24" spans="1:10" ht="24" thickBot="1" x14ac:dyDescent="0.3">
      <c r="A24" s="377" t="s">
        <v>744</v>
      </c>
      <c r="B24" s="74"/>
      <c r="C24" s="120" t="s">
        <v>760</v>
      </c>
      <c r="D24" s="463" t="s">
        <v>830</v>
      </c>
      <c r="E24" s="472">
        <f>'L-GL-Biomass1 of 1'!$E$25</f>
        <v>16052</v>
      </c>
      <c r="F24" s="471">
        <v>0</v>
      </c>
      <c r="G24" s="477">
        <v>0</v>
      </c>
      <c r="H24" s="477">
        <v>1</v>
      </c>
      <c r="I24" s="450">
        <f t="shared" ref="I24" si="2">E24*(G24-F24)/H24</f>
        <v>0</v>
      </c>
    </row>
    <row r="25" spans="1:10" ht="13.8" thickBot="1" x14ac:dyDescent="0.3">
      <c r="A25" s="124"/>
      <c r="B25" s="124"/>
      <c r="C25" s="827" t="s">
        <v>54</v>
      </c>
      <c r="D25" s="834"/>
      <c r="E25" s="454">
        <f>E24</f>
        <v>16052</v>
      </c>
      <c r="F25" s="454"/>
      <c r="G25" s="454"/>
      <c r="H25" s="454"/>
      <c r="I25" s="454">
        <f t="shared" ref="I25" si="3">I24</f>
        <v>0</v>
      </c>
    </row>
    <row r="26" spans="1:10" ht="13.8" thickBot="1" x14ac:dyDescent="0.3">
      <c r="A26" s="133" t="s">
        <v>238</v>
      </c>
      <c r="B26" s="135" t="s">
        <v>237</v>
      </c>
      <c r="C26" s="132"/>
      <c r="D26" s="464"/>
      <c r="E26" s="474"/>
      <c r="F26" s="471"/>
      <c r="G26" s="477"/>
      <c r="H26" s="477"/>
      <c r="I26" s="450"/>
    </row>
    <row r="27" spans="1:10" ht="24" thickBot="1" x14ac:dyDescent="0.3">
      <c r="A27" s="377" t="s">
        <v>783</v>
      </c>
      <c r="B27" s="134"/>
      <c r="C27" s="120" t="s">
        <v>760</v>
      </c>
      <c r="D27" s="463" t="s">
        <v>830</v>
      </c>
      <c r="E27" s="472">
        <f>'L-GL-Biomass1 of 1'!$E$28</f>
        <v>706</v>
      </c>
      <c r="F27" s="471">
        <v>0</v>
      </c>
      <c r="G27" s="477">
        <v>0</v>
      </c>
      <c r="H27" s="477">
        <v>1</v>
      </c>
      <c r="I27" s="450">
        <f t="shared" ref="I27" si="4">E27*(G27-F27)/H27</f>
        <v>0</v>
      </c>
    </row>
    <row r="28" spans="1:10" ht="13.8" thickBot="1" x14ac:dyDescent="0.3">
      <c r="A28" s="124"/>
      <c r="B28" s="123"/>
      <c r="C28" s="827" t="s">
        <v>54</v>
      </c>
      <c r="D28" s="834"/>
      <c r="E28" s="454">
        <f>E27</f>
        <v>706</v>
      </c>
      <c r="F28" s="454"/>
      <c r="G28" s="454"/>
      <c r="H28" s="454"/>
      <c r="I28" s="454">
        <f t="shared" ref="I28" si="5">I27</f>
        <v>0</v>
      </c>
    </row>
    <row r="29" spans="1:10" ht="13.8" thickBot="1" x14ac:dyDescent="0.3">
      <c r="A29" s="130" t="s">
        <v>239</v>
      </c>
      <c r="B29" s="130" t="s">
        <v>237</v>
      </c>
      <c r="C29" s="136"/>
      <c r="D29" s="465"/>
      <c r="E29" s="474"/>
      <c r="F29" s="471"/>
      <c r="G29" s="477"/>
      <c r="H29" s="477"/>
      <c r="I29" s="450"/>
    </row>
    <row r="30" spans="1:10" ht="24" thickBot="1" x14ac:dyDescent="0.3">
      <c r="A30" s="377" t="s">
        <v>254</v>
      </c>
      <c r="B30" s="134"/>
      <c r="C30" s="120" t="s">
        <v>760</v>
      </c>
      <c r="D30" s="463" t="s">
        <v>830</v>
      </c>
      <c r="E30" s="472">
        <f>'L-GL-Biomass1 of 1'!$E$31</f>
        <v>3297</v>
      </c>
      <c r="F30" s="471">
        <v>0</v>
      </c>
      <c r="G30" s="477">
        <v>0</v>
      </c>
      <c r="H30" s="477">
        <v>1</v>
      </c>
      <c r="I30" s="450">
        <f t="shared" ref="I30" si="6">E30*(G30-F30)/H30</f>
        <v>0</v>
      </c>
    </row>
    <row r="31" spans="1:10" ht="13.8" thickBot="1" x14ac:dyDescent="0.3">
      <c r="A31" s="137"/>
      <c r="B31" s="138"/>
      <c r="C31" s="827" t="s">
        <v>54</v>
      </c>
      <c r="D31" s="834"/>
      <c r="E31" s="454">
        <f>E30</f>
        <v>3297</v>
      </c>
      <c r="F31" s="454"/>
      <c r="G31" s="454"/>
      <c r="H31" s="454"/>
      <c r="I31" s="454">
        <f t="shared" ref="I31" si="7">I30</f>
        <v>0</v>
      </c>
    </row>
    <row r="32" spans="1:10" ht="13.8" thickBot="1" x14ac:dyDescent="0.3">
      <c r="A32" s="770" t="s">
        <v>20</v>
      </c>
      <c r="B32" s="771"/>
      <c r="C32" s="771"/>
      <c r="D32" s="628"/>
      <c r="E32" s="475">
        <f>SUM(E22+E25+E28+E31)</f>
        <v>26229.88</v>
      </c>
      <c r="F32" s="475"/>
      <c r="G32" s="478"/>
      <c r="H32" s="478"/>
      <c r="I32" s="478">
        <f t="shared" ref="I32" si="8">SUM(I22+I25+I28+I31)</f>
        <v>-63137.207669999989</v>
      </c>
    </row>
    <row r="33" spans="1:10" x14ac:dyDescent="0.25">
      <c r="A33" s="167"/>
      <c r="B33" s="167"/>
      <c r="C33" s="167"/>
      <c r="D33" s="169"/>
      <c r="E33" s="169"/>
      <c r="F33" s="169"/>
      <c r="G33" s="169"/>
      <c r="H33" s="169"/>
      <c r="I33" s="168"/>
    </row>
    <row r="35" spans="1:10" x14ac:dyDescent="0.25">
      <c r="A35" s="77" t="s">
        <v>312</v>
      </c>
      <c r="B35" s="78"/>
      <c r="C35" s="78"/>
      <c r="D35" s="78"/>
      <c r="E35" s="78"/>
      <c r="F35" s="78"/>
      <c r="G35" s="79"/>
      <c r="H35" s="80"/>
      <c r="I35" s="80"/>
      <c r="J35" s="81"/>
    </row>
    <row r="36" spans="1:10" x14ac:dyDescent="0.25">
      <c r="A36" s="84" t="s">
        <v>215</v>
      </c>
      <c r="B36" s="85"/>
      <c r="C36" s="85"/>
      <c r="D36" s="85"/>
      <c r="E36" s="85"/>
      <c r="F36" s="85"/>
      <c r="G36" s="85"/>
      <c r="H36" s="82"/>
      <c r="I36" s="82"/>
      <c r="J36" s="83"/>
    </row>
    <row r="37" spans="1:10" x14ac:dyDescent="0.25">
      <c r="A37" s="86" t="s">
        <v>216</v>
      </c>
      <c r="B37" s="86" t="s">
        <v>217</v>
      </c>
      <c r="C37" s="699" t="s">
        <v>218</v>
      </c>
      <c r="D37" s="700"/>
      <c r="E37" s="700"/>
      <c r="F37" s="701"/>
      <c r="G37" s="655" t="s">
        <v>219</v>
      </c>
      <c r="H37" s="656"/>
      <c r="I37" s="656"/>
      <c r="J37" s="657"/>
    </row>
    <row r="38" spans="1:10" ht="34.5" customHeight="1" x14ac:dyDescent="0.3">
      <c r="A38" s="87" t="s">
        <v>255</v>
      </c>
      <c r="B38" s="229" t="s">
        <v>140</v>
      </c>
      <c r="C38" s="652" t="s">
        <v>776</v>
      </c>
      <c r="D38" s="652"/>
      <c r="E38" s="652"/>
      <c r="F38" s="653"/>
      <c r="G38" s="802"/>
      <c r="H38" s="803"/>
      <c r="I38" s="803"/>
      <c r="J38" s="804"/>
    </row>
    <row r="39" spans="1:10" ht="90" customHeight="1" x14ac:dyDescent="0.3">
      <c r="A39" s="87" t="s">
        <v>454</v>
      </c>
      <c r="B39" s="229" t="s">
        <v>141</v>
      </c>
      <c r="C39" s="652" t="s">
        <v>832</v>
      </c>
      <c r="D39" s="652"/>
      <c r="E39" s="652"/>
      <c r="F39" s="653"/>
      <c r="G39" s="651" t="s">
        <v>839</v>
      </c>
      <c r="H39" s="652"/>
      <c r="I39" s="652"/>
      <c r="J39" s="653"/>
    </row>
  </sheetData>
  <mergeCells count="31">
    <mergeCell ref="C38:F38"/>
    <mergeCell ref="G38:J38"/>
    <mergeCell ref="C39:F39"/>
    <mergeCell ref="G39:J39"/>
    <mergeCell ref="C28:D28"/>
    <mergeCell ref="C31:D31"/>
    <mergeCell ref="A32:D32"/>
    <mergeCell ref="C37:F37"/>
    <mergeCell ref="G37:J37"/>
    <mergeCell ref="F8:F9"/>
    <mergeCell ref="E8:E9"/>
    <mergeCell ref="G8:G9"/>
    <mergeCell ref="D6:D10"/>
    <mergeCell ref="A7:A10"/>
    <mergeCell ref="B7:B10"/>
    <mergeCell ref="C22:D22"/>
    <mergeCell ref="C25:D25"/>
    <mergeCell ref="A1:B1"/>
    <mergeCell ref="C1:I1"/>
    <mergeCell ref="A2:B2"/>
    <mergeCell ref="C2:I2"/>
    <mergeCell ref="A3:B3"/>
    <mergeCell ref="C3:I3"/>
    <mergeCell ref="A4:B4"/>
    <mergeCell ref="C4:I4"/>
    <mergeCell ref="A5:B5"/>
    <mergeCell ref="E5:I5"/>
    <mergeCell ref="A6:B6"/>
    <mergeCell ref="C6:C10"/>
    <mergeCell ref="H8:H9"/>
    <mergeCell ref="I8:I9"/>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sheetPr>
  <dimension ref="A1:M33"/>
  <sheetViews>
    <sheetView workbookViewId="0">
      <selection activeCell="C40" sqref="C40"/>
    </sheetView>
  </sheetViews>
  <sheetFormatPr defaultColWidth="11.5546875" defaultRowHeight="13.2" x14ac:dyDescent="0.25"/>
  <cols>
    <col min="1" max="13" width="16.77734375" customWidth="1"/>
    <col min="14" max="14" width="8.77734375" customWidth="1"/>
  </cols>
  <sheetData>
    <row r="1" spans="1:13" ht="13.8" thickBot="1" x14ac:dyDescent="0.3">
      <c r="A1" s="632" t="s">
        <v>0</v>
      </c>
      <c r="B1" s="633"/>
      <c r="C1" s="634" t="s">
        <v>287</v>
      </c>
      <c r="D1" s="635"/>
      <c r="E1" s="635"/>
      <c r="F1" s="635"/>
      <c r="G1" s="635"/>
      <c r="H1" s="635"/>
      <c r="I1" s="635"/>
      <c r="J1" s="635"/>
      <c r="K1" s="635"/>
      <c r="L1" s="635"/>
      <c r="M1" s="636"/>
    </row>
    <row r="2" spans="1:13" ht="13.8" thickBot="1" x14ac:dyDescent="0.3">
      <c r="A2" s="632" t="s">
        <v>288</v>
      </c>
      <c r="B2" s="633"/>
      <c r="C2" s="634" t="s">
        <v>500</v>
      </c>
      <c r="D2" s="635"/>
      <c r="E2" s="635"/>
      <c r="F2" s="635"/>
      <c r="G2" s="635"/>
      <c r="H2" s="635"/>
      <c r="I2" s="635"/>
      <c r="J2" s="635"/>
      <c r="K2" s="635"/>
      <c r="L2" s="635"/>
      <c r="M2" s="636"/>
    </row>
    <row r="3" spans="1:13" ht="13.8" thickBot="1" x14ac:dyDescent="0.3">
      <c r="A3" s="632" t="s">
        <v>289</v>
      </c>
      <c r="B3" s="633"/>
      <c r="C3" s="634" t="s">
        <v>134</v>
      </c>
      <c r="D3" s="635"/>
      <c r="E3" s="635"/>
      <c r="F3" s="635"/>
      <c r="G3" s="635"/>
      <c r="H3" s="635"/>
      <c r="I3" s="635"/>
      <c r="J3" s="635"/>
      <c r="K3" s="635"/>
      <c r="L3" s="635"/>
      <c r="M3" s="636"/>
    </row>
    <row r="4" spans="1:13" ht="13.8" thickBot="1" x14ac:dyDescent="0.3">
      <c r="A4" s="632" t="s">
        <v>290</v>
      </c>
      <c r="B4" s="633"/>
      <c r="C4" s="634" t="s">
        <v>393</v>
      </c>
      <c r="D4" s="635"/>
      <c r="E4" s="635"/>
      <c r="F4" s="635"/>
      <c r="G4" s="635"/>
      <c r="H4" s="635"/>
      <c r="I4" s="635"/>
      <c r="J4" s="635"/>
      <c r="K4" s="635"/>
      <c r="L4" s="635"/>
      <c r="M4" s="636"/>
    </row>
    <row r="5" spans="1:13" ht="13.8" thickBot="1" x14ac:dyDescent="0.3">
      <c r="A5" s="637" t="s">
        <v>291</v>
      </c>
      <c r="B5" s="638"/>
      <c r="C5" s="1" t="s">
        <v>292</v>
      </c>
      <c r="D5" s="639" t="s">
        <v>462</v>
      </c>
      <c r="E5" s="640"/>
      <c r="F5" s="640"/>
      <c r="G5" s="640"/>
      <c r="H5" s="640"/>
      <c r="I5" s="640"/>
      <c r="J5" s="640"/>
      <c r="K5" s="640"/>
      <c r="L5" s="640"/>
      <c r="M5" s="641"/>
    </row>
    <row r="6" spans="1:13" x14ac:dyDescent="0.25">
      <c r="A6" s="735" t="s">
        <v>298</v>
      </c>
      <c r="B6" s="736"/>
      <c r="C6" s="731" t="s">
        <v>395</v>
      </c>
      <c r="D6" s="729" t="s">
        <v>501</v>
      </c>
      <c r="E6" s="729" t="s">
        <v>502</v>
      </c>
      <c r="F6" s="729" t="s">
        <v>398</v>
      </c>
      <c r="G6" s="729" t="s">
        <v>399</v>
      </c>
      <c r="H6" s="729" t="s">
        <v>400</v>
      </c>
      <c r="I6" s="729" t="s">
        <v>401</v>
      </c>
      <c r="J6" s="729" t="s">
        <v>503</v>
      </c>
      <c r="K6" s="729" t="s">
        <v>403</v>
      </c>
      <c r="L6" s="729" t="s">
        <v>404</v>
      </c>
      <c r="M6" s="729" t="s">
        <v>405</v>
      </c>
    </row>
    <row r="7" spans="1:13" x14ac:dyDescent="0.25">
      <c r="A7" s="760"/>
      <c r="B7" s="757"/>
      <c r="C7" s="732"/>
      <c r="D7" s="759"/>
      <c r="E7" s="763"/>
      <c r="F7" s="759"/>
      <c r="G7" s="759"/>
      <c r="H7" s="759"/>
      <c r="I7" s="759"/>
      <c r="J7" s="759"/>
      <c r="K7" s="759"/>
      <c r="L7" s="759"/>
      <c r="M7" s="759"/>
    </row>
    <row r="8" spans="1:13" ht="27.6" customHeight="1" thickBot="1" x14ac:dyDescent="0.3">
      <c r="A8" s="737"/>
      <c r="B8" s="738"/>
      <c r="C8" s="732"/>
      <c r="D8" s="730"/>
      <c r="E8" s="669"/>
      <c r="F8" s="730"/>
      <c r="G8" s="730"/>
      <c r="H8" s="730"/>
      <c r="I8" s="730"/>
      <c r="J8" s="730"/>
      <c r="K8" s="730"/>
      <c r="L8" s="730"/>
      <c r="M8" s="730"/>
    </row>
    <row r="9" spans="1:13" x14ac:dyDescent="0.25">
      <c r="A9" s="731" t="s">
        <v>296</v>
      </c>
      <c r="B9" s="731" t="s">
        <v>297</v>
      </c>
      <c r="C9" s="732"/>
      <c r="D9" s="731" t="s">
        <v>2</v>
      </c>
      <c r="E9" s="731" t="s">
        <v>457</v>
      </c>
      <c r="F9" s="731" t="s">
        <v>73</v>
      </c>
      <c r="G9" s="731" t="s">
        <v>80</v>
      </c>
      <c r="H9" s="731" t="s">
        <v>80</v>
      </c>
      <c r="I9" s="731" t="s">
        <v>80</v>
      </c>
      <c r="J9" s="731" t="s">
        <v>80</v>
      </c>
      <c r="K9" s="731" t="s">
        <v>80</v>
      </c>
      <c r="L9" s="731" t="s">
        <v>80</v>
      </c>
      <c r="M9" s="731" t="s">
        <v>451</v>
      </c>
    </row>
    <row r="10" spans="1:13" ht="13.8" thickBot="1" x14ac:dyDescent="0.3">
      <c r="A10" s="732"/>
      <c r="B10" s="732"/>
      <c r="C10" s="732"/>
      <c r="D10" s="734"/>
      <c r="E10" s="830"/>
      <c r="F10" s="734"/>
      <c r="G10" s="734"/>
      <c r="H10" s="734"/>
      <c r="I10" s="734"/>
      <c r="J10" s="734"/>
      <c r="K10" s="734"/>
      <c r="L10" s="734"/>
      <c r="M10" s="734"/>
    </row>
    <row r="11" spans="1:13" ht="31.2" thickBot="1" x14ac:dyDescent="0.3">
      <c r="A11" s="732"/>
      <c r="B11" s="732"/>
      <c r="C11" s="732"/>
      <c r="D11" s="24"/>
      <c r="E11" s="24" t="s">
        <v>504</v>
      </c>
      <c r="F11" s="24" t="s">
        <v>433</v>
      </c>
      <c r="G11" s="24" t="s">
        <v>480</v>
      </c>
      <c r="H11" s="24" t="s">
        <v>480</v>
      </c>
      <c r="I11" s="24" t="s">
        <v>480</v>
      </c>
      <c r="J11" s="24" t="s">
        <v>505</v>
      </c>
      <c r="K11" s="24" t="s">
        <v>505</v>
      </c>
      <c r="L11" s="24" t="s">
        <v>505</v>
      </c>
      <c r="M11" s="24" t="s">
        <v>145</v>
      </c>
    </row>
    <row r="12" spans="1:13" ht="13.8" thickBot="1" x14ac:dyDescent="0.3">
      <c r="A12" s="733"/>
      <c r="B12" s="733"/>
      <c r="C12" s="733"/>
      <c r="D12" s="45" t="s">
        <v>85</v>
      </c>
      <c r="E12" s="45" t="s">
        <v>86</v>
      </c>
      <c r="F12" s="45" t="s">
        <v>34</v>
      </c>
      <c r="G12" s="45" t="s">
        <v>87</v>
      </c>
      <c r="H12" s="45" t="s">
        <v>88</v>
      </c>
      <c r="I12" s="45" t="s">
        <v>89</v>
      </c>
      <c r="J12" s="45" t="s">
        <v>90</v>
      </c>
      <c r="K12" s="45" t="s">
        <v>91</v>
      </c>
      <c r="L12" s="45" t="s">
        <v>92</v>
      </c>
      <c r="M12" s="45" t="s">
        <v>93</v>
      </c>
    </row>
    <row r="13" spans="1:13" ht="14.4" thickTop="1" thickBot="1" x14ac:dyDescent="0.3">
      <c r="A13" s="745"/>
      <c r="B13" s="745"/>
      <c r="C13" s="15" t="s">
        <v>17</v>
      </c>
      <c r="D13" s="72">
        <v>0</v>
      </c>
      <c r="E13" s="72">
        <v>0</v>
      </c>
      <c r="F13" s="15">
        <v>20</v>
      </c>
      <c r="G13" s="72">
        <v>0</v>
      </c>
      <c r="H13" s="72">
        <v>0</v>
      </c>
      <c r="I13" s="72">
        <v>0</v>
      </c>
      <c r="J13" s="72">
        <v>0</v>
      </c>
      <c r="K13" s="72">
        <v>0</v>
      </c>
      <c r="L13" s="72">
        <v>0</v>
      </c>
      <c r="M13" s="38" t="s">
        <v>270</v>
      </c>
    </row>
    <row r="14" spans="1:13" ht="13.8" thickBot="1" x14ac:dyDescent="0.3">
      <c r="A14" s="734"/>
      <c r="B14" s="734"/>
      <c r="C14" s="15" t="s">
        <v>18</v>
      </c>
      <c r="D14" s="72">
        <v>0</v>
      </c>
      <c r="E14" s="72">
        <v>0</v>
      </c>
      <c r="F14" s="15">
        <v>20</v>
      </c>
      <c r="G14" s="72">
        <v>0</v>
      </c>
      <c r="H14" s="72">
        <v>0</v>
      </c>
      <c r="I14" s="72">
        <v>0</v>
      </c>
      <c r="J14" s="72">
        <v>0</v>
      </c>
      <c r="K14" s="72">
        <v>0</v>
      </c>
      <c r="L14" s="72">
        <v>0</v>
      </c>
      <c r="M14" s="38" t="s">
        <v>270</v>
      </c>
    </row>
    <row r="15" spans="1:13" ht="13.8" thickBot="1" x14ac:dyDescent="0.3">
      <c r="A15" s="739" t="s">
        <v>54</v>
      </c>
      <c r="B15" s="740"/>
      <c r="C15" s="741"/>
      <c r="D15" s="72">
        <v>0</v>
      </c>
      <c r="E15" s="72">
        <v>0</v>
      </c>
      <c r="F15" s="39"/>
      <c r="G15" s="72">
        <v>0</v>
      </c>
      <c r="H15" s="72">
        <v>0</v>
      </c>
      <c r="I15" s="72">
        <v>0</v>
      </c>
      <c r="J15" s="72">
        <v>0</v>
      </c>
      <c r="K15" s="72">
        <v>0</v>
      </c>
      <c r="L15" s="72">
        <v>0</v>
      </c>
      <c r="M15" s="38" t="s">
        <v>270</v>
      </c>
    </row>
    <row r="16" spans="1:13" ht="13.8" thickBot="1" x14ac:dyDescent="0.3">
      <c r="A16" s="731"/>
      <c r="B16" s="731"/>
      <c r="C16" s="15" t="s">
        <v>17</v>
      </c>
      <c r="D16" s="72">
        <v>0</v>
      </c>
      <c r="E16" s="72">
        <v>0</v>
      </c>
      <c r="F16" s="15">
        <v>20</v>
      </c>
      <c r="G16" s="72">
        <v>0</v>
      </c>
      <c r="H16" s="72">
        <v>0</v>
      </c>
      <c r="I16" s="72">
        <v>0</v>
      </c>
      <c r="J16" s="72">
        <v>0</v>
      </c>
      <c r="K16" s="72">
        <v>0</v>
      </c>
      <c r="L16" s="72">
        <v>0</v>
      </c>
      <c r="M16" s="38" t="s">
        <v>270</v>
      </c>
    </row>
    <row r="17" spans="1:13" ht="13.8" thickBot="1" x14ac:dyDescent="0.3">
      <c r="A17" s="734"/>
      <c r="B17" s="734"/>
      <c r="C17" s="15" t="s">
        <v>18</v>
      </c>
      <c r="D17" s="72">
        <v>0</v>
      </c>
      <c r="E17" s="72">
        <v>0</v>
      </c>
      <c r="F17" s="15">
        <v>20</v>
      </c>
      <c r="G17" s="72">
        <v>0</v>
      </c>
      <c r="H17" s="72">
        <v>0</v>
      </c>
      <c r="I17" s="72">
        <v>0</v>
      </c>
      <c r="J17" s="72">
        <v>0</v>
      </c>
      <c r="K17" s="72">
        <v>0</v>
      </c>
      <c r="L17" s="72">
        <v>0</v>
      </c>
      <c r="M17" s="38" t="s">
        <v>270</v>
      </c>
    </row>
    <row r="18" spans="1:13" ht="13.8" thickBot="1" x14ac:dyDescent="0.3">
      <c r="A18" s="739" t="s">
        <v>54</v>
      </c>
      <c r="B18" s="740"/>
      <c r="C18" s="741"/>
      <c r="D18" s="72">
        <v>0</v>
      </c>
      <c r="E18" s="72">
        <v>0</v>
      </c>
      <c r="F18" s="39"/>
      <c r="G18" s="72">
        <v>0</v>
      </c>
      <c r="H18" s="72">
        <v>0</v>
      </c>
      <c r="I18" s="72">
        <v>0</v>
      </c>
      <c r="J18" s="72">
        <v>0</v>
      </c>
      <c r="K18" s="72">
        <v>0</v>
      </c>
      <c r="L18" s="72">
        <v>0</v>
      </c>
      <c r="M18" s="38" t="s">
        <v>270</v>
      </c>
    </row>
    <row r="19" spans="1:13" ht="13.8" thickBot="1" x14ac:dyDescent="0.3">
      <c r="A19" s="731"/>
      <c r="B19" s="731"/>
      <c r="C19" s="15" t="s">
        <v>17</v>
      </c>
      <c r="D19" s="72">
        <v>0</v>
      </c>
      <c r="E19" s="72">
        <v>0</v>
      </c>
      <c r="F19" s="15">
        <v>20</v>
      </c>
      <c r="G19" s="72">
        <v>0</v>
      </c>
      <c r="H19" s="72">
        <v>0</v>
      </c>
      <c r="I19" s="72">
        <v>0</v>
      </c>
      <c r="J19" s="72">
        <v>0</v>
      </c>
      <c r="K19" s="72">
        <v>0</v>
      </c>
      <c r="L19" s="72">
        <v>0</v>
      </c>
      <c r="M19" s="38" t="s">
        <v>270</v>
      </c>
    </row>
    <row r="20" spans="1:13" ht="13.8" thickBot="1" x14ac:dyDescent="0.3">
      <c r="A20" s="734"/>
      <c r="B20" s="734"/>
      <c r="C20" s="15" t="s">
        <v>18</v>
      </c>
      <c r="D20" s="72">
        <v>0</v>
      </c>
      <c r="E20" s="72">
        <v>0</v>
      </c>
      <c r="F20" s="15">
        <v>20</v>
      </c>
      <c r="G20" s="72">
        <v>0</v>
      </c>
      <c r="H20" s="72">
        <v>0</v>
      </c>
      <c r="I20" s="72">
        <v>0</v>
      </c>
      <c r="J20" s="72">
        <v>0</v>
      </c>
      <c r="K20" s="72">
        <v>0</v>
      </c>
      <c r="L20" s="72">
        <v>0</v>
      </c>
      <c r="M20" s="38" t="s">
        <v>270</v>
      </c>
    </row>
    <row r="21" spans="1:13" ht="13.8" thickBot="1" x14ac:dyDescent="0.3">
      <c r="A21" s="739" t="s">
        <v>54</v>
      </c>
      <c r="B21" s="740"/>
      <c r="C21" s="741"/>
      <c r="D21" s="72">
        <v>0</v>
      </c>
      <c r="E21" s="72">
        <v>0</v>
      </c>
      <c r="F21" s="39"/>
      <c r="G21" s="72">
        <v>0</v>
      </c>
      <c r="H21" s="72">
        <v>0</v>
      </c>
      <c r="I21" s="72">
        <v>0</v>
      </c>
      <c r="J21" s="72">
        <v>0</v>
      </c>
      <c r="K21" s="72">
        <v>0</v>
      </c>
      <c r="L21" s="72">
        <v>0</v>
      </c>
      <c r="M21" s="38" t="s">
        <v>270</v>
      </c>
    </row>
    <row r="22" spans="1:13" ht="13.8" thickBot="1" x14ac:dyDescent="0.3">
      <c r="A22" s="731"/>
      <c r="B22" s="731"/>
      <c r="C22" s="15" t="s">
        <v>17</v>
      </c>
      <c r="D22" s="72">
        <v>0</v>
      </c>
      <c r="E22" s="72">
        <v>0</v>
      </c>
      <c r="F22" s="15">
        <v>20</v>
      </c>
      <c r="G22" s="72">
        <v>0</v>
      </c>
      <c r="H22" s="72">
        <v>0</v>
      </c>
      <c r="I22" s="72">
        <v>0</v>
      </c>
      <c r="J22" s="72">
        <v>0</v>
      </c>
      <c r="K22" s="72">
        <v>0</v>
      </c>
      <c r="L22" s="72">
        <v>0</v>
      </c>
      <c r="M22" s="38" t="s">
        <v>270</v>
      </c>
    </row>
    <row r="23" spans="1:13" ht="13.8" thickBot="1" x14ac:dyDescent="0.3">
      <c r="A23" s="734"/>
      <c r="B23" s="734"/>
      <c r="C23" s="15" t="s">
        <v>18</v>
      </c>
      <c r="D23" s="72">
        <v>0</v>
      </c>
      <c r="E23" s="72">
        <v>0</v>
      </c>
      <c r="F23" s="15">
        <v>20</v>
      </c>
      <c r="G23" s="72">
        <v>0</v>
      </c>
      <c r="H23" s="72">
        <v>0</v>
      </c>
      <c r="I23" s="72">
        <v>0</v>
      </c>
      <c r="J23" s="72">
        <v>0</v>
      </c>
      <c r="K23" s="72">
        <v>0</v>
      </c>
      <c r="L23" s="72">
        <v>0</v>
      </c>
      <c r="M23" s="38" t="s">
        <v>270</v>
      </c>
    </row>
    <row r="24" spans="1:13" ht="13.8" thickBot="1" x14ac:dyDescent="0.3">
      <c r="A24" s="739" t="s">
        <v>54</v>
      </c>
      <c r="B24" s="740"/>
      <c r="C24" s="741"/>
      <c r="D24" s="72">
        <v>0</v>
      </c>
      <c r="E24" s="72">
        <v>0</v>
      </c>
      <c r="F24" s="39"/>
      <c r="G24" s="72">
        <v>0</v>
      </c>
      <c r="H24" s="72">
        <v>0</v>
      </c>
      <c r="I24" s="72">
        <v>0</v>
      </c>
      <c r="J24" s="72">
        <v>0</v>
      </c>
      <c r="K24" s="72">
        <v>0</v>
      </c>
      <c r="L24" s="72">
        <v>0</v>
      </c>
      <c r="M24" s="38" t="s">
        <v>270</v>
      </c>
    </row>
    <row r="25" spans="1:13" ht="13.8" thickBot="1" x14ac:dyDescent="0.3">
      <c r="A25" s="731"/>
      <c r="B25" s="731"/>
      <c r="C25" s="15" t="s">
        <v>17</v>
      </c>
      <c r="D25" s="72">
        <v>0</v>
      </c>
      <c r="E25" s="72">
        <v>0</v>
      </c>
      <c r="F25" s="15">
        <v>20</v>
      </c>
      <c r="G25" s="72">
        <v>0</v>
      </c>
      <c r="H25" s="72">
        <v>0</v>
      </c>
      <c r="I25" s="72">
        <v>0</v>
      </c>
      <c r="J25" s="72">
        <v>0</v>
      </c>
      <c r="K25" s="72">
        <v>0</v>
      </c>
      <c r="L25" s="72">
        <v>0</v>
      </c>
      <c r="M25" s="38" t="s">
        <v>270</v>
      </c>
    </row>
    <row r="26" spans="1:13" ht="13.8" thickBot="1" x14ac:dyDescent="0.3">
      <c r="A26" s="734"/>
      <c r="B26" s="734"/>
      <c r="C26" s="15" t="s">
        <v>18</v>
      </c>
      <c r="D26" s="72">
        <v>0</v>
      </c>
      <c r="E26" s="72">
        <v>0</v>
      </c>
      <c r="F26" s="15">
        <v>20</v>
      </c>
      <c r="G26" s="72">
        <v>0</v>
      </c>
      <c r="H26" s="72">
        <v>0</v>
      </c>
      <c r="I26" s="72">
        <v>0</v>
      </c>
      <c r="J26" s="72">
        <v>0</v>
      </c>
      <c r="K26" s="72">
        <v>0</v>
      </c>
      <c r="L26" s="72">
        <v>0</v>
      </c>
      <c r="M26" s="38" t="s">
        <v>270</v>
      </c>
    </row>
    <row r="27" spans="1:13" ht="13.8" thickBot="1" x14ac:dyDescent="0.3">
      <c r="A27" s="739" t="s">
        <v>54</v>
      </c>
      <c r="B27" s="740"/>
      <c r="C27" s="741"/>
      <c r="D27" s="39"/>
      <c r="E27" s="39"/>
      <c r="F27" s="39"/>
      <c r="G27" s="39"/>
      <c r="H27" s="39"/>
      <c r="I27" s="39"/>
      <c r="J27" s="39"/>
      <c r="K27" s="39"/>
      <c r="L27" s="39"/>
      <c r="M27" s="39"/>
    </row>
    <row r="28" spans="1:13" ht="13.8" thickBot="1" x14ac:dyDescent="0.3">
      <c r="A28" s="742" t="s">
        <v>20</v>
      </c>
      <c r="B28" s="743"/>
      <c r="C28" s="744"/>
      <c r="D28" s="40"/>
      <c r="E28" s="40"/>
      <c r="F28" s="40"/>
      <c r="G28" s="40"/>
      <c r="H28" s="40"/>
      <c r="I28" s="40"/>
      <c r="J28" s="40"/>
      <c r="K28" s="40"/>
      <c r="L28" s="40"/>
      <c r="M28" s="39"/>
    </row>
    <row r="30" spans="1:13" x14ac:dyDescent="0.25">
      <c r="A30" s="706" t="s">
        <v>312</v>
      </c>
      <c r="B30" s="707"/>
      <c r="C30" s="707"/>
      <c r="D30" s="707"/>
      <c r="E30" s="707"/>
      <c r="F30" s="707"/>
      <c r="G30" s="708"/>
    </row>
    <row r="31" spans="1:13" x14ac:dyDescent="0.25">
      <c r="A31" s="722" t="s">
        <v>215</v>
      </c>
      <c r="B31" s="723"/>
      <c r="C31" s="723"/>
      <c r="D31" s="723"/>
      <c r="E31" s="723"/>
      <c r="F31" s="723"/>
      <c r="G31" s="724"/>
    </row>
    <row r="32" spans="1:13" x14ac:dyDescent="0.25">
      <c r="A32" s="725"/>
      <c r="B32" s="726"/>
      <c r="C32" s="726"/>
      <c r="D32" s="726"/>
      <c r="E32" s="726"/>
      <c r="F32" s="726"/>
      <c r="G32" s="727"/>
    </row>
    <row r="33" spans="1:7" ht="49.5" customHeight="1" x14ac:dyDescent="0.25">
      <c r="A33" s="837" t="s">
        <v>589</v>
      </c>
      <c r="B33" s="838"/>
      <c r="C33" s="838"/>
      <c r="D33" s="838"/>
      <c r="E33" s="838"/>
      <c r="F33" s="838"/>
      <c r="G33" s="838"/>
    </row>
  </sheetData>
  <mergeCells count="53">
    <mergeCell ref="A30:G30"/>
    <mergeCell ref="A31:G32"/>
    <mergeCell ref="A33:G33"/>
    <mergeCell ref="A1:B1"/>
    <mergeCell ref="C1:M1"/>
    <mergeCell ref="A2:B2"/>
    <mergeCell ref="C2:M2"/>
    <mergeCell ref="A3:B3"/>
    <mergeCell ref="C3:M3"/>
    <mergeCell ref="A4:B4"/>
    <mergeCell ref="C4:M4"/>
    <mergeCell ref="A5:B5"/>
    <mergeCell ref="D5:M5"/>
    <mergeCell ref="A6:B8"/>
    <mergeCell ref="C6:C12"/>
    <mergeCell ref="D6:D8"/>
    <mergeCell ref="E6:E8"/>
    <mergeCell ref="F6:F8"/>
    <mergeCell ref="G6:G8"/>
    <mergeCell ref="H6:H8"/>
    <mergeCell ref="I6:I8"/>
    <mergeCell ref="J6:J8"/>
    <mergeCell ref="K6:K8"/>
    <mergeCell ref="L6:L8"/>
    <mergeCell ref="M9:M10"/>
    <mergeCell ref="M6:M8"/>
    <mergeCell ref="I9:I10"/>
    <mergeCell ref="J9:J10"/>
    <mergeCell ref="K9:K10"/>
    <mergeCell ref="L9:L10"/>
    <mergeCell ref="B16:B17"/>
    <mergeCell ref="A18:C18"/>
    <mergeCell ref="G9:G10"/>
    <mergeCell ref="H9:H10"/>
    <mergeCell ref="A25:A26"/>
    <mergeCell ref="B25:B26"/>
    <mergeCell ref="A24:C24"/>
    <mergeCell ref="A13:A14"/>
    <mergeCell ref="B13:B14"/>
    <mergeCell ref="A15:C15"/>
    <mergeCell ref="A16:A17"/>
    <mergeCell ref="A9:A12"/>
    <mergeCell ref="B9:B12"/>
    <mergeCell ref="D9:D10"/>
    <mergeCell ref="E9:E10"/>
    <mergeCell ref="F9:F10"/>
    <mergeCell ref="A27:C27"/>
    <mergeCell ref="A28:C28"/>
    <mergeCell ref="A19:A20"/>
    <mergeCell ref="B19:B20"/>
    <mergeCell ref="A21:C21"/>
    <mergeCell ref="A22:A23"/>
    <mergeCell ref="B22:B2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sheetPr>
  <dimension ref="A1:G29"/>
  <sheetViews>
    <sheetView topLeftCell="A5" workbookViewId="0">
      <selection activeCell="D33" sqref="D33"/>
    </sheetView>
  </sheetViews>
  <sheetFormatPr defaultColWidth="11.5546875" defaultRowHeight="13.2" x14ac:dyDescent="0.25"/>
  <cols>
    <col min="1" max="6" width="16.77734375" customWidth="1"/>
  </cols>
  <sheetData>
    <row r="1" spans="1:6" ht="13.8" thickBot="1" x14ac:dyDescent="0.3">
      <c r="A1" s="632" t="s">
        <v>0</v>
      </c>
      <c r="B1" s="633"/>
      <c r="C1" s="634" t="s">
        <v>287</v>
      </c>
      <c r="D1" s="635"/>
      <c r="E1" s="635"/>
      <c r="F1" s="636"/>
    </row>
    <row r="2" spans="1:6" ht="29.25" customHeight="1" thickBot="1" x14ac:dyDescent="0.3">
      <c r="A2" s="632" t="s">
        <v>288</v>
      </c>
      <c r="B2" s="633"/>
      <c r="C2" s="634" t="s">
        <v>506</v>
      </c>
      <c r="D2" s="635"/>
      <c r="E2" s="635"/>
      <c r="F2" s="636"/>
    </row>
    <row r="3" spans="1:6" ht="13.8" thickBot="1" x14ac:dyDescent="0.3">
      <c r="A3" s="632" t="s">
        <v>289</v>
      </c>
      <c r="B3" s="633"/>
      <c r="C3" s="634" t="s">
        <v>134</v>
      </c>
      <c r="D3" s="635"/>
      <c r="E3" s="635"/>
      <c r="F3" s="636"/>
    </row>
    <row r="4" spans="1:6" ht="13.8" thickBot="1" x14ac:dyDescent="0.3">
      <c r="A4" s="632" t="s">
        <v>290</v>
      </c>
      <c r="B4" s="633"/>
      <c r="C4" s="634" t="s">
        <v>410</v>
      </c>
      <c r="D4" s="635"/>
      <c r="E4" s="635"/>
      <c r="F4" s="636"/>
    </row>
    <row r="5" spans="1:6" ht="13.8" thickBot="1" x14ac:dyDescent="0.3">
      <c r="A5" s="637" t="s">
        <v>291</v>
      </c>
      <c r="B5" s="638"/>
      <c r="C5" s="1" t="s">
        <v>292</v>
      </c>
      <c r="D5" s="639" t="s">
        <v>345</v>
      </c>
      <c r="E5" s="640"/>
      <c r="F5" s="756"/>
    </row>
    <row r="6" spans="1:6" ht="34.799999999999997" thickBot="1" x14ac:dyDescent="0.3">
      <c r="A6" s="642" t="s">
        <v>298</v>
      </c>
      <c r="B6" s="643"/>
      <c r="C6" s="676" t="s">
        <v>299</v>
      </c>
      <c r="D6" s="3" t="s">
        <v>436</v>
      </c>
      <c r="E6" s="3" t="s">
        <v>348</v>
      </c>
      <c r="F6" s="3" t="s">
        <v>438</v>
      </c>
    </row>
    <row r="7" spans="1:6" ht="14.4" thickBot="1" x14ac:dyDescent="0.3">
      <c r="A7" s="625" t="s">
        <v>296</v>
      </c>
      <c r="B7" s="625" t="s">
        <v>297</v>
      </c>
      <c r="C7" s="768"/>
      <c r="D7" s="4" t="s">
        <v>2</v>
      </c>
      <c r="E7" s="4" t="s">
        <v>413</v>
      </c>
      <c r="F7" s="4" t="s">
        <v>414</v>
      </c>
    </row>
    <row r="8" spans="1:6" ht="15.6" thickBot="1" x14ac:dyDescent="0.4">
      <c r="A8" s="631"/>
      <c r="B8" s="631"/>
      <c r="C8" s="768"/>
      <c r="D8" s="4"/>
      <c r="E8" s="4" t="s">
        <v>484</v>
      </c>
      <c r="F8" s="52" t="s">
        <v>123</v>
      </c>
    </row>
    <row r="9" spans="1:6" ht="14.4" thickBot="1" x14ac:dyDescent="0.35">
      <c r="A9" s="644"/>
      <c r="B9" s="644"/>
      <c r="C9" s="769"/>
      <c r="D9" s="16" t="s">
        <v>10</v>
      </c>
      <c r="E9" s="16" t="s">
        <v>48</v>
      </c>
      <c r="F9" s="5" t="s">
        <v>49</v>
      </c>
    </row>
    <row r="10" spans="1:6" ht="14.4" thickTop="1" thickBot="1" x14ac:dyDescent="0.3">
      <c r="A10" s="630"/>
      <c r="B10" s="630"/>
      <c r="C10" s="4" t="s">
        <v>17</v>
      </c>
      <c r="D10" s="72">
        <v>0</v>
      </c>
      <c r="E10" s="72">
        <v>0</v>
      </c>
      <c r="F10" s="8" t="s">
        <v>270</v>
      </c>
    </row>
    <row r="11" spans="1:6" ht="13.8" thickBot="1" x14ac:dyDescent="0.3">
      <c r="A11" s="626"/>
      <c r="B11" s="626"/>
      <c r="C11" s="4" t="s">
        <v>18</v>
      </c>
      <c r="D11" s="72">
        <v>0</v>
      </c>
      <c r="E11" s="72">
        <v>0</v>
      </c>
      <c r="F11" s="8" t="s">
        <v>270</v>
      </c>
    </row>
    <row r="12" spans="1:6" ht="13.8" thickBot="1" x14ac:dyDescent="0.3">
      <c r="A12" s="719" t="s">
        <v>54</v>
      </c>
      <c r="B12" s="720"/>
      <c r="C12" s="765"/>
      <c r="D12" s="72">
        <v>0</v>
      </c>
      <c r="E12" s="72">
        <v>0</v>
      </c>
      <c r="F12" s="8" t="s">
        <v>270</v>
      </c>
    </row>
    <row r="13" spans="1:6" ht="13.8" thickBot="1" x14ac:dyDescent="0.3">
      <c r="A13" s="625"/>
      <c r="B13" s="625"/>
      <c r="C13" s="4" t="s">
        <v>17</v>
      </c>
      <c r="D13" s="72">
        <v>0</v>
      </c>
      <c r="E13" s="72">
        <v>0</v>
      </c>
      <c r="F13" s="8" t="s">
        <v>270</v>
      </c>
    </row>
    <row r="14" spans="1:6" ht="13.8" thickBot="1" x14ac:dyDescent="0.3">
      <c r="A14" s="626"/>
      <c r="B14" s="626"/>
      <c r="C14" s="4" t="s">
        <v>18</v>
      </c>
      <c r="D14" s="72">
        <v>0</v>
      </c>
      <c r="E14" s="72">
        <v>0</v>
      </c>
      <c r="F14" s="8" t="s">
        <v>270</v>
      </c>
    </row>
    <row r="15" spans="1:6" ht="13.8" thickBot="1" x14ac:dyDescent="0.3">
      <c r="A15" s="719" t="s">
        <v>54</v>
      </c>
      <c r="B15" s="720"/>
      <c r="C15" s="765"/>
      <c r="D15" s="72">
        <v>0</v>
      </c>
      <c r="E15" s="72">
        <v>0</v>
      </c>
      <c r="F15" s="8" t="s">
        <v>270</v>
      </c>
    </row>
    <row r="16" spans="1:6" ht="13.8" thickBot="1" x14ac:dyDescent="0.3">
      <c r="A16" s="625"/>
      <c r="B16" s="625"/>
      <c r="C16" s="4" t="s">
        <v>17</v>
      </c>
      <c r="D16" s="72">
        <v>0</v>
      </c>
      <c r="E16" s="72">
        <v>0</v>
      </c>
      <c r="F16" s="8" t="s">
        <v>270</v>
      </c>
    </row>
    <row r="17" spans="1:7" ht="13.8" thickBot="1" x14ac:dyDescent="0.3">
      <c r="A17" s="626"/>
      <c r="B17" s="626"/>
      <c r="C17" s="4" t="s">
        <v>18</v>
      </c>
      <c r="D17" s="72">
        <v>0</v>
      </c>
      <c r="E17" s="72">
        <v>0</v>
      </c>
      <c r="F17" s="8" t="s">
        <v>270</v>
      </c>
    </row>
    <row r="18" spans="1:7" ht="13.8" thickBot="1" x14ac:dyDescent="0.3">
      <c r="A18" s="719" t="s">
        <v>54</v>
      </c>
      <c r="B18" s="720"/>
      <c r="C18" s="765"/>
      <c r="D18" s="72">
        <v>0</v>
      </c>
      <c r="E18" s="72">
        <v>0</v>
      </c>
      <c r="F18" s="8" t="s">
        <v>270</v>
      </c>
    </row>
    <row r="19" spans="1:7" ht="13.8" thickBot="1" x14ac:dyDescent="0.3">
      <c r="A19" s="625"/>
      <c r="B19" s="625"/>
      <c r="C19" s="4" t="s">
        <v>17</v>
      </c>
      <c r="D19" s="72">
        <v>0</v>
      </c>
      <c r="E19" s="72">
        <v>0</v>
      </c>
      <c r="F19" s="8" t="s">
        <v>270</v>
      </c>
    </row>
    <row r="20" spans="1:7" ht="13.8" thickBot="1" x14ac:dyDescent="0.3">
      <c r="A20" s="626"/>
      <c r="B20" s="626"/>
      <c r="C20" s="4" t="s">
        <v>18</v>
      </c>
      <c r="D20" s="72">
        <v>0</v>
      </c>
      <c r="E20" s="72">
        <v>0</v>
      </c>
      <c r="F20" s="8" t="s">
        <v>270</v>
      </c>
    </row>
    <row r="21" spans="1:7" ht="13.8" thickBot="1" x14ac:dyDescent="0.3">
      <c r="A21" s="719" t="s">
        <v>54</v>
      </c>
      <c r="B21" s="720"/>
      <c r="C21" s="765"/>
      <c r="D21" s="72">
        <v>0</v>
      </c>
      <c r="E21" s="72">
        <v>0</v>
      </c>
      <c r="F21" s="8" t="s">
        <v>270</v>
      </c>
    </row>
    <row r="22" spans="1:7" ht="13.8" thickBot="1" x14ac:dyDescent="0.3">
      <c r="A22" s="625"/>
      <c r="B22" s="625"/>
      <c r="C22" s="4" t="s">
        <v>17</v>
      </c>
      <c r="D22" s="72">
        <v>0</v>
      </c>
      <c r="E22" s="72">
        <v>0</v>
      </c>
      <c r="F22" s="8" t="s">
        <v>270</v>
      </c>
    </row>
    <row r="23" spans="1:7" ht="13.8" thickBot="1" x14ac:dyDescent="0.3">
      <c r="A23" s="626"/>
      <c r="B23" s="626"/>
      <c r="C23" s="4" t="s">
        <v>18</v>
      </c>
      <c r="D23" s="72">
        <v>0</v>
      </c>
      <c r="E23" s="72">
        <v>0</v>
      </c>
      <c r="F23" s="8" t="s">
        <v>270</v>
      </c>
    </row>
    <row r="24" spans="1:7" ht="13.8" thickBot="1" x14ac:dyDescent="0.3">
      <c r="A24" s="719" t="s">
        <v>54</v>
      </c>
      <c r="B24" s="720"/>
      <c r="C24" s="765"/>
      <c r="D24" s="17"/>
      <c r="E24" s="17"/>
      <c r="F24" s="10"/>
    </row>
    <row r="25" spans="1:7" ht="13.8" thickBot="1" x14ac:dyDescent="0.3">
      <c r="A25" s="627" t="s">
        <v>20</v>
      </c>
      <c r="B25" s="628"/>
      <c r="C25" s="764"/>
      <c r="D25" s="10"/>
      <c r="E25" s="10"/>
      <c r="F25" s="10"/>
    </row>
    <row r="27" spans="1:7" x14ac:dyDescent="0.25">
      <c r="A27" s="706" t="s">
        <v>312</v>
      </c>
      <c r="B27" s="707"/>
      <c r="C27" s="707"/>
      <c r="D27" s="707"/>
      <c r="E27" s="707"/>
      <c r="F27" s="707"/>
      <c r="G27" s="708"/>
    </row>
    <row r="28" spans="1:7" x14ac:dyDescent="0.25">
      <c r="A28" s="722" t="s">
        <v>215</v>
      </c>
      <c r="B28" s="723"/>
      <c r="C28" s="723"/>
      <c r="D28" s="723"/>
      <c r="E28" s="723"/>
      <c r="F28" s="723"/>
      <c r="G28" s="724"/>
    </row>
    <row r="29" spans="1:7" x14ac:dyDescent="0.25">
      <c r="A29" s="725"/>
      <c r="B29" s="726"/>
      <c r="C29" s="726"/>
      <c r="D29" s="726"/>
      <c r="E29" s="726"/>
      <c r="F29" s="726"/>
      <c r="G29" s="727"/>
    </row>
  </sheetData>
  <mergeCells count="32">
    <mergeCell ref="A27:G27"/>
    <mergeCell ref="A28:G29"/>
    <mergeCell ref="A1:B1"/>
    <mergeCell ref="C1:F1"/>
    <mergeCell ref="A2:B2"/>
    <mergeCell ref="C2:F2"/>
    <mergeCell ref="A3:B3"/>
    <mergeCell ref="C3:F3"/>
    <mergeCell ref="A4:B4"/>
    <mergeCell ref="A15:C15"/>
    <mergeCell ref="C4:F4"/>
    <mergeCell ref="A5:B5"/>
    <mergeCell ref="D5:F5"/>
    <mergeCell ref="A6:B6"/>
    <mergeCell ref="C6:C9"/>
    <mergeCell ref="A7:A9"/>
    <mergeCell ref="B7:B9"/>
    <mergeCell ref="A10:A11"/>
    <mergeCell ref="B10:B11"/>
    <mergeCell ref="A12:C12"/>
    <mergeCell ref="A13:A14"/>
    <mergeCell ref="B13:B14"/>
    <mergeCell ref="A22:A23"/>
    <mergeCell ref="B22:B23"/>
    <mergeCell ref="A24:C24"/>
    <mergeCell ref="A25:C25"/>
    <mergeCell ref="A16:A17"/>
    <mergeCell ref="B16:B17"/>
    <mergeCell ref="A18:C18"/>
    <mergeCell ref="A19:A20"/>
    <mergeCell ref="B19:B20"/>
    <mergeCell ref="A21:C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AF97B-38E5-4E67-B35C-D9EF2080A407}">
  <dimension ref="A1:M86"/>
  <sheetViews>
    <sheetView topLeftCell="A21" zoomScale="110" zoomScaleNormal="110" workbookViewId="0">
      <selection activeCell="J10" sqref="J10"/>
    </sheetView>
  </sheetViews>
  <sheetFormatPr defaultColWidth="11.5546875" defaultRowHeight="13.2" x14ac:dyDescent="0.25"/>
  <cols>
    <col min="1" max="1" width="34.5546875" customWidth="1"/>
    <col min="2" max="2" width="23.5546875" customWidth="1"/>
    <col min="3" max="3" width="10.77734375" customWidth="1"/>
    <col min="4" max="4" width="11.21875" customWidth="1"/>
    <col min="5" max="5" width="9.21875" customWidth="1"/>
    <col min="6" max="6" width="13.21875" customWidth="1"/>
    <col min="7" max="7" width="14.5546875" customWidth="1"/>
    <col min="9" max="9" width="14.44140625" customWidth="1"/>
    <col min="10" max="10" width="12.21875" customWidth="1"/>
    <col min="11" max="11" width="16.21875" customWidth="1"/>
    <col min="13" max="13" width="14.88671875" bestFit="1" customWidth="1"/>
  </cols>
  <sheetData>
    <row r="1" spans="1:13" x14ac:dyDescent="0.25">
      <c r="A1" s="538" t="s">
        <v>806</v>
      </c>
      <c r="B1" s="539"/>
      <c r="C1" s="540"/>
    </row>
    <row r="2" spans="1:13" x14ac:dyDescent="0.25">
      <c r="A2" s="541"/>
      <c r="B2" s="542"/>
      <c r="C2" s="543"/>
    </row>
    <row r="3" spans="1:13" ht="13.8" thickBot="1" x14ac:dyDescent="0.3">
      <c r="A3" s="544"/>
      <c r="B3" s="545"/>
      <c r="C3" s="546"/>
    </row>
    <row r="6" spans="1:13" ht="13.8" x14ac:dyDescent="0.3">
      <c r="A6" s="562" t="s">
        <v>807</v>
      </c>
      <c r="B6" s="562"/>
      <c r="C6" s="562"/>
      <c r="D6" s="562"/>
      <c r="E6" s="562"/>
      <c r="F6" s="562"/>
      <c r="G6" s="562"/>
      <c r="H6" s="562"/>
      <c r="I6" s="562"/>
      <c r="J6" s="562"/>
    </row>
    <row r="7" spans="1:13" ht="13.8" x14ac:dyDescent="0.3">
      <c r="B7" s="315"/>
      <c r="C7" s="315"/>
      <c r="D7" s="315"/>
      <c r="E7" s="335"/>
      <c r="F7" s="315"/>
    </row>
    <row r="8" spans="1:13" x14ac:dyDescent="0.25">
      <c r="A8" s="583" t="s">
        <v>808</v>
      </c>
      <c r="B8" s="584"/>
      <c r="C8" s="584"/>
      <c r="D8" s="584"/>
      <c r="E8" s="584"/>
      <c r="F8" s="584"/>
      <c r="G8" s="584"/>
      <c r="H8" s="584"/>
      <c r="I8" s="584"/>
      <c r="J8" s="585"/>
      <c r="K8" s="586" t="s">
        <v>218</v>
      </c>
      <c r="M8" t="s">
        <v>744</v>
      </c>
    </row>
    <row r="9" spans="1:13" x14ac:dyDescent="0.25">
      <c r="A9" s="421" t="s">
        <v>809</v>
      </c>
      <c r="B9" s="422" t="s">
        <v>810</v>
      </c>
      <c r="C9" s="423">
        <v>1994</v>
      </c>
      <c r="D9" s="424">
        <v>2000</v>
      </c>
      <c r="E9" s="423">
        <v>2006</v>
      </c>
      <c r="F9" s="423">
        <v>2010</v>
      </c>
      <c r="G9" s="423">
        <v>2012</v>
      </c>
      <c r="H9" s="423">
        <v>2014</v>
      </c>
      <c r="I9" s="423">
        <v>2016</v>
      </c>
      <c r="J9" s="423">
        <v>2018</v>
      </c>
      <c r="K9" s="587"/>
      <c r="M9" s="507">
        <f>J66+J82+J51+J36+J24</f>
        <v>153119.77499999997</v>
      </c>
    </row>
    <row r="10" spans="1:13" x14ac:dyDescent="0.25">
      <c r="A10" s="425" t="s">
        <v>205</v>
      </c>
      <c r="B10" s="419" t="s">
        <v>744</v>
      </c>
      <c r="C10" s="426">
        <v>1906.3979999999999</v>
      </c>
      <c r="D10" s="426">
        <v>1906.3979999999999</v>
      </c>
      <c r="E10" s="426">
        <v>2131.2562499999999</v>
      </c>
      <c r="F10" s="426">
        <v>2921.6550000000002</v>
      </c>
      <c r="G10" s="426">
        <v>2921.6550000000002</v>
      </c>
      <c r="H10" s="426">
        <v>2921.6550000000002</v>
      </c>
      <c r="I10" s="426">
        <v>1167.21</v>
      </c>
      <c r="J10" s="426">
        <v>937.89</v>
      </c>
      <c r="K10" s="588" t="s">
        <v>811</v>
      </c>
    </row>
    <row r="11" spans="1:13" x14ac:dyDescent="0.25">
      <c r="A11" s="425" t="s">
        <v>206</v>
      </c>
      <c r="B11" s="419" t="s">
        <v>744</v>
      </c>
      <c r="C11" s="426">
        <v>14974.713</v>
      </c>
      <c r="D11" s="426">
        <v>14974.713</v>
      </c>
      <c r="E11" s="426">
        <v>12967.031250000002</v>
      </c>
      <c r="F11" s="426">
        <v>14129.010000000007</v>
      </c>
      <c r="G11" s="426">
        <v>14129.010000000007</v>
      </c>
      <c r="H11" s="426">
        <v>14129.010000000007</v>
      </c>
      <c r="I11" s="426">
        <v>13702.274999999998</v>
      </c>
      <c r="J11" s="426">
        <v>10047.464999999998</v>
      </c>
      <c r="K11" s="589"/>
    </row>
    <row r="12" spans="1:13" x14ac:dyDescent="0.25">
      <c r="A12" s="425" t="s">
        <v>207</v>
      </c>
      <c r="B12" s="419" t="s">
        <v>744</v>
      </c>
      <c r="C12" s="426">
        <v>17916.48</v>
      </c>
      <c r="D12" s="426">
        <v>17916.48</v>
      </c>
      <c r="E12" s="426">
        <v>17155.372500000001</v>
      </c>
      <c r="F12" s="426">
        <v>13631.910000000002</v>
      </c>
      <c r="G12" s="426">
        <v>13631.910000000002</v>
      </c>
      <c r="H12" s="426">
        <v>13631.910000000002</v>
      </c>
      <c r="I12" s="426">
        <v>13256.279999999997</v>
      </c>
      <c r="J12" s="426">
        <v>11210.130000000003</v>
      </c>
      <c r="K12" s="589"/>
    </row>
    <row r="13" spans="1:13" x14ac:dyDescent="0.25">
      <c r="A13" s="425" t="s">
        <v>208</v>
      </c>
      <c r="B13" s="419" t="s">
        <v>744</v>
      </c>
      <c r="C13" s="426">
        <v>24951.942000000003</v>
      </c>
      <c r="D13" s="426">
        <v>24951.942000000003</v>
      </c>
      <c r="E13" s="426">
        <v>23170.522499999966</v>
      </c>
      <c r="F13" s="426">
        <v>19148.415000000001</v>
      </c>
      <c r="G13" s="426">
        <v>19148.415000000001</v>
      </c>
      <c r="H13" s="426">
        <v>19148.415000000001</v>
      </c>
      <c r="I13" s="426">
        <v>10886.94</v>
      </c>
      <c r="J13" s="426">
        <v>10144.890000000001</v>
      </c>
      <c r="K13" s="589"/>
    </row>
    <row r="14" spans="1:13" x14ac:dyDescent="0.25">
      <c r="A14" s="425" t="s">
        <v>209</v>
      </c>
      <c r="B14" s="419" t="s">
        <v>744</v>
      </c>
      <c r="C14" s="426">
        <v>2541.5729999999999</v>
      </c>
      <c r="D14" s="426">
        <v>2541.5729999999999</v>
      </c>
      <c r="E14" s="426">
        <v>2429.763750000001</v>
      </c>
      <c r="F14" s="426">
        <v>2543.9550000000004</v>
      </c>
      <c r="G14" s="426">
        <v>2543.9550000000004</v>
      </c>
      <c r="H14" s="426">
        <v>2543.9550000000004</v>
      </c>
      <c r="I14" s="426">
        <v>2936.835</v>
      </c>
      <c r="J14" s="426">
        <v>2305.35</v>
      </c>
      <c r="K14" s="589"/>
    </row>
    <row r="15" spans="1:13" x14ac:dyDescent="0.25">
      <c r="A15" s="425" t="s">
        <v>210</v>
      </c>
      <c r="B15" s="419" t="s">
        <v>744</v>
      </c>
      <c r="C15" s="426">
        <v>31745.709000000003</v>
      </c>
      <c r="D15" s="426">
        <v>31745.709000000003</v>
      </c>
      <c r="E15" s="426">
        <v>22346.73</v>
      </c>
      <c r="F15" s="426">
        <v>22227.494999999999</v>
      </c>
      <c r="G15" s="426">
        <v>22227.494999999999</v>
      </c>
      <c r="H15" s="426">
        <v>22227.494999999999</v>
      </c>
      <c r="I15" s="426">
        <v>27075.510000000002</v>
      </c>
      <c r="J15" s="426">
        <v>24199.649999999998</v>
      </c>
      <c r="K15" s="589"/>
    </row>
    <row r="16" spans="1:13" x14ac:dyDescent="0.25">
      <c r="A16" s="425" t="s">
        <v>211</v>
      </c>
      <c r="B16" s="419" t="s">
        <v>744</v>
      </c>
      <c r="C16" s="426">
        <v>32316.515999999996</v>
      </c>
      <c r="D16" s="426">
        <v>32316.515999999996</v>
      </c>
      <c r="E16" s="426">
        <v>26057.486249999994</v>
      </c>
      <c r="F16" s="426">
        <v>19344.36</v>
      </c>
      <c r="G16" s="426">
        <v>19344.36</v>
      </c>
      <c r="H16" s="426">
        <v>19344.36</v>
      </c>
      <c r="I16" s="426">
        <v>20399.220000000005</v>
      </c>
      <c r="J16" s="426">
        <v>17953.650000000001</v>
      </c>
      <c r="K16" s="589"/>
    </row>
    <row r="17" spans="1:11" x14ac:dyDescent="0.25">
      <c r="A17" s="425" t="s">
        <v>212</v>
      </c>
      <c r="B17" s="419" t="s">
        <v>744</v>
      </c>
      <c r="C17" s="426">
        <v>597.10500000000002</v>
      </c>
      <c r="D17" s="426">
        <v>597.10500000000002</v>
      </c>
      <c r="E17" s="426">
        <v>645.08625000000006</v>
      </c>
      <c r="F17" s="426">
        <v>363.52500000000009</v>
      </c>
      <c r="G17" s="426">
        <v>363.52500000000009</v>
      </c>
      <c r="H17" s="426">
        <v>363.52500000000009</v>
      </c>
      <c r="I17" s="426">
        <v>759.10500000000059</v>
      </c>
      <c r="J17" s="426">
        <v>319.13999999999993</v>
      </c>
      <c r="K17" s="589"/>
    </row>
    <row r="18" spans="1:11" x14ac:dyDescent="0.25">
      <c r="A18" s="425" t="s">
        <v>213</v>
      </c>
      <c r="B18" s="419" t="s">
        <v>744</v>
      </c>
      <c r="C18" s="426">
        <v>630.47700000000009</v>
      </c>
      <c r="D18" s="426">
        <v>630.47700000000009</v>
      </c>
      <c r="E18" s="426">
        <v>247.47749999999999</v>
      </c>
      <c r="F18" s="426">
        <v>423.67500000000001</v>
      </c>
      <c r="G18" s="426">
        <v>423.67500000000001</v>
      </c>
      <c r="H18" s="426">
        <v>423.67500000000001</v>
      </c>
      <c r="I18" s="426">
        <v>589.63499999999999</v>
      </c>
      <c r="J18" s="426">
        <v>336.91500000000002</v>
      </c>
      <c r="K18" s="589"/>
    </row>
    <row r="19" spans="1:11" x14ac:dyDescent="0.25">
      <c r="A19" s="425" t="s">
        <v>214</v>
      </c>
      <c r="B19" s="419" t="s">
        <v>744</v>
      </c>
      <c r="C19" s="426">
        <v>1510.5600000000002</v>
      </c>
      <c r="D19" s="426">
        <v>1510.5600000000002</v>
      </c>
      <c r="E19" s="426">
        <v>3423.38625</v>
      </c>
      <c r="F19" s="426">
        <v>2300.9850000000001</v>
      </c>
      <c r="G19" s="426">
        <v>2300.9850000000001</v>
      </c>
      <c r="H19" s="426">
        <v>2300.9850000000001</v>
      </c>
      <c r="I19" s="426">
        <v>11136.69</v>
      </c>
      <c r="J19" s="426">
        <v>8601.4349999999995</v>
      </c>
      <c r="K19" s="589"/>
    </row>
    <row r="20" spans="1:11" x14ac:dyDescent="0.25">
      <c r="A20" s="427" t="s">
        <v>237</v>
      </c>
      <c r="B20" s="419" t="s">
        <v>744</v>
      </c>
      <c r="C20" s="426">
        <v>15257.82</v>
      </c>
      <c r="D20" s="426">
        <v>15257.82</v>
      </c>
      <c r="E20" s="426">
        <v>30989.63</v>
      </c>
      <c r="F20" s="426">
        <v>24385.99</v>
      </c>
      <c r="G20" s="426">
        <v>24385.99</v>
      </c>
      <c r="H20" s="426">
        <v>24385.99</v>
      </c>
      <c r="I20" s="426">
        <v>53547.62</v>
      </c>
      <c r="J20" s="426">
        <v>14859</v>
      </c>
      <c r="K20" s="589"/>
    </row>
    <row r="21" spans="1:11" x14ac:dyDescent="0.25">
      <c r="A21" s="427" t="s">
        <v>238</v>
      </c>
      <c r="B21" s="419" t="s">
        <v>744</v>
      </c>
      <c r="C21" s="426">
        <v>2277.3959999999997</v>
      </c>
      <c r="D21" s="426">
        <v>2277.3959999999997</v>
      </c>
      <c r="E21" s="426">
        <v>1223.15625</v>
      </c>
      <c r="F21" s="426">
        <v>8319.99</v>
      </c>
      <c r="G21" s="426">
        <v>8319.99</v>
      </c>
      <c r="H21" s="426">
        <v>8319.99</v>
      </c>
      <c r="I21" s="426">
        <v>10216.44</v>
      </c>
      <c r="J21" s="426">
        <v>6730.83</v>
      </c>
      <c r="K21" s="589"/>
    </row>
    <row r="22" spans="1:11" x14ac:dyDescent="0.25">
      <c r="A22" s="427" t="s">
        <v>263</v>
      </c>
      <c r="B22" s="419" t="s">
        <v>744</v>
      </c>
      <c r="C22" s="426">
        <v>0.88</v>
      </c>
      <c r="D22" s="426">
        <v>0.88</v>
      </c>
      <c r="E22" s="426">
        <v>0.08</v>
      </c>
      <c r="F22" s="426">
        <v>0</v>
      </c>
      <c r="G22" s="426">
        <v>0</v>
      </c>
      <c r="H22" s="426">
        <v>0</v>
      </c>
      <c r="I22" s="426">
        <v>0</v>
      </c>
      <c r="J22" s="426">
        <v>0</v>
      </c>
      <c r="K22" s="589"/>
    </row>
    <row r="23" spans="1:11" x14ac:dyDescent="0.25">
      <c r="A23" s="427" t="s">
        <v>782</v>
      </c>
      <c r="B23" s="419" t="s">
        <v>744</v>
      </c>
      <c r="C23" s="426">
        <v>320.47200000000004</v>
      </c>
      <c r="D23" s="426">
        <v>320.47200000000004</v>
      </c>
      <c r="E23" s="426">
        <v>479.1825</v>
      </c>
      <c r="F23" s="426">
        <v>1280.52</v>
      </c>
      <c r="G23" s="426">
        <v>1280.52</v>
      </c>
      <c r="H23" s="426">
        <v>1280.52</v>
      </c>
      <c r="I23" s="426">
        <v>9229.1849999999995</v>
      </c>
      <c r="J23" s="426">
        <v>1550.43</v>
      </c>
      <c r="K23" s="589"/>
    </row>
    <row r="24" spans="1:11" x14ac:dyDescent="0.25">
      <c r="A24" s="428" t="s">
        <v>20</v>
      </c>
      <c r="B24" s="419"/>
      <c r="C24" s="407">
        <f t="shared" ref="C24:J24" si="0">SUM(C10:C23)</f>
        <v>146948.04100000003</v>
      </c>
      <c r="D24" s="407">
        <f t="shared" si="0"/>
        <v>146948.04100000003</v>
      </c>
      <c r="E24" s="407">
        <f t="shared" si="0"/>
        <v>143266.16124999992</v>
      </c>
      <c r="F24" s="407">
        <f t="shared" si="0"/>
        <v>131021.48500000003</v>
      </c>
      <c r="G24" s="407">
        <f t="shared" si="0"/>
        <v>131021.48500000003</v>
      </c>
      <c r="H24" s="407">
        <f t="shared" si="0"/>
        <v>131021.48500000003</v>
      </c>
      <c r="I24" s="407">
        <f t="shared" si="0"/>
        <v>174902.94499999998</v>
      </c>
      <c r="J24" s="407">
        <f t="shared" si="0"/>
        <v>109196.77499999998</v>
      </c>
      <c r="K24" s="589"/>
    </row>
    <row r="25" spans="1:11" x14ac:dyDescent="0.25">
      <c r="A25" s="591" t="s">
        <v>812</v>
      </c>
      <c r="B25" s="592"/>
      <c r="C25" s="592"/>
      <c r="D25" s="592"/>
      <c r="E25" s="592"/>
      <c r="F25" s="592"/>
      <c r="G25" s="592"/>
      <c r="H25" s="592"/>
      <c r="I25" s="592"/>
      <c r="J25" s="593"/>
      <c r="K25" s="589"/>
    </row>
    <row r="26" spans="1:11" x14ac:dyDescent="0.25">
      <c r="A26" s="425" t="s">
        <v>205</v>
      </c>
      <c r="B26" s="419" t="s">
        <v>237</v>
      </c>
      <c r="C26" s="429">
        <v>0</v>
      </c>
      <c r="D26" s="429">
        <v>0</v>
      </c>
      <c r="E26" s="429">
        <v>0</v>
      </c>
      <c r="F26" s="429">
        <v>0</v>
      </c>
      <c r="G26" s="429">
        <v>0</v>
      </c>
      <c r="H26" s="429">
        <v>0</v>
      </c>
      <c r="I26" s="429">
        <v>0</v>
      </c>
      <c r="J26" s="429">
        <v>161.77500000000001</v>
      </c>
      <c r="K26" s="589"/>
    </row>
    <row r="27" spans="1:11" x14ac:dyDescent="0.25">
      <c r="A27" s="425" t="s">
        <v>206</v>
      </c>
      <c r="B27" s="419" t="s">
        <v>237</v>
      </c>
      <c r="C27" s="429">
        <v>1.026</v>
      </c>
      <c r="D27" s="429">
        <v>1.026</v>
      </c>
      <c r="E27" s="429">
        <v>6.6937499999999996</v>
      </c>
      <c r="F27" s="429">
        <v>0</v>
      </c>
      <c r="G27" s="429">
        <v>0</v>
      </c>
      <c r="H27" s="429">
        <v>0</v>
      </c>
      <c r="I27" s="429">
        <v>0</v>
      </c>
      <c r="J27" s="429">
        <v>606.24</v>
      </c>
      <c r="K27" s="589"/>
    </row>
    <row r="28" spans="1:11" x14ac:dyDescent="0.25">
      <c r="A28" s="425" t="s">
        <v>207</v>
      </c>
      <c r="B28" s="419" t="s">
        <v>237</v>
      </c>
      <c r="C28" s="429">
        <v>225.61199999999999</v>
      </c>
      <c r="D28" s="429">
        <v>225.61199999999999</v>
      </c>
      <c r="E28" s="429">
        <v>5.6025</v>
      </c>
      <c r="F28" s="429">
        <v>0</v>
      </c>
      <c r="G28" s="429">
        <v>0</v>
      </c>
      <c r="H28" s="429">
        <v>0</v>
      </c>
      <c r="I28" s="429">
        <v>0</v>
      </c>
      <c r="J28" s="429">
        <v>392.35500000000002</v>
      </c>
      <c r="K28" s="589"/>
    </row>
    <row r="29" spans="1:11" x14ac:dyDescent="0.25">
      <c r="A29" s="425" t="s">
        <v>208</v>
      </c>
      <c r="B29" s="419" t="s">
        <v>237</v>
      </c>
      <c r="C29" s="429">
        <v>0</v>
      </c>
      <c r="D29" s="429">
        <v>0</v>
      </c>
      <c r="E29" s="429">
        <v>0.14624999999999999</v>
      </c>
      <c r="F29" s="429">
        <v>0</v>
      </c>
      <c r="G29" s="429">
        <v>0</v>
      </c>
      <c r="H29" s="429">
        <v>0</v>
      </c>
      <c r="I29" s="429">
        <v>0</v>
      </c>
      <c r="J29" s="429">
        <v>68.085000000000008</v>
      </c>
      <c r="K29" s="589"/>
    </row>
    <row r="30" spans="1:11" x14ac:dyDescent="0.25">
      <c r="A30" s="425" t="s">
        <v>209</v>
      </c>
      <c r="B30" s="419" t="s">
        <v>237</v>
      </c>
      <c r="C30" s="429">
        <v>464.76000000000005</v>
      </c>
      <c r="D30" s="429">
        <v>464.76000000000005</v>
      </c>
      <c r="E30" s="429">
        <v>59.129999999999995</v>
      </c>
      <c r="F30" s="429">
        <v>0</v>
      </c>
      <c r="G30" s="429">
        <v>0</v>
      </c>
      <c r="H30" s="429">
        <v>0</v>
      </c>
      <c r="I30" s="429">
        <v>0</v>
      </c>
      <c r="J30" s="429">
        <v>383.4</v>
      </c>
      <c r="K30" s="589"/>
    </row>
    <row r="31" spans="1:11" x14ac:dyDescent="0.25">
      <c r="A31" s="425" t="s">
        <v>210</v>
      </c>
      <c r="B31" s="419" t="s">
        <v>237</v>
      </c>
      <c r="C31" s="429">
        <v>6.9480000000000004</v>
      </c>
      <c r="D31" s="429">
        <v>6.9480000000000004</v>
      </c>
      <c r="E31" s="429">
        <v>56.362499999999997</v>
      </c>
      <c r="F31" s="429">
        <v>0</v>
      </c>
      <c r="G31" s="429">
        <v>0</v>
      </c>
      <c r="H31" s="429">
        <v>0</v>
      </c>
      <c r="I31" s="429">
        <v>0</v>
      </c>
      <c r="J31" s="429">
        <v>40.634999999999998</v>
      </c>
      <c r="K31" s="589"/>
    </row>
    <row r="32" spans="1:11" x14ac:dyDescent="0.25">
      <c r="A32" s="425" t="s">
        <v>211</v>
      </c>
      <c r="B32" s="419" t="s">
        <v>237</v>
      </c>
      <c r="C32" s="429">
        <v>0.441</v>
      </c>
      <c r="D32" s="429">
        <v>0.441</v>
      </c>
      <c r="E32" s="429">
        <v>0.40499999999999997</v>
      </c>
      <c r="F32" s="429">
        <v>0</v>
      </c>
      <c r="G32" s="429">
        <v>0</v>
      </c>
      <c r="H32" s="429">
        <v>0</v>
      </c>
      <c r="I32" s="429">
        <v>0</v>
      </c>
      <c r="J32" s="429">
        <v>130.45499999999998</v>
      </c>
      <c r="K32" s="589"/>
    </row>
    <row r="33" spans="1:11" x14ac:dyDescent="0.25">
      <c r="A33" s="425" t="s">
        <v>212</v>
      </c>
      <c r="B33" s="419" t="s">
        <v>237</v>
      </c>
      <c r="C33" s="429">
        <v>1.845</v>
      </c>
      <c r="D33" s="429">
        <v>1.845</v>
      </c>
      <c r="E33" s="429">
        <v>1.9237500000000001</v>
      </c>
      <c r="F33" s="429">
        <v>0</v>
      </c>
      <c r="G33" s="429">
        <v>0</v>
      </c>
      <c r="H33" s="429">
        <v>0</v>
      </c>
      <c r="I33" s="429">
        <v>0</v>
      </c>
      <c r="J33" s="429">
        <v>18.18</v>
      </c>
      <c r="K33" s="589"/>
    </row>
    <row r="34" spans="1:11" x14ac:dyDescent="0.25">
      <c r="A34" s="425" t="s">
        <v>213</v>
      </c>
      <c r="B34" s="419" t="s">
        <v>237</v>
      </c>
      <c r="C34" s="429">
        <v>0</v>
      </c>
      <c r="D34" s="429">
        <v>0</v>
      </c>
      <c r="E34" s="429"/>
      <c r="F34" s="429">
        <v>0</v>
      </c>
      <c r="G34" s="429">
        <v>0</v>
      </c>
      <c r="H34" s="429">
        <v>0</v>
      </c>
      <c r="I34" s="429">
        <v>0</v>
      </c>
      <c r="J34" s="429">
        <v>1.7550000000000001</v>
      </c>
      <c r="K34" s="589"/>
    </row>
    <row r="35" spans="1:11" x14ac:dyDescent="0.25">
      <c r="A35" s="425" t="s">
        <v>214</v>
      </c>
      <c r="B35" s="419" t="s">
        <v>237</v>
      </c>
      <c r="C35" s="429">
        <v>417.82</v>
      </c>
      <c r="D35" s="429">
        <v>417.82</v>
      </c>
      <c r="E35" s="429">
        <v>1369.63</v>
      </c>
      <c r="F35" s="429">
        <v>1629.99</v>
      </c>
      <c r="G35" s="429">
        <v>1629.99</v>
      </c>
      <c r="H35" s="429">
        <v>1629.99</v>
      </c>
      <c r="I35" s="429">
        <v>109.53</v>
      </c>
      <c r="J35" s="429">
        <v>4372</v>
      </c>
      <c r="K35" s="589"/>
    </row>
    <row r="36" spans="1:11" x14ac:dyDescent="0.25">
      <c r="A36" s="427" t="s">
        <v>744</v>
      </c>
      <c r="B36" s="419" t="s">
        <v>237</v>
      </c>
      <c r="C36" s="429">
        <v>4783.0200000000004</v>
      </c>
      <c r="D36" s="429">
        <v>4783.0200000000004</v>
      </c>
      <c r="E36" s="429">
        <v>16016.74</v>
      </c>
      <c r="F36" s="429">
        <v>66529.460000000006</v>
      </c>
      <c r="G36" s="429">
        <v>66529.460000000006</v>
      </c>
      <c r="H36" s="429">
        <v>66529.460000000006</v>
      </c>
      <c r="I36" s="429">
        <v>21954.2</v>
      </c>
      <c r="J36" s="429">
        <v>16052</v>
      </c>
      <c r="K36" s="589"/>
    </row>
    <row r="37" spans="1:11" x14ac:dyDescent="0.25">
      <c r="A37" s="427" t="s">
        <v>238</v>
      </c>
      <c r="B37" s="419" t="s">
        <v>237</v>
      </c>
      <c r="C37" s="429">
        <v>69.3</v>
      </c>
      <c r="D37" s="429">
        <v>69.3</v>
      </c>
      <c r="E37" s="429">
        <v>12.12</v>
      </c>
      <c r="F37" s="429">
        <v>12.48</v>
      </c>
      <c r="G37" s="429">
        <v>12.48</v>
      </c>
      <c r="H37" s="429">
        <v>12.48</v>
      </c>
      <c r="I37" s="429">
        <v>2738.43</v>
      </c>
      <c r="J37" s="429">
        <v>706</v>
      </c>
      <c r="K37" s="589"/>
    </row>
    <row r="38" spans="1:11" x14ac:dyDescent="0.25">
      <c r="A38" s="427" t="s">
        <v>782</v>
      </c>
      <c r="B38" s="419" t="s">
        <v>237</v>
      </c>
      <c r="C38" s="429">
        <v>982.51</v>
      </c>
      <c r="D38" s="429">
        <v>982.51</v>
      </c>
      <c r="E38" s="429">
        <v>2066.65</v>
      </c>
      <c r="F38" s="429">
        <v>3687.21</v>
      </c>
      <c r="G38" s="429">
        <v>3687.21</v>
      </c>
      <c r="H38" s="429">
        <v>3687.21</v>
      </c>
      <c r="I38" s="429">
        <v>4439.4799999999996</v>
      </c>
      <c r="J38" s="429">
        <v>3297</v>
      </c>
      <c r="K38" s="589"/>
    </row>
    <row r="39" spans="1:11" x14ac:dyDescent="0.25">
      <c r="A39" s="428" t="s">
        <v>20</v>
      </c>
      <c r="B39" s="419"/>
      <c r="C39" s="430">
        <f t="shared" ref="C39:J39" si="1">SUM(C26:C38)</f>
        <v>6953.2820000000011</v>
      </c>
      <c r="D39" s="430">
        <f t="shared" si="1"/>
        <v>6953.2820000000011</v>
      </c>
      <c r="E39" s="430">
        <f t="shared" si="1"/>
        <v>19595.403750000001</v>
      </c>
      <c r="F39" s="430">
        <f t="shared" si="1"/>
        <v>71859.140000000014</v>
      </c>
      <c r="G39" s="430">
        <f t="shared" si="1"/>
        <v>71859.140000000014</v>
      </c>
      <c r="H39" s="430">
        <f t="shared" si="1"/>
        <v>71859.140000000014</v>
      </c>
      <c r="I39" s="430">
        <f t="shared" si="1"/>
        <v>29241.64</v>
      </c>
      <c r="J39" s="430">
        <f t="shared" si="1"/>
        <v>26229.88</v>
      </c>
      <c r="K39" s="589"/>
    </row>
    <row r="40" spans="1:11" x14ac:dyDescent="0.25">
      <c r="A40" s="591" t="s">
        <v>813</v>
      </c>
      <c r="B40" s="592"/>
      <c r="C40" s="592"/>
      <c r="D40" s="592"/>
      <c r="E40" s="592"/>
      <c r="F40" s="592"/>
      <c r="G40" s="592"/>
      <c r="H40" s="592"/>
      <c r="I40" s="592"/>
      <c r="J40" s="593"/>
      <c r="K40" s="589"/>
    </row>
    <row r="41" spans="1:11" x14ac:dyDescent="0.25">
      <c r="A41" s="425" t="s">
        <v>205</v>
      </c>
      <c r="B41" s="419" t="s">
        <v>238</v>
      </c>
      <c r="C41" s="429">
        <v>0</v>
      </c>
      <c r="D41" s="429">
        <v>0</v>
      </c>
      <c r="E41" s="429">
        <v>0</v>
      </c>
      <c r="F41" s="429">
        <v>0</v>
      </c>
      <c r="G41" s="429">
        <v>0</v>
      </c>
      <c r="H41" s="429">
        <v>0</v>
      </c>
      <c r="I41" s="429">
        <v>0</v>
      </c>
      <c r="J41" s="429">
        <v>0</v>
      </c>
      <c r="K41" s="589"/>
    </row>
    <row r="42" spans="1:11" x14ac:dyDescent="0.25">
      <c r="A42" s="425" t="s">
        <v>206</v>
      </c>
      <c r="B42" s="419" t="s">
        <v>238</v>
      </c>
      <c r="C42" s="429">
        <v>61.623000000000005</v>
      </c>
      <c r="D42" s="429">
        <v>61.623000000000005</v>
      </c>
      <c r="E42" s="429">
        <v>58.263750000000002</v>
      </c>
      <c r="F42" s="429">
        <v>185.4</v>
      </c>
      <c r="G42" s="429">
        <v>185.4</v>
      </c>
      <c r="H42" s="429">
        <v>185.4</v>
      </c>
      <c r="I42" s="429">
        <v>195.61499999999998</v>
      </c>
      <c r="J42" s="429">
        <v>72.72</v>
      </c>
      <c r="K42" s="589"/>
    </row>
    <row r="43" spans="1:11" x14ac:dyDescent="0.25">
      <c r="A43" s="425" t="s">
        <v>207</v>
      </c>
      <c r="B43" s="419" t="s">
        <v>238</v>
      </c>
      <c r="C43" s="429">
        <v>0.10800000000000001</v>
      </c>
      <c r="D43" s="429">
        <v>0.10800000000000001</v>
      </c>
      <c r="E43" s="429">
        <v>1.89</v>
      </c>
      <c r="F43" s="429">
        <v>0</v>
      </c>
      <c r="G43" s="429">
        <v>0</v>
      </c>
      <c r="H43" s="429">
        <v>0</v>
      </c>
      <c r="I43" s="429">
        <v>0</v>
      </c>
      <c r="J43" s="429">
        <v>1.125</v>
      </c>
      <c r="K43" s="589"/>
    </row>
    <row r="44" spans="1:11" x14ac:dyDescent="0.25">
      <c r="A44" s="425" t="s">
        <v>208</v>
      </c>
      <c r="B44" s="419" t="s">
        <v>238</v>
      </c>
      <c r="C44" s="429">
        <v>0</v>
      </c>
      <c r="D44" s="429">
        <v>0</v>
      </c>
      <c r="E44" s="429">
        <v>2.3175000000000003</v>
      </c>
      <c r="F44" s="429">
        <v>0</v>
      </c>
      <c r="G44" s="429">
        <v>0</v>
      </c>
      <c r="H44" s="429">
        <v>0</v>
      </c>
      <c r="I44" s="429">
        <v>0</v>
      </c>
      <c r="J44" s="429">
        <v>4.6349999999999998</v>
      </c>
      <c r="K44" s="589"/>
    </row>
    <row r="45" spans="1:11" x14ac:dyDescent="0.25">
      <c r="A45" s="425" t="s">
        <v>209</v>
      </c>
      <c r="B45" s="419" t="s">
        <v>238</v>
      </c>
      <c r="C45" s="429">
        <v>0</v>
      </c>
      <c r="D45" s="429">
        <v>0</v>
      </c>
      <c r="E45" s="429">
        <v>0</v>
      </c>
      <c r="F45" s="429">
        <v>0</v>
      </c>
      <c r="G45" s="429">
        <v>0</v>
      </c>
      <c r="H45" s="429">
        <v>0</v>
      </c>
      <c r="I45" s="429">
        <v>0</v>
      </c>
      <c r="J45" s="429">
        <v>0</v>
      </c>
      <c r="K45" s="589"/>
    </row>
    <row r="46" spans="1:11" x14ac:dyDescent="0.25">
      <c r="A46" s="425" t="s">
        <v>210</v>
      </c>
      <c r="B46" s="419" t="s">
        <v>238</v>
      </c>
      <c r="C46" s="429">
        <v>0.42300000000000004</v>
      </c>
      <c r="D46" s="429">
        <v>0.42300000000000004</v>
      </c>
      <c r="E46" s="429">
        <v>11.95875</v>
      </c>
      <c r="F46" s="429">
        <v>0</v>
      </c>
      <c r="G46" s="429">
        <v>0</v>
      </c>
      <c r="H46" s="429">
        <v>0</v>
      </c>
      <c r="I46" s="429">
        <v>0</v>
      </c>
      <c r="J46" s="429">
        <v>0</v>
      </c>
      <c r="K46" s="589"/>
    </row>
    <row r="47" spans="1:11" x14ac:dyDescent="0.25">
      <c r="A47" s="425" t="s">
        <v>211</v>
      </c>
      <c r="B47" s="419" t="s">
        <v>238</v>
      </c>
      <c r="C47" s="429">
        <v>20.637</v>
      </c>
      <c r="D47" s="429">
        <v>20.637</v>
      </c>
      <c r="E47" s="429">
        <v>16.897500000000004</v>
      </c>
      <c r="F47" s="429">
        <v>23.204999999999998</v>
      </c>
      <c r="G47" s="429">
        <v>23.204999999999998</v>
      </c>
      <c r="H47" s="429">
        <v>23.204999999999998</v>
      </c>
      <c r="I47" s="429">
        <v>83.835000000000022</v>
      </c>
      <c r="J47" s="429">
        <v>39.914999999999999</v>
      </c>
      <c r="K47" s="589"/>
    </row>
    <row r="48" spans="1:11" x14ac:dyDescent="0.25">
      <c r="A48" s="425" t="s">
        <v>212</v>
      </c>
      <c r="B48" s="419" t="s">
        <v>238</v>
      </c>
      <c r="C48" s="429">
        <v>493.46099999999996</v>
      </c>
      <c r="D48" s="429">
        <v>493.46099999999996</v>
      </c>
      <c r="E48" s="429">
        <v>605.55374999999981</v>
      </c>
      <c r="F48" s="429">
        <v>709.14</v>
      </c>
      <c r="G48" s="429">
        <v>709.14</v>
      </c>
      <c r="H48" s="429">
        <v>709.14</v>
      </c>
      <c r="I48" s="429">
        <v>909.54</v>
      </c>
      <c r="J48" s="429">
        <v>1003.5450000000001</v>
      </c>
      <c r="K48" s="589"/>
    </row>
    <row r="49" spans="1:11" x14ac:dyDescent="0.25">
      <c r="A49" s="425" t="s">
        <v>213</v>
      </c>
      <c r="B49" s="419" t="s">
        <v>238</v>
      </c>
      <c r="C49" s="429">
        <v>0</v>
      </c>
      <c r="D49" s="429">
        <v>0</v>
      </c>
      <c r="E49" s="429">
        <v>4.4999999999999998E-2</v>
      </c>
      <c r="F49" s="429">
        <v>0</v>
      </c>
      <c r="G49" s="429">
        <v>0</v>
      </c>
      <c r="H49" s="429">
        <v>0</v>
      </c>
      <c r="I49" s="429">
        <v>0</v>
      </c>
      <c r="J49" s="429">
        <v>0</v>
      </c>
      <c r="K49" s="589"/>
    </row>
    <row r="50" spans="1:11" x14ac:dyDescent="0.25">
      <c r="A50" s="425" t="s">
        <v>214</v>
      </c>
      <c r="B50" s="419" t="s">
        <v>238</v>
      </c>
      <c r="C50" s="429">
        <v>0</v>
      </c>
      <c r="D50" s="429">
        <v>0</v>
      </c>
      <c r="E50" s="429">
        <v>0.13500000000000001</v>
      </c>
      <c r="F50" s="429">
        <v>0</v>
      </c>
      <c r="G50" s="429">
        <v>0</v>
      </c>
      <c r="H50" s="429">
        <v>0</v>
      </c>
      <c r="I50" s="429">
        <v>109.62</v>
      </c>
      <c r="J50" s="429">
        <v>18</v>
      </c>
      <c r="K50" s="589"/>
    </row>
    <row r="51" spans="1:11" x14ac:dyDescent="0.25">
      <c r="A51" s="427" t="s">
        <v>744</v>
      </c>
      <c r="B51" s="419" t="s">
        <v>238</v>
      </c>
      <c r="C51" s="429">
        <v>573.01199999999994</v>
      </c>
      <c r="D51" s="429">
        <v>573.01199999999994</v>
      </c>
      <c r="E51" s="429">
        <v>4498.3687500000005</v>
      </c>
      <c r="F51" s="429">
        <v>7739.04</v>
      </c>
      <c r="G51" s="429">
        <v>7739.04</v>
      </c>
      <c r="H51" s="429">
        <v>7739.04</v>
      </c>
      <c r="I51" s="429">
        <v>7532.46</v>
      </c>
      <c r="J51" s="429">
        <v>8336</v>
      </c>
      <c r="K51" s="589"/>
    </row>
    <row r="52" spans="1:11" x14ac:dyDescent="0.25">
      <c r="A52" s="427" t="s">
        <v>237</v>
      </c>
      <c r="B52" s="419" t="s">
        <v>238</v>
      </c>
      <c r="C52" s="429">
        <v>111.83</v>
      </c>
      <c r="D52" s="429">
        <v>111.83</v>
      </c>
      <c r="E52" s="429">
        <v>78.989999999999995</v>
      </c>
      <c r="F52" s="429">
        <v>420.255</v>
      </c>
      <c r="G52" s="429">
        <v>420.255</v>
      </c>
      <c r="H52" s="429">
        <v>420.255</v>
      </c>
      <c r="I52" s="429">
        <v>889.07</v>
      </c>
      <c r="J52" s="429">
        <v>172</v>
      </c>
      <c r="K52" s="589"/>
    </row>
    <row r="53" spans="1:11" x14ac:dyDescent="0.25">
      <c r="A53" s="427" t="s">
        <v>782</v>
      </c>
      <c r="B53" s="419" t="s">
        <v>238</v>
      </c>
      <c r="C53" s="429">
        <v>6.17</v>
      </c>
      <c r="D53" s="429">
        <v>6.17</v>
      </c>
      <c r="E53" s="429">
        <v>13.29</v>
      </c>
      <c r="F53" s="429">
        <v>1846.79</v>
      </c>
      <c r="G53" s="429">
        <v>1846.79</v>
      </c>
      <c r="H53" s="429">
        <v>1846.79</v>
      </c>
      <c r="I53" s="429">
        <v>3642.57</v>
      </c>
      <c r="J53" s="429">
        <v>1686</v>
      </c>
      <c r="K53" s="589"/>
    </row>
    <row r="54" spans="1:11" x14ac:dyDescent="0.25">
      <c r="A54" s="428" t="s">
        <v>20</v>
      </c>
      <c r="B54" s="419"/>
      <c r="C54" s="407">
        <f t="shared" ref="C54:J54" si="2">SUM(C41:C53)</f>
        <v>1267.2639999999999</v>
      </c>
      <c r="D54" s="407">
        <f t="shared" si="2"/>
        <v>1267.2639999999999</v>
      </c>
      <c r="E54" s="407">
        <f t="shared" si="2"/>
        <v>5287.71</v>
      </c>
      <c r="F54" s="407">
        <f t="shared" si="2"/>
        <v>10923.829999999998</v>
      </c>
      <c r="G54" s="407">
        <f t="shared" si="2"/>
        <v>10923.829999999998</v>
      </c>
      <c r="H54" s="407">
        <f t="shared" si="2"/>
        <v>10923.829999999998</v>
      </c>
      <c r="I54" s="407">
        <f t="shared" si="2"/>
        <v>13362.71</v>
      </c>
      <c r="J54" s="407">
        <f t="shared" si="2"/>
        <v>11333.94</v>
      </c>
      <c r="K54" s="589"/>
    </row>
    <row r="55" spans="1:11" x14ac:dyDescent="0.25">
      <c r="A55" s="591" t="s">
        <v>814</v>
      </c>
      <c r="B55" s="592"/>
      <c r="C55" s="592"/>
      <c r="D55" s="592"/>
      <c r="E55" s="592"/>
      <c r="F55" s="592"/>
      <c r="G55" s="592"/>
      <c r="H55" s="592"/>
      <c r="I55" s="592"/>
      <c r="J55" s="593"/>
      <c r="K55" s="589"/>
    </row>
    <row r="56" spans="1:11" x14ac:dyDescent="0.25">
      <c r="A56" s="425" t="s">
        <v>205</v>
      </c>
      <c r="B56" s="419" t="s">
        <v>263</v>
      </c>
      <c r="C56" s="429">
        <v>0</v>
      </c>
      <c r="D56" s="429">
        <v>0</v>
      </c>
      <c r="E56" s="429">
        <v>0.91125</v>
      </c>
      <c r="F56" s="429">
        <v>0</v>
      </c>
      <c r="G56" s="429">
        <v>0</v>
      </c>
      <c r="H56" s="429">
        <v>0</v>
      </c>
      <c r="I56" s="429">
        <v>0</v>
      </c>
      <c r="J56" s="429">
        <v>10.395</v>
      </c>
      <c r="K56" s="589"/>
    </row>
    <row r="57" spans="1:11" x14ac:dyDescent="0.25">
      <c r="A57" s="425" t="s">
        <v>206</v>
      </c>
      <c r="B57" s="419" t="s">
        <v>263</v>
      </c>
      <c r="C57" s="429">
        <v>76.644000000000005</v>
      </c>
      <c r="D57" s="429">
        <v>76.644000000000005</v>
      </c>
      <c r="E57" s="429">
        <v>192.24</v>
      </c>
      <c r="F57" s="429">
        <v>390</v>
      </c>
      <c r="G57" s="429">
        <v>390</v>
      </c>
      <c r="H57" s="429">
        <v>390</v>
      </c>
      <c r="I57" s="429">
        <v>75.015000000000001</v>
      </c>
      <c r="J57" s="429">
        <v>75.465000000000003</v>
      </c>
      <c r="K57" s="589"/>
    </row>
    <row r="58" spans="1:11" x14ac:dyDescent="0.25">
      <c r="A58" s="425" t="s">
        <v>207</v>
      </c>
      <c r="B58" s="419" t="s">
        <v>263</v>
      </c>
      <c r="C58" s="429">
        <v>15.129</v>
      </c>
      <c r="D58" s="429">
        <v>15.129</v>
      </c>
      <c r="E58" s="429">
        <v>17.201250000000002</v>
      </c>
      <c r="F58" s="429">
        <v>42.464999999999996</v>
      </c>
      <c r="G58" s="429">
        <v>42.464999999999996</v>
      </c>
      <c r="H58" s="429">
        <v>42.464999999999996</v>
      </c>
      <c r="I58" s="429">
        <v>67.185000000000002</v>
      </c>
      <c r="J58" s="429">
        <v>110.88</v>
      </c>
      <c r="K58" s="589"/>
    </row>
    <row r="59" spans="1:11" x14ac:dyDescent="0.25">
      <c r="A59" s="425" t="s">
        <v>208</v>
      </c>
      <c r="B59" s="419" t="s">
        <v>263</v>
      </c>
      <c r="C59" s="429">
        <v>25.704000000000001</v>
      </c>
      <c r="D59" s="429">
        <v>25.704000000000001</v>
      </c>
      <c r="E59" s="429">
        <v>14.85</v>
      </c>
      <c r="F59" s="429">
        <v>51.254999999999995</v>
      </c>
      <c r="G59" s="429">
        <v>51.254999999999995</v>
      </c>
      <c r="H59" s="429">
        <v>51.254999999999995</v>
      </c>
      <c r="I59" s="429">
        <v>46.664999999999992</v>
      </c>
      <c r="J59" s="429">
        <v>76.77</v>
      </c>
      <c r="K59" s="589"/>
    </row>
    <row r="60" spans="1:11" x14ac:dyDescent="0.25">
      <c r="A60" s="425" t="s">
        <v>209</v>
      </c>
      <c r="B60" s="419" t="s">
        <v>263</v>
      </c>
      <c r="C60" s="429">
        <v>1.9890000000000001</v>
      </c>
      <c r="D60" s="429">
        <v>1.9890000000000001</v>
      </c>
      <c r="E60" s="429">
        <v>2.2162500000000001</v>
      </c>
      <c r="F60" s="429">
        <v>18.059999999999999</v>
      </c>
      <c r="G60" s="429">
        <v>18.059999999999999</v>
      </c>
      <c r="H60" s="429">
        <v>18.059999999999999</v>
      </c>
      <c r="I60" s="429">
        <v>24.525000000000002</v>
      </c>
      <c r="J60" s="429">
        <v>31.814999999999998</v>
      </c>
      <c r="K60" s="589"/>
    </row>
    <row r="61" spans="1:11" x14ac:dyDescent="0.25">
      <c r="A61" s="425" t="s">
        <v>210</v>
      </c>
      <c r="B61" s="419" t="s">
        <v>263</v>
      </c>
      <c r="C61" s="429">
        <v>71.837999999999994</v>
      </c>
      <c r="D61" s="429">
        <v>71.837999999999994</v>
      </c>
      <c r="E61" s="429">
        <v>67.86</v>
      </c>
      <c r="F61" s="429">
        <v>102.55500000000001</v>
      </c>
      <c r="G61" s="429">
        <v>102.55500000000001</v>
      </c>
      <c r="H61" s="429">
        <v>102.55500000000001</v>
      </c>
      <c r="I61" s="429">
        <v>111.91500000000001</v>
      </c>
      <c r="J61" s="429">
        <v>204.03</v>
      </c>
      <c r="K61" s="589"/>
    </row>
    <row r="62" spans="1:11" x14ac:dyDescent="0.25">
      <c r="A62" s="425" t="s">
        <v>211</v>
      </c>
      <c r="B62" s="419" t="s">
        <v>263</v>
      </c>
      <c r="C62" s="429">
        <v>32.966999999999999</v>
      </c>
      <c r="D62" s="429">
        <v>32.966999999999999</v>
      </c>
      <c r="E62" s="429">
        <v>34.188749999999999</v>
      </c>
      <c r="F62" s="429">
        <v>30.825000000000003</v>
      </c>
      <c r="G62" s="429">
        <v>30.825000000000003</v>
      </c>
      <c r="H62" s="429">
        <v>30.825000000000003</v>
      </c>
      <c r="I62" s="429">
        <v>14.715</v>
      </c>
      <c r="J62" s="429">
        <v>21.465</v>
      </c>
      <c r="K62" s="589"/>
    </row>
    <row r="63" spans="1:11" x14ac:dyDescent="0.25">
      <c r="A63" s="425" t="s">
        <v>212</v>
      </c>
      <c r="B63" s="419" t="s">
        <v>263</v>
      </c>
      <c r="C63" s="429">
        <v>17.747999999999998</v>
      </c>
      <c r="D63" s="429">
        <v>17.747999999999998</v>
      </c>
      <c r="E63" s="429">
        <v>7.4249999999999998</v>
      </c>
      <c r="F63" s="429">
        <v>33.630000000000003</v>
      </c>
      <c r="G63" s="429">
        <v>33.630000000000003</v>
      </c>
      <c r="H63" s="429">
        <v>33.630000000000003</v>
      </c>
      <c r="I63" s="429">
        <v>8.0549999999999997</v>
      </c>
      <c r="J63" s="429">
        <v>15.3</v>
      </c>
      <c r="K63" s="589"/>
    </row>
    <row r="64" spans="1:11" x14ac:dyDescent="0.25">
      <c r="A64" s="425" t="s">
        <v>213</v>
      </c>
      <c r="B64" s="419" t="s">
        <v>263</v>
      </c>
      <c r="C64" s="429">
        <v>0.43200000000000005</v>
      </c>
      <c r="D64" s="429">
        <v>0.43200000000000005</v>
      </c>
      <c r="E64" s="429">
        <v>1.44</v>
      </c>
      <c r="F64" s="429">
        <v>1.83</v>
      </c>
      <c r="G64" s="429">
        <v>1.83</v>
      </c>
      <c r="H64" s="429">
        <v>1.83</v>
      </c>
      <c r="I64" s="429">
        <v>3.33</v>
      </c>
      <c r="J64" s="429">
        <v>5.9850000000000003</v>
      </c>
      <c r="K64" s="589"/>
    </row>
    <row r="65" spans="1:11" x14ac:dyDescent="0.25">
      <c r="A65" s="425" t="s">
        <v>214</v>
      </c>
      <c r="B65" s="419" t="s">
        <v>263</v>
      </c>
      <c r="C65" s="429">
        <v>30.87</v>
      </c>
      <c r="D65" s="429">
        <v>30.87</v>
      </c>
      <c r="E65" s="429">
        <v>114.41</v>
      </c>
      <c r="F65" s="429">
        <v>20.58</v>
      </c>
      <c r="G65" s="429">
        <v>20.58</v>
      </c>
      <c r="H65" s="429">
        <v>20.58</v>
      </c>
      <c r="I65" s="429">
        <v>69.260000000000005</v>
      </c>
      <c r="J65" s="429">
        <v>176</v>
      </c>
      <c r="K65" s="589"/>
    </row>
    <row r="66" spans="1:11" x14ac:dyDescent="0.25">
      <c r="A66" s="427" t="s">
        <v>744</v>
      </c>
      <c r="B66" s="419" t="s">
        <v>263</v>
      </c>
      <c r="C66" s="429">
        <v>3799.2</v>
      </c>
      <c r="D66" s="429">
        <v>3799.2</v>
      </c>
      <c r="E66" s="429">
        <v>6078.99</v>
      </c>
      <c r="F66" s="429">
        <v>9692.42</v>
      </c>
      <c r="G66" s="429">
        <v>9692.42</v>
      </c>
      <c r="H66" s="429">
        <v>9692.42</v>
      </c>
      <c r="I66" s="429">
        <v>2320.11</v>
      </c>
      <c r="J66" s="429">
        <v>14219</v>
      </c>
      <c r="K66" s="589"/>
    </row>
    <row r="67" spans="1:11" x14ac:dyDescent="0.25">
      <c r="A67" s="427" t="s">
        <v>237</v>
      </c>
      <c r="B67" s="419" t="s">
        <v>263</v>
      </c>
      <c r="C67" s="429">
        <v>436.19</v>
      </c>
      <c r="D67" s="429">
        <v>436.19</v>
      </c>
      <c r="E67" s="429">
        <v>1063.6199999999999</v>
      </c>
      <c r="F67" s="429">
        <v>614.61</v>
      </c>
      <c r="G67" s="429">
        <v>614.61</v>
      </c>
      <c r="H67" s="429">
        <v>614.61</v>
      </c>
      <c r="I67" s="429">
        <v>349.16</v>
      </c>
      <c r="J67" s="429">
        <v>280</v>
      </c>
      <c r="K67" s="589"/>
    </row>
    <row r="68" spans="1:11" x14ac:dyDescent="0.25">
      <c r="A68" s="427" t="s">
        <v>238</v>
      </c>
      <c r="B68" s="419" t="s">
        <v>263</v>
      </c>
      <c r="C68" s="429">
        <v>67.91</v>
      </c>
      <c r="D68" s="429">
        <v>67.91</v>
      </c>
      <c r="E68" s="429">
        <v>65.34</v>
      </c>
      <c r="F68" s="429">
        <v>275.76</v>
      </c>
      <c r="G68" s="429">
        <v>275.76</v>
      </c>
      <c r="H68" s="429">
        <v>275.76</v>
      </c>
      <c r="I68" s="429">
        <v>247.14</v>
      </c>
      <c r="J68" s="429">
        <v>444</v>
      </c>
      <c r="K68" s="589"/>
    </row>
    <row r="69" spans="1:11" x14ac:dyDescent="0.25">
      <c r="A69" s="427" t="s">
        <v>782</v>
      </c>
      <c r="B69" s="419" t="s">
        <v>263</v>
      </c>
      <c r="C69" s="429">
        <v>167.29</v>
      </c>
      <c r="D69" s="429">
        <v>167.29</v>
      </c>
      <c r="E69" s="429">
        <v>76.25</v>
      </c>
      <c r="F69" s="429">
        <v>223.995</v>
      </c>
      <c r="G69" s="429">
        <v>223.995</v>
      </c>
      <c r="H69" s="429">
        <v>223.995</v>
      </c>
      <c r="I69" s="429">
        <v>124.86</v>
      </c>
      <c r="J69" s="429">
        <v>749</v>
      </c>
      <c r="K69" s="589"/>
    </row>
    <row r="70" spans="1:11" x14ac:dyDescent="0.25">
      <c r="A70" s="428" t="s">
        <v>20</v>
      </c>
      <c r="B70" s="419"/>
      <c r="C70" s="430">
        <f t="shared" ref="C70:J70" si="3">SUM(C56:C69)</f>
        <v>4743.9109999999991</v>
      </c>
      <c r="D70" s="430">
        <f t="shared" si="3"/>
        <v>4743.9109999999991</v>
      </c>
      <c r="E70" s="430">
        <f t="shared" si="3"/>
        <v>7736.9425000000001</v>
      </c>
      <c r="F70" s="430">
        <f t="shared" si="3"/>
        <v>11497.985000000002</v>
      </c>
      <c r="G70" s="430">
        <f t="shared" si="3"/>
        <v>11497.985000000002</v>
      </c>
      <c r="H70" s="430">
        <f t="shared" si="3"/>
        <v>11497.985000000002</v>
      </c>
      <c r="I70" s="430">
        <f t="shared" si="3"/>
        <v>3461.9349999999999</v>
      </c>
      <c r="J70" s="430">
        <f t="shared" si="3"/>
        <v>16420.105</v>
      </c>
      <c r="K70" s="589"/>
    </row>
    <row r="71" spans="1:11" x14ac:dyDescent="0.25">
      <c r="A71" s="591" t="s">
        <v>815</v>
      </c>
      <c r="B71" s="592"/>
      <c r="C71" s="592"/>
      <c r="D71" s="592"/>
      <c r="E71" s="592"/>
      <c r="F71" s="592"/>
      <c r="G71" s="592"/>
      <c r="H71" s="592"/>
      <c r="I71" s="592"/>
      <c r="J71" s="593"/>
      <c r="K71" s="589"/>
    </row>
    <row r="72" spans="1:11" x14ac:dyDescent="0.25">
      <c r="A72" s="425" t="s">
        <v>205</v>
      </c>
      <c r="B72" s="419" t="s">
        <v>782</v>
      </c>
      <c r="C72" s="429">
        <v>8.9550000000000001</v>
      </c>
      <c r="D72" s="429">
        <v>8.9550000000000001</v>
      </c>
      <c r="E72" s="429">
        <v>0</v>
      </c>
      <c r="F72" s="429">
        <v>0.42</v>
      </c>
      <c r="G72" s="429">
        <v>0.42</v>
      </c>
      <c r="H72" s="429">
        <v>0.42</v>
      </c>
      <c r="I72" s="429">
        <v>37.125</v>
      </c>
      <c r="J72" s="429">
        <v>19.62</v>
      </c>
      <c r="K72" s="589"/>
    </row>
    <row r="73" spans="1:11" x14ac:dyDescent="0.25">
      <c r="A73" s="425" t="s">
        <v>206</v>
      </c>
      <c r="B73" s="419" t="s">
        <v>782</v>
      </c>
      <c r="C73" s="429">
        <v>67.122</v>
      </c>
      <c r="D73" s="429">
        <v>67.122</v>
      </c>
      <c r="E73" s="429">
        <v>1.98</v>
      </c>
      <c r="F73" s="429">
        <v>497.68499999999995</v>
      </c>
      <c r="G73" s="429">
        <v>497.68499999999995</v>
      </c>
      <c r="H73" s="429">
        <v>497.68499999999995</v>
      </c>
      <c r="I73" s="429">
        <v>475.83</v>
      </c>
      <c r="J73" s="429">
        <v>123.075</v>
      </c>
      <c r="K73" s="589"/>
    </row>
    <row r="74" spans="1:11" x14ac:dyDescent="0.25">
      <c r="A74" s="425" t="s">
        <v>207</v>
      </c>
      <c r="B74" s="419" t="s">
        <v>782</v>
      </c>
      <c r="C74" s="429">
        <v>114.3</v>
      </c>
      <c r="D74" s="429">
        <v>114.3</v>
      </c>
      <c r="E74" s="429">
        <v>23.861249999999998</v>
      </c>
      <c r="F74" s="429">
        <v>52.04999999999999</v>
      </c>
      <c r="G74" s="429">
        <v>52.04999999999999</v>
      </c>
      <c r="H74" s="429">
        <v>52.04999999999999</v>
      </c>
      <c r="I74" s="429">
        <v>437.625</v>
      </c>
      <c r="J74" s="429">
        <v>226.44</v>
      </c>
      <c r="K74" s="589"/>
    </row>
    <row r="75" spans="1:11" x14ac:dyDescent="0.25">
      <c r="A75" s="425" t="s">
        <v>208</v>
      </c>
      <c r="B75" s="419" t="s">
        <v>782</v>
      </c>
      <c r="C75" s="429">
        <v>25.452000000000002</v>
      </c>
      <c r="D75" s="429">
        <v>25.452000000000002</v>
      </c>
      <c r="E75" s="429">
        <v>12.27375</v>
      </c>
      <c r="F75" s="429">
        <v>22.185000000000002</v>
      </c>
      <c r="G75" s="429">
        <v>22.185000000000002</v>
      </c>
      <c r="H75" s="429">
        <v>22.185000000000002</v>
      </c>
      <c r="I75" s="429">
        <v>104.31</v>
      </c>
      <c r="J75" s="429">
        <v>147.41999999999999</v>
      </c>
      <c r="K75" s="589"/>
    </row>
    <row r="76" spans="1:11" x14ac:dyDescent="0.25">
      <c r="A76" s="425" t="s">
        <v>209</v>
      </c>
      <c r="B76" s="419" t="s">
        <v>782</v>
      </c>
      <c r="C76" s="429">
        <v>58.355999999999995</v>
      </c>
      <c r="D76" s="429">
        <v>58.355999999999995</v>
      </c>
      <c r="E76" s="429">
        <v>17.324999999999999</v>
      </c>
      <c r="F76" s="429">
        <v>76.410000000000011</v>
      </c>
      <c r="G76" s="429">
        <v>76.410000000000011</v>
      </c>
      <c r="H76" s="429">
        <v>76.410000000000011</v>
      </c>
      <c r="I76" s="429">
        <v>219.42000000000002</v>
      </c>
      <c r="J76" s="429">
        <v>135.22499999999999</v>
      </c>
      <c r="K76" s="589"/>
    </row>
    <row r="77" spans="1:11" x14ac:dyDescent="0.25">
      <c r="A77" s="425" t="s">
        <v>210</v>
      </c>
      <c r="B77" s="419" t="s">
        <v>782</v>
      </c>
      <c r="C77" s="429">
        <v>49.283999999999999</v>
      </c>
      <c r="D77" s="429">
        <v>49.283999999999999</v>
      </c>
      <c r="E77" s="429">
        <v>23.895000000000003</v>
      </c>
      <c r="F77" s="429">
        <v>64.304999999999993</v>
      </c>
      <c r="G77" s="429">
        <v>64.304999999999993</v>
      </c>
      <c r="H77" s="429">
        <v>64.304999999999993</v>
      </c>
      <c r="I77" s="429">
        <v>506.25</v>
      </c>
      <c r="J77" s="429">
        <v>672.11999999999989</v>
      </c>
      <c r="K77" s="589"/>
    </row>
    <row r="78" spans="1:11" x14ac:dyDescent="0.25">
      <c r="A78" s="425" t="s">
        <v>211</v>
      </c>
      <c r="B78" s="419" t="s">
        <v>782</v>
      </c>
      <c r="C78" s="429">
        <v>28.017000000000003</v>
      </c>
      <c r="D78" s="429">
        <v>28.017000000000003</v>
      </c>
      <c r="E78" s="429">
        <v>2.4525000000000001</v>
      </c>
      <c r="F78" s="429">
        <v>17.655000000000001</v>
      </c>
      <c r="G78" s="429">
        <v>17.655000000000001</v>
      </c>
      <c r="H78" s="429">
        <v>17.655000000000001</v>
      </c>
      <c r="I78" s="429">
        <v>47.07</v>
      </c>
      <c r="J78" s="429">
        <v>78.164999999999978</v>
      </c>
      <c r="K78" s="589"/>
    </row>
    <row r="79" spans="1:11" x14ac:dyDescent="0.25">
      <c r="A79" s="425" t="s">
        <v>212</v>
      </c>
      <c r="B79" s="419" t="s">
        <v>782</v>
      </c>
      <c r="C79" s="429">
        <v>145.512</v>
      </c>
      <c r="D79" s="429">
        <v>145.512</v>
      </c>
      <c r="E79" s="429">
        <v>1.9124999999999996</v>
      </c>
      <c r="F79" s="429">
        <v>71.250000000000014</v>
      </c>
      <c r="G79" s="429">
        <v>71.250000000000014</v>
      </c>
      <c r="H79" s="429">
        <v>71.250000000000014</v>
      </c>
      <c r="I79" s="429">
        <v>195.43499999999995</v>
      </c>
      <c r="J79" s="429">
        <v>187.87500000000003</v>
      </c>
      <c r="K79" s="589"/>
    </row>
    <row r="80" spans="1:11" x14ac:dyDescent="0.25">
      <c r="A80" s="425" t="s">
        <v>213</v>
      </c>
      <c r="B80" s="419" t="s">
        <v>782</v>
      </c>
      <c r="C80" s="429">
        <v>5.4000000000000006E-2</v>
      </c>
      <c r="D80" s="429">
        <v>5.4000000000000006E-2</v>
      </c>
      <c r="E80" s="429">
        <v>0.78749999999999998</v>
      </c>
      <c r="F80" s="429">
        <v>1.6050000000000002</v>
      </c>
      <c r="G80" s="429">
        <v>1.6050000000000002</v>
      </c>
      <c r="H80" s="429">
        <v>1.6050000000000002</v>
      </c>
      <c r="I80" s="429">
        <v>11.879999999999999</v>
      </c>
      <c r="J80" s="429">
        <v>6.75</v>
      </c>
      <c r="K80" s="589"/>
    </row>
    <row r="81" spans="1:11" x14ac:dyDescent="0.25">
      <c r="A81" s="425" t="s">
        <v>214</v>
      </c>
      <c r="B81" s="419" t="s">
        <v>782</v>
      </c>
      <c r="C81" s="429">
        <v>0</v>
      </c>
      <c r="D81" s="429">
        <v>0</v>
      </c>
      <c r="E81" s="429">
        <v>2.8125</v>
      </c>
      <c r="F81" s="429">
        <v>34.950000000000003</v>
      </c>
      <c r="G81" s="429">
        <v>34.950000000000003</v>
      </c>
      <c r="H81" s="429">
        <v>34.950000000000003</v>
      </c>
      <c r="I81" s="429">
        <v>175.995</v>
      </c>
      <c r="J81" s="429">
        <v>184</v>
      </c>
      <c r="K81" s="589"/>
    </row>
    <row r="82" spans="1:11" x14ac:dyDescent="0.25">
      <c r="A82" s="427" t="s">
        <v>744</v>
      </c>
      <c r="B82" s="419" t="s">
        <v>782</v>
      </c>
      <c r="C82" s="429">
        <v>277.83</v>
      </c>
      <c r="D82" s="429">
        <v>277.83</v>
      </c>
      <c r="E82" s="429">
        <v>202.93875000000003</v>
      </c>
      <c r="F82" s="429">
        <v>3381.8250000000003</v>
      </c>
      <c r="G82" s="429">
        <v>3381.8250000000003</v>
      </c>
      <c r="H82" s="429">
        <v>3381.8250000000003</v>
      </c>
      <c r="I82" s="429">
        <v>2135.5650000000001</v>
      </c>
      <c r="J82" s="429">
        <v>5316</v>
      </c>
      <c r="K82" s="589"/>
    </row>
    <row r="83" spans="1:11" x14ac:dyDescent="0.25">
      <c r="A83" s="427" t="s">
        <v>237</v>
      </c>
      <c r="B83" s="419" t="s">
        <v>782</v>
      </c>
      <c r="C83" s="429">
        <v>2140.11</v>
      </c>
      <c r="D83" s="429">
        <v>2140.11</v>
      </c>
      <c r="E83" s="429">
        <v>2243.41</v>
      </c>
      <c r="F83" s="429">
        <v>1159.8499999999999</v>
      </c>
      <c r="G83" s="429">
        <v>1159.8499999999999</v>
      </c>
      <c r="H83" s="429">
        <v>1159.8499999999999</v>
      </c>
      <c r="I83" s="429">
        <v>2422.5300000000002</v>
      </c>
      <c r="J83" s="429">
        <v>974</v>
      </c>
      <c r="K83" s="589"/>
    </row>
    <row r="84" spans="1:11" x14ac:dyDescent="0.25">
      <c r="A84" s="427" t="s">
        <v>238</v>
      </c>
      <c r="B84" s="419" t="s">
        <v>782</v>
      </c>
      <c r="C84" s="429">
        <v>0.24300000000000002</v>
      </c>
      <c r="D84" s="429">
        <v>0.24300000000000002</v>
      </c>
      <c r="E84" s="429">
        <v>1.05</v>
      </c>
      <c r="F84" s="429">
        <v>1795.99</v>
      </c>
      <c r="G84" s="429">
        <v>1795.99</v>
      </c>
      <c r="H84" s="429">
        <v>1795.99</v>
      </c>
      <c r="I84" s="429">
        <v>1033.29</v>
      </c>
      <c r="J84" s="429">
        <v>4214</v>
      </c>
      <c r="K84" s="589"/>
    </row>
    <row r="85" spans="1:11" x14ac:dyDescent="0.25">
      <c r="A85" s="427" t="s">
        <v>263</v>
      </c>
      <c r="B85" s="419" t="s">
        <v>782</v>
      </c>
      <c r="C85" s="429">
        <v>0.26100000000000001</v>
      </c>
      <c r="D85" s="429">
        <v>0.26100000000000001</v>
      </c>
      <c r="E85" s="429">
        <v>1.69</v>
      </c>
      <c r="F85" s="429">
        <v>0</v>
      </c>
      <c r="G85" s="429">
        <v>0</v>
      </c>
      <c r="H85" s="429">
        <v>0</v>
      </c>
      <c r="I85" s="429">
        <v>0</v>
      </c>
      <c r="J85" s="429">
        <v>0</v>
      </c>
      <c r="K85" s="589"/>
    </row>
    <row r="86" spans="1:11" x14ac:dyDescent="0.25">
      <c r="A86" s="428" t="s">
        <v>20</v>
      </c>
      <c r="B86" s="419"/>
      <c r="C86" s="430">
        <f t="shared" ref="C86:J86" si="4">SUM(C72:C85)</f>
        <v>2915.4960000000001</v>
      </c>
      <c r="D86" s="430">
        <f t="shared" si="4"/>
        <v>2915.4960000000001</v>
      </c>
      <c r="E86" s="430">
        <f t="shared" si="4"/>
        <v>2536.3887500000001</v>
      </c>
      <c r="F86" s="430">
        <f t="shared" si="4"/>
        <v>7176.18</v>
      </c>
      <c r="G86" s="430">
        <f t="shared" si="4"/>
        <v>7176.18</v>
      </c>
      <c r="H86" s="430">
        <f t="shared" si="4"/>
        <v>7176.18</v>
      </c>
      <c r="I86" s="430">
        <f t="shared" si="4"/>
        <v>7802.3249999999998</v>
      </c>
      <c r="J86" s="430">
        <f t="shared" si="4"/>
        <v>12284.689999999999</v>
      </c>
      <c r="K86" s="590"/>
    </row>
  </sheetData>
  <mergeCells count="9">
    <mergeCell ref="A1:C3"/>
    <mergeCell ref="A6:J6"/>
    <mergeCell ref="A8:J8"/>
    <mergeCell ref="K8:K9"/>
    <mergeCell ref="K10:K86"/>
    <mergeCell ref="A25:J25"/>
    <mergeCell ref="A40:J40"/>
    <mergeCell ref="A55:J55"/>
    <mergeCell ref="A71:J7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H18"/>
  <sheetViews>
    <sheetView workbookViewId="0">
      <selection activeCell="B22" sqref="B22"/>
    </sheetView>
  </sheetViews>
  <sheetFormatPr defaultColWidth="11.5546875" defaultRowHeight="13.2" x14ac:dyDescent="0.25"/>
  <cols>
    <col min="1" max="8" width="16.77734375" customWidth="1"/>
    <col min="9" max="9" width="8.77734375" customWidth="1"/>
  </cols>
  <sheetData>
    <row r="1" spans="1:8" ht="13.8" thickBot="1" x14ac:dyDescent="0.3">
      <c r="A1" s="632" t="s">
        <v>0</v>
      </c>
      <c r="B1" s="633"/>
      <c r="C1" s="634" t="s">
        <v>287</v>
      </c>
      <c r="D1" s="635"/>
      <c r="E1" s="635"/>
      <c r="F1" s="635"/>
      <c r="G1" s="635"/>
      <c r="H1" s="636"/>
    </row>
    <row r="2" spans="1:8" ht="13.8" thickBot="1" x14ac:dyDescent="0.3">
      <c r="A2" s="632" t="s">
        <v>288</v>
      </c>
      <c r="B2" s="633"/>
      <c r="C2" s="634" t="s">
        <v>507</v>
      </c>
      <c r="D2" s="635"/>
      <c r="E2" s="635"/>
      <c r="F2" s="635"/>
      <c r="G2" s="635"/>
      <c r="H2" s="636"/>
    </row>
    <row r="3" spans="1:8" ht="13.8" thickBot="1" x14ac:dyDescent="0.3">
      <c r="A3" s="632" t="s">
        <v>289</v>
      </c>
      <c r="B3" s="633"/>
      <c r="C3" s="634" t="s">
        <v>146</v>
      </c>
      <c r="D3" s="635"/>
      <c r="E3" s="635"/>
      <c r="F3" s="635"/>
      <c r="G3" s="635"/>
      <c r="H3" s="636"/>
    </row>
    <row r="4" spans="1:8" ht="13.8" thickBot="1" x14ac:dyDescent="0.3">
      <c r="A4" s="632" t="s">
        <v>290</v>
      </c>
      <c r="B4" s="633"/>
      <c r="C4" s="634" t="s">
        <v>508</v>
      </c>
      <c r="D4" s="635"/>
      <c r="E4" s="635"/>
      <c r="F4" s="635"/>
      <c r="G4" s="635"/>
      <c r="H4" s="636"/>
    </row>
    <row r="5" spans="1:8" ht="13.8" thickBot="1" x14ac:dyDescent="0.3">
      <c r="A5" s="637" t="s">
        <v>291</v>
      </c>
      <c r="B5" s="638"/>
      <c r="C5" s="1" t="s">
        <v>292</v>
      </c>
      <c r="D5" s="639" t="s">
        <v>509</v>
      </c>
      <c r="E5" s="640"/>
      <c r="F5" s="640"/>
      <c r="G5" s="640"/>
      <c r="H5" s="641"/>
    </row>
    <row r="6" spans="1:8" ht="80.400000000000006" thickBot="1" x14ac:dyDescent="0.3">
      <c r="A6" s="642" t="s">
        <v>298</v>
      </c>
      <c r="B6" s="643"/>
      <c r="C6" s="676" t="s">
        <v>299</v>
      </c>
      <c r="D6" s="3" t="s">
        <v>510</v>
      </c>
      <c r="E6" s="3" t="s">
        <v>511</v>
      </c>
      <c r="F6" s="3" t="s">
        <v>512</v>
      </c>
      <c r="G6" s="3" t="s">
        <v>513</v>
      </c>
      <c r="H6" s="3" t="s">
        <v>514</v>
      </c>
    </row>
    <row r="7" spans="1:8" x14ac:dyDescent="0.25">
      <c r="A7" s="625" t="s">
        <v>296</v>
      </c>
      <c r="B7" s="625" t="s">
        <v>297</v>
      </c>
      <c r="C7" s="768"/>
      <c r="D7" s="625" t="s">
        <v>2</v>
      </c>
      <c r="E7" s="625" t="s">
        <v>413</v>
      </c>
      <c r="F7" s="625" t="s">
        <v>2</v>
      </c>
      <c r="G7" s="625" t="s">
        <v>413</v>
      </c>
      <c r="H7" s="625" t="s">
        <v>147</v>
      </c>
    </row>
    <row r="8" spans="1:8" ht="13.8" thickBot="1" x14ac:dyDescent="0.3">
      <c r="A8" s="631"/>
      <c r="B8" s="631"/>
      <c r="C8" s="768"/>
      <c r="D8" s="626"/>
      <c r="E8" s="830"/>
      <c r="F8" s="626"/>
      <c r="G8" s="830"/>
      <c r="H8" s="626"/>
    </row>
    <row r="9" spans="1:8" ht="60.6" thickBot="1" x14ac:dyDescent="0.3">
      <c r="A9" s="631"/>
      <c r="B9" s="631"/>
      <c r="C9" s="768"/>
      <c r="D9" s="12"/>
      <c r="E9" s="12" t="s">
        <v>515</v>
      </c>
      <c r="F9" s="12"/>
      <c r="G9" s="12" t="s">
        <v>515</v>
      </c>
      <c r="H9" s="12" t="s">
        <v>148</v>
      </c>
    </row>
    <row r="10" spans="1:8" ht="14.4" thickBot="1" x14ac:dyDescent="0.35">
      <c r="A10" s="644"/>
      <c r="B10" s="644"/>
      <c r="C10" s="769"/>
      <c r="D10" s="16" t="s">
        <v>149</v>
      </c>
      <c r="E10" s="16" t="s">
        <v>150</v>
      </c>
      <c r="F10" s="16" t="s">
        <v>151</v>
      </c>
      <c r="G10" s="16" t="s">
        <v>152</v>
      </c>
      <c r="H10" s="16" t="s">
        <v>153</v>
      </c>
    </row>
    <row r="11" spans="1:8" ht="14.4" thickTop="1" thickBot="1" x14ac:dyDescent="0.3">
      <c r="A11" s="630"/>
      <c r="B11" s="630"/>
      <c r="C11" s="4" t="s">
        <v>17</v>
      </c>
      <c r="D11" s="72">
        <v>0</v>
      </c>
      <c r="E11" s="72">
        <v>0</v>
      </c>
      <c r="F11" s="72">
        <v>0</v>
      </c>
      <c r="G11" s="72">
        <v>0</v>
      </c>
      <c r="H11" s="72" t="s">
        <v>270</v>
      </c>
    </row>
    <row r="12" spans="1:8" ht="13.8" thickBot="1" x14ac:dyDescent="0.3">
      <c r="A12" s="631"/>
      <c r="B12" s="631"/>
      <c r="C12" s="4" t="s">
        <v>18</v>
      </c>
      <c r="D12" s="72">
        <v>0</v>
      </c>
      <c r="E12" s="72">
        <v>0</v>
      </c>
      <c r="F12" s="72">
        <v>0</v>
      </c>
      <c r="G12" s="72">
        <v>0</v>
      </c>
      <c r="H12" s="72" t="s">
        <v>270</v>
      </c>
    </row>
    <row r="13" spans="1:8" ht="13.8" thickBot="1" x14ac:dyDescent="0.3">
      <c r="A13" s="773"/>
      <c r="B13" s="773"/>
      <c r="C13" s="4" t="s">
        <v>19</v>
      </c>
      <c r="D13" s="72">
        <v>0</v>
      </c>
      <c r="E13" s="72">
        <v>0</v>
      </c>
      <c r="F13" s="72">
        <v>0</v>
      </c>
      <c r="G13" s="72">
        <v>0</v>
      </c>
      <c r="H13" s="72" t="s">
        <v>270</v>
      </c>
    </row>
    <row r="14" spans="1:8" ht="13.8" thickBot="1" x14ac:dyDescent="0.3">
      <c r="A14" s="770" t="s">
        <v>20</v>
      </c>
      <c r="B14" s="771"/>
      <c r="C14" s="772"/>
      <c r="D14" s="10"/>
      <c r="E14" s="10"/>
      <c r="F14" s="10"/>
      <c r="G14" s="10"/>
      <c r="H14" s="10"/>
    </row>
    <row r="15" spans="1:8" x14ac:dyDescent="0.25">
      <c r="A15" s="170"/>
      <c r="B15" s="170"/>
      <c r="C15" s="170"/>
      <c r="D15" s="171"/>
      <c r="E15" s="171"/>
      <c r="F15" s="171"/>
      <c r="G15" s="171"/>
      <c r="H15" s="166"/>
    </row>
    <row r="16" spans="1:8" x14ac:dyDescent="0.25">
      <c r="A16" s="706" t="s">
        <v>312</v>
      </c>
      <c r="B16" s="707"/>
      <c r="C16" s="707"/>
      <c r="D16" s="707"/>
      <c r="E16" s="707"/>
      <c r="F16" s="707"/>
      <c r="G16" s="708"/>
    </row>
    <row r="17" spans="1:7" x14ac:dyDescent="0.25">
      <c r="A17" s="722" t="s">
        <v>215</v>
      </c>
      <c r="B17" s="723"/>
      <c r="C17" s="723"/>
      <c r="D17" s="723"/>
      <c r="E17" s="723"/>
      <c r="F17" s="723"/>
      <c r="G17" s="724"/>
    </row>
    <row r="18" spans="1:7" x14ac:dyDescent="0.25">
      <c r="A18" s="725"/>
      <c r="B18" s="726"/>
      <c r="C18" s="726"/>
      <c r="D18" s="726"/>
      <c r="E18" s="726"/>
      <c r="F18" s="726"/>
      <c r="G18" s="727"/>
    </row>
  </sheetData>
  <mergeCells count="24">
    <mergeCell ref="E7:E8"/>
    <mergeCell ref="F7:F8"/>
    <mergeCell ref="A1:B1"/>
    <mergeCell ref="C1:H1"/>
    <mergeCell ref="A2:B2"/>
    <mergeCell ref="C2:H2"/>
    <mergeCell ref="A3:B3"/>
    <mergeCell ref="C3:H3"/>
    <mergeCell ref="A16:G16"/>
    <mergeCell ref="A17:G18"/>
    <mergeCell ref="G7:G8"/>
    <mergeCell ref="A4:B4"/>
    <mergeCell ref="H7:H8"/>
    <mergeCell ref="A11:A13"/>
    <mergeCell ref="B11:B13"/>
    <mergeCell ref="A14:C14"/>
    <mergeCell ref="C4:H4"/>
    <mergeCell ref="A5:B5"/>
    <mergeCell ref="D5:H5"/>
    <mergeCell ref="A6:B6"/>
    <mergeCell ref="C6:C10"/>
    <mergeCell ref="A7:A10"/>
    <mergeCell ref="B7:B10"/>
    <mergeCell ref="D7:D8"/>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A1:I19"/>
  <sheetViews>
    <sheetView workbookViewId="0">
      <selection activeCell="B22" sqref="B22"/>
    </sheetView>
  </sheetViews>
  <sheetFormatPr defaultColWidth="11.5546875" defaultRowHeight="13.2" x14ac:dyDescent="0.25"/>
  <cols>
    <col min="1" max="9" width="16.77734375" customWidth="1"/>
    <col min="10" max="10" width="8.77734375" customWidth="1"/>
  </cols>
  <sheetData>
    <row r="1" spans="1:9" ht="13.8" thickBot="1" x14ac:dyDescent="0.3">
      <c r="A1" s="632" t="s">
        <v>0</v>
      </c>
      <c r="B1" s="633"/>
      <c r="C1" s="634" t="s">
        <v>287</v>
      </c>
      <c r="D1" s="635"/>
      <c r="E1" s="635"/>
      <c r="F1" s="635"/>
      <c r="G1" s="635"/>
      <c r="H1" s="635"/>
      <c r="I1" s="636"/>
    </row>
    <row r="2" spans="1:9" ht="13.8" thickBot="1" x14ac:dyDescent="0.3">
      <c r="A2" s="632" t="s">
        <v>288</v>
      </c>
      <c r="B2" s="633"/>
      <c r="C2" s="634" t="s">
        <v>507</v>
      </c>
      <c r="D2" s="635"/>
      <c r="E2" s="635"/>
      <c r="F2" s="635"/>
      <c r="G2" s="635"/>
      <c r="H2" s="635"/>
      <c r="I2" s="636"/>
    </row>
    <row r="3" spans="1:9" ht="13.8" thickBot="1" x14ac:dyDescent="0.3">
      <c r="A3" s="632" t="s">
        <v>289</v>
      </c>
      <c r="B3" s="633"/>
      <c r="C3" s="634" t="s">
        <v>146</v>
      </c>
      <c r="D3" s="635"/>
      <c r="E3" s="635"/>
      <c r="F3" s="635"/>
      <c r="G3" s="635"/>
      <c r="H3" s="635"/>
      <c r="I3" s="636"/>
    </row>
    <row r="4" spans="1:9" ht="13.8" thickBot="1" x14ac:dyDescent="0.3">
      <c r="A4" s="632" t="s">
        <v>290</v>
      </c>
      <c r="B4" s="633"/>
      <c r="C4" s="634" t="s">
        <v>516</v>
      </c>
      <c r="D4" s="635"/>
      <c r="E4" s="635"/>
      <c r="F4" s="635"/>
      <c r="G4" s="635"/>
      <c r="H4" s="635"/>
      <c r="I4" s="636"/>
    </row>
    <row r="5" spans="1:9" ht="13.8" thickBot="1" x14ac:dyDescent="0.3">
      <c r="A5" s="637" t="s">
        <v>291</v>
      </c>
      <c r="B5" s="638"/>
      <c r="C5" s="1" t="s">
        <v>292</v>
      </c>
      <c r="D5" s="639" t="s">
        <v>440</v>
      </c>
      <c r="E5" s="640"/>
      <c r="F5" s="640"/>
      <c r="G5" s="640"/>
      <c r="H5" s="756"/>
      <c r="I5" s="1" t="s">
        <v>509</v>
      </c>
    </row>
    <row r="6" spans="1:9" ht="69" thickBot="1" x14ac:dyDescent="0.3">
      <c r="A6" s="642" t="s">
        <v>298</v>
      </c>
      <c r="B6" s="643"/>
      <c r="C6" s="676" t="s">
        <v>299</v>
      </c>
      <c r="D6" s="3" t="s">
        <v>517</v>
      </c>
      <c r="E6" s="3" t="s">
        <v>518</v>
      </c>
      <c r="F6" s="3" t="s">
        <v>443</v>
      </c>
      <c r="G6" s="3" t="s">
        <v>223</v>
      </c>
      <c r="H6" s="3" t="s">
        <v>519</v>
      </c>
      <c r="I6" s="3" t="s">
        <v>520</v>
      </c>
    </row>
    <row r="7" spans="1:9" ht="13.8" thickBot="1" x14ac:dyDescent="0.3">
      <c r="A7" s="625" t="s">
        <v>296</v>
      </c>
      <c r="B7" s="625" t="s">
        <v>297</v>
      </c>
      <c r="C7" s="768"/>
      <c r="D7" s="12" t="s">
        <v>2</v>
      </c>
      <c r="E7" s="12" t="s">
        <v>521</v>
      </c>
      <c r="F7" s="12" t="s">
        <v>522</v>
      </c>
      <c r="G7" s="12" t="s">
        <v>523</v>
      </c>
      <c r="H7" s="12" t="s">
        <v>147</v>
      </c>
      <c r="I7" s="12" t="s">
        <v>147</v>
      </c>
    </row>
    <row r="8" spans="1:9" ht="15" x14ac:dyDescent="0.25">
      <c r="A8" s="631"/>
      <c r="B8" s="631"/>
      <c r="C8" s="768"/>
      <c r="D8" s="625"/>
      <c r="E8" s="625"/>
      <c r="F8" s="625" t="s">
        <v>155</v>
      </c>
      <c r="G8" s="625" t="s">
        <v>156</v>
      </c>
      <c r="H8" s="60" t="s">
        <v>157</v>
      </c>
      <c r="I8" s="11" t="s">
        <v>158</v>
      </c>
    </row>
    <row r="9" spans="1:9" ht="28.2" x14ac:dyDescent="0.25">
      <c r="A9" s="631"/>
      <c r="B9" s="631"/>
      <c r="C9" s="768"/>
      <c r="D9" s="631"/>
      <c r="E9" s="631"/>
      <c r="F9" s="631"/>
      <c r="G9" s="839"/>
      <c r="H9" s="11" t="s">
        <v>159</v>
      </c>
      <c r="I9" s="11" t="s">
        <v>160</v>
      </c>
    </row>
    <row r="10" spans="1:9" ht="27" thickBot="1" x14ac:dyDescent="0.3">
      <c r="A10" s="631"/>
      <c r="B10" s="631"/>
      <c r="C10" s="768"/>
      <c r="D10" s="626"/>
      <c r="E10" s="626"/>
      <c r="F10" s="626"/>
      <c r="G10" s="830"/>
      <c r="H10" s="12" t="s">
        <v>161</v>
      </c>
      <c r="I10" s="18"/>
    </row>
    <row r="11" spans="1:9" ht="14.4" thickBot="1" x14ac:dyDescent="0.35">
      <c r="A11" s="644"/>
      <c r="B11" s="644"/>
      <c r="C11" s="769"/>
      <c r="D11" s="16" t="s">
        <v>137</v>
      </c>
      <c r="E11" s="16" t="s">
        <v>138</v>
      </c>
      <c r="F11" s="16" t="s">
        <v>139</v>
      </c>
      <c r="G11" s="16" t="s">
        <v>14</v>
      </c>
      <c r="H11" s="6" t="s">
        <v>162</v>
      </c>
      <c r="I11" s="16" t="s">
        <v>163</v>
      </c>
    </row>
    <row r="12" spans="1:9" ht="14.4" thickTop="1" thickBot="1" x14ac:dyDescent="0.3">
      <c r="A12" s="630"/>
      <c r="B12" s="630"/>
      <c r="C12" s="4" t="s">
        <v>17</v>
      </c>
      <c r="D12" s="72">
        <v>0</v>
      </c>
      <c r="E12" s="72">
        <v>0</v>
      </c>
      <c r="F12" s="72">
        <v>0</v>
      </c>
      <c r="G12" s="72">
        <v>0</v>
      </c>
      <c r="H12" s="72">
        <v>0</v>
      </c>
      <c r="I12" s="58" t="s">
        <v>270</v>
      </c>
    </row>
    <row r="13" spans="1:9" ht="13.8" thickBot="1" x14ac:dyDescent="0.3">
      <c r="A13" s="631"/>
      <c r="B13" s="631"/>
      <c r="C13" s="4" t="s">
        <v>18</v>
      </c>
      <c r="D13" s="72">
        <v>0</v>
      </c>
      <c r="E13" s="72">
        <v>0</v>
      </c>
      <c r="F13" s="72">
        <v>0</v>
      </c>
      <c r="G13" s="72">
        <v>0</v>
      </c>
      <c r="H13" s="72">
        <v>0</v>
      </c>
      <c r="I13" s="58" t="s">
        <v>270</v>
      </c>
    </row>
    <row r="14" spans="1:9" ht="13.8" thickBot="1" x14ac:dyDescent="0.3">
      <c r="A14" s="626"/>
      <c r="B14" s="626"/>
      <c r="C14" s="2" t="s">
        <v>19</v>
      </c>
      <c r="D14" s="72">
        <v>0</v>
      </c>
      <c r="E14" s="72">
        <v>0</v>
      </c>
      <c r="F14" s="72">
        <v>0</v>
      </c>
      <c r="G14" s="72">
        <v>0</v>
      </c>
      <c r="H14" s="72">
        <v>0</v>
      </c>
      <c r="I14" s="58" t="s">
        <v>270</v>
      </c>
    </row>
    <row r="15" spans="1:9" ht="13.8" thickBot="1" x14ac:dyDescent="0.3">
      <c r="A15" s="627" t="s">
        <v>20</v>
      </c>
      <c r="B15" s="628"/>
      <c r="C15" s="764"/>
      <c r="D15" s="10"/>
      <c r="E15" s="10"/>
      <c r="F15" s="10"/>
      <c r="G15" s="10"/>
      <c r="H15" s="10"/>
      <c r="I15" s="10"/>
    </row>
    <row r="16" spans="1:9" x14ac:dyDescent="0.25">
      <c r="A16" s="30"/>
      <c r="B16" s="30"/>
      <c r="C16" s="30"/>
      <c r="D16" s="30"/>
      <c r="E16" s="30"/>
      <c r="F16" s="30"/>
      <c r="G16" s="30"/>
      <c r="H16" s="30"/>
      <c r="I16" s="30"/>
    </row>
    <row r="17" spans="1:7" x14ac:dyDescent="0.25">
      <c r="A17" s="706" t="s">
        <v>312</v>
      </c>
      <c r="B17" s="707"/>
      <c r="C17" s="707"/>
      <c r="D17" s="707"/>
      <c r="E17" s="707"/>
      <c r="F17" s="707"/>
      <c r="G17" s="708"/>
    </row>
    <row r="18" spans="1:7" x14ac:dyDescent="0.25">
      <c r="A18" s="722" t="s">
        <v>215</v>
      </c>
      <c r="B18" s="723"/>
      <c r="C18" s="723"/>
      <c r="D18" s="723"/>
      <c r="E18" s="723"/>
      <c r="F18" s="723"/>
      <c r="G18" s="724"/>
    </row>
    <row r="19" spans="1:7" x14ac:dyDescent="0.25">
      <c r="A19" s="725"/>
      <c r="B19" s="726"/>
      <c r="C19" s="726"/>
      <c r="D19" s="726"/>
      <c r="E19" s="726"/>
      <c r="F19" s="726"/>
      <c r="G19" s="727"/>
    </row>
  </sheetData>
  <mergeCells count="23">
    <mergeCell ref="A4:B4"/>
    <mergeCell ref="A1:B1"/>
    <mergeCell ref="C1:I1"/>
    <mergeCell ref="A2:B2"/>
    <mergeCell ref="C2:I2"/>
    <mergeCell ref="A3:B3"/>
    <mergeCell ref="C3:I3"/>
    <mergeCell ref="C4:I4"/>
    <mergeCell ref="A17:G17"/>
    <mergeCell ref="A18:G19"/>
    <mergeCell ref="G8:G10"/>
    <mergeCell ref="A12:A14"/>
    <mergeCell ref="B12:B14"/>
    <mergeCell ref="A15:C15"/>
    <mergeCell ref="A5:B5"/>
    <mergeCell ref="D5:H5"/>
    <mergeCell ref="A6:B6"/>
    <mergeCell ref="C6:C11"/>
    <mergeCell ref="A7:A11"/>
    <mergeCell ref="B7:B11"/>
    <mergeCell ref="D8:D10"/>
    <mergeCell ref="E8:E10"/>
    <mergeCell ref="F8:F10"/>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sheetPr>
  <dimension ref="A1:H19"/>
  <sheetViews>
    <sheetView workbookViewId="0">
      <selection activeCell="G12" sqref="G12"/>
    </sheetView>
  </sheetViews>
  <sheetFormatPr defaultColWidth="11.5546875" defaultRowHeight="13.2" x14ac:dyDescent="0.25"/>
  <cols>
    <col min="1" max="8" width="16.77734375" customWidth="1"/>
    <col min="9" max="9" width="8.77734375" customWidth="1"/>
  </cols>
  <sheetData>
    <row r="1" spans="1:8" ht="13.8" thickBot="1" x14ac:dyDescent="0.3">
      <c r="A1" s="632" t="s">
        <v>0</v>
      </c>
      <c r="B1" s="633"/>
      <c r="C1" s="634" t="s">
        <v>287</v>
      </c>
      <c r="D1" s="635"/>
      <c r="E1" s="635"/>
      <c r="F1" s="635"/>
      <c r="G1" s="635"/>
      <c r="H1" s="636"/>
    </row>
    <row r="2" spans="1:8" ht="13.8" thickBot="1" x14ac:dyDescent="0.3">
      <c r="A2" s="632" t="s">
        <v>288</v>
      </c>
      <c r="B2" s="633"/>
      <c r="C2" s="634" t="s">
        <v>507</v>
      </c>
      <c r="D2" s="635"/>
      <c r="E2" s="635"/>
      <c r="F2" s="635"/>
      <c r="G2" s="635"/>
      <c r="H2" s="636"/>
    </row>
    <row r="3" spans="1:8" ht="13.8" thickBot="1" x14ac:dyDescent="0.3">
      <c r="A3" s="632" t="s">
        <v>289</v>
      </c>
      <c r="B3" s="633"/>
      <c r="C3" s="634" t="s">
        <v>146</v>
      </c>
      <c r="D3" s="635"/>
      <c r="E3" s="635"/>
      <c r="F3" s="635"/>
      <c r="G3" s="635"/>
      <c r="H3" s="636"/>
    </row>
    <row r="4" spans="1:8" ht="13.8" thickBot="1" x14ac:dyDescent="0.3">
      <c r="A4" s="632" t="s">
        <v>290</v>
      </c>
      <c r="B4" s="633"/>
      <c r="C4" s="634" t="s">
        <v>524</v>
      </c>
      <c r="D4" s="635"/>
      <c r="E4" s="635"/>
      <c r="F4" s="635"/>
      <c r="G4" s="635"/>
      <c r="H4" s="636"/>
    </row>
    <row r="5" spans="1:8" ht="13.8" thickBot="1" x14ac:dyDescent="0.3">
      <c r="A5" s="637" t="s">
        <v>291</v>
      </c>
      <c r="B5" s="638"/>
      <c r="C5" s="1" t="s">
        <v>292</v>
      </c>
      <c r="D5" s="639" t="s">
        <v>525</v>
      </c>
      <c r="E5" s="640"/>
      <c r="F5" s="756"/>
      <c r="G5" s="1" t="s">
        <v>526</v>
      </c>
      <c r="H5" s="1" t="s">
        <v>527</v>
      </c>
    </row>
    <row r="6" spans="1:8" ht="46.2" thickBot="1" x14ac:dyDescent="0.3">
      <c r="A6" s="642" t="s">
        <v>298</v>
      </c>
      <c r="B6" s="643"/>
      <c r="C6" s="676" t="s">
        <v>299</v>
      </c>
      <c r="D6" s="3" t="s">
        <v>528</v>
      </c>
      <c r="E6" s="3" t="s">
        <v>529</v>
      </c>
      <c r="F6" s="3" t="s">
        <v>530</v>
      </c>
      <c r="G6" s="3" t="s">
        <v>514</v>
      </c>
      <c r="H6" s="3" t="s">
        <v>531</v>
      </c>
    </row>
    <row r="7" spans="1:8" x14ac:dyDescent="0.25">
      <c r="A7" s="625" t="s">
        <v>296</v>
      </c>
      <c r="B7" s="625" t="s">
        <v>297</v>
      </c>
      <c r="C7" s="768"/>
      <c r="D7" s="625" t="s">
        <v>532</v>
      </c>
      <c r="E7" s="11" t="s">
        <v>4</v>
      </c>
      <c r="F7" s="625" t="s">
        <v>147</v>
      </c>
      <c r="G7" s="625" t="s">
        <v>147</v>
      </c>
      <c r="H7" s="625" t="s">
        <v>164</v>
      </c>
    </row>
    <row r="8" spans="1:8" ht="13.8" thickBot="1" x14ac:dyDescent="0.3">
      <c r="A8" s="631"/>
      <c r="B8" s="631"/>
      <c r="C8" s="768"/>
      <c r="D8" s="626"/>
      <c r="E8" s="12" t="s">
        <v>533</v>
      </c>
      <c r="F8" s="626"/>
      <c r="G8" s="626"/>
      <c r="H8" s="626"/>
    </row>
    <row r="9" spans="1:8" ht="15" x14ac:dyDescent="0.25">
      <c r="A9" s="631"/>
      <c r="B9" s="631"/>
      <c r="C9" s="768"/>
      <c r="D9" s="625"/>
      <c r="E9" s="625" t="s">
        <v>165</v>
      </c>
      <c r="F9" s="625" t="s">
        <v>166</v>
      </c>
      <c r="G9" s="11" t="s">
        <v>167</v>
      </c>
      <c r="H9" s="625" t="s">
        <v>168</v>
      </c>
    </row>
    <row r="10" spans="1:8" ht="30.6" thickBot="1" x14ac:dyDescent="0.3">
      <c r="A10" s="631"/>
      <c r="B10" s="631"/>
      <c r="C10" s="768"/>
      <c r="D10" s="626"/>
      <c r="E10" s="626"/>
      <c r="F10" s="626"/>
      <c r="G10" s="12" t="s">
        <v>169</v>
      </c>
      <c r="H10" s="626"/>
    </row>
    <row r="11" spans="1:8" ht="14.4" thickBot="1" x14ac:dyDescent="0.35">
      <c r="A11" s="644"/>
      <c r="B11" s="644"/>
      <c r="C11" s="769"/>
      <c r="D11" s="16" t="s">
        <v>170</v>
      </c>
      <c r="E11" s="16" t="s">
        <v>171</v>
      </c>
      <c r="F11" s="16" t="s">
        <v>172</v>
      </c>
      <c r="G11" s="16" t="s">
        <v>173</v>
      </c>
      <c r="H11" s="16" t="s">
        <v>174</v>
      </c>
    </row>
    <row r="12" spans="1:8" ht="14.4" thickTop="1" thickBot="1" x14ac:dyDescent="0.3">
      <c r="A12" s="630"/>
      <c r="B12" s="630"/>
      <c r="C12" s="4" t="s">
        <v>17</v>
      </c>
      <c r="D12" s="72">
        <v>0</v>
      </c>
      <c r="E12" s="72">
        <v>0</v>
      </c>
      <c r="F12" s="72">
        <v>0</v>
      </c>
      <c r="G12" s="72">
        <v>0</v>
      </c>
      <c r="H12" s="8" t="s">
        <v>270</v>
      </c>
    </row>
    <row r="13" spans="1:8" ht="13.8" thickBot="1" x14ac:dyDescent="0.3">
      <c r="A13" s="631"/>
      <c r="B13" s="631"/>
      <c r="C13" s="4" t="s">
        <v>18</v>
      </c>
      <c r="D13" s="72">
        <v>0</v>
      </c>
      <c r="E13" s="72">
        <v>0</v>
      </c>
      <c r="F13" s="72">
        <v>0</v>
      </c>
      <c r="G13" s="72">
        <v>0</v>
      </c>
      <c r="H13" s="8" t="s">
        <v>270</v>
      </c>
    </row>
    <row r="14" spans="1:8" ht="13.8" thickBot="1" x14ac:dyDescent="0.3">
      <c r="A14" s="773"/>
      <c r="B14" s="773"/>
      <c r="C14" s="4" t="s">
        <v>19</v>
      </c>
      <c r="D14" s="72">
        <v>0</v>
      </c>
      <c r="E14" s="72">
        <v>0</v>
      </c>
      <c r="F14" s="72">
        <v>0</v>
      </c>
      <c r="G14" s="72">
        <v>0</v>
      </c>
      <c r="H14" s="8" t="s">
        <v>270</v>
      </c>
    </row>
    <row r="15" spans="1:8" ht="13.8" thickBot="1" x14ac:dyDescent="0.3">
      <c r="A15" s="770" t="s">
        <v>20</v>
      </c>
      <c r="B15" s="771"/>
      <c r="C15" s="772"/>
      <c r="D15" s="10"/>
      <c r="E15" s="10"/>
      <c r="F15" s="10"/>
      <c r="G15" s="10"/>
      <c r="H15" s="10"/>
    </row>
    <row r="16" spans="1:8" x14ac:dyDescent="0.25">
      <c r="A16" s="118"/>
      <c r="B16" s="118"/>
      <c r="C16" s="118"/>
      <c r="D16" s="118"/>
      <c r="E16" s="118"/>
      <c r="F16" s="118"/>
      <c r="G16" s="118"/>
      <c r="H16" s="118"/>
    </row>
    <row r="17" spans="1:7" x14ac:dyDescent="0.25">
      <c r="A17" s="706" t="s">
        <v>312</v>
      </c>
      <c r="B17" s="707"/>
      <c r="C17" s="707"/>
      <c r="D17" s="707"/>
      <c r="E17" s="707"/>
      <c r="F17" s="707"/>
      <c r="G17" s="708"/>
    </row>
    <row r="18" spans="1:7" x14ac:dyDescent="0.25">
      <c r="A18" s="722" t="s">
        <v>215</v>
      </c>
      <c r="B18" s="723"/>
      <c r="C18" s="723"/>
      <c r="D18" s="723"/>
      <c r="E18" s="723"/>
      <c r="F18" s="723"/>
      <c r="G18" s="724"/>
    </row>
    <row r="19" spans="1:7" x14ac:dyDescent="0.25">
      <c r="A19" s="725"/>
      <c r="B19" s="726"/>
      <c r="C19" s="726"/>
      <c r="D19" s="726"/>
      <c r="E19" s="726"/>
      <c r="F19" s="726"/>
      <c r="G19" s="727"/>
    </row>
  </sheetData>
  <mergeCells count="27">
    <mergeCell ref="A17:G17"/>
    <mergeCell ref="A18:G19"/>
    <mergeCell ref="A1:B1"/>
    <mergeCell ref="C1:H1"/>
    <mergeCell ref="A2:B2"/>
    <mergeCell ref="C2:H2"/>
    <mergeCell ref="A3:B3"/>
    <mergeCell ref="C3:H3"/>
    <mergeCell ref="A4:B4"/>
    <mergeCell ref="C4:H4"/>
    <mergeCell ref="A5:B5"/>
    <mergeCell ref="D5:F5"/>
    <mergeCell ref="A6:B6"/>
    <mergeCell ref="C6:C11"/>
    <mergeCell ref="A7:A11"/>
    <mergeCell ref="A15:C15"/>
    <mergeCell ref="G7:G8"/>
    <mergeCell ref="H7:H8"/>
    <mergeCell ref="D9:D10"/>
    <mergeCell ref="E9:E10"/>
    <mergeCell ref="F9:F10"/>
    <mergeCell ref="H9:H10"/>
    <mergeCell ref="B7:B11"/>
    <mergeCell ref="D7:D8"/>
    <mergeCell ref="F7:F8"/>
    <mergeCell ref="A12:A14"/>
    <mergeCell ref="B12:B1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sheetPr>
  <dimension ref="A1:G17"/>
  <sheetViews>
    <sheetView workbookViewId="0">
      <selection activeCell="C22" sqref="C22"/>
    </sheetView>
  </sheetViews>
  <sheetFormatPr defaultColWidth="11.5546875" defaultRowHeight="13.2" x14ac:dyDescent="0.25"/>
  <cols>
    <col min="1" max="6" width="16.77734375" customWidth="1"/>
    <col min="7" max="8" width="8.77734375" customWidth="1"/>
  </cols>
  <sheetData>
    <row r="1" spans="1:7" ht="13.8" thickBot="1" x14ac:dyDescent="0.3">
      <c r="A1" s="632" t="s">
        <v>0</v>
      </c>
      <c r="B1" s="633"/>
      <c r="C1" s="634" t="s">
        <v>287</v>
      </c>
      <c r="D1" s="635"/>
      <c r="E1" s="635"/>
      <c r="F1" s="636"/>
    </row>
    <row r="2" spans="1:7" ht="23.55" customHeight="1" thickBot="1" x14ac:dyDescent="0.3">
      <c r="A2" s="632" t="s">
        <v>288</v>
      </c>
      <c r="B2" s="633"/>
      <c r="C2" s="634" t="s">
        <v>534</v>
      </c>
      <c r="D2" s="635"/>
      <c r="E2" s="635"/>
      <c r="F2" s="636"/>
    </row>
    <row r="3" spans="1:7" ht="13.8" thickBot="1" x14ac:dyDescent="0.3">
      <c r="A3" s="632" t="s">
        <v>289</v>
      </c>
      <c r="B3" s="633"/>
      <c r="C3" s="634" t="s">
        <v>146</v>
      </c>
      <c r="D3" s="635"/>
      <c r="E3" s="635"/>
      <c r="F3" s="636"/>
    </row>
    <row r="4" spans="1:7" ht="13.8" thickBot="1" x14ac:dyDescent="0.3">
      <c r="A4" s="632" t="s">
        <v>290</v>
      </c>
      <c r="B4" s="633"/>
      <c r="C4" s="634" t="s">
        <v>535</v>
      </c>
      <c r="D4" s="635"/>
      <c r="E4" s="635"/>
      <c r="F4" s="636"/>
    </row>
    <row r="5" spans="1:7" ht="13.8" thickBot="1" x14ac:dyDescent="0.3">
      <c r="A5" s="637" t="s">
        <v>291</v>
      </c>
      <c r="B5" s="638"/>
      <c r="C5" s="1" t="s">
        <v>292</v>
      </c>
      <c r="D5" s="639" t="s">
        <v>536</v>
      </c>
      <c r="E5" s="640"/>
      <c r="F5" s="756"/>
    </row>
    <row r="6" spans="1:7" ht="91.8" thickBot="1" x14ac:dyDescent="0.3">
      <c r="A6" s="642" t="s">
        <v>298</v>
      </c>
      <c r="B6" s="643"/>
      <c r="C6" s="676" t="s">
        <v>299</v>
      </c>
      <c r="D6" s="3" t="s">
        <v>537</v>
      </c>
      <c r="E6" s="3" t="s">
        <v>538</v>
      </c>
      <c r="F6" s="3" t="s">
        <v>539</v>
      </c>
    </row>
    <row r="7" spans="1:7" ht="15.6" thickBot="1" x14ac:dyDescent="0.4">
      <c r="A7" s="625" t="s">
        <v>296</v>
      </c>
      <c r="B7" s="625" t="s">
        <v>297</v>
      </c>
      <c r="C7" s="768"/>
      <c r="D7" s="4" t="s">
        <v>2</v>
      </c>
      <c r="E7" s="4" t="s">
        <v>175</v>
      </c>
      <c r="F7" s="4" t="s">
        <v>176</v>
      </c>
    </row>
    <row r="8" spans="1:7" ht="58.8" thickBot="1" x14ac:dyDescent="0.3">
      <c r="A8" s="631"/>
      <c r="B8" s="631"/>
      <c r="C8" s="768"/>
      <c r="D8" s="4"/>
      <c r="E8" s="12" t="s">
        <v>540</v>
      </c>
      <c r="F8" s="12" t="s">
        <v>177</v>
      </c>
    </row>
    <row r="9" spans="1:7" ht="14.4" thickBot="1" x14ac:dyDescent="0.35">
      <c r="A9" s="644"/>
      <c r="B9" s="644"/>
      <c r="C9" s="769"/>
      <c r="D9" s="16" t="s">
        <v>149</v>
      </c>
      <c r="E9" s="16" t="s">
        <v>178</v>
      </c>
      <c r="F9" s="16" t="s">
        <v>179</v>
      </c>
    </row>
    <row r="10" spans="1:7" ht="14.4" thickTop="1" thickBot="1" x14ac:dyDescent="0.3">
      <c r="A10" s="630"/>
      <c r="B10" s="630"/>
      <c r="C10" s="4" t="s">
        <v>17</v>
      </c>
      <c r="D10" s="72">
        <v>0</v>
      </c>
      <c r="E10" s="72">
        <v>0</v>
      </c>
      <c r="F10" s="8" t="s">
        <v>270</v>
      </c>
    </row>
    <row r="11" spans="1:7" ht="13.8" thickBot="1" x14ac:dyDescent="0.3">
      <c r="A11" s="631"/>
      <c r="B11" s="631"/>
      <c r="C11" s="4" t="s">
        <v>18</v>
      </c>
      <c r="D11" s="72">
        <v>0</v>
      </c>
      <c r="E11" s="72">
        <v>0</v>
      </c>
      <c r="F11" s="8" t="s">
        <v>270</v>
      </c>
    </row>
    <row r="12" spans="1:7" ht="13.8" thickBot="1" x14ac:dyDescent="0.3">
      <c r="A12" s="773"/>
      <c r="B12" s="773"/>
      <c r="C12" s="4" t="s">
        <v>19</v>
      </c>
      <c r="D12" s="72">
        <v>0</v>
      </c>
      <c r="E12" s="72">
        <v>0</v>
      </c>
      <c r="F12" s="8" t="s">
        <v>270</v>
      </c>
    </row>
    <row r="13" spans="1:7" ht="13.8" thickBot="1" x14ac:dyDescent="0.3">
      <c r="A13" s="770" t="s">
        <v>20</v>
      </c>
      <c r="B13" s="771"/>
      <c r="C13" s="772"/>
      <c r="D13" s="10"/>
      <c r="E13" s="10"/>
      <c r="F13" s="10"/>
    </row>
    <row r="14" spans="1:7" x14ac:dyDescent="0.25">
      <c r="A14" s="167"/>
      <c r="B14" s="167"/>
      <c r="C14" s="167"/>
      <c r="D14" s="169"/>
      <c r="E14" s="169"/>
      <c r="F14" s="168"/>
    </row>
    <row r="15" spans="1:7" x14ac:dyDescent="0.25">
      <c r="A15" s="706" t="s">
        <v>312</v>
      </c>
      <c r="B15" s="707"/>
      <c r="C15" s="707"/>
      <c r="D15" s="707"/>
      <c r="E15" s="707"/>
      <c r="F15" s="707"/>
      <c r="G15" s="708"/>
    </row>
    <row r="16" spans="1:7" x14ac:dyDescent="0.25">
      <c r="A16" s="722" t="s">
        <v>215</v>
      </c>
      <c r="B16" s="723"/>
      <c r="C16" s="723"/>
      <c r="D16" s="723"/>
      <c r="E16" s="723"/>
      <c r="F16" s="723"/>
      <c r="G16" s="724"/>
    </row>
    <row r="17" spans="1:7" x14ac:dyDescent="0.25">
      <c r="A17" s="725"/>
      <c r="B17" s="726"/>
      <c r="C17" s="726"/>
      <c r="D17" s="726"/>
      <c r="E17" s="726"/>
      <c r="F17" s="726"/>
      <c r="G17" s="727"/>
    </row>
  </sheetData>
  <mergeCells count="19">
    <mergeCell ref="A4:B4"/>
    <mergeCell ref="C4:F4"/>
    <mergeCell ref="A5:B5"/>
    <mergeCell ref="A1:B1"/>
    <mergeCell ref="C1:F1"/>
    <mergeCell ref="A2:B2"/>
    <mergeCell ref="C2:F2"/>
    <mergeCell ref="A3:B3"/>
    <mergeCell ref="C3:F3"/>
    <mergeCell ref="D5:F5"/>
    <mergeCell ref="A6:B6"/>
    <mergeCell ref="C6:C9"/>
    <mergeCell ref="A7:A9"/>
    <mergeCell ref="A15:G15"/>
    <mergeCell ref="A16:G17"/>
    <mergeCell ref="B7:B9"/>
    <mergeCell ref="A10:A12"/>
    <mergeCell ref="B10:B12"/>
    <mergeCell ref="A13:C1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A1:G30"/>
  <sheetViews>
    <sheetView workbookViewId="0">
      <selection activeCell="B32" sqref="B32"/>
    </sheetView>
  </sheetViews>
  <sheetFormatPr defaultColWidth="11.5546875" defaultRowHeight="13.2" x14ac:dyDescent="0.25"/>
  <cols>
    <col min="1" max="6" width="16.77734375" customWidth="1"/>
    <col min="7" max="7" width="8.77734375" customWidth="1"/>
  </cols>
  <sheetData>
    <row r="1" spans="1:6" ht="13.8" thickBot="1" x14ac:dyDescent="0.3">
      <c r="A1" s="632" t="s">
        <v>0</v>
      </c>
      <c r="B1" s="633"/>
      <c r="C1" s="634" t="s">
        <v>287</v>
      </c>
      <c r="D1" s="635"/>
      <c r="E1" s="635"/>
      <c r="F1" s="636"/>
    </row>
    <row r="2" spans="1:6" ht="24.6" customHeight="1" thickBot="1" x14ac:dyDescent="0.3">
      <c r="A2" s="632" t="s">
        <v>288</v>
      </c>
      <c r="B2" s="633"/>
      <c r="C2" s="634" t="s">
        <v>541</v>
      </c>
      <c r="D2" s="635"/>
      <c r="E2" s="635"/>
      <c r="F2" s="636"/>
    </row>
    <row r="3" spans="1:6" ht="13.8" thickBot="1" x14ac:dyDescent="0.3">
      <c r="A3" s="632" t="s">
        <v>289</v>
      </c>
      <c r="B3" s="633"/>
      <c r="C3" s="634" t="s">
        <v>180</v>
      </c>
      <c r="D3" s="635"/>
      <c r="E3" s="635"/>
      <c r="F3" s="636"/>
    </row>
    <row r="4" spans="1:6" ht="13.8" thickBot="1" x14ac:dyDescent="0.3">
      <c r="A4" s="632" t="s">
        <v>290</v>
      </c>
      <c r="B4" s="633"/>
      <c r="C4" s="634" t="s">
        <v>535</v>
      </c>
      <c r="D4" s="635"/>
      <c r="E4" s="635"/>
      <c r="F4" s="636"/>
    </row>
    <row r="5" spans="1:6" ht="13.8" thickBot="1" x14ac:dyDescent="0.3">
      <c r="A5" s="637" t="s">
        <v>291</v>
      </c>
      <c r="B5" s="638"/>
      <c r="C5" s="1" t="s">
        <v>292</v>
      </c>
      <c r="D5" s="639" t="s">
        <v>536</v>
      </c>
      <c r="E5" s="640"/>
      <c r="F5" s="756"/>
    </row>
    <row r="6" spans="1:6" ht="91.8" thickBot="1" x14ac:dyDescent="0.3">
      <c r="A6" s="642" t="s">
        <v>298</v>
      </c>
      <c r="B6" s="643"/>
      <c r="C6" s="676" t="s">
        <v>299</v>
      </c>
      <c r="D6" s="3" t="s">
        <v>537</v>
      </c>
      <c r="E6" s="3" t="s">
        <v>538</v>
      </c>
      <c r="F6" s="3" t="s">
        <v>539</v>
      </c>
    </row>
    <row r="7" spans="1:6" ht="15.6" thickBot="1" x14ac:dyDescent="0.4">
      <c r="A7" s="625" t="s">
        <v>296</v>
      </c>
      <c r="B7" s="625" t="s">
        <v>297</v>
      </c>
      <c r="C7" s="768"/>
      <c r="D7" s="4" t="s">
        <v>2</v>
      </c>
      <c r="E7" s="4" t="s">
        <v>175</v>
      </c>
      <c r="F7" s="4" t="s">
        <v>176</v>
      </c>
    </row>
    <row r="8" spans="1:6" ht="59.4" thickBot="1" x14ac:dyDescent="0.3">
      <c r="A8" s="631"/>
      <c r="B8" s="631"/>
      <c r="C8" s="768"/>
      <c r="D8" s="4"/>
      <c r="E8" s="4" t="s">
        <v>540</v>
      </c>
      <c r="F8" s="4" t="s">
        <v>181</v>
      </c>
    </row>
    <row r="9" spans="1:6" ht="14.4" thickBot="1" x14ac:dyDescent="0.35">
      <c r="A9" s="644"/>
      <c r="B9" s="644"/>
      <c r="C9" s="769"/>
      <c r="D9" s="16" t="s">
        <v>149</v>
      </c>
      <c r="E9" s="16" t="s">
        <v>178</v>
      </c>
      <c r="F9" s="16" t="s">
        <v>179</v>
      </c>
    </row>
    <row r="10" spans="1:6" ht="14.4" thickTop="1" thickBot="1" x14ac:dyDescent="0.3">
      <c r="A10" s="630"/>
      <c r="B10" s="630"/>
      <c r="C10" s="4" t="s">
        <v>17</v>
      </c>
      <c r="D10" s="72">
        <v>0</v>
      </c>
      <c r="E10" s="72">
        <v>0</v>
      </c>
      <c r="F10" s="8" t="s">
        <v>270</v>
      </c>
    </row>
    <row r="11" spans="1:6" ht="13.8" thickBot="1" x14ac:dyDescent="0.3">
      <c r="A11" s="626"/>
      <c r="B11" s="626"/>
      <c r="C11" s="4" t="s">
        <v>18</v>
      </c>
      <c r="D11" s="72">
        <v>0</v>
      </c>
      <c r="E11" s="72">
        <v>0</v>
      </c>
      <c r="F11" s="8" t="s">
        <v>270</v>
      </c>
    </row>
    <row r="12" spans="1:6" ht="13.8" thickBot="1" x14ac:dyDescent="0.3">
      <c r="A12" s="719" t="s">
        <v>54</v>
      </c>
      <c r="B12" s="720"/>
      <c r="C12" s="765"/>
      <c r="D12" s="72">
        <v>0</v>
      </c>
      <c r="E12" s="72">
        <v>0</v>
      </c>
      <c r="F12" s="8" t="s">
        <v>270</v>
      </c>
    </row>
    <row r="13" spans="1:6" ht="13.8" thickBot="1" x14ac:dyDescent="0.3">
      <c r="A13" s="625"/>
      <c r="B13" s="625"/>
      <c r="C13" s="4" t="s">
        <v>17</v>
      </c>
      <c r="D13" s="72">
        <v>0</v>
      </c>
      <c r="E13" s="72">
        <v>0</v>
      </c>
      <c r="F13" s="8" t="s">
        <v>270</v>
      </c>
    </row>
    <row r="14" spans="1:6" ht="13.8" thickBot="1" x14ac:dyDescent="0.3">
      <c r="A14" s="626"/>
      <c r="B14" s="626"/>
      <c r="C14" s="4" t="s">
        <v>18</v>
      </c>
      <c r="D14" s="72">
        <v>0</v>
      </c>
      <c r="E14" s="72">
        <v>0</v>
      </c>
      <c r="F14" s="8" t="s">
        <v>270</v>
      </c>
    </row>
    <row r="15" spans="1:6" ht="13.8" thickBot="1" x14ac:dyDescent="0.3">
      <c r="A15" s="719" t="s">
        <v>54</v>
      </c>
      <c r="B15" s="720"/>
      <c r="C15" s="765"/>
      <c r="D15" s="72">
        <v>0</v>
      </c>
      <c r="E15" s="72">
        <v>0</v>
      </c>
      <c r="F15" s="8" t="s">
        <v>270</v>
      </c>
    </row>
    <row r="16" spans="1:6" ht="13.8" thickBot="1" x14ac:dyDescent="0.3">
      <c r="A16" s="625"/>
      <c r="B16" s="625"/>
      <c r="C16" s="4" t="s">
        <v>17</v>
      </c>
      <c r="D16" s="72">
        <v>0</v>
      </c>
      <c r="E16" s="72">
        <v>0</v>
      </c>
      <c r="F16" s="8" t="s">
        <v>270</v>
      </c>
    </row>
    <row r="17" spans="1:7" ht="13.8" thickBot="1" x14ac:dyDescent="0.3">
      <c r="A17" s="626"/>
      <c r="B17" s="626"/>
      <c r="C17" s="4" t="s">
        <v>18</v>
      </c>
      <c r="D17" s="72">
        <v>0</v>
      </c>
      <c r="E17" s="72">
        <v>0</v>
      </c>
      <c r="F17" s="8" t="s">
        <v>270</v>
      </c>
    </row>
    <row r="18" spans="1:7" ht="13.8" thickBot="1" x14ac:dyDescent="0.3">
      <c r="A18" s="719" t="s">
        <v>54</v>
      </c>
      <c r="B18" s="720"/>
      <c r="C18" s="765"/>
      <c r="D18" s="72">
        <v>0</v>
      </c>
      <c r="E18" s="72">
        <v>0</v>
      </c>
      <c r="F18" s="8" t="s">
        <v>270</v>
      </c>
    </row>
    <row r="19" spans="1:7" ht="13.8" thickBot="1" x14ac:dyDescent="0.3">
      <c r="A19" s="625" t="s">
        <v>57</v>
      </c>
      <c r="B19" s="625" t="s">
        <v>154</v>
      </c>
      <c r="C19" s="4" t="s">
        <v>17</v>
      </c>
      <c r="D19" s="72">
        <v>0</v>
      </c>
      <c r="E19" s="72">
        <v>0</v>
      </c>
      <c r="F19" s="8" t="s">
        <v>270</v>
      </c>
    </row>
    <row r="20" spans="1:7" ht="13.8" thickBot="1" x14ac:dyDescent="0.3">
      <c r="A20" s="626"/>
      <c r="B20" s="626"/>
      <c r="C20" s="4" t="s">
        <v>18</v>
      </c>
      <c r="D20" s="72">
        <v>0</v>
      </c>
      <c r="E20" s="72">
        <v>0</v>
      </c>
      <c r="F20" s="8" t="s">
        <v>270</v>
      </c>
    </row>
    <row r="21" spans="1:7" ht="13.8" thickBot="1" x14ac:dyDescent="0.3">
      <c r="A21" s="719" t="s">
        <v>54</v>
      </c>
      <c r="B21" s="720"/>
      <c r="C21" s="765"/>
      <c r="D21" s="72">
        <v>0</v>
      </c>
      <c r="E21" s="72">
        <v>0</v>
      </c>
      <c r="F21" s="8" t="s">
        <v>270</v>
      </c>
    </row>
    <row r="22" spans="1:7" ht="13.8" thickBot="1" x14ac:dyDescent="0.3">
      <c r="A22" s="625"/>
      <c r="B22" s="625"/>
      <c r="C22" s="4" t="s">
        <v>17</v>
      </c>
      <c r="D22" s="72">
        <v>0</v>
      </c>
      <c r="E22" s="72">
        <v>0</v>
      </c>
      <c r="F22" s="8" t="s">
        <v>270</v>
      </c>
    </row>
    <row r="23" spans="1:7" ht="13.8" thickBot="1" x14ac:dyDescent="0.3">
      <c r="A23" s="626"/>
      <c r="B23" s="626"/>
      <c r="C23" s="4" t="s">
        <v>18</v>
      </c>
      <c r="D23" s="72">
        <v>0</v>
      </c>
      <c r="E23" s="72">
        <v>0</v>
      </c>
      <c r="F23" s="8" t="s">
        <v>270</v>
      </c>
    </row>
    <row r="24" spans="1:7" ht="13.8" thickBot="1" x14ac:dyDescent="0.3">
      <c r="A24" s="719" t="s">
        <v>54</v>
      </c>
      <c r="B24" s="720"/>
      <c r="C24" s="765"/>
      <c r="D24" s="17"/>
      <c r="E24" s="17"/>
      <c r="F24" s="17"/>
    </row>
    <row r="25" spans="1:7" ht="13.8" thickBot="1" x14ac:dyDescent="0.3">
      <c r="A25" s="627" t="s">
        <v>20</v>
      </c>
      <c r="B25" s="628"/>
      <c r="C25" s="764"/>
      <c r="D25" s="10"/>
      <c r="E25" s="10"/>
      <c r="F25" s="17"/>
    </row>
    <row r="26" spans="1:7" x14ac:dyDescent="0.25">
      <c r="A26" s="30"/>
      <c r="B26" s="30"/>
      <c r="C26" s="30"/>
      <c r="D26" s="30"/>
      <c r="E26" s="30"/>
      <c r="F26" s="30"/>
    </row>
    <row r="27" spans="1:7" x14ac:dyDescent="0.25">
      <c r="A27" s="706" t="s">
        <v>312</v>
      </c>
      <c r="B27" s="707"/>
      <c r="C27" s="707"/>
      <c r="D27" s="707"/>
      <c r="E27" s="707"/>
      <c r="F27" s="707"/>
      <c r="G27" s="708"/>
    </row>
    <row r="28" spans="1:7" x14ac:dyDescent="0.25">
      <c r="A28" s="722" t="s">
        <v>215</v>
      </c>
      <c r="B28" s="723"/>
      <c r="C28" s="723"/>
      <c r="D28" s="723"/>
      <c r="E28" s="723"/>
      <c r="F28" s="723"/>
      <c r="G28" s="724"/>
    </row>
    <row r="29" spans="1:7" x14ac:dyDescent="0.25">
      <c r="A29" s="725"/>
      <c r="B29" s="726"/>
      <c r="C29" s="726"/>
      <c r="D29" s="726"/>
      <c r="E29" s="726"/>
      <c r="F29" s="726"/>
      <c r="G29" s="727"/>
    </row>
    <row r="30" spans="1:7" ht="39" customHeight="1" x14ac:dyDescent="0.25">
      <c r="A30" s="840" t="s">
        <v>590</v>
      </c>
      <c r="B30" s="778"/>
      <c r="C30" s="778"/>
      <c r="D30" s="778"/>
      <c r="E30" s="778"/>
      <c r="F30" s="778"/>
      <c r="G30" s="779"/>
    </row>
  </sheetData>
  <mergeCells count="33">
    <mergeCell ref="A30:G30"/>
    <mergeCell ref="A27:G27"/>
    <mergeCell ref="A28:G29"/>
    <mergeCell ref="A1:B1"/>
    <mergeCell ref="C1:F1"/>
    <mergeCell ref="A2:B2"/>
    <mergeCell ref="C2:F2"/>
    <mergeCell ref="A3:B3"/>
    <mergeCell ref="C3:F3"/>
    <mergeCell ref="A4:B4"/>
    <mergeCell ref="A15:C15"/>
    <mergeCell ref="C4:F4"/>
    <mergeCell ref="A5:B5"/>
    <mergeCell ref="D5:F5"/>
    <mergeCell ref="A6:B6"/>
    <mergeCell ref="C6:C9"/>
    <mergeCell ref="A7:A9"/>
    <mergeCell ref="B7:B9"/>
    <mergeCell ref="A10:A11"/>
    <mergeCell ref="B10:B11"/>
    <mergeCell ref="A12:C12"/>
    <mergeCell ref="A13:A14"/>
    <mergeCell ref="B13:B14"/>
    <mergeCell ref="A22:A23"/>
    <mergeCell ref="B22:B23"/>
    <mergeCell ref="A24:C24"/>
    <mergeCell ref="A25:C25"/>
    <mergeCell ref="A16:A17"/>
    <mergeCell ref="B16:B17"/>
    <mergeCell ref="A18:C18"/>
    <mergeCell ref="A19:A20"/>
    <mergeCell ref="B19:B20"/>
    <mergeCell ref="A21:C2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sheetPr>
  <dimension ref="A1:K42"/>
  <sheetViews>
    <sheetView topLeftCell="A6" zoomScale="90" zoomScaleNormal="90" workbookViewId="0">
      <selection activeCell="H21" sqref="H21"/>
    </sheetView>
  </sheetViews>
  <sheetFormatPr defaultColWidth="11.5546875" defaultRowHeight="13.2" x14ac:dyDescent="0.25"/>
  <cols>
    <col min="1" max="8" width="16.77734375" customWidth="1"/>
    <col min="9" max="9" width="10.5546875" customWidth="1"/>
  </cols>
  <sheetData>
    <row r="1" spans="1:8" ht="13.8" thickBot="1" x14ac:dyDescent="0.3">
      <c r="A1" s="632" t="s">
        <v>0</v>
      </c>
      <c r="B1" s="633"/>
      <c r="C1" s="634" t="s">
        <v>287</v>
      </c>
      <c r="D1" s="635"/>
      <c r="E1" s="635"/>
      <c r="F1" s="635"/>
      <c r="G1" s="635"/>
      <c r="H1" s="636"/>
    </row>
    <row r="2" spans="1:8" ht="13.8" thickBot="1" x14ac:dyDescent="0.3">
      <c r="A2" s="632" t="s">
        <v>288</v>
      </c>
      <c r="B2" s="633"/>
      <c r="C2" s="634" t="s">
        <v>550</v>
      </c>
      <c r="D2" s="635"/>
      <c r="E2" s="635"/>
      <c r="F2" s="635"/>
      <c r="G2" s="635"/>
      <c r="H2" s="636"/>
    </row>
    <row r="3" spans="1:8" ht="13.8" thickBot="1" x14ac:dyDescent="0.3">
      <c r="A3" s="632" t="s">
        <v>289</v>
      </c>
      <c r="B3" s="633"/>
      <c r="C3" s="634" t="s">
        <v>182</v>
      </c>
      <c r="D3" s="635"/>
      <c r="E3" s="635"/>
      <c r="F3" s="635"/>
      <c r="G3" s="635"/>
      <c r="H3" s="636"/>
    </row>
    <row r="4" spans="1:8" ht="13.8" thickBot="1" x14ac:dyDescent="0.3">
      <c r="A4" s="632" t="s">
        <v>290</v>
      </c>
      <c r="B4" s="633"/>
      <c r="C4" s="634" t="s">
        <v>351</v>
      </c>
      <c r="D4" s="635"/>
      <c r="E4" s="635"/>
      <c r="F4" s="635"/>
      <c r="G4" s="635"/>
      <c r="H4" s="636"/>
    </row>
    <row r="5" spans="1:8" ht="13.8" thickBot="1" x14ac:dyDescent="0.3">
      <c r="A5" s="637" t="s">
        <v>291</v>
      </c>
      <c r="B5" s="638"/>
      <c r="C5" s="1" t="s">
        <v>292</v>
      </c>
      <c r="D5" s="639" t="s">
        <v>542</v>
      </c>
      <c r="E5" s="640"/>
      <c r="F5" s="640"/>
      <c r="G5" s="640"/>
      <c r="H5" s="756"/>
    </row>
    <row r="6" spans="1:8" ht="57.6" thickBot="1" x14ac:dyDescent="0.3">
      <c r="A6" s="642" t="s">
        <v>298</v>
      </c>
      <c r="B6" s="643"/>
      <c r="C6" s="676" t="s">
        <v>299</v>
      </c>
      <c r="D6" s="3" t="s">
        <v>543</v>
      </c>
      <c r="E6" s="3" t="s">
        <v>544</v>
      </c>
      <c r="F6" s="3" t="s">
        <v>686</v>
      </c>
      <c r="G6" s="3" t="s">
        <v>223</v>
      </c>
      <c r="H6" s="3" t="s">
        <v>545</v>
      </c>
    </row>
    <row r="7" spans="1:8" ht="13.8" thickBot="1" x14ac:dyDescent="0.3">
      <c r="A7" s="625" t="s">
        <v>296</v>
      </c>
      <c r="B7" s="625" t="s">
        <v>297</v>
      </c>
      <c r="C7" s="768"/>
      <c r="D7" s="12" t="s">
        <v>36</v>
      </c>
      <c r="E7" s="12" t="s">
        <v>522</v>
      </c>
      <c r="F7" s="12" t="s">
        <v>522</v>
      </c>
      <c r="G7" s="12" t="s">
        <v>546</v>
      </c>
      <c r="H7" s="12" t="s">
        <v>547</v>
      </c>
    </row>
    <row r="8" spans="1:8" ht="26.4" x14ac:dyDescent="0.25">
      <c r="A8" s="631"/>
      <c r="B8" s="631"/>
      <c r="C8" s="768"/>
      <c r="D8" s="625"/>
      <c r="E8" s="625" t="s">
        <v>549</v>
      </c>
      <c r="F8" s="625" t="s">
        <v>548</v>
      </c>
      <c r="G8" s="11" t="s">
        <v>342</v>
      </c>
      <c r="H8" s="60" t="s">
        <v>183</v>
      </c>
    </row>
    <row r="9" spans="1:8" ht="27" thickBot="1" x14ac:dyDescent="0.3">
      <c r="A9" s="631"/>
      <c r="B9" s="631"/>
      <c r="C9" s="768"/>
      <c r="D9" s="626"/>
      <c r="E9" s="626"/>
      <c r="F9" s="626"/>
      <c r="G9" s="12" t="s">
        <v>308</v>
      </c>
      <c r="H9" s="12" t="s">
        <v>184</v>
      </c>
    </row>
    <row r="10" spans="1:8" ht="18.75" customHeight="1" thickBot="1" x14ac:dyDescent="0.35">
      <c r="A10" s="644"/>
      <c r="B10" s="644"/>
      <c r="C10" s="769"/>
      <c r="D10" s="16" t="s">
        <v>185</v>
      </c>
      <c r="E10" s="16" t="s">
        <v>186</v>
      </c>
      <c r="F10" s="16" t="s">
        <v>187</v>
      </c>
      <c r="G10" s="16" t="s">
        <v>14</v>
      </c>
      <c r="H10" s="6" t="s">
        <v>188</v>
      </c>
    </row>
    <row r="11" spans="1:8" ht="13.8" thickTop="1" x14ac:dyDescent="0.25">
      <c r="A11" s="119" t="s">
        <v>258</v>
      </c>
      <c r="B11" s="119" t="s">
        <v>238</v>
      </c>
      <c r="D11" s="95"/>
      <c r="E11" s="95"/>
      <c r="F11" s="95"/>
      <c r="G11" s="95"/>
      <c r="H11" s="96"/>
    </row>
    <row r="12" spans="1:8" x14ac:dyDescent="0.25">
      <c r="A12" s="122" t="s">
        <v>205</v>
      </c>
      <c r="B12" s="48"/>
      <c r="C12" s="387" t="s">
        <v>786</v>
      </c>
      <c r="D12" s="431">
        <f>'DA Uso de la tierra'!J41</f>
        <v>0</v>
      </c>
      <c r="E12" s="9">
        <f>'DA y FE'!$D$42</f>
        <v>0</v>
      </c>
      <c r="F12" s="148">
        <f>'DA y FE'!P11</f>
        <v>102.74808510638297</v>
      </c>
      <c r="G12" s="9">
        <f>'DA y FE'!$M$11</f>
        <v>0.47</v>
      </c>
      <c r="H12" s="9">
        <f>(D12*(E12-F12))*G12</f>
        <v>0</v>
      </c>
    </row>
    <row r="13" spans="1:8" ht="21" x14ac:dyDescent="0.25">
      <c r="A13" s="122" t="s">
        <v>206</v>
      </c>
      <c r="B13" s="48"/>
      <c r="C13" s="140"/>
      <c r="D13" s="431">
        <f>'DA Uso de la tierra'!J42</f>
        <v>72.72</v>
      </c>
      <c r="E13" s="9">
        <f>'DA y FE'!$D$42</f>
        <v>0</v>
      </c>
      <c r="F13" s="148">
        <f>'DA y FE'!P12</f>
        <v>79.569361702127679</v>
      </c>
      <c r="G13" s="9">
        <f>'DA y FE'!$M$11</f>
        <v>0.47</v>
      </c>
      <c r="H13" s="9">
        <f t="shared" ref="H13:H20" si="0">(D13*(E13-F13))*G13</f>
        <v>-2719.5534720000005</v>
      </c>
    </row>
    <row r="14" spans="1:8" ht="21" x14ac:dyDescent="0.25">
      <c r="A14" s="122" t="s">
        <v>207</v>
      </c>
      <c r="B14" s="48"/>
      <c r="C14" s="140"/>
      <c r="D14" s="431">
        <f>'DA Uso de la tierra'!J43</f>
        <v>1.125</v>
      </c>
      <c r="E14" s="9">
        <f>'DA y FE'!$D$42</f>
        <v>0</v>
      </c>
      <c r="F14" s="148">
        <f>'DA y FE'!P13</f>
        <v>264.06042553191492</v>
      </c>
      <c r="G14" s="9">
        <f>'DA y FE'!$M$11</f>
        <v>0.47</v>
      </c>
      <c r="H14" s="9">
        <f t="shared" si="0"/>
        <v>-139.62195</v>
      </c>
    </row>
    <row r="15" spans="1:8" ht="21" x14ac:dyDescent="0.25">
      <c r="A15" s="122" t="s">
        <v>208</v>
      </c>
      <c r="B15" s="48"/>
      <c r="C15" s="140"/>
      <c r="D15" s="431">
        <f>'DA Uso de la tierra'!J44</f>
        <v>4.6349999999999998</v>
      </c>
      <c r="E15" s="9">
        <f>'DA y FE'!$D$42</f>
        <v>0</v>
      </c>
      <c r="F15" s="148">
        <f>'DA y FE'!P14</f>
        <v>262.87234042553195</v>
      </c>
      <c r="G15" s="9">
        <f>'DA y FE'!$M$11</f>
        <v>0.47</v>
      </c>
      <c r="H15" s="9">
        <f t="shared" si="0"/>
        <v>-572.65425000000005</v>
      </c>
    </row>
    <row r="16" spans="1:8" ht="21" x14ac:dyDescent="0.25">
      <c r="A16" s="122" t="s">
        <v>209</v>
      </c>
      <c r="B16" s="48"/>
      <c r="C16" s="140"/>
      <c r="D16" s="431">
        <f>'DA Uso de la tierra'!J45</f>
        <v>0</v>
      </c>
      <c r="E16" s="9">
        <f>'DA y FE'!$D$42</f>
        <v>0</v>
      </c>
      <c r="F16" s="148">
        <f>'DA y FE'!P15</f>
        <v>227.54382978723405</v>
      </c>
      <c r="G16" s="9">
        <f>'DA y FE'!$M$11</f>
        <v>0.47</v>
      </c>
      <c r="H16" s="9">
        <f t="shared" si="0"/>
        <v>0</v>
      </c>
    </row>
    <row r="17" spans="1:11" ht="31.2" x14ac:dyDescent="0.25">
      <c r="A17" s="122" t="s">
        <v>210</v>
      </c>
      <c r="B17" s="48"/>
      <c r="C17" s="140"/>
      <c r="D17" s="431">
        <f>'DA Uso de la tierra'!J46</f>
        <v>0</v>
      </c>
      <c r="E17" s="9">
        <f>'DA y FE'!$D$42</f>
        <v>0</v>
      </c>
      <c r="F17" s="148">
        <f>'DA y FE'!P16</f>
        <v>343.20255319148936</v>
      </c>
      <c r="G17" s="9">
        <f>'DA y FE'!$M$11</f>
        <v>0.47</v>
      </c>
      <c r="H17" s="9">
        <f t="shared" si="0"/>
        <v>0</v>
      </c>
    </row>
    <row r="18" spans="1:11" ht="21" x14ac:dyDescent="0.25">
      <c r="A18" s="141" t="s">
        <v>211</v>
      </c>
      <c r="B18" s="48"/>
      <c r="C18" s="140"/>
      <c r="D18" s="431">
        <f>'DA Uso de la tierra'!J47</f>
        <v>39.914999999999999</v>
      </c>
      <c r="E18" s="9">
        <f>'DA y FE'!$D$42</f>
        <v>0</v>
      </c>
      <c r="F18" s="148">
        <f>'DA y FE'!P17</f>
        <v>178.88680851063825</v>
      </c>
      <c r="G18" s="9">
        <f>'DA y FE'!$M$11</f>
        <v>0.47</v>
      </c>
      <c r="H18" s="9">
        <f t="shared" si="0"/>
        <v>-3355.925471999999</v>
      </c>
    </row>
    <row r="19" spans="1:11" x14ac:dyDescent="0.25">
      <c r="A19" s="142" t="s">
        <v>212</v>
      </c>
      <c r="B19" s="48"/>
      <c r="C19" s="140"/>
      <c r="D19" s="431">
        <f>'DA Uso de la tierra'!J48</f>
        <v>1003.5450000000001</v>
      </c>
      <c r="E19" s="9">
        <f>'DA y FE'!$D$42</f>
        <v>0</v>
      </c>
      <c r="F19" s="148">
        <f>'DA y FE'!P18</f>
        <v>184.31914893617019</v>
      </c>
      <c r="G19" s="9">
        <f>'DA y FE'!$M$11</f>
        <v>0.47</v>
      </c>
      <c r="H19" s="9">
        <f t="shared" si="0"/>
        <v>-86937.10334999999</v>
      </c>
    </row>
    <row r="20" spans="1:11" x14ac:dyDescent="0.25">
      <c r="A20" s="142" t="s">
        <v>213</v>
      </c>
      <c r="B20" s="48"/>
      <c r="C20" s="140"/>
      <c r="D20" s="431">
        <f>'DA Uso de la tierra'!J49</f>
        <v>0</v>
      </c>
      <c r="E20" s="9">
        <f>'DA y FE'!$D$42</f>
        <v>0</v>
      </c>
      <c r="F20" s="148">
        <f>'DA y FE'!P19</f>
        <v>162.61531914893618</v>
      </c>
      <c r="G20" s="9">
        <f>'DA y FE'!$M$11</f>
        <v>0.47</v>
      </c>
      <c r="H20" s="9">
        <f t="shared" si="0"/>
        <v>0</v>
      </c>
    </row>
    <row r="21" spans="1:11" ht="13.8" thickBot="1" x14ac:dyDescent="0.3">
      <c r="A21" s="142" t="s">
        <v>214</v>
      </c>
      <c r="B21" s="48"/>
      <c r="C21" s="140"/>
      <c r="D21" s="432">
        <f>'DA Uso de la tierra'!J50</f>
        <v>18</v>
      </c>
      <c r="E21" s="9">
        <f>'DA y FE'!$D$42</f>
        <v>0</v>
      </c>
      <c r="F21" s="149">
        <f>'DA y FE'!P20</f>
        <v>184.15</v>
      </c>
      <c r="G21" s="9">
        <f>'DA y FE'!$M$11</f>
        <v>0.47</v>
      </c>
      <c r="H21" s="9">
        <f>(D21*(E21-F21))*G21</f>
        <v>-1557.9090000000001</v>
      </c>
    </row>
    <row r="22" spans="1:11" ht="13.8" thickBot="1" x14ac:dyDescent="0.3">
      <c r="A22" s="719" t="s">
        <v>54</v>
      </c>
      <c r="B22" s="720"/>
      <c r="C22" s="845"/>
      <c r="D22" s="389">
        <f>SUM(D13:D21)</f>
        <v>1139.94</v>
      </c>
      <c r="E22" s="10"/>
      <c r="F22" s="10"/>
      <c r="G22" s="10"/>
      <c r="H22" s="126">
        <f>SUM(H12:H21)</f>
        <v>-95282.767493999985</v>
      </c>
      <c r="I22" s="364">
        <f>SUM(H12:H20)</f>
        <v>-93724.858493999986</v>
      </c>
      <c r="K22" s="146"/>
    </row>
    <row r="23" spans="1:11" ht="13.8" thickBot="1" x14ac:dyDescent="0.3">
      <c r="A23" s="119" t="s">
        <v>271</v>
      </c>
      <c r="B23" s="119" t="s">
        <v>238</v>
      </c>
      <c r="C23" s="140"/>
      <c r="D23" s="144"/>
      <c r="E23" s="144"/>
      <c r="F23" s="144"/>
      <c r="G23" s="144"/>
      <c r="H23" s="8"/>
    </row>
    <row r="24" spans="1:11" ht="13.8" thickBot="1" x14ac:dyDescent="0.3">
      <c r="A24" s="388" t="s">
        <v>787</v>
      </c>
      <c r="B24" s="143"/>
      <c r="C24" s="387" t="s">
        <v>786</v>
      </c>
      <c r="D24" s="432">
        <f>'DA Uso de la tierra'!J51</f>
        <v>8336</v>
      </c>
      <c r="E24" s="9">
        <f>'DA y FE'!$D$42</f>
        <v>0</v>
      </c>
      <c r="F24" s="145">
        <f>'DA y FE'!$N$28</f>
        <v>44.680851063829792</v>
      </c>
      <c r="G24" s="9">
        <f>'DA y FE'!$M$11</f>
        <v>0.47</v>
      </c>
      <c r="H24" s="386">
        <f>(D24*(E24-F24))*G24</f>
        <v>-175056</v>
      </c>
    </row>
    <row r="25" spans="1:11" ht="13.8" thickBot="1" x14ac:dyDescent="0.3">
      <c r="A25" s="719" t="s">
        <v>54</v>
      </c>
      <c r="B25" s="720"/>
      <c r="C25" s="765"/>
      <c r="D25" s="390">
        <f>D24</f>
        <v>8336</v>
      </c>
      <c r="E25" s="10"/>
      <c r="F25" s="10"/>
      <c r="G25" s="10"/>
      <c r="H25" s="126">
        <f>H24</f>
        <v>-175056</v>
      </c>
    </row>
    <row r="26" spans="1:11" ht="13.8" thickBot="1" x14ac:dyDescent="0.3">
      <c r="A26" s="119" t="s">
        <v>237</v>
      </c>
      <c r="B26" s="119" t="s">
        <v>238</v>
      </c>
      <c r="C26" s="140"/>
      <c r="D26" s="144"/>
      <c r="E26" s="144"/>
      <c r="F26" s="144"/>
      <c r="G26" s="144"/>
      <c r="H26" s="8"/>
    </row>
    <row r="27" spans="1:11" ht="13.8" thickBot="1" x14ac:dyDescent="0.3">
      <c r="A27" s="388" t="s">
        <v>760</v>
      </c>
      <c r="B27" s="143"/>
      <c r="C27" s="387" t="s">
        <v>786</v>
      </c>
      <c r="D27" s="432">
        <f>'DA Uso de la tierra'!J52</f>
        <v>172</v>
      </c>
      <c r="E27" s="9">
        <f>'DA y FE'!$D$42</f>
        <v>0</v>
      </c>
      <c r="F27" s="145">
        <f>'DA y FE'!$L$35</f>
        <v>80</v>
      </c>
      <c r="G27" s="9">
        <f>'DA y FE'!$M$11</f>
        <v>0.47</v>
      </c>
      <c r="H27" s="386">
        <f>(D27*(E27-F27))*G27</f>
        <v>-6467.2</v>
      </c>
    </row>
    <row r="28" spans="1:11" ht="13.8" thickBot="1" x14ac:dyDescent="0.3">
      <c r="A28" s="719" t="s">
        <v>54</v>
      </c>
      <c r="B28" s="720"/>
      <c r="C28" s="765"/>
      <c r="D28" s="390">
        <f>D27</f>
        <v>172</v>
      </c>
      <c r="E28" s="10"/>
      <c r="F28" s="10"/>
      <c r="G28" s="10"/>
      <c r="H28" s="126">
        <f>H27</f>
        <v>-6467.2</v>
      </c>
    </row>
    <row r="29" spans="1:11" ht="13.05" customHeight="1" thickBot="1" x14ac:dyDescent="0.3">
      <c r="A29" s="119" t="s">
        <v>239</v>
      </c>
      <c r="B29" s="119" t="s">
        <v>238</v>
      </c>
      <c r="C29" s="140"/>
      <c r="D29" s="7"/>
      <c r="E29" s="7"/>
      <c r="F29" s="7"/>
      <c r="G29" s="7"/>
      <c r="H29" s="58"/>
    </row>
    <row r="30" spans="1:11" ht="13.8" thickBot="1" x14ac:dyDescent="0.3">
      <c r="A30" s="388" t="s">
        <v>254</v>
      </c>
      <c r="B30" s="75"/>
      <c r="C30" s="387" t="s">
        <v>786</v>
      </c>
      <c r="D30" s="432">
        <f>'DA Uso de la tierra'!J53</f>
        <v>1686</v>
      </c>
      <c r="E30" s="9">
        <f>'DA y FE'!$D$42</f>
        <v>0</v>
      </c>
      <c r="F30" s="8">
        <v>0</v>
      </c>
      <c r="G30" s="9">
        <f>'DA y FE'!$M$11</f>
        <v>0.47</v>
      </c>
      <c r="H30" s="386">
        <f>(D30*(E30-F30))*G30</f>
        <v>0</v>
      </c>
    </row>
    <row r="31" spans="1:11" ht="13.8" thickBot="1" x14ac:dyDescent="0.3">
      <c r="A31" s="719" t="s">
        <v>54</v>
      </c>
      <c r="B31" s="720"/>
      <c r="C31" s="765"/>
      <c r="D31" s="390">
        <f>D30</f>
        <v>1686</v>
      </c>
      <c r="E31" s="10"/>
      <c r="F31" s="10"/>
      <c r="G31" s="10"/>
      <c r="H31" s="147">
        <f>H30</f>
        <v>0</v>
      </c>
    </row>
    <row r="32" spans="1:11" ht="13.8" thickBot="1" x14ac:dyDescent="0.3">
      <c r="A32" s="627" t="s">
        <v>20</v>
      </c>
      <c r="B32" s="628"/>
      <c r="C32" s="764"/>
      <c r="D32" s="150">
        <f>D22+D25+D28+D31</f>
        <v>11333.94</v>
      </c>
      <c r="E32" s="150"/>
      <c r="F32" s="150"/>
      <c r="G32" s="150"/>
      <c r="H32" s="150">
        <f>SUM(H22+H25+H28+H31)</f>
        <v>-276805.96749399998</v>
      </c>
    </row>
    <row r="33" spans="1:7" x14ac:dyDescent="0.25">
      <c r="D33" s="509">
        <f>SUM(D12:D20)</f>
        <v>1121.94</v>
      </c>
    </row>
    <row r="34" spans="1:7" x14ac:dyDescent="0.25">
      <c r="A34" s="706" t="s">
        <v>312</v>
      </c>
      <c r="B34" s="707"/>
      <c r="C34" s="707"/>
      <c r="D34" s="707"/>
      <c r="E34" s="707"/>
      <c r="F34" s="707"/>
      <c r="G34" s="708"/>
    </row>
    <row r="35" spans="1:7" x14ac:dyDescent="0.25">
      <c r="A35" s="722" t="s">
        <v>215</v>
      </c>
      <c r="B35" s="723"/>
      <c r="C35" s="723"/>
      <c r="D35" s="723"/>
      <c r="E35" s="723"/>
      <c r="F35" s="723"/>
      <c r="G35" s="724"/>
    </row>
    <row r="36" spans="1:7" x14ac:dyDescent="0.25">
      <c r="A36" s="725"/>
      <c r="B36" s="726"/>
      <c r="C36" s="726"/>
      <c r="D36" s="726"/>
      <c r="E36" s="726"/>
      <c r="F36" s="726"/>
      <c r="G36" s="727"/>
    </row>
    <row r="37" spans="1:7" x14ac:dyDescent="0.25">
      <c r="A37" s="86" t="s">
        <v>216</v>
      </c>
      <c r="B37" s="86" t="s">
        <v>217</v>
      </c>
      <c r="C37" s="654" t="s">
        <v>218</v>
      </c>
      <c r="D37" s="654"/>
      <c r="E37" s="654"/>
      <c r="F37" s="654" t="s">
        <v>219</v>
      </c>
      <c r="G37" s="654"/>
    </row>
    <row r="38" spans="1:7" ht="41.4" thickBot="1" x14ac:dyDescent="0.35">
      <c r="A38" s="329" t="s">
        <v>261</v>
      </c>
      <c r="B38" s="16" t="s">
        <v>185</v>
      </c>
      <c r="C38" s="846" t="s">
        <v>776</v>
      </c>
      <c r="D38" s="847"/>
      <c r="E38" s="848"/>
      <c r="F38" s="841"/>
      <c r="G38" s="842"/>
    </row>
    <row r="39" spans="1:7" ht="42" thickTop="1" thickBot="1" x14ac:dyDescent="0.35">
      <c r="A39" s="329" t="s">
        <v>259</v>
      </c>
      <c r="B39" s="16" t="s">
        <v>186</v>
      </c>
      <c r="C39" s="841" t="s">
        <v>772</v>
      </c>
      <c r="D39" s="843"/>
      <c r="E39" s="842"/>
      <c r="F39" s="841"/>
      <c r="G39" s="842"/>
    </row>
    <row r="40" spans="1:7" ht="63" customHeight="1" thickTop="1" thickBot="1" x14ac:dyDescent="0.35">
      <c r="A40" s="329" t="s">
        <v>262</v>
      </c>
      <c r="B40" s="16" t="s">
        <v>187</v>
      </c>
      <c r="C40" s="844" t="s">
        <v>788</v>
      </c>
      <c r="D40" s="843"/>
      <c r="E40" s="842"/>
      <c r="F40" s="841"/>
      <c r="G40" s="842"/>
    </row>
    <row r="41" spans="1:7" ht="31.8" thickTop="1" thickBot="1" x14ac:dyDescent="0.3">
      <c r="A41" s="329" t="s">
        <v>260</v>
      </c>
      <c r="B41" s="16" t="s">
        <v>14</v>
      </c>
      <c r="C41" s="841" t="s">
        <v>785</v>
      </c>
      <c r="D41" s="843"/>
      <c r="E41" s="842"/>
      <c r="F41" s="841"/>
      <c r="G41" s="842"/>
    </row>
    <row r="42" spans="1:7" ht="13.8" thickTop="1" x14ac:dyDescent="0.25"/>
  </sheetData>
  <mergeCells count="34">
    <mergeCell ref="C41:E41"/>
    <mergeCell ref="F41:G41"/>
    <mergeCell ref="C38:E38"/>
    <mergeCell ref="A1:B1"/>
    <mergeCell ref="C1:H1"/>
    <mergeCell ref="A2:B2"/>
    <mergeCell ref="C2:H2"/>
    <mergeCell ref="A3:B3"/>
    <mergeCell ref="C3:H3"/>
    <mergeCell ref="A4:B4"/>
    <mergeCell ref="C37:E37"/>
    <mergeCell ref="F37:G37"/>
    <mergeCell ref="A25:C25"/>
    <mergeCell ref="A28:C28"/>
    <mergeCell ref="C4:H4"/>
    <mergeCell ref="A5:B5"/>
    <mergeCell ref="D5:H5"/>
    <mergeCell ref="A6:B6"/>
    <mergeCell ref="C6:C10"/>
    <mergeCell ref="A7:A10"/>
    <mergeCell ref="B7:B10"/>
    <mergeCell ref="D8:D9"/>
    <mergeCell ref="E8:E9"/>
    <mergeCell ref="F8:F9"/>
    <mergeCell ref="A31:C31"/>
    <mergeCell ref="A32:C32"/>
    <mergeCell ref="A22:C22"/>
    <mergeCell ref="A34:G34"/>
    <mergeCell ref="A35:G36"/>
    <mergeCell ref="F38:G38"/>
    <mergeCell ref="C39:E39"/>
    <mergeCell ref="F39:G39"/>
    <mergeCell ref="C40:E40"/>
    <mergeCell ref="F40:G40"/>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C000"/>
  </sheetPr>
  <dimension ref="A1:G17"/>
  <sheetViews>
    <sheetView workbookViewId="0">
      <selection activeCell="I8" sqref="I8"/>
    </sheetView>
  </sheetViews>
  <sheetFormatPr defaultColWidth="11.5546875" defaultRowHeight="13.2" x14ac:dyDescent="0.25"/>
  <cols>
    <col min="1" max="6" width="16.77734375" customWidth="1"/>
    <col min="7" max="7" width="8.77734375" customWidth="1"/>
  </cols>
  <sheetData>
    <row r="1" spans="1:7" ht="13.8" thickBot="1" x14ac:dyDescent="0.3">
      <c r="A1" s="632" t="s">
        <v>0</v>
      </c>
      <c r="B1" s="633"/>
      <c r="C1" s="634" t="s">
        <v>287</v>
      </c>
      <c r="D1" s="635"/>
      <c r="E1" s="635"/>
      <c r="F1" s="636"/>
    </row>
    <row r="2" spans="1:7" ht="25.5" customHeight="1" thickBot="1" x14ac:dyDescent="0.3">
      <c r="A2" s="632" t="s">
        <v>288</v>
      </c>
      <c r="B2" s="633"/>
      <c r="C2" s="634" t="s">
        <v>551</v>
      </c>
      <c r="D2" s="635"/>
      <c r="E2" s="635"/>
      <c r="F2" s="636"/>
    </row>
    <row r="3" spans="1:7" ht="13.8" thickBot="1" x14ac:dyDescent="0.3">
      <c r="A3" s="632" t="s">
        <v>289</v>
      </c>
      <c r="B3" s="633"/>
      <c r="C3" s="634" t="s">
        <v>189</v>
      </c>
      <c r="D3" s="635"/>
      <c r="E3" s="635"/>
      <c r="F3" s="636"/>
    </row>
    <row r="4" spans="1:7" ht="13.8" thickBot="1" x14ac:dyDescent="0.3">
      <c r="A4" s="632" t="s">
        <v>290</v>
      </c>
      <c r="B4" s="633"/>
      <c r="C4" s="634" t="s">
        <v>552</v>
      </c>
      <c r="D4" s="635"/>
      <c r="E4" s="635"/>
      <c r="F4" s="636"/>
    </row>
    <row r="5" spans="1:7" ht="13.8" thickBot="1" x14ac:dyDescent="0.3">
      <c r="A5" s="637" t="s">
        <v>291</v>
      </c>
      <c r="B5" s="638"/>
      <c r="C5" s="1" t="s">
        <v>292</v>
      </c>
      <c r="D5" s="639" t="s">
        <v>345</v>
      </c>
      <c r="E5" s="640"/>
      <c r="F5" s="756"/>
    </row>
    <row r="6" spans="1:7" ht="34.799999999999997" thickBot="1" x14ac:dyDescent="0.3">
      <c r="A6" s="642" t="s">
        <v>298</v>
      </c>
      <c r="B6" s="643"/>
      <c r="C6" s="676" t="s">
        <v>299</v>
      </c>
      <c r="D6" s="3" t="s">
        <v>436</v>
      </c>
      <c r="E6" s="3" t="s">
        <v>348</v>
      </c>
      <c r="F6" s="3" t="s">
        <v>438</v>
      </c>
    </row>
    <row r="7" spans="1:7" ht="14.4" thickBot="1" x14ac:dyDescent="0.3">
      <c r="A7" s="625" t="s">
        <v>296</v>
      </c>
      <c r="B7" s="625" t="s">
        <v>297</v>
      </c>
      <c r="C7" s="768"/>
      <c r="D7" s="4" t="s">
        <v>2</v>
      </c>
      <c r="E7" s="4" t="s">
        <v>413</v>
      </c>
      <c r="F7" s="4" t="s">
        <v>414</v>
      </c>
    </row>
    <row r="8" spans="1:7" ht="14.4" thickBot="1" x14ac:dyDescent="0.35">
      <c r="A8" s="631"/>
      <c r="B8" s="631"/>
      <c r="C8" s="768"/>
      <c r="D8" s="4"/>
      <c r="E8" s="4" t="s">
        <v>437</v>
      </c>
      <c r="F8" s="22" t="s">
        <v>47</v>
      </c>
    </row>
    <row r="9" spans="1:7" ht="14.4" thickBot="1" x14ac:dyDescent="0.35">
      <c r="A9" s="644"/>
      <c r="B9" s="644"/>
      <c r="C9" s="769"/>
      <c r="D9" s="16" t="s">
        <v>10</v>
      </c>
      <c r="E9" s="16" t="s">
        <v>48</v>
      </c>
      <c r="F9" s="5" t="s">
        <v>49</v>
      </c>
    </row>
    <row r="10" spans="1:7" ht="14.4" thickTop="1" thickBot="1" x14ac:dyDescent="0.3">
      <c r="A10" s="630"/>
      <c r="B10" s="630"/>
      <c r="C10" s="4" t="s">
        <v>17</v>
      </c>
      <c r="D10" s="72">
        <v>0</v>
      </c>
      <c r="E10" s="72">
        <v>0</v>
      </c>
      <c r="F10" s="8" t="s">
        <v>270</v>
      </c>
    </row>
    <row r="11" spans="1:7" ht="13.8" thickBot="1" x14ac:dyDescent="0.3">
      <c r="A11" s="631"/>
      <c r="B11" s="631"/>
      <c r="C11" s="4" t="s">
        <v>18</v>
      </c>
      <c r="D11" s="72">
        <v>0</v>
      </c>
      <c r="E11" s="72">
        <v>0</v>
      </c>
      <c r="F11" s="8" t="s">
        <v>270</v>
      </c>
    </row>
    <row r="12" spans="1:7" ht="13.8" thickBot="1" x14ac:dyDescent="0.3">
      <c r="A12" s="773"/>
      <c r="B12" s="773"/>
      <c r="C12" s="4" t="s">
        <v>19</v>
      </c>
      <c r="D12" s="72">
        <v>0</v>
      </c>
      <c r="E12" s="72">
        <v>0</v>
      </c>
      <c r="F12" s="8" t="s">
        <v>270</v>
      </c>
    </row>
    <row r="13" spans="1:7" ht="13.8" thickBot="1" x14ac:dyDescent="0.3">
      <c r="A13" s="770" t="s">
        <v>20</v>
      </c>
      <c r="B13" s="771"/>
      <c r="C13" s="772"/>
      <c r="D13" s="17"/>
      <c r="E13" s="17"/>
      <c r="F13" s="17"/>
    </row>
    <row r="14" spans="1:7" x14ac:dyDescent="0.25">
      <c r="A14" s="167"/>
      <c r="B14" s="167"/>
      <c r="C14" s="167"/>
      <c r="D14" s="168"/>
      <c r="E14" s="168"/>
      <c r="F14" s="166"/>
    </row>
    <row r="15" spans="1:7" x14ac:dyDescent="0.25">
      <c r="A15" s="706" t="s">
        <v>312</v>
      </c>
      <c r="B15" s="707"/>
      <c r="C15" s="707"/>
      <c r="D15" s="707"/>
      <c r="E15" s="707"/>
      <c r="F15" s="707"/>
      <c r="G15" s="708"/>
    </row>
    <row r="16" spans="1:7" x14ac:dyDescent="0.25">
      <c r="A16" s="722" t="s">
        <v>215</v>
      </c>
      <c r="B16" s="723"/>
      <c r="C16" s="723"/>
      <c r="D16" s="723"/>
      <c r="E16" s="723"/>
      <c r="F16" s="723"/>
      <c r="G16" s="724"/>
    </row>
    <row r="17" spans="1:7" x14ac:dyDescent="0.25">
      <c r="A17" s="725"/>
      <c r="B17" s="726"/>
      <c r="C17" s="726"/>
      <c r="D17" s="726"/>
      <c r="E17" s="726"/>
      <c r="F17" s="726"/>
      <c r="G17" s="727"/>
    </row>
  </sheetData>
  <mergeCells count="19">
    <mergeCell ref="A4:B4"/>
    <mergeCell ref="C4:F4"/>
    <mergeCell ref="A5:B5"/>
    <mergeCell ref="A1:B1"/>
    <mergeCell ref="C1:F1"/>
    <mergeCell ref="A2:B2"/>
    <mergeCell ref="C2:F2"/>
    <mergeCell ref="A3:B3"/>
    <mergeCell ref="C3:F3"/>
    <mergeCell ref="D5:F5"/>
    <mergeCell ref="A6:B6"/>
    <mergeCell ref="C6:C9"/>
    <mergeCell ref="A7:A9"/>
    <mergeCell ref="A15:G15"/>
    <mergeCell ref="A16:G17"/>
    <mergeCell ref="B7:B9"/>
    <mergeCell ref="A10:A12"/>
    <mergeCell ref="B10:B12"/>
    <mergeCell ref="A13:C13"/>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C000"/>
  </sheetPr>
  <dimension ref="A1:J43"/>
  <sheetViews>
    <sheetView topLeftCell="A7" zoomScale="85" zoomScaleNormal="85" workbookViewId="0">
      <selection activeCell="L24" sqref="L24"/>
    </sheetView>
  </sheetViews>
  <sheetFormatPr defaultColWidth="11.5546875" defaultRowHeight="13.2" x14ac:dyDescent="0.25"/>
  <cols>
    <col min="1" max="9" width="16.77734375" customWidth="1"/>
    <col min="10" max="10" width="9.88671875" bestFit="1" customWidth="1"/>
  </cols>
  <sheetData>
    <row r="1" spans="1:9" ht="13.8" thickBot="1" x14ac:dyDescent="0.3">
      <c r="A1" s="632" t="s">
        <v>0</v>
      </c>
      <c r="B1" s="633"/>
      <c r="C1" s="634" t="s">
        <v>287</v>
      </c>
      <c r="D1" s="635"/>
      <c r="E1" s="635"/>
      <c r="F1" s="635"/>
      <c r="G1" s="635"/>
      <c r="H1" s="635"/>
      <c r="I1" s="636"/>
    </row>
    <row r="2" spans="1:9" ht="21" customHeight="1" thickBot="1" x14ac:dyDescent="0.3">
      <c r="A2" s="632" t="s">
        <v>288</v>
      </c>
      <c r="B2" s="633"/>
      <c r="C2" s="634" t="s">
        <v>553</v>
      </c>
      <c r="D2" s="635"/>
      <c r="E2" s="635"/>
      <c r="F2" s="635"/>
      <c r="G2" s="635"/>
      <c r="H2" s="635"/>
      <c r="I2" s="636"/>
    </row>
    <row r="3" spans="1:9" ht="13.8" thickBot="1" x14ac:dyDescent="0.3">
      <c r="A3" s="632" t="s">
        <v>289</v>
      </c>
      <c r="B3" s="633"/>
      <c r="C3" s="634" t="s">
        <v>190</v>
      </c>
      <c r="D3" s="635"/>
      <c r="E3" s="635"/>
      <c r="F3" s="635"/>
      <c r="G3" s="635"/>
      <c r="H3" s="635"/>
      <c r="I3" s="636"/>
    </row>
    <row r="4" spans="1:9" ht="13.8" thickBot="1" x14ac:dyDescent="0.3">
      <c r="A4" s="632" t="s">
        <v>290</v>
      </c>
      <c r="B4" s="633"/>
      <c r="C4" s="634" t="s">
        <v>351</v>
      </c>
      <c r="D4" s="635"/>
      <c r="E4" s="635"/>
      <c r="F4" s="635"/>
      <c r="G4" s="635"/>
      <c r="H4" s="635"/>
      <c r="I4" s="636"/>
    </row>
    <row r="5" spans="1:9" ht="13.8" thickBot="1" x14ac:dyDescent="0.3">
      <c r="A5" s="637" t="s">
        <v>291</v>
      </c>
      <c r="B5" s="638"/>
      <c r="C5" s="1" t="s">
        <v>292</v>
      </c>
      <c r="D5" s="639" t="s">
        <v>440</v>
      </c>
      <c r="E5" s="640"/>
      <c r="F5" s="756"/>
      <c r="G5" s="833" t="s">
        <v>441</v>
      </c>
      <c r="H5" s="640"/>
      <c r="I5" s="756"/>
    </row>
    <row r="6" spans="1:9" ht="34.799999999999997" thickBot="1" x14ac:dyDescent="0.3">
      <c r="A6" s="642" t="s">
        <v>298</v>
      </c>
      <c r="B6" s="643"/>
      <c r="C6" s="676" t="s">
        <v>299</v>
      </c>
      <c r="D6" s="3" t="s">
        <v>265</v>
      </c>
      <c r="E6" s="3" t="s">
        <v>443</v>
      </c>
      <c r="F6" s="3" t="s">
        <v>223</v>
      </c>
      <c r="G6" s="3" t="s">
        <v>554</v>
      </c>
      <c r="H6" s="3" t="s">
        <v>555</v>
      </c>
      <c r="I6" s="3" t="s">
        <v>420</v>
      </c>
    </row>
    <row r="7" spans="1:9" x14ac:dyDescent="0.25">
      <c r="A7" s="625" t="s">
        <v>296</v>
      </c>
      <c r="B7" s="625" t="s">
        <v>297</v>
      </c>
      <c r="C7" s="768"/>
      <c r="D7" s="625" t="s">
        <v>2</v>
      </c>
      <c r="E7" s="625" t="s">
        <v>522</v>
      </c>
      <c r="F7" s="11" t="s">
        <v>449</v>
      </c>
      <c r="G7" s="11" t="s">
        <v>406</v>
      </c>
      <c r="H7" s="625" t="s">
        <v>557</v>
      </c>
      <c r="I7" s="625" t="s">
        <v>414</v>
      </c>
    </row>
    <row r="8" spans="1:9" ht="13.8" thickBot="1" x14ac:dyDescent="0.3">
      <c r="A8" s="631"/>
      <c r="B8" s="631"/>
      <c r="C8" s="768"/>
      <c r="D8" s="626"/>
      <c r="E8" s="626"/>
      <c r="F8" s="12" t="s">
        <v>556</v>
      </c>
      <c r="G8" s="12" t="s">
        <v>135</v>
      </c>
      <c r="H8" s="626"/>
      <c r="I8" s="626"/>
    </row>
    <row r="9" spans="1:9" ht="60.6" thickBot="1" x14ac:dyDescent="0.3">
      <c r="A9" s="631"/>
      <c r="B9" s="631"/>
      <c r="C9" s="768"/>
      <c r="D9" s="12"/>
      <c r="E9" s="12" t="s">
        <v>446</v>
      </c>
      <c r="F9" s="12">
        <v>0.5</v>
      </c>
      <c r="G9" s="12" t="s">
        <v>495</v>
      </c>
      <c r="H9" s="12" t="s">
        <v>495</v>
      </c>
      <c r="I9" s="61" t="s">
        <v>191</v>
      </c>
    </row>
    <row r="10" spans="1:9" ht="14.4" thickBot="1" x14ac:dyDescent="0.35">
      <c r="A10" s="644"/>
      <c r="B10" s="626"/>
      <c r="C10" s="768"/>
      <c r="D10" s="16" t="s">
        <v>137</v>
      </c>
      <c r="E10" s="16" t="s">
        <v>139</v>
      </c>
      <c r="F10" s="16" t="s">
        <v>14</v>
      </c>
      <c r="G10" s="16" t="s">
        <v>96</v>
      </c>
      <c r="H10" s="46" t="s">
        <v>97</v>
      </c>
      <c r="I10" s="6" t="s">
        <v>98</v>
      </c>
    </row>
    <row r="11" spans="1:9" ht="27.6" thickTop="1" thickBot="1" x14ac:dyDescent="0.3">
      <c r="A11" s="119" t="s">
        <v>235</v>
      </c>
      <c r="B11" s="151" t="s">
        <v>263</v>
      </c>
      <c r="C11" s="139"/>
      <c r="D11" s="95"/>
      <c r="E11" s="95"/>
      <c r="F11" s="95"/>
      <c r="G11" s="95"/>
      <c r="H11" s="95"/>
      <c r="I11" s="127"/>
    </row>
    <row r="12" spans="1:9" ht="13.8" thickBot="1" x14ac:dyDescent="0.3">
      <c r="A12" s="122" t="s">
        <v>205</v>
      </c>
      <c r="B12" s="48"/>
      <c r="C12" s="140" t="s">
        <v>264</v>
      </c>
      <c r="D12" s="433">
        <f>'DA Uso de la tierra'!J56</f>
        <v>10.395</v>
      </c>
      <c r="E12" s="154">
        <f>'DA y FE'!AE11</f>
        <v>81.960851063829779</v>
      </c>
      <c r="F12" s="9">
        <f>'DA y FE'!$M$11</f>
        <v>0.47</v>
      </c>
      <c r="G12" s="153">
        <v>0</v>
      </c>
      <c r="H12" s="153">
        <v>0</v>
      </c>
      <c r="I12" s="386">
        <f>G12+((0-E12)*D12*F12)-H12</f>
        <v>-400.43203199999994</v>
      </c>
    </row>
    <row r="13" spans="1:9" ht="21.6" thickBot="1" x14ac:dyDescent="0.3">
      <c r="A13" s="122" t="s">
        <v>206</v>
      </c>
      <c r="B13" s="48"/>
      <c r="C13" s="140"/>
      <c r="D13" s="433">
        <f>'DA Uso de la tierra'!J57</f>
        <v>75.465000000000003</v>
      </c>
      <c r="E13" s="154">
        <f>'DA y FE'!AE12</f>
        <v>71.207659574468082</v>
      </c>
      <c r="F13" s="9">
        <f>'DA y FE'!$M$11</f>
        <v>0.47</v>
      </c>
      <c r="G13" s="153">
        <v>0</v>
      </c>
      <c r="H13" s="153">
        <v>0</v>
      </c>
      <c r="I13" s="386">
        <f t="shared" ref="I13:I21" si="0">G13+((0-E13)*D13*F13)-H13</f>
        <v>-2525.6324339999996</v>
      </c>
    </row>
    <row r="14" spans="1:9" ht="21.6" thickBot="1" x14ac:dyDescent="0.3">
      <c r="A14" s="122" t="s">
        <v>207</v>
      </c>
      <c r="B14" s="48"/>
      <c r="C14" s="140"/>
      <c r="D14" s="433">
        <f>'DA Uso de la tierra'!J58</f>
        <v>110.88</v>
      </c>
      <c r="E14" s="154">
        <f>'DA y FE'!AE13</f>
        <v>242.57106382978725</v>
      </c>
      <c r="F14" s="9">
        <f>'DA y FE'!$M$11</f>
        <v>0.47</v>
      </c>
      <c r="G14" s="153">
        <v>0</v>
      </c>
      <c r="H14" s="153">
        <v>0</v>
      </c>
      <c r="I14" s="386">
        <f t="shared" si="0"/>
        <v>-12641.251391999998</v>
      </c>
    </row>
    <row r="15" spans="1:9" ht="21.6" thickBot="1" x14ac:dyDescent="0.3">
      <c r="A15" s="122" t="s">
        <v>208</v>
      </c>
      <c r="B15" s="48"/>
      <c r="C15" s="140"/>
      <c r="D15" s="433">
        <f>'DA Uso de la tierra'!J59</f>
        <v>76.77</v>
      </c>
      <c r="E15" s="154">
        <f>'DA y FE'!AE14</f>
        <v>214.17021276595744</v>
      </c>
      <c r="F15" s="9">
        <f>'DA y FE'!$M$11</f>
        <v>0.47</v>
      </c>
      <c r="G15" s="153">
        <v>0</v>
      </c>
      <c r="H15" s="153">
        <v>0</v>
      </c>
      <c r="I15" s="386">
        <f t="shared" si="0"/>
        <v>-7727.6681999999983</v>
      </c>
    </row>
    <row r="16" spans="1:9" ht="21.6" thickBot="1" x14ac:dyDescent="0.3">
      <c r="A16" s="122" t="s">
        <v>209</v>
      </c>
      <c r="B16" s="48"/>
      <c r="C16" s="140"/>
      <c r="D16" s="433">
        <f>'DA Uso de la tierra'!J60</f>
        <v>31.814999999999998</v>
      </c>
      <c r="E16" s="154">
        <f>'DA y FE'!AE15</f>
        <v>194.41617021276596</v>
      </c>
      <c r="F16" s="9">
        <f>'DA y FE'!$M$11</f>
        <v>0.47</v>
      </c>
      <c r="G16" s="153">
        <v>0</v>
      </c>
      <c r="H16" s="153">
        <v>0</v>
      </c>
      <c r="I16" s="386">
        <f t="shared" si="0"/>
        <v>-2907.1147139999998</v>
      </c>
    </row>
    <row r="17" spans="1:10" ht="31.8" thickBot="1" x14ac:dyDescent="0.3">
      <c r="A17" s="122" t="s">
        <v>210</v>
      </c>
      <c r="B17" s="48"/>
      <c r="C17" s="140"/>
      <c r="D17" s="433">
        <f>'DA Uso de la tierra'!J61</f>
        <v>204.03</v>
      </c>
      <c r="E17" s="154">
        <f>'DA y FE'!AE16</f>
        <v>308.30893617021275</v>
      </c>
      <c r="F17" s="9">
        <f>'DA y FE'!$M$11</f>
        <v>0.47</v>
      </c>
      <c r="G17" s="153">
        <v>0</v>
      </c>
      <c r="H17" s="153">
        <v>0</v>
      </c>
      <c r="I17" s="386">
        <f t="shared" si="0"/>
        <v>-29565.007955999994</v>
      </c>
    </row>
    <row r="18" spans="1:10" ht="21.6" thickBot="1" x14ac:dyDescent="0.3">
      <c r="A18" s="122" t="s">
        <v>211</v>
      </c>
      <c r="B18" s="48"/>
      <c r="C18" s="140"/>
      <c r="D18" s="433">
        <f>'DA Uso de la tierra'!J62</f>
        <v>21.465</v>
      </c>
      <c r="E18" s="154">
        <f>'DA y FE'!AE17</f>
        <v>154.03574468085111</v>
      </c>
      <c r="F18" s="9">
        <f>'DA y FE'!$M$11</f>
        <v>0.47</v>
      </c>
      <c r="G18" s="153">
        <v>0</v>
      </c>
      <c r="H18" s="153">
        <v>0</v>
      </c>
      <c r="I18" s="386">
        <f t="shared" si="0"/>
        <v>-1553.9973120000004</v>
      </c>
    </row>
    <row r="19" spans="1:10" ht="13.8" thickBot="1" x14ac:dyDescent="0.3">
      <c r="A19" s="122" t="s">
        <v>212</v>
      </c>
      <c r="B19" s="48"/>
      <c r="C19" s="140"/>
      <c r="D19" s="433">
        <f>'DA Uso de la tierra'!J63</f>
        <v>15.3</v>
      </c>
      <c r="E19" s="154">
        <f>'DA y FE'!AE18</f>
        <v>175.89361702127661</v>
      </c>
      <c r="F19" s="9">
        <f>'DA y FE'!$M$11</f>
        <v>0.47</v>
      </c>
      <c r="G19" s="153">
        <v>0</v>
      </c>
      <c r="H19" s="153">
        <v>0</v>
      </c>
      <c r="I19" s="386">
        <f t="shared" si="0"/>
        <v>-1264.8510000000001</v>
      </c>
    </row>
    <row r="20" spans="1:10" ht="13.8" thickBot="1" x14ac:dyDescent="0.3">
      <c r="A20" s="122" t="s">
        <v>213</v>
      </c>
      <c r="B20" s="48"/>
      <c r="C20" s="140"/>
      <c r="D20" s="433">
        <f>'DA Uso de la tierra'!J64</f>
        <v>5.9850000000000003</v>
      </c>
      <c r="E20" s="154">
        <f>'DA y FE'!AE19</f>
        <v>141.12595744680851</v>
      </c>
      <c r="F20" s="9">
        <f>'DA y FE'!$M$11</f>
        <v>0.47</v>
      </c>
      <c r="G20" s="153">
        <v>0</v>
      </c>
      <c r="H20" s="153">
        <v>0</v>
      </c>
      <c r="I20" s="386">
        <f t="shared" si="0"/>
        <v>-396.98026199999998</v>
      </c>
    </row>
    <row r="21" spans="1:10" ht="13.8" thickBot="1" x14ac:dyDescent="0.3">
      <c r="A21" s="122" t="s">
        <v>214</v>
      </c>
      <c r="B21" s="48"/>
      <c r="C21" s="140"/>
      <c r="D21" s="433">
        <f>'DA Uso de la tierra'!J65</f>
        <v>176</v>
      </c>
      <c r="E21" s="154">
        <f>'DA y FE'!AE20</f>
        <v>162.05200000000002</v>
      </c>
      <c r="F21" s="9">
        <f>'DA y FE'!$M$11</f>
        <v>0.47</v>
      </c>
      <c r="G21" s="153">
        <v>0</v>
      </c>
      <c r="H21" s="153">
        <v>0</v>
      </c>
      <c r="I21" s="386">
        <f t="shared" si="0"/>
        <v>-13404.941440000001</v>
      </c>
    </row>
    <row r="22" spans="1:10" ht="13.8" thickBot="1" x14ac:dyDescent="0.3">
      <c r="A22" s="719" t="s">
        <v>54</v>
      </c>
      <c r="B22" s="720"/>
      <c r="C22" s="845"/>
      <c r="D22" s="155">
        <f>SUM(D12:D21)</f>
        <v>728.10500000000002</v>
      </c>
      <c r="E22" s="152"/>
      <c r="F22" s="152"/>
      <c r="G22" s="152"/>
      <c r="H22" s="152"/>
      <c r="I22" s="126">
        <f>SUM(I12:I21)</f>
        <v>-72387.876741999979</v>
      </c>
      <c r="J22" s="509">
        <f>SUM(I12:I20)</f>
        <v>-58982.935301999983</v>
      </c>
    </row>
    <row r="23" spans="1:10" ht="13.8" thickBot="1" x14ac:dyDescent="0.3">
      <c r="A23" s="119" t="s">
        <v>271</v>
      </c>
      <c r="B23" s="151" t="s">
        <v>263</v>
      </c>
      <c r="C23" s="139"/>
      <c r="D23" s="144"/>
      <c r="E23" s="392"/>
      <c r="F23" s="144"/>
      <c r="G23" s="144"/>
      <c r="H23" s="8"/>
      <c r="I23" s="127"/>
    </row>
    <row r="24" spans="1:10" ht="13.8" thickBot="1" x14ac:dyDescent="0.3">
      <c r="A24" s="388" t="s">
        <v>787</v>
      </c>
      <c r="B24" s="48"/>
      <c r="C24" s="140" t="s">
        <v>264</v>
      </c>
      <c r="D24" s="433">
        <f>'DA Uso de la tierra'!J66</f>
        <v>14219</v>
      </c>
      <c r="E24" s="395">
        <f>'DA y FE'!$N$28</f>
        <v>44.680851063829792</v>
      </c>
      <c r="F24" s="9">
        <f>'DA y FE'!$M$11</f>
        <v>0.47</v>
      </c>
      <c r="G24" s="153">
        <v>0</v>
      </c>
      <c r="H24" s="153">
        <v>0</v>
      </c>
      <c r="I24" s="386">
        <f>G24+((0-E24)*D24*F24)-H24</f>
        <v>-298599</v>
      </c>
    </row>
    <row r="25" spans="1:10" ht="13.8" thickBot="1" x14ac:dyDescent="0.3">
      <c r="A25" s="719" t="s">
        <v>54</v>
      </c>
      <c r="B25" s="720"/>
      <c r="C25" s="765"/>
      <c r="D25" s="383">
        <f>D24</f>
        <v>14219</v>
      </c>
      <c r="E25" s="396"/>
      <c r="F25" s="10"/>
      <c r="G25" s="10"/>
      <c r="H25" s="126"/>
      <c r="I25" s="126">
        <f>I24</f>
        <v>-298599</v>
      </c>
    </row>
    <row r="26" spans="1:10" ht="13.8" thickBot="1" x14ac:dyDescent="0.3">
      <c r="A26" s="119" t="s">
        <v>237</v>
      </c>
      <c r="B26" s="151" t="s">
        <v>263</v>
      </c>
      <c r="C26" s="139"/>
      <c r="D26" s="392"/>
      <c r="E26" s="392"/>
      <c r="F26" s="144"/>
      <c r="G26" s="144"/>
      <c r="H26" s="8"/>
      <c r="I26" s="127"/>
    </row>
    <row r="27" spans="1:10" ht="13.8" thickBot="1" x14ac:dyDescent="0.3">
      <c r="A27" s="388" t="s">
        <v>760</v>
      </c>
      <c r="B27" s="48"/>
      <c r="C27" s="140" t="s">
        <v>264</v>
      </c>
      <c r="D27" s="433">
        <f>'DA Uso de la tierra'!J67</f>
        <v>280</v>
      </c>
      <c r="E27" s="395">
        <f>'DA y FE'!$L$35</f>
        <v>80</v>
      </c>
      <c r="F27" s="9">
        <f>'DA y FE'!$M$11</f>
        <v>0.47</v>
      </c>
      <c r="G27" s="153">
        <v>0</v>
      </c>
      <c r="H27" s="153">
        <v>0</v>
      </c>
      <c r="I27" s="386">
        <f>G27+((0-E27)*D27*F27)-H27</f>
        <v>-10528</v>
      </c>
    </row>
    <row r="28" spans="1:10" ht="13.8" thickBot="1" x14ac:dyDescent="0.3">
      <c r="A28" s="719" t="s">
        <v>54</v>
      </c>
      <c r="B28" s="720"/>
      <c r="C28" s="765"/>
      <c r="D28" s="383">
        <f>D27</f>
        <v>280</v>
      </c>
      <c r="E28" s="396"/>
      <c r="F28" s="10"/>
      <c r="G28" s="10"/>
      <c r="H28" s="126"/>
      <c r="I28" s="126">
        <f>I27</f>
        <v>-10528</v>
      </c>
    </row>
    <row r="29" spans="1:10" ht="13.05" customHeight="1" thickBot="1" x14ac:dyDescent="0.3">
      <c r="A29" s="119" t="s">
        <v>238</v>
      </c>
      <c r="B29" s="151" t="s">
        <v>263</v>
      </c>
      <c r="C29" s="139"/>
      <c r="D29" s="393"/>
      <c r="E29" s="393"/>
      <c r="F29" s="7"/>
      <c r="G29" s="7"/>
      <c r="H29" s="58"/>
      <c r="I29" s="127"/>
    </row>
    <row r="30" spans="1:10" ht="13.8" thickBot="1" x14ac:dyDescent="0.3">
      <c r="A30" s="388" t="s">
        <v>786</v>
      </c>
      <c r="B30" s="48"/>
      <c r="C30" s="140" t="s">
        <v>264</v>
      </c>
      <c r="D30" s="433">
        <f>'DA Uso de la tierra'!J68</f>
        <v>444</v>
      </c>
      <c r="E30" s="397">
        <v>0</v>
      </c>
      <c r="F30" s="9">
        <f>'DA y FE'!$M$11</f>
        <v>0.47</v>
      </c>
      <c r="G30" s="153">
        <v>0</v>
      </c>
      <c r="H30" s="153">
        <v>0</v>
      </c>
      <c r="I30" s="386">
        <f>G30+((0-E30)*D30*F30)-H30</f>
        <v>0</v>
      </c>
    </row>
    <row r="31" spans="1:10" ht="13.8" thickBot="1" x14ac:dyDescent="0.3">
      <c r="A31" s="719" t="s">
        <v>54</v>
      </c>
      <c r="B31" s="720"/>
      <c r="C31" s="765"/>
      <c r="D31" s="383">
        <f>D30</f>
        <v>444</v>
      </c>
      <c r="E31" s="396"/>
      <c r="F31" s="10"/>
      <c r="G31" s="10"/>
      <c r="H31" s="147"/>
      <c r="I31" s="126">
        <f>G31+((0-E31)*D31*F31)-H31</f>
        <v>0</v>
      </c>
    </row>
    <row r="32" spans="1:10" ht="13.05" customHeight="1" thickBot="1" x14ac:dyDescent="0.3">
      <c r="A32" s="119" t="s">
        <v>239</v>
      </c>
      <c r="B32" s="151" t="s">
        <v>263</v>
      </c>
      <c r="C32" s="139"/>
      <c r="D32" s="393"/>
      <c r="E32" s="393"/>
      <c r="F32" s="7"/>
      <c r="G32" s="7"/>
      <c r="H32" s="58"/>
      <c r="I32" s="127"/>
    </row>
    <row r="33" spans="1:9" ht="13.8" thickBot="1" x14ac:dyDescent="0.3">
      <c r="A33" s="388" t="s">
        <v>254</v>
      </c>
      <c r="B33" s="48"/>
      <c r="C33" s="140" t="s">
        <v>264</v>
      </c>
      <c r="D33" s="433">
        <f>'DA Uso de la tierra'!J69</f>
        <v>749</v>
      </c>
      <c r="E33" s="397">
        <v>0</v>
      </c>
      <c r="F33" s="9">
        <f>'DA y FE'!$M$11</f>
        <v>0.47</v>
      </c>
      <c r="G33" s="153">
        <v>0</v>
      </c>
      <c r="H33" s="153">
        <v>0</v>
      </c>
      <c r="I33" s="386">
        <f>G33+((0-E33)*D33*F33)-H33</f>
        <v>0</v>
      </c>
    </row>
    <row r="34" spans="1:9" ht="13.8" thickBot="1" x14ac:dyDescent="0.3">
      <c r="A34" s="719" t="s">
        <v>54</v>
      </c>
      <c r="B34" s="720"/>
      <c r="C34" s="765"/>
      <c r="D34" s="383">
        <f>D33</f>
        <v>749</v>
      </c>
      <c r="E34" s="396"/>
      <c r="F34" s="10"/>
      <c r="G34" s="10"/>
      <c r="H34" s="147"/>
      <c r="I34" s="127">
        <f>G34+((0-E34)*D34*F34)-H34</f>
        <v>0</v>
      </c>
    </row>
    <row r="35" spans="1:9" ht="13.8" thickBot="1" x14ac:dyDescent="0.3">
      <c r="A35" s="627" t="s">
        <v>20</v>
      </c>
      <c r="B35" s="628"/>
      <c r="C35" s="764"/>
      <c r="D35" s="394">
        <f>D22+D25+D28+D34+D31</f>
        <v>16420.105</v>
      </c>
      <c r="E35" s="150"/>
      <c r="F35" s="150"/>
      <c r="G35" s="150"/>
      <c r="H35" s="150"/>
      <c r="I35" s="126">
        <f>SUM(I22+I25+I28+I31+I34)</f>
        <v>-381514.87674199999</v>
      </c>
    </row>
    <row r="36" spans="1:9" x14ac:dyDescent="0.25">
      <c r="D36" s="509">
        <f>SUM(D12:D20)</f>
        <v>552.10500000000002</v>
      </c>
    </row>
    <row r="37" spans="1:9" x14ac:dyDescent="0.25">
      <c r="A37" s="854" t="s">
        <v>312</v>
      </c>
      <c r="B37" s="855"/>
      <c r="C37" s="855"/>
      <c r="D37" s="855"/>
      <c r="E37" s="855"/>
      <c r="F37" s="855"/>
      <c r="G37" s="856"/>
    </row>
    <row r="38" spans="1:9" x14ac:dyDescent="0.25">
      <c r="A38" s="722" t="s">
        <v>215</v>
      </c>
      <c r="B38" s="723"/>
      <c r="C38" s="723"/>
      <c r="D38" s="723"/>
      <c r="E38" s="723"/>
      <c r="F38" s="723"/>
      <c r="G38" s="724"/>
    </row>
    <row r="39" spans="1:9" x14ac:dyDescent="0.25">
      <c r="A39" s="725"/>
      <c r="B39" s="726"/>
      <c r="C39" s="726"/>
      <c r="D39" s="726"/>
      <c r="E39" s="726"/>
      <c r="F39" s="726"/>
      <c r="G39" s="727"/>
    </row>
    <row r="40" spans="1:9" x14ac:dyDescent="0.25">
      <c r="A40" s="76" t="s">
        <v>216</v>
      </c>
      <c r="B40" s="76" t="s">
        <v>217</v>
      </c>
      <c r="C40" s="857" t="s">
        <v>218</v>
      </c>
      <c r="D40" s="857"/>
      <c r="E40" s="857"/>
      <c r="F40" s="857" t="s">
        <v>219</v>
      </c>
      <c r="G40" s="857"/>
    </row>
    <row r="41" spans="1:9" ht="36.6" thickBot="1" x14ac:dyDescent="0.35">
      <c r="A41" s="330" t="s">
        <v>265</v>
      </c>
      <c r="B41" s="16" t="s">
        <v>137</v>
      </c>
      <c r="C41" s="849" t="s">
        <v>776</v>
      </c>
      <c r="D41" s="858"/>
      <c r="E41" s="859"/>
      <c r="F41" s="852"/>
      <c r="G41" s="852"/>
    </row>
    <row r="42" spans="1:9" ht="39" customHeight="1" thickTop="1" thickBot="1" x14ac:dyDescent="0.35">
      <c r="A42" s="330" t="s">
        <v>250</v>
      </c>
      <c r="B42" s="16" t="s">
        <v>139</v>
      </c>
      <c r="C42" s="849" t="s">
        <v>844</v>
      </c>
      <c r="D42" s="850"/>
      <c r="E42" s="851"/>
      <c r="F42" s="852"/>
      <c r="G42" s="852"/>
    </row>
    <row r="43" spans="1:9" ht="25.2" thickTop="1" thickBot="1" x14ac:dyDescent="0.3">
      <c r="A43" s="330" t="s">
        <v>251</v>
      </c>
      <c r="B43" s="16" t="s">
        <v>14</v>
      </c>
      <c r="C43" s="853" t="s">
        <v>785</v>
      </c>
      <c r="D43" s="850"/>
      <c r="E43" s="851"/>
      <c r="F43" s="852"/>
      <c r="G43" s="852"/>
    </row>
  </sheetData>
  <mergeCells count="35">
    <mergeCell ref="A25:C25"/>
    <mergeCell ref="A28:C28"/>
    <mergeCell ref="A34:C34"/>
    <mergeCell ref="A35:C35"/>
    <mergeCell ref="A31:C31"/>
    <mergeCell ref="A22:C22"/>
    <mergeCell ref="D5:F5"/>
    <mergeCell ref="A4:B4"/>
    <mergeCell ref="C4:I4"/>
    <mergeCell ref="A5:B5"/>
    <mergeCell ref="E7:E8"/>
    <mergeCell ref="H7:H8"/>
    <mergeCell ref="I7:I8"/>
    <mergeCell ref="G5:I5"/>
    <mergeCell ref="A6:B6"/>
    <mergeCell ref="C6:C10"/>
    <mergeCell ref="A7:A10"/>
    <mergeCell ref="B7:B10"/>
    <mergeCell ref="D7:D8"/>
    <mergeCell ref="C42:E42"/>
    <mergeCell ref="F42:G42"/>
    <mergeCell ref="C43:E43"/>
    <mergeCell ref="F43:G43"/>
    <mergeCell ref="A37:G37"/>
    <mergeCell ref="A38:G39"/>
    <mergeCell ref="F41:G41"/>
    <mergeCell ref="C40:E40"/>
    <mergeCell ref="F40:G40"/>
    <mergeCell ref="C41:E41"/>
    <mergeCell ref="A1:B1"/>
    <mergeCell ref="C1:I1"/>
    <mergeCell ref="A2:B2"/>
    <mergeCell ref="C2:I2"/>
    <mergeCell ref="A3:B3"/>
    <mergeCell ref="C3:I3"/>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C000"/>
  </sheetPr>
  <dimension ref="A1:I43"/>
  <sheetViews>
    <sheetView topLeftCell="A6" workbookViewId="0">
      <selection activeCell="I21" sqref="I21"/>
    </sheetView>
  </sheetViews>
  <sheetFormatPr defaultColWidth="11.5546875" defaultRowHeight="13.2" x14ac:dyDescent="0.25"/>
  <cols>
    <col min="1" max="8" width="16.77734375" customWidth="1"/>
    <col min="9" max="9" width="8.77734375" customWidth="1"/>
  </cols>
  <sheetData>
    <row r="1" spans="1:8" ht="13.8" thickBot="1" x14ac:dyDescent="0.3">
      <c r="A1" s="632" t="s">
        <v>0</v>
      </c>
      <c r="B1" s="633"/>
      <c r="C1" s="634" t="s">
        <v>287</v>
      </c>
      <c r="D1" s="635"/>
      <c r="E1" s="635"/>
      <c r="F1" s="635"/>
      <c r="G1" s="635"/>
      <c r="H1" s="636"/>
    </row>
    <row r="2" spans="1:8" ht="26.1" customHeight="1" thickBot="1" x14ac:dyDescent="0.3">
      <c r="A2" s="632" t="s">
        <v>288</v>
      </c>
      <c r="B2" s="633"/>
      <c r="C2" s="634" t="s">
        <v>558</v>
      </c>
      <c r="D2" s="635"/>
      <c r="E2" s="635"/>
      <c r="F2" s="635"/>
      <c r="G2" s="635"/>
      <c r="H2" s="636"/>
    </row>
    <row r="3" spans="1:8" ht="13.8" thickBot="1" x14ac:dyDescent="0.3">
      <c r="A3" s="632" t="s">
        <v>289</v>
      </c>
      <c r="B3" s="633"/>
      <c r="C3" s="634" t="s">
        <v>190</v>
      </c>
      <c r="D3" s="635"/>
      <c r="E3" s="635"/>
      <c r="F3" s="635"/>
      <c r="G3" s="635"/>
      <c r="H3" s="636"/>
    </row>
    <row r="4" spans="1:8" ht="13.8" thickBot="1" x14ac:dyDescent="0.3">
      <c r="A4" s="632" t="s">
        <v>290</v>
      </c>
      <c r="B4" s="633"/>
      <c r="C4" s="634" t="s">
        <v>351</v>
      </c>
      <c r="D4" s="635"/>
      <c r="E4" s="635"/>
      <c r="F4" s="635"/>
      <c r="G4" s="635"/>
      <c r="H4" s="636"/>
    </row>
    <row r="5" spans="1:8" ht="13.8" thickBot="1" x14ac:dyDescent="0.3">
      <c r="A5" s="637" t="s">
        <v>291</v>
      </c>
      <c r="B5" s="638"/>
      <c r="C5" s="1" t="s">
        <v>292</v>
      </c>
      <c r="D5" s="639" t="s">
        <v>382</v>
      </c>
      <c r="E5" s="640"/>
      <c r="F5" s="640"/>
      <c r="G5" s="640"/>
      <c r="H5" s="756"/>
    </row>
    <row r="6" spans="1:8" ht="57.6" thickBot="1" x14ac:dyDescent="0.3">
      <c r="A6" s="642" t="s">
        <v>298</v>
      </c>
      <c r="B6" s="643"/>
      <c r="C6" s="676" t="s">
        <v>299</v>
      </c>
      <c r="D6" s="13" t="s">
        <v>383</v>
      </c>
      <c r="E6" s="13" t="s">
        <v>384</v>
      </c>
      <c r="F6" s="13" t="s">
        <v>385</v>
      </c>
      <c r="G6" s="13" t="s">
        <v>386</v>
      </c>
      <c r="H6" s="13" t="s">
        <v>456</v>
      </c>
    </row>
    <row r="7" spans="1:8" ht="13.8" thickBot="1" x14ac:dyDescent="0.3">
      <c r="A7" s="625" t="s">
        <v>296</v>
      </c>
      <c r="B7" s="625" t="s">
        <v>297</v>
      </c>
      <c r="C7" s="768"/>
      <c r="D7" s="21" t="s">
        <v>2</v>
      </c>
      <c r="E7" s="21" t="s">
        <v>431</v>
      </c>
      <c r="F7" s="21" t="s">
        <v>431</v>
      </c>
      <c r="G7" s="21" t="s">
        <v>73</v>
      </c>
      <c r="H7" s="21" t="s">
        <v>562</v>
      </c>
    </row>
    <row r="8" spans="1:8" ht="46.2" thickBot="1" x14ac:dyDescent="0.3">
      <c r="A8" s="631"/>
      <c r="B8" s="631"/>
      <c r="C8" s="768"/>
      <c r="D8" s="12" t="s">
        <v>301</v>
      </c>
      <c r="E8" s="12" t="s">
        <v>559</v>
      </c>
      <c r="F8" s="12" t="s">
        <v>560</v>
      </c>
      <c r="G8" s="12" t="s">
        <v>561</v>
      </c>
      <c r="H8" s="19" t="s">
        <v>192</v>
      </c>
    </row>
    <row r="9" spans="1:8" ht="14.4" thickBot="1" x14ac:dyDescent="0.35">
      <c r="A9" s="644"/>
      <c r="B9" s="644"/>
      <c r="C9" s="769"/>
      <c r="D9" s="73" t="s">
        <v>140</v>
      </c>
      <c r="E9" s="73" t="s">
        <v>142</v>
      </c>
      <c r="F9" s="73" t="s">
        <v>141</v>
      </c>
      <c r="G9" s="462" t="s">
        <v>143</v>
      </c>
      <c r="H9" s="73" t="s">
        <v>144</v>
      </c>
    </row>
    <row r="10" spans="1:8" ht="27" thickTop="1" x14ac:dyDescent="0.25">
      <c r="A10" s="119" t="s">
        <v>235</v>
      </c>
      <c r="B10" s="151" t="s">
        <v>263</v>
      </c>
      <c r="C10" s="139"/>
      <c r="D10" s="481"/>
      <c r="E10" s="481"/>
      <c r="F10" s="481"/>
      <c r="G10" s="481"/>
      <c r="H10" s="481"/>
    </row>
    <row r="11" spans="1:8" x14ac:dyDescent="0.25">
      <c r="A11" s="122" t="s">
        <v>205</v>
      </c>
      <c r="B11" s="48"/>
      <c r="C11" s="140" t="s">
        <v>264</v>
      </c>
      <c r="D11" s="433">
        <f>'L-SL-Biomass1 of 1'!D12</f>
        <v>10.395</v>
      </c>
      <c r="E11" s="433">
        <v>0</v>
      </c>
      <c r="F11" s="433">
        <f>'DA y FE'!AD11</f>
        <v>9.77</v>
      </c>
      <c r="G11" s="480">
        <v>1</v>
      </c>
      <c r="H11" s="433">
        <f>D11*(E11-F11)/G11</f>
        <v>-101.55914999999999</v>
      </c>
    </row>
    <row r="12" spans="1:8" ht="21" x14ac:dyDescent="0.25">
      <c r="A12" s="122" t="s">
        <v>206</v>
      </c>
      <c r="B12" s="48"/>
      <c r="C12" s="140"/>
      <c r="D12" s="433">
        <f>'L-SL-Biomass1 of 1'!D13</f>
        <v>75.465000000000003</v>
      </c>
      <c r="E12" s="433">
        <v>0</v>
      </c>
      <c r="F12" s="433">
        <f>'DA y FE'!AD12</f>
        <v>3.9299999999999997</v>
      </c>
      <c r="G12" s="480">
        <v>1</v>
      </c>
      <c r="H12" s="433">
        <f t="shared" ref="H12:H20" si="0">D12*(E12-F12)/G12</f>
        <v>-296.57745</v>
      </c>
    </row>
    <row r="13" spans="1:8" ht="21" x14ac:dyDescent="0.25">
      <c r="A13" s="122" t="s">
        <v>207</v>
      </c>
      <c r="B13" s="48"/>
      <c r="C13" s="140"/>
      <c r="D13" s="433">
        <f>'L-SL-Biomass1 of 1'!D14</f>
        <v>110.88</v>
      </c>
      <c r="E13" s="433">
        <v>0</v>
      </c>
      <c r="F13" s="433">
        <f>'DA y FE'!AD13</f>
        <v>10.09</v>
      </c>
      <c r="G13" s="480">
        <v>1</v>
      </c>
      <c r="H13" s="433">
        <f t="shared" si="0"/>
        <v>-1118.7791999999999</v>
      </c>
    </row>
    <row r="14" spans="1:8" ht="21" x14ac:dyDescent="0.25">
      <c r="A14" s="122" t="s">
        <v>208</v>
      </c>
      <c r="B14" s="48"/>
      <c r="C14" s="140"/>
      <c r="D14" s="433">
        <f>'L-SL-Biomass1 of 1'!D15</f>
        <v>76.77</v>
      </c>
      <c r="E14" s="433">
        <v>0</v>
      </c>
      <c r="F14" s="433">
        <f>'DA y FE'!AD14</f>
        <v>22.89</v>
      </c>
      <c r="G14" s="480">
        <v>1</v>
      </c>
      <c r="H14" s="433">
        <f t="shared" si="0"/>
        <v>-1757.2653</v>
      </c>
    </row>
    <row r="15" spans="1:8" ht="21" x14ac:dyDescent="0.25">
      <c r="A15" s="122" t="s">
        <v>209</v>
      </c>
      <c r="B15" s="48"/>
      <c r="C15" s="140"/>
      <c r="D15" s="433">
        <f>'L-SL-Biomass1 of 1'!D16</f>
        <v>31.814999999999998</v>
      </c>
      <c r="E15" s="433">
        <v>0</v>
      </c>
      <c r="F15" s="433">
        <f>'DA y FE'!AD15</f>
        <v>15.57</v>
      </c>
      <c r="G15" s="480">
        <v>1</v>
      </c>
      <c r="H15" s="433">
        <f t="shared" si="0"/>
        <v>-495.35954999999996</v>
      </c>
    </row>
    <row r="16" spans="1:8" ht="31.2" x14ac:dyDescent="0.25">
      <c r="A16" s="122" t="s">
        <v>210</v>
      </c>
      <c r="B16" s="48"/>
      <c r="C16" s="140"/>
      <c r="D16" s="433">
        <f>'L-SL-Biomass1 of 1'!D17</f>
        <v>204.03</v>
      </c>
      <c r="E16" s="433">
        <v>0</v>
      </c>
      <c r="F16" s="433">
        <f>'DA y FE'!AD16</f>
        <v>16.39</v>
      </c>
      <c r="G16" s="480">
        <v>1</v>
      </c>
      <c r="H16" s="433">
        <f t="shared" si="0"/>
        <v>-3344.0517</v>
      </c>
    </row>
    <row r="17" spans="1:9" ht="21" x14ac:dyDescent="0.25">
      <c r="A17" s="122" t="s">
        <v>211</v>
      </c>
      <c r="B17" s="48"/>
      <c r="C17" s="140"/>
      <c r="D17" s="433">
        <f>'L-SL-Biomass1 of 1'!D18</f>
        <v>21.465</v>
      </c>
      <c r="E17" s="433">
        <v>0</v>
      </c>
      <c r="F17" s="433">
        <f>'DA y FE'!AD17</f>
        <v>11.68</v>
      </c>
      <c r="G17" s="480">
        <v>1</v>
      </c>
      <c r="H17" s="433">
        <f t="shared" si="0"/>
        <v>-250.71119999999999</v>
      </c>
    </row>
    <row r="18" spans="1:9" x14ac:dyDescent="0.25">
      <c r="A18" s="122" t="s">
        <v>212</v>
      </c>
      <c r="B18" s="48"/>
      <c r="C18" s="140"/>
      <c r="D18" s="433">
        <f>'L-SL-Biomass1 of 1'!D19</f>
        <v>15.3</v>
      </c>
      <c r="E18" s="433">
        <v>0</v>
      </c>
      <c r="F18" s="433">
        <f>'DA y FE'!AD18</f>
        <v>3.96</v>
      </c>
      <c r="G18" s="480">
        <v>1</v>
      </c>
      <c r="H18" s="433">
        <f t="shared" si="0"/>
        <v>-60.588000000000001</v>
      </c>
    </row>
    <row r="19" spans="1:9" x14ac:dyDescent="0.25">
      <c r="A19" s="122" t="s">
        <v>213</v>
      </c>
      <c r="B19" s="48"/>
      <c r="C19" s="140"/>
      <c r="D19" s="433">
        <f>'L-SL-Biomass1 of 1'!D20</f>
        <v>5.9850000000000003</v>
      </c>
      <c r="E19" s="433">
        <v>0</v>
      </c>
      <c r="F19" s="433">
        <f>'DA y FE'!AD19</f>
        <v>10.09</v>
      </c>
      <c r="G19" s="480">
        <v>1</v>
      </c>
      <c r="H19" s="433">
        <f t="shared" si="0"/>
        <v>-60.388650000000005</v>
      </c>
    </row>
    <row r="20" spans="1:9" ht="13.8" thickBot="1" x14ac:dyDescent="0.3">
      <c r="A20" s="122" t="s">
        <v>214</v>
      </c>
      <c r="B20" s="48"/>
      <c r="C20" s="140"/>
      <c r="D20" s="433">
        <f>'L-SL-Biomass1 of 1'!D21</f>
        <v>176</v>
      </c>
      <c r="E20" s="433">
        <v>0</v>
      </c>
      <c r="F20" s="433">
        <f>'DA y FE'!AD20</f>
        <v>10.386059999999999</v>
      </c>
      <c r="G20" s="480">
        <v>1</v>
      </c>
      <c r="H20" s="433">
        <f t="shared" si="0"/>
        <v>-1827.9465599999999</v>
      </c>
    </row>
    <row r="21" spans="1:9" ht="13.8" thickBot="1" x14ac:dyDescent="0.3">
      <c r="A21" s="719" t="s">
        <v>54</v>
      </c>
      <c r="B21" s="720"/>
      <c r="C21" s="845"/>
      <c r="D21" s="155">
        <f>SUM(D11:D20)</f>
        <v>728.10500000000002</v>
      </c>
      <c r="E21" s="155"/>
      <c r="F21" s="155"/>
      <c r="G21" s="155"/>
      <c r="H21" s="155">
        <f t="shared" ref="H21" si="1">SUM(H11:H20)</f>
        <v>-9313.2267599999996</v>
      </c>
      <c r="I21" s="509">
        <f>SUM(H11:H19)</f>
        <v>-7485.2801999999992</v>
      </c>
    </row>
    <row r="22" spans="1:9" ht="13.8" thickBot="1" x14ac:dyDescent="0.3">
      <c r="A22" s="119" t="s">
        <v>271</v>
      </c>
      <c r="B22" s="151" t="s">
        <v>263</v>
      </c>
      <c r="C22" s="139"/>
      <c r="D22" s="144"/>
      <c r="E22" s="433"/>
      <c r="F22" s="433"/>
      <c r="G22" s="480"/>
      <c r="H22" s="433"/>
    </row>
    <row r="23" spans="1:9" ht="13.8" thickBot="1" x14ac:dyDescent="0.3">
      <c r="A23" s="388" t="s">
        <v>787</v>
      </c>
      <c r="B23" s="48"/>
      <c r="C23" s="140" t="s">
        <v>264</v>
      </c>
      <c r="D23" s="433">
        <f>'L-SL-Biomass1 of 1'!$D$24</f>
        <v>14219</v>
      </c>
      <c r="E23" s="433">
        <v>0</v>
      </c>
      <c r="F23" s="433">
        <v>0</v>
      </c>
      <c r="G23" s="480">
        <v>1</v>
      </c>
      <c r="H23" s="433">
        <f t="shared" ref="H23" si="2">D23*(E23-F23)/G23</f>
        <v>0</v>
      </c>
    </row>
    <row r="24" spans="1:9" ht="13.8" thickBot="1" x14ac:dyDescent="0.3">
      <c r="A24" s="719" t="s">
        <v>54</v>
      </c>
      <c r="B24" s="720"/>
      <c r="C24" s="765"/>
      <c r="D24" s="383">
        <f>D23</f>
        <v>14219</v>
      </c>
      <c r="E24" s="383"/>
      <c r="F24" s="383"/>
      <c r="G24" s="383"/>
      <c r="H24" s="383">
        <f t="shared" ref="H24" si="3">H23</f>
        <v>0</v>
      </c>
    </row>
    <row r="25" spans="1:9" ht="13.8" thickBot="1" x14ac:dyDescent="0.3">
      <c r="A25" s="119" t="s">
        <v>237</v>
      </c>
      <c r="B25" s="151" t="s">
        <v>263</v>
      </c>
      <c r="C25" s="139"/>
      <c r="D25" s="392"/>
      <c r="E25" s="433"/>
      <c r="F25" s="433"/>
      <c r="G25" s="480"/>
      <c r="H25" s="433"/>
    </row>
    <row r="26" spans="1:9" ht="13.8" thickBot="1" x14ac:dyDescent="0.3">
      <c r="A26" s="388" t="s">
        <v>760</v>
      </c>
      <c r="B26" s="48"/>
      <c r="C26" s="140" t="s">
        <v>264</v>
      </c>
      <c r="D26" s="433">
        <f>'L-SL-Biomass1 of 1'!$D$27</f>
        <v>280</v>
      </c>
      <c r="E26" s="433">
        <v>0</v>
      </c>
      <c r="F26" s="433">
        <v>0</v>
      </c>
      <c r="G26" s="480">
        <v>1</v>
      </c>
      <c r="H26" s="433">
        <f t="shared" ref="H26" si="4">D26*(E26-F26)/G26</f>
        <v>0</v>
      </c>
    </row>
    <row r="27" spans="1:9" ht="13.8" thickBot="1" x14ac:dyDescent="0.3">
      <c r="A27" s="719" t="s">
        <v>54</v>
      </c>
      <c r="B27" s="720"/>
      <c r="C27" s="765"/>
      <c r="D27" s="383">
        <f>D26</f>
        <v>280</v>
      </c>
      <c r="E27" s="383"/>
      <c r="F27" s="383"/>
      <c r="G27" s="383"/>
      <c r="H27" s="383">
        <f t="shared" ref="H27" si="5">H26</f>
        <v>0</v>
      </c>
    </row>
    <row r="28" spans="1:9" ht="13.8" thickBot="1" x14ac:dyDescent="0.3">
      <c r="A28" s="119" t="s">
        <v>238</v>
      </c>
      <c r="B28" s="151" t="s">
        <v>263</v>
      </c>
      <c r="C28" s="139"/>
      <c r="D28" s="393"/>
      <c r="E28" s="433"/>
      <c r="F28" s="433"/>
      <c r="G28" s="480"/>
      <c r="H28" s="433"/>
    </row>
    <row r="29" spans="1:9" ht="13.8" thickBot="1" x14ac:dyDescent="0.3">
      <c r="A29" s="388" t="s">
        <v>786</v>
      </c>
      <c r="B29" s="48"/>
      <c r="C29" s="140" t="s">
        <v>264</v>
      </c>
      <c r="D29" s="433">
        <f>'L-SL-Biomass1 of 1'!$D$30</f>
        <v>444</v>
      </c>
      <c r="E29" s="433">
        <v>0</v>
      </c>
      <c r="F29" s="433">
        <v>0</v>
      </c>
      <c r="G29" s="480">
        <v>1</v>
      </c>
      <c r="H29" s="433">
        <f t="shared" ref="H29" si="6">D29*(E29-F29)/G29</f>
        <v>0</v>
      </c>
    </row>
    <row r="30" spans="1:9" ht="13.8" thickBot="1" x14ac:dyDescent="0.3">
      <c r="A30" s="719" t="s">
        <v>54</v>
      </c>
      <c r="B30" s="720"/>
      <c r="C30" s="765"/>
      <c r="D30" s="383">
        <f>D29</f>
        <v>444</v>
      </c>
      <c r="E30" s="383"/>
      <c r="F30" s="383"/>
      <c r="G30" s="383"/>
      <c r="H30" s="383">
        <f t="shared" ref="H30" si="7">H29</f>
        <v>0</v>
      </c>
    </row>
    <row r="31" spans="1:9" ht="13.8" thickBot="1" x14ac:dyDescent="0.3">
      <c r="A31" s="119" t="s">
        <v>239</v>
      </c>
      <c r="B31" s="151" t="s">
        <v>263</v>
      </c>
      <c r="C31" s="139"/>
      <c r="D31" s="393"/>
      <c r="E31" s="433"/>
      <c r="F31" s="433"/>
      <c r="G31" s="480"/>
      <c r="H31" s="433"/>
    </row>
    <row r="32" spans="1:9" ht="13.8" thickBot="1" x14ac:dyDescent="0.3">
      <c r="A32" s="388" t="s">
        <v>254</v>
      </c>
      <c r="B32" s="48"/>
      <c r="C32" s="140" t="s">
        <v>264</v>
      </c>
      <c r="D32" s="433">
        <f>'L-SL-Biomass1 of 1'!$D$33</f>
        <v>749</v>
      </c>
      <c r="E32" s="433">
        <v>0</v>
      </c>
      <c r="F32" s="433">
        <v>0</v>
      </c>
      <c r="G32" s="480">
        <v>1</v>
      </c>
      <c r="H32" s="433"/>
    </row>
    <row r="33" spans="1:8" ht="13.8" thickBot="1" x14ac:dyDescent="0.3">
      <c r="A33" s="719" t="s">
        <v>54</v>
      </c>
      <c r="B33" s="720"/>
      <c r="C33" s="765"/>
      <c r="D33" s="383">
        <f>D32</f>
        <v>749</v>
      </c>
      <c r="E33" s="383"/>
      <c r="F33" s="383"/>
      <c r="G33" s="383"/>
      <c r="H33" s="383">
        <f t="shared" ref="H33" si="8">H32</f>
        <v>0</v>
      </c>
    </row>
    <row r="34" spans="1:8" ht="13.8" thickBot="1" x14ac:dyDescent="0.3">
      <c r="A34" s="627" t="s">
        <v>20</v>
      </c>
      <c r="B34" s="628"/>
      <c r="C34" s="764"/>
      <c r="D34" s="394">
        <f>D21+D24+D27+D33+D30</f>
        <v>16420.105</v>
      </c>
      <c r="E34" s="394"/>
      <c r="F34" s="394"/>
      <c r="G34" s="394"/>
      <c r="H34" s="394">
        <f t="shared" ref="H34" si="9">H21+H24+H27+H33+H30</f>
        <v>-9313.2267599999996</v>
      </c>
    </row>
    <row r="37" spans="1:8" x14ac:dyDescent="0.25">
      <c r="A37" s="854" t="s">
        <v>312</v>
      </c>
      <c r="B37" s="855"/>
      <c r="C37" s="855"/>
      <c r="D37" s="855"/>
      <c r="E37" s="855"/>
      <c r="F37" s="855"/>
      <c r="G37" s="856"/>
    </row>
    <row r="38" spans="1:8" x14ac:dyDescent="0.25">
      <c r="A38" s="722" t="s">
        <v>215</v>
      </c>
      <c r="B38" s="723"/>
      <c r="C38" s="723"/>
      <c r="D38" s="723"/>
      <c r="E38" s="723"/>
      <c r="F38" s="723"/>
      <c r="G38" s="724"/>
    </row>
    <row r="39" spans="1:8" x14ac:dyDescent="0.25">
      <c r="A39" s="725"/>
      <c r="B39" s="726"/>
      <c r="C39" s="726"/>
      <c r="D39" s="726"/>
      <c r="E39" s="726"/>
      <c r="F39" s="726"/>
      <c r="G39" s="727"/>
    </row>
    <row r="40" spans="1:8" x14ac:dyDescent="0.25">
      <c r="A40" s="76" t="s">
        <v>216</v>
      </c>
      <c r="B40" s="76" t="s">
        <v>217</v>
      </c>
      <c r="C40" s="857" t="s">
        <v>218</v>
      </c>
      <c r="D40" s="857"/>
      <c r="E40" s="857"/>
      <c r="F40" s="857" t="s">
        <v>219</v>
      </c>
      <c r="G40" s="857"/>
    </row>
    <row r="41" spans="1:8" ht="36.6" thickBot="1" x14ac:dyDescent="0.35">
      <c r="A41" s="330" t="s">
        <v>265</v>
      </c>
      <c r="B41" s="5" t="s">
        <v>140</v>
      </c>
      <c r="C41" s="849" t="s">
        <v>776</v>
      </c>
      <c r="D41" s="858"/>
      <c r="E41" s="859"/>
      <c r="F41" s="852"/>
      <c r="G41" s="852"/>
    </row>
    <row r="42" spans="1:8" ht="49.2" thickTop="1" thickBot="1" x14ac:dyDescent="0.35">
      <c r="A42" s="330" t="s">
        <v>385</v>
      </c>
      <c r="B42" s="5" t="s">
        <v>141</v>
      </c>
      <c r="C42" s="849" t="s">
        <v>832</v>
      </c>
      <c r="D42" s="850"/>
      <c r="E42" s="851"/>
      <c r="F42" s="852"/>
      <c r="G42" s="852"/>
    </row>
    <row r="43" spans="1:8" ht="13.8" thickTop="1" x14ac:dyDescent="0.25"/>
  </sheetData>
  <mergeCells count="28">
    <mergeCell ref="C42:E42"/>
    <mergeCell ref="F42:G42"/>
    <mergeCell ref="A38:G39"/>
    <mergeCell ref="C40:E40"/>
    <mergeCell ref="F40:G40"/>
    <mergeCell ref="C41:E41"/>
    <mergeCell ref="F41:G41"/>
    <mergeCell ref="A27:C27"/>
    <mergeCell ref="A30:C30"/>
    <mergeCell ref="A33:C33"/>
    <mergeCell ref="A34:C34"/>
    <mergeCell ref="A37:G37"/>
    <mergeCell ref="A1:B1"/>
    <mergeCell ref="C1:H1"/>
    <mergeCell ref="A2:B2"/>
    <mergeCell ref="C2:H2"/>
    <mergeCell ref="A3:B3"/>
    <mergeCell ref="C3:H3"/>
    <mergeCell ref="A24:C24"/>
    <mergeCell ref="A21:C21"/>
    <mergeCell ref="A4:B4"/>
    <mergeCell ref="C4:H4"/>
    <mergeCell ref="A5:B5"/>
    <mergeCell ref="D5:H5"/>
    <mergeCell ref="A6:B6"/>
    <mergeCell ref="C6:C9"/>
    <mergeCell ref="A7:A9"/>
    <mergeCell ref="B7:B9"/>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C000"/>
  </sheetPr>
  <dimension ref="A1:M34"/>
  <sheetViews>
    <sheetView zoomScale="110" zoomScaleNormal="110" workbookViewId="0">
      <selection activeCell="B36" sqref="B36"/>
    </sheetView>
  </sheetViews>
  <sheetFormatPr defaultColWidth="11.5546875" defaultRowHeight="13.2" x14ac:dyDescent="0.25"/>
  <cols>
    <col min="1" max="13" width="16.77734375" customWidth="1"/>
    <col min="14" max="14" width="8.77734375" customWidth="1"/>
  </cols>
  <sheetData>
    <row r="1" spans="1:13" ht="13.8" thickBot="1" x14ac:dyDescent="0.3">
      <c r="A1" s="632" t="s">
        <v>0</v>
      </c>
      <c r="B1" s="633"/>
      <c r="C1" s="634" t="s">
        <v>287</v>
      </c>
      <c r="D1" s="635"/>
      <c r="E1" s="635"/>
      <c r="F1" s="635"/>
      <c r="G1" s="635"/>
      <c r="H1" s="635"/>
      <c r="I1" s="635"/>
      <c r="J1" s="635"/>
      <c r="K1" s="635"/>
      <c r="L1" s="635"/>
      <c r="M1" s="636"/>
    </row>
    <row r="2" spans="1:13" ht="13.8" thickBot="1" x14ac:dyDescent="0.3">
      <c r="A2" s="632" t="s">
        <v>288</v>
      </c>
      <c r="B2" s="633"/>
      <c r="C2" s="634" t="s">
        <v>563</v>
      </c>
      <c r="D2" s="635"/>
      <c r="E2" s="635"/>
      <c r="F2" s="635"/>
      <c r="G2" s="635"/>
      <c r="H2" s="635"/>
      <c r="I2" s="635"/>
      <c r="J2" s="635"/>
      <c r="K2" s="635"/>
      <c r="L2" s="635"/>
      <c r="M2" s="636"/>
    </row>
    <row r="3" spans="1:13" ht="13.8" thickBot="1" x14ac:dyDescent="0.3">
      <c r="A3" s="632" t="s">
        <v>289</v>
      </c>
      <c r="B3" s="633"/>
      <c r="C3" s="634" t="s">
        <v>190</v>
      </c>
      <c r="D3" s="635"/>
      <c r="E3" s="635"/>
      <c r="F3" s="635"/>
      <c r="G3" s="635"/>
      <c r="H3" s="635"/>
      <c r="I3" s="635"/>
      <c r="J3" s="635"/>
      <c r="K3" s="635"/>
      <c r="L3" s="635"/>
      <c r="M3" s="636"/>
    </row>
    <row r="4" spans="1:13" ht="13.8" thickBot="1" x14ac:dyDescent="0.3">
      <c r="A4" s="632" t="s">
        <v>290</v>
      </c>
      <c r="B4" s="633"/>
      <c r="C4" s="634" t="s">
        <v>393</v>
      </c>
      <c r="D4" s="635"/>
      <c r="E4" s="635"/>
      <c r="F4" s="635"/>
      <c r="G4" s="635"/>
      <c r="H4" s="635"/>
      <c r="I4" s="635"/>
      <c r="J4" s="635"/>
      <c r="K4" s="635"/>
      <c r="L4" s="635"/>
      <c r="M4" s="636"/>
    </row>
    <row r="5" spans="1:13" ht="13.8" thickBot="1" x14ac:dyDescent="0.3">
      <c r="A5" s="637" t="s">
        <v>291</v>
      </c>
      <c r="B5" s="638"/>
      <c r="C5" s="1" t="s">
        <v>292</v>
      </c>
      <c r="D5" s="639" t="s">
        <v>462</v>
      </c>
      <c r="E5" s="640"/>
      <c r="F5" s="640"/>
      <c r="G5" s="640"/>
      <c r="H5" s="640"/>
      <c r="I5" s="640"/>
      <c r="J5" s="640"/>
      <c r="K5" s="640"/>
      <c r="L5" s="640"/>
      <c r="M5" s="641"/>
    </row>
    <row r="6" spans="1:13" x14ac:dyDescent="0.25">
      <c r="A6" s="870" t="s">
        <v>298</v>
      </c>
      <c r="B6" s="871"/>
      <c r="C6" s="746" t="s">
        <v>299</v>
      </c>
      <c r="D6" s="867" t="s">
        <v>463</v>
      </c>
      <c r="E6" s="867" t="s">
        <v>564</v>
      </c>
      <c r="F6" s="867" t="s">
        <v>398</v>
      </c>
      <c r="G6" s="867" t="s">
        <v>399</v>
      </c>
      <c r="H6" s="867" t="s">
        <v>400</v>
      </c>
      <c r="I6" s="867" t="s">
        <v>401</v>
      </c>
      <c r="J6" s="867" t="s">
        <v>402</v>
      </c>
      <c r="K6" s="867" t="s">
        <v>403</v>
      </c>
      <c r="L6" s="867" t="s">
        <v>404</v>
      </c>
      <c r="M6" s="867" t="s">
        <v>405</v>
      </c>
    </row>
    <row r="7" spans="1:13" x14ac:dyDescent="0.25">
      <c r="A7" s="872"/>
      <c r="B7" s="873"/>
      <c r="C7" s="747"/>
      <c r="D7" s="868"/>
      <c r="E7" s="763"/>
      <c r="F7" s="868"/>
      <c r="G7" s="868"/>
      <c r="H7" s="868"/>
      <c r="I7" s="868"/>
      <c r="J7" s="868"/>
      <c r="K7" s="868"/>
      <c r="L7" s="868"/>
      <c r="M7" s="868"/>
    </row>
    <row r="8" spans="1:13" ht="13.8" thickBot="1" x14ac:dyDescent="0.3">
      <c r="A8" s="874"/>
      <c r="B8" s="875"/>
      <c r="C8" s="747"/>
      <c r="D8" s="869"/>
      <c r="E8" s="669"/>
      <c r="F8" s="869"/>
      <c r="G8" s="869"/>
      <c r="H8" s="869"/>
      <c r="I8" s="869"/>
      <c r="J8" s="869"/>
      <c r="K8" s="869"/>
      <c r="L8" s="869"/>
      <c r="M8" s="869"/>
    </row>
    <row r="9" spans="1:13" x14ac:dyDescent="0.25">
      <c r="A9" s="746" t="s">
        <v>296</v>
      </c>
      <c r="B9" s="746" t="s">
        <v>297</v>
      </c>
      <c r="C9" s="747"/>
      <c r="D9" s="746" t="s">
        <v>2</v>
      </c>
      <c r="E9" s="746" t="s">
        <v>566</v>
      </c>
      <c r="F9" s="746" t="s">
        <v>73</v>
      </c>
      <c r="G9" s="746" t="s">
        <v>80</v>
      </c>
      <c r="H9" s="746" t="s">
        <v>80</v>
      </c>
      <c r="I9" s="746" t="s">
        <v>80</v>
      </c>
      <c r="J9" s="746" t="s">
        <v>80</v>
      </c>
      <c r="K9" s="746" t="s">
        <v>80</v>
      </c>
      <c r="L9" s="746" t="s">
        <v>80</v>
      </c>
      <c r="M9" s="746" t="s">
        <v>565</v>
      </c>
    </row>
    <row r="10" spans="1:13" ht="13.8" thickBot="1" x14ac:dyDescent="0.3">
      <c r="A10" s="747"/>
      <c r="B10" s="747"/>
      <c r="C10" s="747"/>
      <c r="D10" s="749"/>
      <c r="E10" s="830"/>
      <c r="F10" s="749"/>
      <c r="G10" s="749"/>
      <c r="H10" s="749"/>
      <c r="I10" s="749"/>
      <c r="J10" s="749"/>
      <c r="K10" s="749"/>
      <c r="L10" s="749"/>
      <c r="M10" s="830"/>
    </row>
    <row r="11" spans="1:13" x14ac:dyDescent="0.25">
      <c r="A11" s="747"/>
      <c r="B11" s="747"/>
      <c r="C11" s="747"/>
      <c r="D11" s="746"/>
      <c r="E11" s="746" t="s">
        <v>504</v>
      </c>
      <c r="F11" s="746" t="s">
        <v>567</v>
      </c>
      <c r="G11" s="746" t="s">
        <v>575</v>
      </c>
      <c r="H11" s="746" t="s">
        <v>575</v>
      </c>
      <c r="I11" s="746" t="s">
        <v>575</v>
      </c>
      <c r="J11" s="746" t="s">
        <v>575</v>
      </c>
      <c r="K11" s="746" t="s">
        <v>575</v>
      </c>
      <c r="L11" s="746" t="s">
        <v>575</v>
      </c>
      <c r="M11" s="34" t="s">
        <v>193</v>
      </c>
    </row>
    <row r="12" spans="1:13" ht="13.8" thickBot="1" x14ac:dyDescent="0.3">
      <c r="A12" s="747"/>
      <c r="B12" s="747"/>
      <c r="C12" s="747"/>
      <c r="D12" s="749"/>
      <c r="E12" s="749"/>
      <c r="F12" s="749"/>
      <c r="G12" s="749"/>
      <c r="H12" s="749"/>
      <c r="I12" s="749"/>
      <c r="J12" s="749"/>
      <c r="K12" s="749"/>
      <c r="L12" s="749"/>
      <c r="M12" s="35" t="s">
        <v>122</v>
      </c>
    </row>
    <row r="13" spans="1:13" ht="13.8" thickBot="1" x14ac:dyDescent="0.3">
      <c r="A13" s="748"/>
      <c r="B13" s="748"/>
      <c r="C13" s="748"/>
      <c r="D13" s="45" t="s">
        <v>85</v>
      </c>
      <c r="E13" s="45" t="s">
        <v>86</v>
      </c>
      <c r="F13" s="45" t="s">
        <v>34</v>
      </c>
      <c r="G13" s="45" t="s">
        <v>87</v>
      </c>
      <c r="H13" s="45" t="s">
        <v>88</v>
      </c>
      <c r="I13" s="45" t="s">
        <v>89</v>
      </c>
      <c r="J13" s="45" t="s">
        <v>90</v>
      </c>
      <c r="K13" s="45" t="s">
        <v>91</v>
      </c>
      <c r="L13" s="45" t="s">
        <v>92</v>
      </c>
      <c r="M13" s="45" t="s">
        <v>93</v>
      </c>
    </row>
    <row r="14" spans="1:13" ht="14.4" thickTop="1" thickBot="1" x14ac:dyDescent="0.3">
      <c r="A14" s="866"/>
      <c r="B14" s="866"/>
      <c r="C14" s="62" t="s">
        <v>17</v>
      </c>
      <c r="D14" s="72">
        <v>0</v>
      </c>
      <c r="E14" s="72">
        <v>0</v>
      </c>
      <c r="F14" s="62">
        <v>20</v>
      </c>
      <c r="G14" s="72">
        <v>0</v>
      </c>
      <c r="H14" s="72">
        <v>0</v>
      </c>
      <c r="I14" s="72">
        <v>0</v>
      </c>
      <c r="J14" s="72">
        <v>0</v>
      </c>
      <c r="K14" s="72">
        <v>0</v>
      </c>
      <c r="L14" s="72">
        <v>0</v>
      </c>
      <c r="M14" s="63" t="s">
        <v>270</v>
      </c>
    </row>
    <row r="15" spans="1:13" ht="13.8" thickBot="1" x14ac:dyDescent="0.3">
      <c r="A15" s="749"/>
      <c r="B15" s="749"/>
      <c r="C15" s="62" t="s">
        <v>18</v>
      </c>
      <c r="D15" s="72">
        <v>0</v>
      </c>
      <c r="E15" s="72">
        <v>0</v>
      </c>
      <c r="F15" s="62">
        <v>20</v>
      </c>
      <c r="G15" s="72">
        <v>0</v>
      </c>
      <c r="H15" s="72">
        <v>0</v>
      </c>
      <c r="I15" s="72">
        <v>0</v>
      </c>
      <c r="J15" s="72">
        <v>0</v>
      </c>
      <c r="K15" s="72">
        <v>0</v>
      </c>
      <c r="L15" s="72">
        <v>0</v>
      </c>
      <c r="M15" s="63" t="s">
        <v>270</v>
      </c>
    </row>
    <row r="16" spans="1:13" ht="13.8" thickBot="1" x14ac:dyDescent="0.3">
      <c r="A16" s="863" t="s">
        <v>54</v>
      </c>
      <c r="B16" s="864"/>
      <c r="C16" s="865"/>
      <c r="D16" s="72">
        <v>0</v>
      </c>
      <c r="E16" s="72">
        <v>0</v>
      </c>
      <c r="F16" s="64"/>
      <c r="G16" s="72">
        <v>0</v>
      </c>
      <c r="H16" s="72">
        <v>0</v>
      </c>
      <c r="I16" s="72">
        <v>0</v>
      </c>
      <c r="J16" s="72">
        <v>0</v>
      </c>
      <c r="K16" s="72">
        <v>0</v>
      </c>
      <c r="L16" s="72">
        <v>0</v>
      </c>
      <c r="M16" s="63" t="s">
        <v>270</v>
      </c>
    </row>
    <row r="17" spans="1:13" ht="13.8" thickBot="1" x14ac:dyDescent="0.3">
      <c r="A17" s="746"/>
      <c r="B17" s="746"/>
      <c r="C17" s="62" t="s">
        <v>17</v>
      </c>
      <c r="D17" s="72">
        <v>0</v>
      </c>
      <c r="E17" s="72">
        <v>0</v>
      </c>
      <c r="F17" s="62">
        <v>20</v>
      </c>
      <c r="G17" s="72">
        <v>0</v>
      </c>
      <c r="H17" s="72">
        <v>0</v>
      </c>
      <c r="I17" s="72">
        <v>0</v>
      </c>
      <c r="J17" s="72">
        <v>0</v>
      </c>
      <c r="K17" s="72">
        <v>0</v>
      </c>
      <c r="L17" s="72">
        <v>0</v>
      </c>
      <c r="M17" s="63" t="s">
        <v>270</v>
      </c>
    </row>
    <row r="18" spans="1:13" ht="13.8" thickBot="1" x14ac:dyDescent="0.3">
      <c r="A18" s="749"/>
      <c r="B18" s="749"/>
      <c r="C18" s="62" t="s">
        <v>18</v>
      </c>
      <c r="D18" s="72">
        <v>0</v>
      </c>
      <c r="E18" s="72">
        <v>0</v>
      </c>
      <c r="F18" s="62">
        <v>20</v>
      </c>
      <c r="G18" s="72">
        <v>0</v>
      </c>
      <c r="H18" s="72">
        <v>0</v>
      </c>
      <c r="I18" s="72">
        <v>0</v>
      </c>
      <c r="J18" s="72">
        <v>0</v>
      </c>
      <c r="K18" s="72">
        <v>0</v>
      </c>
      <c r="L18" s="72">
        <v>0</v>
      </c>
      <c r="M18" s="63" t="s">
        <v>270</v>
      </c>
    </row>
    <row r="19" spans="1:13" ht="13.8" thickBot="1" x14ac:dyDescent="0.3">
      <c r="A19" s="863" t="s">
        <v>54</v>
      </c>
      <c r="B19" s="864"/>
      <c r="C19" s="865"/>
      <c r="D19" s="72">
        <v>0</v>
      </c>
      <c r="E19" s="72">
        <v>0</v>
      </c>
      <c r="F19" s="64"/>
      <c r="G19" s="72">
        <v>0</v>
      </c>
      <c r="H19" s="72">
        <v>0</v>
      </c>
      <c r="I19" s="72">
        <v>0</v>
      </c>
      <c r="J19" s="72">
        <v>0</v>
      </c>
      <c r="K19" s="72">
        <v>0</v>
      </c>
      <c r="L19" s="72">
        <v>0</v>
      </c>
      <c r="M19" s="63" t="s">
        <v>270</v>
      </c>
    </row>
    <row r="20" spans="1:13" ht="13.8" thickBot="1" x14ac:dyDescent="0.3">
      <c r="A20" s="746"/>
      <c r="B20" s="746"/>
      <c r="C20" s="62" t="s">
        <v>17</v>
      </c>
      <c r="D20" s="72">
        <v>0</v>
      </c>
      <c r="E20" s="72">
        <v>0</v>
      </c>
      <c r="F20" s="62">
        <v>20</v>
      </c>
      <c r="G20" s="72">
        <v>0</v>
      </c>
      <c r="H20" s="72">
        <v>0</v>
      </c>
      <c r="I20" s="72">
        <v>0</v>
      </c>
      <c r="J20" s="72">
        <v>0</v>
      </c>
      <c r="K20" s="72">
        <v>0</v>
      </c>
      <c r="L20" s="72">
        <v>0</v>
      </c>
      <c r="M20" s="63" t="s">
        <v>270</v>
      </c>
    </row>
    <row r="21" spans="1:13" ht="13.8" thickBot="1" x14ac:dyDescent="0.3">
      <c r="A21" s="749"/>
      <c r="B21" s="749"/>
      <c r="C21" s="62" t="s">
        <v>18</v>
      </c>
      <c r="D21" s="72">
        <v>0</v>
      </c>
      <c r="E21" s="72">
        <v>0</v>
      </c>
      <c r="F21" s="62">
        <v>20</v>
      </c>
      <c r="G21" s="72">
        <v>0</v>
      </c>
      <c r="H21" s="72">
        <v>0</v>
      </c>
      <c r="I21" s="72">
        <v>0</v>
      </c>
      <c r="J21" s="72">
        <v>0</v>
      </c>
      <c r="K21" s="72">
        <v>0</v>
      </c>
      <c r="L21" s="72">
        <v>0</v>
      </c>
      <c r="M21" s="63" t="s">
        <v>270</v>
      </c>
    </row>
    <row r="22" spans="1:13" ht="13.8" thickBot="1" x14ac:dyDescent="0.3">
      <c r="A22" s="863" t="s">
        <v>54</v>
      </c>
      <c r="B22" s="864"/>
      <c r="C22" s="865"/>
      <c r="D22" s="72">
        <v>0</v>
      </c>
      <c r="E22" s="72">
        <v>0</v>
      </c>
      <c r="F22" s="64"/>
      <c r="G22" s="72">
        <v>0</v>
      </c>
      <c r="H22" s="72">
        <v>0</v>
      </c>
      <c r="I22" s="72">
        <v>0</v>
      </c>
      <c r="J22" s="72">
        <v>0</v>
      </c>
      <c r="K22" s="72">
        <v>0</v>
      </c>
      <c r="L22" s="72">
        <v>0</v>
      </c>
      <c r="M22" s="63" t="s">
        <v>270</v>
      </c>
    </row>
    <row r="23" spans="1:13" ht="13.8" thickBot="1" x14ac:dyDescent="0.3">
      <c r="A23" s="746"/>
      <c r="B23" s="746"/>
      <c r="C23" s="62" t="s">
        <v>17</v>
      </c>
      <c r="D23" s="72">
        <v>0</v>
      </c>
      <c r="E23" s="72">
        <v>0</v>
      </c>
      <c r="F23" s="62">
        <v>20</v>
      </c>
      <c r="G23" s="72">
        <v>0</v>
      </c>
      <c r="H23" s="72">
        <v>0</v>
      </c>
      <c r="I23" s="72">
        <v>0</v>
      </c>
      <c r="J23" s="72">
        <v>0</v>
      </c>
      <c r="K23" s="72">
        <v>0</v>
      </c>
      <c r="L23" s="72">
        <v>0</v>
      </c>
      <c r="M23" s="63" t="s">
        <v>270</v>
      </c>
    </row>
    <row r="24" spans="1:13" ht="13.8" thickBot="1" x14ac:dyDescent="0.3">
      <c r="A24" s="749"/>
      <c r="B24" s="749"/>
      <c r="C24" s="62" t="s">
        <v>18</v>
      </c>
      <c r="D24" s="72">
        <v>0</v>
      </c>
      <c r="E24" s="72">
        <v>0</v>
      </c>
      <c r="F24" s="62">
        <v>20</v>
      </c>
      <c r="G24" s="72">
        <v>0</v>
      </c>
      <c r="H24" s="72">
        <v>0</v>
      </c>
      <c r="I24" s="72">
        <v>0</v>
      </c>
      <c r="J24" s="72">
        <v>0</v>
      </c>
      <c r="K24" s="72">
        <v>0</v>
      </c>
      <c r="L24" s="72">
        <v>0</v>
      </c>
      <c r="M24" s="63" t="s">
        <v>270</v>
      </c>
    </row>
    <row r="25" spans="1:13" ht="13.8" thickBot="1" x14ac:dyDescent="0.3">
      <c r="A25" s="863" t="s">
        <v>54</v>
      </c>
      <c r="B25" s="864"/>
      <c r="C25" s="865"/>
      <c r="D25" s="72">
        <v>0</v>
      </c>
      <c r="E25" s="72">
        <v>0</v>
      </c>
      <c r="F25" s="64"/>
      <c r="G25" s="72">
        <v>0</v>
      </c>
      <c r="H25" s="72">
        <v>0</v>
      </c>
      <c r="I25" s="72">
        <v>0</v>
      </c>
      <c r="J25" s="72">
        <v>0</v>
      </c>
      <c r="K25" s="72">
        <v>0</v>
      </c>
      <c r="L25" s="72">
        <v>0</v>
      </c>
      <c r="M25" s="63" t="s">
        <v>270</v>
      </c>
    </row>
    <row r="26" spans="1:13" ht="13.8" thickBot="1" x14ac:dyDescent="0.3">
      <c r="A26" s="746"/>
      <c r="B26" s="746"/>
      <c r="C26" s="62" t="s">
        <v>17</v>
      </c>
      <c r="D26" s="72">
        <v>0</v>
      </c>
      <c r="E26" s="72">
        <v>0</v>
      </c>
      <c r="F26" s="62">
        <v>20</v>
      </c>
      <c r="G26" s="72">
        <v>0</v>
      </c>
      <c r="H26" s="72">
        <v>0</v>
      </c>
      <c r="I26" s="72">
        <v>0</v>
      </c>
      <c r="J26" s="72">
        <v>0</v>
      </c>
      <c r="K26" s="72">
        <v>0</v>
      </c>
      <c r="L26" s="72">
        <v>0</v>
      </c>
      <c r="M26" s="63" t="s">
        <v>270</v>
      </c>
    </row>
    <row r="27" spans="1:13" ht="13.8" thickBot="1" x14ac:dyDescent="0.3">
      <c r="A27" s="749"/>
      <c r="B27" s="749"/>
      <c r="C27" s="62" t="s">
        <v>18</v>
      </c>
      <c r="D27" s="72">
        <v>0</v>
      </c>
      <c r="E27" s="72">
        <v>0</v>
      </c>
      <c r="F27" s="62">
        <v>20</v>
      </c>
      <c r="G27" s="72">
        <v>0</v>
      </c>
      <c r="H27" s="72">
        <v>0</v>
      </c>
      <c r="I27" s="72">
        <v>0</v>
      </c>
      <c r="J27" s="72">
        <v>0</v>
      </c>
      <c r="K27" s="72">
        <v>0</v>
      </c>
      <c r="L27" s="72">
        <v>0</v>
      </c>
      <c r="M27" s="63" t="s">
        <v>270</v>
      </c>
    </row>
    <row r="28" spans="1:13" ht="13.8" thickBot="1" x14ac:dyDescent="0.3">
      <c r="A28" s="863" t="s">
        <v>54</v>
      </c>
      <c r="B28" s="864"/>
      <c r="C28" s="865"/>
      <c r="D28" s="64"/>
      <c r="E28" s="64"/>
      <c r="F28" s="64"/>
      <c r="G28" s="64"/>
      <c r="H28" s="64"/>
      <c r="I28" s="64"/>
      <c r="J28" s="64"/>
      <c r="K28" s="64"/>
      <c r="L28" s="64"/>
      <c r="M28" s="64"/>
    </row>
    <row r="29" spans="1:13" ht="13.8" thickBot="1" x14ac:dyDescent="0.3">
      <c r="A29" s="860" t="s">
        <v>20</v>
      </c>
      <c r="B29" s="861"/>
      <c r="C29" s="862"/>
      <c r="D29" s="65"/>
      <c r="E29" s="65"/>
      <c r="F29" s="65"/>
      <c r="G29" s="65"/>
      <c r="H29" s="65"/>
      <c r="I29" s="65"/>
      <c r="J29" s="65"/>
      <c r="K29" s="65"/>
      <c r="L29" s="65"/>
      <c r="M29" s="64"/>
    </row>
    <row r="30" spans="1:13" x14ac:dyDescent="0.25">
      <c r="A30" s="30"/>
      <c r="B30" s="30"/>
      <c r="C30" s="30"/>
      <c r="D30" s="30"/>
      <c r="E30" s="30"/>
      <c r="F30" s="30"/>
      <c r="G30" s="30"/>
      <c r="H30" s="30"/>
      <c r="I30" s="30"/>
      <c r="J30" s="30"/>
      <c r="K30" s="30"/>
      <c r="L30" s="30"/>
      <c r="M30" s="30"/>
    </row>
    <row r="31" spans="1:13" x14ac:dyDescent="0.25">
      <c r="A31" s="706" t="s">
        <v>312</v>
      </c>
      <c r="B31" s="707"/>
      <c r="C31" s="707"/>
      <c r="D31" s="707"/>
      <c r="E31" s="707"/>
      <c r="F31" s="707"/>
      <c r="G31" s="708"/>
    </row>
    <row r="32" spans="1:13" x14ac:dyDescent="0.25">
      <c r="A32" s="722" t="s">
        <v>215</v>
      </c>
      <c r="B32" s="723"/>
      <c r="C32" s="723"/>
      <c r="D32" s="723"/>
      <c r="E32" s="723"/>
      <c r="F32" s="723"/>
      <c r="G32" s="724"/>
    </row>
    <row r="33" spans="1:8" x14ac:dyDescent="0.25">
      <c r="A33" s="725"/>
      <c r="B33" s="726"/>
      <c r="C33" s="726"/>
      <c r="D33" s="726"/>
      <c r="E33" s="726"/>
      <c r="F33" s="726"/>
      <c r="G33" s="727"/>
    </row>
    <row r="34" spans="1:8" ht="31.5" customHeight="1" x14ac:dyDescent="0.25">
      <c r="A34" s="876" t="s">
        <v>591</v>
      </c>
      <c r="B34" s="877"/>
      <c r="C34" s="877"/>
      <c r="D34" s="877"/>
      <c r="E34" s="877"/>
      <c r="F34" s="877"/>
      <c r="G34" s="877"/>
      <c r="H34" s="165"/>
    </row>
  </sheetData>
  <mergeCells count="62">
    <mergeCell ref="A31:G31"/>
    <mergeCell ref="A32:G33"/>
    <mergeCell ref="A34:G34"/>
    <mergeCell ref="A1:B1"/>
    <mergeCell ref="C1:M1"/>
    <mergeCell ref="A2:B2"/>
    <mergeCell ref="C2:M2"/>
    <mergeCell ref="A3:B3"/>
    <mergeCell ref="C3:M3"/>
    <mergeCell ref="A4:B4"/>
    <mergeCell ref="J9:J10"/>
    <mergeCell ref="K9:K10"/>
    <mergeCell ref="L9:L10"/>
    <mergeCell ref="C4:M4"/>
    <mergeCell ref="A5:B5"/>
    <mergeCell ref="D5:M5"/>
    <mergeCell ref="A6:B8"/>
    <mergeCell ref="C6:C13"/>
    <mergeCell ref="D6:D8"/>
    <mergeCell ref="E6:E8"/>
    <mergeCell ref="F6:F8"/>
    <mergeCell ref="F9:F10"/>
    <mergeCell ref="G6:G8"/>
    <mergeCell ref="H6:H8"/>
    <mergeCell ref="I6:I8"/>
    <mergeCell ref="J6:J8"/>
    <mergeCell ref="K6:K8"/>
    <mergeCell ref="L6:L8"/>
    <mergeCell ref="M6:M8"/>
    <mergeCell ref="A16:C16"/>
    <mergeCell ref="D11:D12"/>
    <mergeCell ref="M9:M10"/>
    <mergeCell ref="H11:H12"/>
    <mergeCell ref="I11:I12"/>
    <mergeCell ref="J11:J12"/>
    <mergeCell ref="K11:K12"/>
    <mergeCell ref="L11:L12"/>
    <mergeCell ref="E11:E12"/>
    <mergeCell ref="F11:F12"/>
    <mergeCell ref="G11:G12"/>
    <mergeCell ref="H9:H10"/>
    <mergeCell ref="I9:I10"/>
    <mergeCell ref="E9:E10"/>
    <mergeCell ref="G9:G10"/>
    <mergeCell ref="A14:A15"/>
    <mergeCell ref="B14:B15"/>
    <mergeCell ref="A9:A13"/>
    <mergeCell ref="B9:B13"/>
    <mergeCell ref="D9:D10"/>
    <mergeCell ref="A17:A18"/>
    <mergeCell ref="B17:B18"/>
    <mergeCell ref="A19:C19"/>
    <mergeCell ref="A20:A21"/>
    <mergeCell ref="B20:B21"/>
    <mergeCell ref="A29:C29"/>
    <mergeCell ref="A22:C22"/>
    <mergeCell ref="A23:A24"/>
    <mergeCell ref="B23:B24"/>
    <mergeCell ref="A25:C25"/>
    <mergeCell ref="A26:A27"/>
    <mergeCell ref="B26:B27"/>
    <mergeCell ref="A28:C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6"/>
  <sheetViews>
    <sheetView topLeftCell="A6" zoomScale="80" zoomScaleNormal="80" workbookViewId="0">
      <selection activeCell="D8" sqref="D8"/>
    </sheetView>
  </sheetViews>
  <sheetFormatPr defaultColWidth="11.5546875" defaultRowHeight="13.2" x14ac:dyDescent="0.25"/>
  <cols>
    <col min="1" max="1" width="16.5546875" customWidth="1"/>
    <col min="2" max="2" width="17.44140625" customWidth="1"/>
    <col min="3" max="3" width="15.21875" customWidth="1"/>
    <col min="4" max="6" width="14.77734375" customWidth="1"/>
    <col min="7" max="7" width="18.77734375" customWidth="1"/>
    <col min="8" max="11" width="14.77734375" customWidth="1"/>
    <col min="12" max="12" width="10.21875" customWidth="1"/>
    <col min="13" max="13" width="15.77734375" customWidth="1"/>
  </cols>
  <sheetData>
    <row r="1" spans="1:17" x14ac:dyDescent="0.25">
      <c r="A1" s="265" t="s">
        <v>605</v>
      </c>
      <c r="B1" s="599" t="s">
        <v>269</v>
      </c>
      <c r="C1" s="600"/>
      <c r="D1" s="600"/>
      <c r="E1" s="600"/>
      <c r="F1" s="99"/>
      <c r="G1" s="99"/>
      <c r="H1" s="99"/>
      <c r="I1" s="99"/>
      <c r="J1" s="99"/>
      <c r="K1" s="99"/>
      <c r="L1" s="99"/>
    </row>
    <row r="2" spans="1:17" x14ac:dyDescent="0.25">
      <c r="A2" s="265" t="s">
        <v>606</v>
      </c>
      <c r="B2" s="599">
        <v>2018</v>
      </c>
      <c r="C2" s="599"/>
      <c r="D2" s="599"/>
      <c r="E2" s="599"/>
      <c r="F2" s="99"/>
      <c r="G2" s="244"/>
      <c r="H2" s="99"/>
      <c r="I2" s="99"/>
      <c r="J2" s="99"/>
      <c r="K2" s="99"/>
      <c r="L2" s="99"/>
    </row>
    <row r="3" spans="1:17" x14ac:dyDescent="0.25">
      <c r="A3" s="265" t="s">
        <v>607</v>
      </c>
      <c r="B3" s="599" t="s">
        <v>608</v>
      </c>
      <c r="C3" s="600"/>
      <c r="D3" s="600"/>
      <c r="E3" s="600"/>
      <c r="F3" s="99"/>
      <c r="G3" s="99"/>
      <c r="H3" s="99"/>
      <c r="I3" s="99"/>
      <c r="J3" s="99"/>
      <c r="K3" s="99"/>
      <c r="L3" s="99"/>
    </row>
    <row r="4" spans="1:17" x14ac:dyDescent="0.25">
      <c r="A4" s="265" t="s">
        <v>290</v>
      </c>
      <c r="B4" s="599" t="s">
        <v>609</v>
      </c>
      <c r="C4" s="600"/>
      <c r="D4" s="600"/>
      <c r="E4" s="600"/>
      <c r="F4" s="99"/>
      <c r="G4" s="99"/>
      <c r="H4" s="99"/>
      <c r="I4" s="99"/>
      <c r="J4" s="99"/>
      <c r="K4" s="99"/>
      <c r="L4" s="99"/>
    </row>
    <row r="5" spans="1:17" ht="16.5" customHeight="1" x14ac:dyDescent="0.25">
      <c r="A5" s="601" t="s">
        <v>298</v>
      </c>
      <c r="B5" s="601"/>
      <c r="C5" s="602" t="s">
        <v>611</v>
      </c>
      <c r="D5" s="622" t="s">
        <v>612</v>
      </c>
      <c r="E5" s="623"/>
      <c r="F5" s="623"/>
      <c r="G5" s="624"/>
      <c r="H5" s="597" t="s">
        <v>616</v>
      </c>
      <c r="I5" s="597" t="s">
        <v>617</v>
      </c>
      <c r="J5" s="597" t="s">
        <v>618</v>
      </c>
      <c r="K5" s="597" t="s">
        <v>619</v>
      </c>
      <c r="L5" s="594" t="s">
        <v>848</v>
      </c>
      <c r="M5" s="594" t="s">
        <v>853</v>
      </c>
      <c r="N5" s="594" t="s">
        <v>849</v>
      </c>
      <c r="O5" s="594" t="s">
        <v>850</v>
      </c>
      <c r="P5" s="594" t="s">
        <v>851</v>
      </c>
      <c r="Q5" s="594" t="s">
        <v>852</v>
      </c>
    </row>
    <row r="6" spans="1:17" x14ac:dyDescent="0.25">
      <c r="A6" s="611" t="s">
        <v>296</v>
      </c>
      <c r="B6" s="611" t="s">
        <v>610</v>
      </c>
      <c r="C6" s="603"/>
      <c r="D6" s="597" t="s">
        <v>613</v>
      </c>
      <c r="E6" s="597" t="s">
        <v>614</v>
      </c>
      <c r="F6" s="597" t="s">
        <v>615</v>
      </c>
      <c r="G6" s="597" t="s">
        <v>688</v>
      </c>
      <c r="H6" s="610"/>
      <c r="I6" s="598"/>
      <c r="J6" s="598"/>
      <c r="K6" s="598"/>
      <c r="L6" s="595"/>
      <c r="M6" s="595"/>
      <c r="N6" s="595"/>
      <c r="O6" s="595"/>
      <c r="P6" s="595"/>
      <c r="Q6" s="595"/>
    </row>
    <row r="7" spans="1:17" ht="28.5" customHeight="1" thickBot="1" x14ac:dyDescent="0.3">
      <c r="A7" s="612"/>
      <c r="B7" s="612"/>
      <c r="C7" s="604"/>
      <c r="D7" s="598"/>
      <c r="E7" s="598"/>
      <c r="F7" s="598"/>
      <c r="G7" s="598"/>
      <c r="H7" s="610"/>
      <c r="I7" s="598"/>
      <c r="J7" s="598"/>
      <c r="K7" s="598"/>
      <c r="L7" s="595"/>
      <c r="M7" s="595"/>
      <c r="N7" s="595"/>
      <c r="O7" s="595"/>
      <c r="P7" s="595"/>
      <c r="Q7" s="595"/>
    </row>
    <row r="8" spans="1:17" ht="13.8" thickBot="1" x14ac:dyDescent="0.3">
      <c r="A8" s="527" t="s">
        <v>235</v>
      </c>
      <c r="B8" s="266" t="s">
        <v>235</v>
      </c>
      <c r="C8" s="267" t="s">
        <v>1</v>
      </c>
      <c r="D8" s="174">
        <f>'FL-Biomass4 of 4'!J25*(44/12)</f>
        <v>25997769.121165793</v>
      </c>
      <c r="E8" s="310" t="s">
        <v>702</v>
      </c>
      <c r="F8" s="175" t="s">
        <v>270</v>
      </c>
      <c r="G8" s="274">
        <f t="shared" ref="G8:G14" si="0">(D8)*(-1)</f>
        <v>-25997769.121165793</v>
      </c>
      <c r="H8" s="175" t="s">
        <v>270</v>
      </c>
      <c r="I8" s="175" t="s">
        <v>270</v>
      </c>
      <c r="J8" s="175" t="s">
        <v>270</v>
      </c>
      <c r="K8" s="511" t="s">
        <v>270</v>
      </c>
      <c r="L8" s="519">
        <v>5959892.6199999992</v>
      </c>
      <c r="M8" s="225">
        <f>G8/L8</f>
        <v>-4.3621203902102845</v>
      </c>
      <c r="N8" s="225"/>
      <c r="O8" s="225"/>
      <c r="P8" s="225"/>
      <c r="Q8" s="225"/>
    </row>
    <row r="9" spans="1:17" ht="13.8" thickBot="1" x14ac:dyDescent="0.3">
      <c r="A9" s="528" t="s">
        <v>857</v>
      </c>
      <c r="B9" s="526" t="s">
        <v>856</v>
      </c>
      <c r="C9" s="267"/>
      <c r="D9" s="174">
        <f>'FL-Biomass4 of 4'!J22*(44/12)</f>
        <v>-1601473.3896440393</v>
      </c>
      <c r="E9" s="310" t="s">
        <v>702</v>
      </c>
      <c r="F9" s="175" t="s">
        <v>270</v>
      </c>
      <c r="G9" s="274">
        <f t="shared" si="0"/>
        <v>1601473.3896440393</v>
      </c>
      <c r="H9" s="175" t="s">
        <v>270</v>
      </c>
      <c r="I9" s="524"/>
      <c r="J9" s="524"/>
      <c r="K9" s="525"/>
      <c r="L9" s="519">
        <v>97016.13</v>
      </c>
      <c r="M9" s="225">
        <f>G9/L9</f>
        <v>16.507289969658029</v>
      </c>
      <c r="N9" s="225"/>
      <c r="O9" s="225"/>
      <c r="P9" s="225"/>
      <c r="Q9" s="225"/>
    </row>
    <row r="10" spans="1:17" ht="13.8" thickBot="1" x14ac:dyDescent="0.3">
      <c r="A10" s="268" t="s">
        <v>271</v>
      </c>
      <c r="B10" s="266" t="s">
        <v>235</v>
      </c>
      <c r="C10" s="267" t="s">
        <v>59</v>
      </c>
      <c r="D10" s="176">
        <f>'L-FL-Biomass1 of 4'!I12*(44/12)</f>
        <v>194221.10605325998</v>
      </c>
      <c r="E10" s="177" t="s">
        <v>270</v>
      </c>
      <c r="F10" s="177" t="s">
        <v>270</v>
      </c>
      <c r="G10" s="274">
        <f t="shared" si="0"/>
        <v>-194221.10605325998</v>
      </c>
      <c r="H10" s="177" t="s">
        <v>270</v>
      </c>
      <c r="I10" s="178" t="s">
        <v>270</v>
      </c>
      <c r="J10" s="178" t="s">
        <v>270</v>
      </c>
      <c r="K10" s="512" t="s">
        <v>270</v>
      </c>
      <c r="L10" s="519">
        <v>9577.2150000000001</v>
      </c>
      <c r="M10" s="225">
        <f>G10/L10</f>
        <v>-20.279497333333332</v>
      </c>
      <c r="N10" s="225"/>
      <c r="O10" s="225"/>
      <c r="P10" s="225"/>
      <c r="Q10" s="225"/>
    </row>
    <row r="11" spans="1:17" ht="13.8" thickBot="1" x14ac:dyDescent="0.3">
      <c r="A11" s="269" t="s">
        <v>237</v>
      </c>
      <c r="B11" s="266" t="s">
        <v>235</v>
      </c>
      <c r="C11" s="267" t="s">
        <v>59</v>
      </c>
      <c r="D11" s="179">
        <f>'L-FL-Biomass1 of 4'!I13*(44/12)</f>
        <v>56154.536500919996</v>
      </c>
      <c r="E11" s="180" t="s">
        <v>270</v>
      </c>
      <c r="F11" s="180" t="s">
        <v>270</v>
      </c>
      <c r="G11" s="274">
        <f t="shared" si="0"/>
        <v>-56154.536500919996</v>
      </c>
      <c r="H11" s="180" t="s">
        <v>270</v>
      </c>
      <c r="I11" s="180" t="s">
        <v>270</v>
      </c>
      <c r="J11" s="180" t="s">
        <v>270</v>
      </c>
      <c r="K11" s="513" t="s">
        <v>270</v>
      </c>
      <c r="L11" s="519">
        <v>2769.03</v>
      </c>
      <c r="M11" s="225">
        <f t="shared" ref="M11:M14" si="1">G11/L11</f>
        <v>-20.279497333333332</v>
      </c>
      <c r="N11" s="225"/>
      <c r="O11" s="225"/>
      <c r="P11" s="225"/>
      <c r="Q11" s="225"/>
    </row>
    <row r="12" spans="1:17" ht="13.8" thickBot="1" x14ac:dyDescent="0.3">
      <c r="A12" s="269" t="s">
        <v>238</v>
      </c>
      <c r="B12" s="266" t="s">
        <v>235</v>
      </c>
      <c r="C12" s="267" t="s">
        <v>59</v>
      </c>
      <c r="D12" s="179">
        <f>'L-FL-Biomass1 of 4'!I14*(44/12)</f>
        <v>827.70768365999993</v>
      </c>
      <c r="E12" s="180" t="s">
        <v>270</v>
      </c>
      <c r="F12" s="180" t="s">
        <v>270</v>
      </c>
      <c r="G12" s="274">
        <f t="shared" si="0"/>
        <v>-827.70768365999993</v>
      </c>
      <c r="H12" s="180" t="s">
        <v>270</v>
      </c>
      <c r="I12" s="180" t="s">
        <v>270</v>
      </c>
      <c r="J12" s="180" t="s">
        <v>270</v>
      </c>
      <c r="K12" s="513" t="s">
        <v>270</v>
      </c>
      <c r="L12" s="519">
        <v>40.814999999999998</v>
      </c>
      <c r="M12" s="225">
        <f t="shared" si="1"/>
        <v>-20.279497333333332</v>
      </c>
      <c r="N12" s="225"/>
      <c r="O12" s="225"/>
      <c r="P12" s="225"/>
      <c r="Q12" s="225"/>
    </row>
    <row r="13" spans="1:17" ht="13.8" thickBot="1" x14ac:dyDescent="0.3">
      <c r="A13" s="269" t="s">
        <v>263</v>
      </c>
      <c r="B13" s="266" t="s">
        <v>235</v>
      </c>
      <c r="C13" s="267" t="s">
        <v>59</v>
      </c>
      <c r="D13" s="179">
        <f>'L-FL-Biomass1 of 4'!I15*(44/12)</f>
        <v>0</v>
      </c>
      <c r="E13" s="180" t="s">
        <v>270</v>
      </c>
      <c r="F13" s="180" t="s">
        <v>270</v>
      </c>
      <c r="G13" s="274">
        <f t="shared" si="0"/>
        <v>0</v>
      </c>
      <c r="H13" s="180" t="s">
        <v>270</v>
      </c>
      <c r="I13" s="180" t="s">
        <v>270</v>
      </c>
      <c r="J13" s="180" t="s">
        <v>270</v>
      </c>
      <c r="K13" s="513" t="s">
        <v>270</v>
      </c>
      <c r="L13" s="519">
        <v>0</v>
      </c>
      <c r="M13" s="225"/>
      <c r="N13" s="225"/>
      <c r="O13" s="225"/>
      <c r="P13" s="225"/>
      <c r="Q13" s="225"/>
    </row>
    <row r="14" spans="1:17" ht="13.8" thickBot="1" x14ac:dyDescent="0.3">
      <c r="A14" s="270" t="s">
        <v>272</v>
      </c>
      <c r="B14" s="266" t="s">
        <v>235</v>
      </c>
      <c r="C14" s="267" t="s">
        <v>59</v>
      </c>
      <c r="D14" s="179">
        <f>'L-FL-Biomass1 of 4'!I16*(44/12)</f>
        <v>2078.85127164</v>
      </c>
      <c r="E14" s="180" t="s">
        <v>270</v>
      </c>
      <c r="F14" s="180" t="s">
        <v>270</v>
      </c>
      <c r="G14" s="274">
        <f t="shared" si="0"/>
        <v>-2078.85127164</v>
      </c>
      <c r="H14" s="180" t="s">
        <v>270</v>
      </c>
      <c r="I14" s="182" t="s">
        <v>270</v>
      </c>
      <c r="J14" s="182" t="s">
        <v>270</v>
      </c>
      <c r="K14" s="514" t="s">
        <v>270</v>
      </c>
      <c r="L14" s="519">
        <v>102.51</v>
      </c>
      <c r="M14" s="225">
        <f t="shared" si="1"/>
        <v>-20.279497333333332</v>
      </c>
      <c r="N14" s="225"/>
      <c r="O14" s="225"/>
      <c r="P14" s="225"/>
      <c r="Q14" s="225"/>
    </row>
    <row r="15" spans="1:17" ht="13.8" thickBot="1" x14ac:dyDescent="0.3">
      <c r="A15" s="259"/>
      <c r="B15" s="260" t="s">
        <v>273</v>
      </c>
      <c r="C15" s="261"/>
      <c r="D15" s="262">
        <f>SUM(D8:D14)</f>
        <v>24649577.933031235</v>
      </c>
      <c r="E15" s="263" t="s">
        <v>270</v>
      </c>
      <c r="F15" s="263" t="s">
        <v>270</v>
      </c>
      <c r="G15" s="262">
        <f>SUM(G8:G14)</f>
        <v>-24649577.933031235</v>
      </c>
      <c r="H15" s="263" t="s">
        <v>270</v>
      </c>
      <c r="I15" s="264" t="s">
        <v>270</v>
      </c>
      <c r="J15" s="264" t="s">
        <v>270</v>
      </c>
      <c r="K15" s="515" t="s">
        <v>270</v>
      </c>
      <c r="L15" s="519"/>
      <c r="M15" s="225"/>
      <c r="N15" s="225"/>
      <c r="O15" s="225"/>
      <c r="P15" s="225"/>
      <c r="Q15" s="225"/>
    </row>
    <row r="16" spans="1:17" ht="13.8" thickBot="1" x14ac:dyDescent="0.3">
      <c r="A16" s="266" t="s">
        <v>236</v>
      </c>
      <c r="B16" s="271" t="s">
        <v>236</v>
      </c>
      <c r="C16" s="267" t="s">
        <v>94</v>
      </c>
      <c r="D16" s="175" t="s">
        <v>270</v>
      </c>
      <c r="E16" s="175" t="s">
        <v>270</v>
      </c>
      <c r="F16" s="175" t="s">
        <v>270</v>
      </c>
      <c r="G16" s="275" t="s">
        <v>270</v>
      </c>
      <c r="H16" s="175" t="s">
        <v>270</v>
      </c>
      <c r="I16" s="175" t="s">
        <v>270</v>
      </c>
      <c r="J16" s="175" t="s">
        <v>270</v>
      </c>
      <c r="K16" s="511" t="s">
        <v>270</v>
      </c>
      <c r="L16" s="519"/>
      <c r="M16" s="311"/>
      <c r="N16" s="225"/>
      <c r="O16" s="225"/>
      <c r="P16" s="225"/>
      <c r="Q16" s="225"/>
    </row>
    <row r="17" spans="1:17" ht="13.8" thickBot="1" x14ac:dyDescent="0.3">
      <c r="A17" s="272" t="s">
        <v>235</v>
      </c>
      <c r="B17" s="271" t="s">
        <v>236</v>
      </c>
      <c r="C17" s="267" t="s">
        <v>110</v>
      </c>
      <c r="D17" s="183">
        <f>'L-CL-Biomass1 of 1'!J22*(44/12)</f>
        <v>-27632253.897336002</v>
      </c>
      <c r="E17" s="177">
        <f>'L-CL-DOM1 of 1'!$I$21*(44/12)</f>
        <v>-3816504.7371000005</v>
      </c>
      <c r="F17" s="177" t="s">
        <v>270</v>
      </c>
      <c r="G17" s="274">
        <f>(D17+E17)*(-1)</f>
        <v>31448758.634436004</v>
      </c>
      <c r="H17" s="177" t="s">
        <v>270</v>
      </c>
      <c r="I17" s="177" t="s">
        <v>270</v>
      </c>
      <c r="J17" s="177" t="s">
        <v>270</v>
      </c>
      <c r="K17" s="516" t="s">
        <v>270</v>
      </c>
      <c r="L17" s="519">
        <v>77455.079999999987</v>
      </c>
      <c r="M17" s="311">
        <f>G17/L17</f>
        <v>406.02577176908227</v>
      </c>
      <c r="N17" s="225"/>
      <c r="O17" s="225"/>
      <c r="P17" s="225"/>
      <c r="Q17" s="225"/>
    </row>
    <row r="18" spans="1:17" ht="13.8" thickBot="1" x14ac:dyDescent="0.3">
      <c r="A18" s="529" t="s">
        <v>857</v>
      </c>
      <c r="B18" s="271" t="s">
        <v>236</v>
      </c>
      <c r="C18" s="267" t="s">
        <v>110</v>
      </c>
      <c r="D18" s="183">
        <f>'L-CL-Biomass1 of 1'!I21*(44/12)</f>
        <v>-2320119.0795617998</v>
      </c>
      <c r="E18" s="177">
        <f>'L-CL-DOM1 of 1'!H20*(44/12)</f>
        <v>-327561.73998569994</v>
      </c>
      <c r="F18" s="177" t="s">
        <v>270</v>
      </c>
      <c r="G18" s="274">
        <f>(D18+E18)*(-1)</f>
        <v>2647680.8195474995</v>
      </c>
      <c r="H18" s="177" t="s">
        <v>270</v>
      </c>
      <c r="I18" s="177" t="s">
        <v>270</v>
      </c>
      <c r="J18" s="177" t="s">
        <v>270</v>
      </c>
      <c r="K18" s="516" t="s">
        <v>270</v>
      </c>
      <c r="L18" s="530">
        <f>'L-CL-Biomass1 of 1'!D21</f>
        <v>8601.4349999999995</v>
      </c>
      <c r="M18" s="311">
        <f t="shared" ref="M18:M22" si="2">G18/L18</f>
        <v>307.81849999999997</v>
      </c>
      <c r="N18" s="225"/>
      <c r="O18" s="225"/>
      <c r="P18" s="225"/>
      <c r="Q18" s="225"/>
    </row>
    <row r="19" spans="1:17" ht="13.8" thickBot="1" x14ac:dyDescent="0.3">
      <c r="A19" s="269" t="s">
        <v>237</v>
      </c>
      <c r="B19" s="271" t="s">
        <v>236</v>
      </c>
      <c r="C19" s="267" t="s">
        <v>110</v>
      </c>
      <c r="D19" s="184">
        <f>'L-CL-Biomass1 of 1'!I25*(44/12)</f>
        <v>-1906905</v>
      </c>
      <c r="E19" s="177">
        <f>'L-CL-DOM1 of 1'!$H$24*(44/12)</f>
        <v>0</v>
      </c>
      <c r="F19" s="180" t="s">
        <v>270</v>
      </c>
      <c r="G19" s="274">
        <f t="shared" ref="G19:G22" si="3">(D19+E19)*(-1)</f>
        <v>1906905</v>
      </c>
      <c r="H19" s="180" t="s">
        <v>270</v>
      </c>
      <c r="I19" s="180" t="s">
        <v>270</v>
      </c>
      <c r="J19" s="180" t="s">
        <v>270</v>
      </c>
      <c r="K19" s="513" t="s">
        <v>270</v>
      </c>
      <c r="L19" s="519">
        <v>14859</v>
      </c>
      <c r="M19" s="311">
        <f t="shared" si="2"/>
        <v>128.33333333333334</v>
      </c>
      <c r="N19" s="225"/>
      <c r="O19" s="225"/>
      <c r="P19" s="225"/>
      <c r="Q19" s="225"/>
    </row>
    <row r="20" spans="1:17" ht="13.8" thickBot="1" x14ac:dyDescent="0.3">
      <c r="A20" s="269" t="s">
        <v>238</v>
      </c>
      <c r="B20" s="271" t="s">
        <v>236</v>
      </c>
      <c r="C20" s="267" t="s">
        <v>110</v>
      </c>
      <c r="D20" s="179">
        <f>'L-CL-Biomass1 of 1'!I28*(44/12)</f>
        <v>64167.245999999992</v>
      </c>
      <c r="E20" s="177">
        <f>'L-CL-DOM1 of 1'!$H$27*(44/12)</f>
        <v>0</v>
      </c>
      <c r="F20" s="180" t="s">
        <v>270</v>
      </c>
      <c r="G20" s="274">
        <f t="shared" si="3"/>
        <v>-64167.245999999992</v>
      </c>
      <c r="H20" s="180" t="s">
        <v>270</v>
      </c>
      <c r="I20" s="180" t="s">
        <v>270</v>
      </c>
      <c r="J20" s="180" t="s">
        <v>270</v>
      </c>
      <c r="K20" s="513" t="s">
        <v>270</v>
      </c>
      <c r="L20" s="519">
        <v>6730.83</v>
      </c>
      <c r="M20" s="311">
        <f t="shared" si="2"/>
        <v>-9.5333333333333314</v>
      </c>
      <c r="N20" s="225"/>
      <c r="O20" s="225"/>
      <c r="P20" s="225"/>
      <c r="Q20" s="225"/>
    </row>
    <row r="21" spans="1:17" ht="13.8" thickBot="1" x14ac:dyDescent="0.3">
      <c r="A21" s="269" t="s">
        <v>263</v>
      </c>
      <c r="B21" s="271" t="s">
        <v>236</v>
      </c>
      <c r="C21" s="267" t="s">
        <v>110</v>
      </c>
      <c r="D21" s="179">
        <f>'L-CL-Biomass1 of 1'!I31*(44/12)</f>
        <v>0</v>
      </c>
      <c r="E21" s="177">
        <f>'L-CL-DOM1 of 1'!$H$30*(44/12)</f>
        <v>0</v>
      </c>
      <c r="F21" s="180" t="s">
        <v>270</v>
      </c>
      <c r="G21" s="274">
        <f t="shared" si="3"/>
        <v>0</v>
      </c>
      <c r="H21" s="180" t="s">
        <v>270</v>
      </c>
      <c r="I21" s="180" t="s">
        <v>270</v>
      </c>
      <c r="J21" s="180" t="s">
        <v>270</v>
      </c>
      <c r="K21" s="513" t="s">
        <v>270</v>
      </c>
      <c r="L21" s="520">
        <v>0</v>
      </c>
      <c r="M21" s="311"/>
      <c r="N21" s="225"/>
      <c r="O21" s="225"/>
      <c r="P21" s="225"/>
      <c r="Q21" s="225"/>
    </row>
    <row r="22" spans="1:17" ht="13.8" thickBot="1" x14ac:dyDescent="0.3">
      <c r="A22" s="270" t="s">
        <v>272</v>
      </c>
      <c r="B22" s="271" t="s">
        <v>236</v>
      </c>
      <c r="C22" s="267" t="s">
        <v>110</v>
      </c>
      <c r="D22" s="181">
        <f>'L-CL-Biomass1 of 1'!I34*(44/12)</f>
        <v>14780.766000000001</v>
      </c>
      <c r="E22" s="177">
        <f>'L-CL-DOM1 of 1'!$H$33*(44/12)</f>
        <v>0</v>
      </c>
      <c r="F22" s="180" t="s">
        <v>270</v>
      </c>
      <c r="G22" s="274">
        <f t="shared" si="3"/>
        <v>-14780.766000000001</v>
      </c>
      <c r="H22" s="180" t="s">
        <v>270</v>
      </c>
      <c r="I22" s="180" t="s">
        <v>270</v>
      </c>
      <c r="J22" s="180" t="s">
        <v>270</v>
      </c>
      <c r="K22" s="513" t="s">
        <v>270</v>
      </c>
      <c r="L22" s="519">
        <v>1550.43</v>
      </c>
      <c r="M22" s="311">
        <f t="shared" si="2"/>
        <v>-9.5333333333333332</v>
      </c>
      <c r="N22" s="225"/>
      <c r="O22" s="225"/>
      <c r="P22" s="225"/>
      <c r="Q22" s="225"/>
    </row>
    <row r="23" spans="1:17" ht="13.8" thickBot="1" x14ac:dyDescent="0.3">
      <c r="A23" s="259"/>
      <c r="B23" s="260" t="s">
        <v>275</v>
      </c>
      <c r="C23" s="261"/>
      <c r="D23" s="262">
        <f>SUM(D17:D22)</f>
        <v>-31780329.964897804</v>
      </c>
      <c r="E23" s="262">
        <f>SUM(E17:E22)</f>
        <v>-4144066.4770857003</v>
      </c>
      <c r="F23" s="263" t="s">
        <v>270</v>
      </c>
      <c r="G23" s="262">
        <f>SUM(G17:G22)</f>
        <v>35924396.441983499</v>
      </c>
      <c r="H23" s="264" t="s">
        <v>274</v>
      </c>
      <c r="I23" s="264" t="s">
        <v>270</v>
      </c>
      <c r="J23" s="263" t="s">
        <v>274</v>
      </c>
      <c r="K23" s="517" t="s">
        <v>274</v>
      </c>
      <c r="L23" s="519"/>
      <c r="M23" s="225"/>
      <c r="N23" s="225"/>
      <c r="O23" s="225"/>
      <c r="P23" s="225"/>
      <c r="Q23" s="225"/>
    </row>
    <row r="24" spans="1:17" ht="13.8" thickBot="1" x14ac:dyDescent="0.3">
      <c r="A24" s="266" t="s">
        <v>237</v>
      </c>
      <c r="B24" s="271" t="s">
        <v>237</v>
      </c>
      <c r="C24" s="267" t="s">
        <v>124</v>
      </c>
      <c r="D24" s="175" t="s">
        <v>270</v>
      </c>
      <c r="E24" s="180" t="s">
        <v>270</v>
      </c>
      <c r="F24" s="175" t="s">
        <v>270</v>
      </c>
      <c r="G24" s="275" t="s">
        <v>270</v>
      </c>
      <c r="H24" s="175" t="s">
        <v>270</v>
      </c>
      <c r="I24" s="175" t="s">
        <v>270</v>
      </c>
      <c r="J24" s="175" t="s">
        <v>270</v>
      </c>
      <c r="K24" s="511" t="s">
        <v>270</v>
      </c>
      <c r="L24" s="519"/>
      <c r="M24" s="225"/>
      <c r="N24" s="225"/>
      <c r="O24" s="225"/>
      <c r="P24" s="225"/>
      <c r="Q24" s="225"/>
    </row>
    <row r="25" spans="1:17" ht="13.8" thickBot="1" x14ac:dyDescent="0.3">
      <c r="A25" s="272" t="s">
        <v>235</v>
      </c>
      <c r="B25" s="271" t="s">
        <v>237</v>
      </c>
      <c r="C25" s="267" t="s">
        <v>134</v>
      </c>
      <c r="D25" s="183">
        <f>'L-GL-Biomass1 of 1'!L23*(44/12)</f>
        <v>-426777.04416600004</v>
      </c>
      <c r="E25" s="180">
        <f>'L-GL-DOM1 of 1'!$J$22*(44/12)</f>
        <v>-65007.628949999998</v>
      </c>
      <c r="F25" s="177" t="s">
        <v>270</v>
      </c>
      <c r="G25" s="274">
        <f>(D25+E25)*(-1)</f>
        <v>491784.67311600002</v>
      </c>
      <c r="H25" s="177" t="s">
        <v>270</v>
      </c>
      <c r="I25" s="177" t="s">
        <v>270</v>
      </c>
      <c r="J25" s="178" t="s">
        <v>270</v>
      </c>
      <c r="K25" s="512" t="s">
        <v>270</v>
      </c>
      <c r="L25" s="519">
        <v>1802.88</v>
      </c>
      <c r="M25" s="311">
        <f>G25/L25</f>
        <v>272.777263664803</v>
      </c>
      <c r="N25" s="225"/>
      <c r="O25" s="225"/>
      <c r="P25" s="225"/>
      <c r="Q25" s="225"/>
    </row>
    <row r="26" spans="1:17" ht="13.8" thickBot="1" x14ac:dyDescent="0.3">
      <c r="A26" s="529" t="s">
        <v>857</v>
      </c>
      <c r="B26" s="271" t="s">
        <v>237</v>
      </c>
      <c r="C26" s="267" t="s">
        <v>134</v>
      </c>
      <c r="D26" s="183">
        <f>'L-GL-Biomass1 of 1'!K22*(44/12)</f>
        <v>-1099639.9614933333</v>
      </c>
      <c r="E26" s="180">
        <f>'L-GL-DOM1 of 1'!I21*(44/12)</f>
        <v>-166495.46583999996</v>
      </c>
      <c r="F26" s="177" t="s">
        <v>270</v>
      </c>
      <c r="G26" s="274">
        <f>(D26+E26)*(-1)</f>
        <v>1266135.4273333333</v>
      </c>
      <c r="H26" s="177" t="s">
        <v>270</v>
      </c>
      <c r="I26" s="177" t="s">
        <v>270</v>
      </c>
      <c r="J26" s="178" t="s">
        <v>270</v>
      </c>
      <c r="K26" s="512" t="s">
        <v>270</v>
      </c>
      <c r="L26" s="519">
        <v>4372</v>
      </c>
      <c r="M26" s="311">
        <f>L26/G25</f>
        <v>8.8900696564993432E-3</v>
      </c>
      <c r="N26" s="225"/>
      <c r="O26" s="225"/>
      <c r="P26" s="225"/>
      <c r="Q26" s="225"/>
    </row>
    <row r="27" spans="1:17" ht="13.8" thickBot="1" x14ac:dyDescent="0.3">
      <c r="A27" s="269" t="s">
        <v>236</v>
      </c>
      <c r="B27" s="271" t="s">
        <v>237</v>
      </c>
      <c r="C27" s="267" t="s">
        <v>134</v>
      </c>
      <c r="D27" s="179">
        <f>'L-GL-Biomass1 of 1'!K26*(44/12)</f>
        <v>445396.1746666666</v>
      </c>
      <c r="E27" s="180">
        <f>'L-GL-DOM1 of 1'!$I$25*(44/12)</f>
        <v>0</v>
      </c>
      <c r="F27" s="180" t="s">
        <v>270</v>
      </c>
      <c r="G27" s="274">
        <f t="shared" ref="G27:G30" si="4">(D27+E27)*(-1)</f>
        <v>-445396.1746666666</v>
      </c>
      <c r="H27" s="180" t="s">
        <v>270</v>
      </c>
      <c r="I27" s="180" t="s">
        <v>270</v>
      </c>
      <c r="J27" s="180" t="s">
        <v>270</v>
      </c>
      <c r="K27" s="513" t="s">
        <v>270</v>
      </c>
      <c r="L27" s="519">
        <v>16052</v>
      </c>
      <c r="M27" s="311">
        <f t="shared" ref="M27:M30" si="5">G27/L27</f>
        <v>-27.7470828972506</v>
      </c>
      <c r="N27" s="225"/>
      <c r="O27" s="225"/>
      <c r="P27" s="225"/>
      <c r="Q27" s="225"/>
    </row>
    <row r="28" spans="1:17" ht="13.8" thickBot="1" x14ac:dyDescent="0.3">
      <c r="A28" s="269" t="s">
        <v>238</v>
      </c>
      <c r="B28" s="271" t="s">
        <v>237</v>
      </c>
      <c r="C28" s="267" t="s">
        <v>134</v>
      </c>
      <c r="D28" s="179">
        <f>'L-GL-Biomass1 of 1'!K29*(44/12)</f>
        <v>19611.173999999999</v>
      </c>
      <c r="E28" s="180">
        <f>'L-GL-DOM1 of 1'!$I$28*(44/12)</f>
        <v>0</v>
      </c>
      <c r="F28" s="180" t="s">
        <v>270</v>
      </c>
      <c r="G28" s="274">
        <f t="shared" si="4"/>
        <v>-19611.173999999999</v>
      </c>
      <c r="H28" s="180" t="s">
        <v>270</v>
      </c>
      <c r="I28" s="180" t="s">
        <v>270</v>
      </c>
      <c r="J28" s="180" t="s">
        <v>270</v>
      </c>
      <c r="K28" s="513" t="s">
        <v>270</v>
      </c>
      <c r="L28" s="519">
        <v>706</v>
      </c>
      <c r="M28" s="311">
        <f t="shared" si="5"/>
        <v>-27.777866855524078</v>
      </c>
      <c r="N28" s="225"/>
      <c r="O28" s="225"/>
      <c r="P28" s="225"/>
      <c r="Q28" s="225"/>
    </row>
    <row r="29" spans="1:17" ht="13.8" thickBot="1" x14ac:dyDescent="0.3">
      <c r="A29" s="269" t="s">
        <v>263</v>
      </c>
      <c r="B29" s="271" t="s">
        <v>237</v>
      </c>
      <c r="C29" s="267" t="s">
        <v>134</v>
      </c>
      <c r="D29" s="179">
        <v>0</v>
      </c>
      <c r="E29" s="180">
        <v>0</v>
      </c>
      <c r="F29" s="180" t="s">
        <v>270</v>
      </c>
      <c r="G29" s="274">
        <f t="shared" si="4"/>
        <v>0</v>
      </c>
      <c r="H29" s="180" t="s">
        <v>270</v>
      </c>
      <c r="I29" s="180" t="s">
        <v>270</v>
      </c>
      <c r="J29" s="180" t="s">
        <v>270</v>
      </c>
      <c r="K29" s="513" t="s">
        <v>270</v>
      </c>
      <c r="L29" s="520">
        <v>0</v>
      </c>
      <c r="M29" s="311"/>
      <c r="N29" s="225"/>
      <c r="O29" s="225"/>
      <c r="P29" s="225"/>
      <c r="Q29" s="225"/>
    </row>
    <row r="30" spans="1:17" ht="13.8" thickBot="1" x14ac:dyDescent="0.3">
      <c r="A30" s="270" t="s">
        <v>272</v>
      </c>
      <c r="B30" s="271" t="s">
        <v>237</v>
      </c>
      <c r="C30" s="267" t="s">
        <v>134</v>
      </c>
      <c r="D30" s="181">
        <f>'L-GL-Biomass1 of 1'!K32*(44/12)</f>
        <v>91500.196333333341</v>
      </c>
      <c r="E30" s="180">
        <f>'L-GL-DOM1 of 1'!$I$31*(44/12)</f>
        <v>0</v>
      </c>
      <c r="F30" s="180" t="s">
        <v>270</v>
      </c>
      <c r="G30" s="274">
        <f t="shared" si="4"/>
        <v>-91500.196333333341</v>
      </c>
      <c r="H30" s="180" t="s">
        <v>270</v>
      </c>
      <c r="I30" s="180" t="s">
        <v>270</v>
      </c>
      <c r="J30" s="182" t="s">
        <v>270</v>
      </c>
      <c r="K30" s="514" t="s">
        <v>270</v>
      </c>
      <c r="L30" s="519">
        <v>3297</v>
      </c>
      <c r="M30" s="311">
        <f t="shared" si="5"/>
        <v>-27.752561823880299</v>
      </c>
      <c r="N30" s="225"/>
      <c r="O30" s="225"/>
      <c r="P30" s="225"/>
      <c r="Q30" s="225"/>
    </row>
    <row r="31" spans="1:17" ht="13.8" thickBot="1" x14ac:dyDescent="0.3">
      <c r="A31" s="259"/>
      <c r="B31" s="260" t="s">
        <v>276</v>
      </c>
      <c r="C31" s="261"/>
      <c r="D31" s="262">
        <f>SUM(D24:D30)</f>
        <v>-969909.4606593335</v>
      </c>
      <c r="E31" s="262">
        <f>SUM(E24:E30)</f>
        <v>-231503.09478999994</v>
      </c>
      <c r="F31" s="263" t="s">
        <v>270</v>
      </c>
      <c r="G31" s="262">
        <f>SUM(G25:G30)</f>
        <v>1201412.5554493335</v>
      </c>
      <c r="H31" s="263" t="s">
        <v>270</v>
      </c>
      <c r="I31" s="263" t="s">
        <v>270</v>
      </c>
      <c r="J31" s="264" t="s">
        <v>270</v>
      </c>
      <c r="K31" s="515" t="s">
        <v>270</v>
      </c>
      <c r="L31" s="519"/>
      <c r="M31" s="225"/>
      <c r="N31" s="225"/>
      <c r="O31" s="225"/>
      <c r="P31" s="225"/>
      <c r="Q31" s="225"/>
    </row>
    <row r="32" spans="1:17" ht="13.8" thickBot="1" x14ac:dyDescent="0.3">
      <c r="A32" s="266" t="s">
        <v>238</v>
      </c>
      <c r="B32" s="271" t="s">
        <v>238</v>
      </c>
      <c r="C32" s="267" t="s">
        <v>690</v>
      </c>
      <c r="D32" s="310" t="s">
        <v>274</v>
      </c>
      <c r="E32" s="310" t="s">
        <v>274</v>
      </c>
      <c r="F32" s="310" t="s">
        <v>274</v>
      </c>
      <c r="G32" s="275" t="s">
        <v>270</v>
      </c>
      <c r="H32" s="175" t="s">
        <v>270</v>
      </c>
      <c r="I32" s="175" t="s">
        <v>270</v>
      </c>
      <c r="J32" s="175" t="s">
        <v>274</v>
      </c>
      <c r="K32" s="511" t="s">
        <v>274</v>
      </c>
      <c r="L32" s="519"/>
      <c r="M32" s="311"/>
      <c r="N32" s="225"/>
      <c r="O32" s="225"/>
      <c r="P32" s="225"/>
      <c r="Q32" s="225"/>
    </row>
    <row r="33" spans="1:17" ht="13.8" thickBot="1" x14ac:dyDescent="0.3">
      <c r="A33" s="272" t="s">
        <v>235</v>
      </c>
      <c r="B33" s="271" t="s">
        <v>238</v>
      </c>
      <c r="C33" s="267" t="s">
        <v>691</v>
      </c>
      <c r="D33" s="183">
        <f>'L-WL-CO2_Flooded1 of 1'!I22*(44/12)</f>
        <v>-343657.81447799993</v>
      </c>
      <c r="E33" s="177" t="s">
        <v>270</v>
      </c>
      <c r="F33" s="177" t="s">
        <v>270</v>
      </c>
      <c r="G33" s="274">
        <f t="shared" ref="G33:G38" si="6">(D33)*(-1)</f>
        <v>343657.81447799993</v>
      </c>
      <c r="H33" s="177" t="s">
        <v>270</v>
      </c>
      <c r="I33" s="177" t="s">
        <v>270</v>
      </c>
      <c r="J33" s="177" t="s">
        <v>274</v>
      </c>
      <c r="K33" s="516" t="s">
        <v>274</v>
      </c>
      <c r="L33" s="519">
        <v>1121.94</v>
      </c>
      <c r="M33" s="311">
        <f>G33/L33</f>
        <v>306.30676727632488</v>
      </c>
      <c r="N33" s="225"/>
      <c r="O33" s="225"/>
      <c r="P33" s="225"/>
      <c r="Q33" s="225"/>
    </row>
    <row r="34" spans="1:17" ht="13.8" thickBot="1" x14ac:dyDescent="0.3">
      <c r="A34" s="529" t="s">
        <v>857</v>
      </c>
      <c r="B34" s="271" t="s">
        <v>238</v>
      </c>
      <c r="C34" s="267" t="s">
        <v>691</v>
      </c>
      <c r="D34" s="9">
        <f>'L-WL-CO2_Flooded1 of 1'!H21*(44/12)</f>
        <v>-5712.3330000000005</v>
      </c>
      <c r="E34" s="177" t="s">
        <v>270</v>
      </c>
      <c r="F34" s="177" t="s">
        <v>270</v>
      </c>
      <c r="G34" s="274">
        <f t="shared" si="6"/>
        <v>5712.3330000000005</v>
      </c>
      <c r="H34" s="177"/>
      <c r="I34" s="177"/>
      <c r="J34" s="177"/>
      <c r="K34" s="516"/>
      <c r="L34" s="519">
        <v>18</v>
      </c>
      <c r="M34" s="311">
        <f>G34/L34</f>
        <v>317.35183333333339</v>
      </c>
      <c r="N34" s="225"/>
      <c r="O34" s="225"/>
      <c r="P34" s="225"/>
      <c r="Q34" s="225"/>
    </row>
    <row r="35" spans="1:17" ht="13.8" thickBot="1" x14ac:dyDescent="0.3">
      <c r="A35" s="269" t="s">
        <v>236</v>
      </c>
      <c r="B35" s="271" t="s">
        <v>238</v>
      </c>
      <c r="C35" s="267" t="s">
        <v>691</v>
      </c>
      <c r="D35" s="183">
        <f>'L-WL-CO2_Flooded1 of 1'!H25*(44/12)</f>
        <v>-641872</v>
      </c>
      <c r="E35" s="180" t="s">
        <v>270</v>
      </c>
      <c r="F35" s="180" t="s">
        <v>270</v>
      </c>
      <c r="G35" s="274">
        <f t="shared" si="6"/>
        <v>641872</v>
      </c>
      <c r="H35" s="180" t="s">
        <v>270</v>
      </c>
      <c r="I35" s="180" t="s">
        <v>270</v>
      </c>
      <c r="J35" s="180" t="s">
        <v>274</v>
      </c>
      <c r="K35" s="513" t="s">
        <v>274</v>
      </c>
      <c r="L35" s="519">
        <v>8336</v>
      </c>
      <c r="M35" s="311">
        <f t="shared" ref="M35:M38" si="7">G35/L35</f>
        <v>77</v>
      </c>
      <c r="N35" s="225"/>
      <c r="O35" s="225"/>
      <c r="P35" s="225"/>
      <c r="Q35" s="225"/>
    </row>
    <row r="36" spans="1:17" ht="13.8" thickBot="1" x14ac:dyDescent="0.3">
      <c r="A36" s="269" t="s">
        <v>237</v>
      </c>
      <c r="B36" s="271" t="s">
        <v>238</v>
      </c>
      <c r="C36" s="267" t="s">
        <v>691</v>
      </c>
      <c r="D36" s="183">
        <f>'L-WL-CO2_Flooded1 of 1'!H28*(44/12)</f>
        <v>-23713.066666666666</v>
      </c>
      <c r="E36" s="180" t="s">
        <v>270</v>
      </c>
      <c r="F36" s="180" t="s">
        <v>270</v>
      </c>
      <c r="G36" s="274">
        <f t="shared" si="6"/>
        <v>23713.066666666666</v>
      </c>
      <c r="H36" s="180" t="s">
        <v>270</v>
      </c>
      <c r="I36" s="180" t="s">
        <v>270</v>
      </c>
      <c r="J36" s="180" t="s">
        <v>274</v>
      </c>
      <c r="K36" s="513" t="s">
        <v>274</v>
      </c>
      <c r="L36" s="519">
        <v>172</v>
      </c>
      <c r="M36" s="311">
        <f t="shared" si="7"/>
        <v>137.86666666666667</v>
      </c>
      <c r="N36" s="225"/>
      <c r="O36" s="225"/>
      <c r="P36" s="225"/>
      <c r="Q36" s="225"/>
    </row>
    <row r="37" spans="1:17" ht="13.8" thickBot="1" x14ac:dyDescent="0.3">
      <c r="A37" s="269" t="s">
        <v>263</v>
      </c>
      <c r="B37" s="271" t="s">
        <v>238</v>
      </c>
      <c r="C37" s="267" t="s">
        <v>691</v>
      </c>
      <c r="D37" s="183">
        <v>0</v>
      </c>
      <c r="E37" s="180" t="s">
        <v>270</v>
      </c>
      <c r="F37" s="180" t="s">
        <v>270</v>
      </c>
      <c r="G37" s="274">
        <f t="shared" si="6"/>
        <v>0</v>
      </c>
      <c r="H37" s="180" t="s">
        <v>270</v>
      </c>
      <c r="I37" s="180" t="s">
        <v>270</v>
      </c>
      <c r="J37" s="180" t="s">
        <v>274</v>
      </c>
      <c r="K37" s="513" t="s">
        <v>274</v>
      </c>
      <c r="L37" s="520">
        <v>0</v>
      </c>
      <c r="M37" s="311"/>
      <c r="N37" s="225"/>
      <c r="O37" s="225"/>
      <c r="P37" s="225"/>
      <c r="Q37" s="225"/>
    </row>
    <row r="38" spans="1:17" ht="13.8" thickBot="1" x14ac:dyDescent="0.3">
      <c r="A38" s="270" t="s">
        <v>272</v>
      </c>
      <c r="B38" s="271" t="s">
        <v>238</v>
      </c>
      <c r="C38" s="267" t="s">
        <v>691</v>
      </c>
      <c r="D38" s="183">
        <f>'L-WL-CO2_Flooded1 of 1'!H31*(44/12)</f>
        <v>0</v>
      </c>
      <c r="E38" s="180" t="s">
        <v>270</v>
      </c>
      <c r="F38" s="180" t="s">
        <v>270</v>
      </c>
      <c r="G38" s="274">
        <f t="shared" si="6"/>
        <v>0</v>
      </c>
      <c r="H38" s="180" t="s">
        <v>270</v>
      </c>
      <c r="I38" s="180" t="s">
        <v>270</v>
      </c>
      <c r="J38" s="180" t="s">
        <v>274</v>
      </c>
      <c r="K38" s="513" t="s">
        <v>274</v>
      </c>
      <c r="L38" s="519">
        <v>1686</v>
      </c>
      <c r="M38" s="311">
        <f t="shared" si="7"/>
        <v>0</v>
      </c>
      <c r="N38" s="225"/>
      <c r="O38" s="225"/>
      <c r="P38" s="225"/>
      <c r="Q38" s="225"/>
    </row>
    <row r="39" spans="1:17" ht="13.8" thickBot="1" x14ac:dyDescent="0.3">
      <c r="A39" s="259"/>
      <c r="B39" s="260" t="s">
        <v>277</v>
      </c>
      <c r="C39" s="261"/>
      <c r="D39" s="262">
        <f>SUM(D33:D38)</f>
        <v>-1014955.2141446666</v>
      </c>
      <c r="E39" s="263" t="s">
        <v>274</v>
      </c>
      <c r="F39" s="263" t="s">
        <v>270</v>
      </c>
      <c r="G39" s="262">
        <f>SUM(G33:G38)</f>
        <v>1014955.2141446666</v>
      </c>
      <c r="H39" s="264" t="s">
        <v>270</v>
      </c>
      <c r="I39" s="264" t="s">
        <v>270</v>
      </c>
      <c r="J39" s="264" t="s">
        <v>274</v>
      </c>
      <c r="K39" s="515" t="s">
        <v>274</v>
      </c>
      <c r="L39" s="519"/>
      <c r="M39" s="311"/>
      <c r="N39" s="225"/>
      <c r="O39" s="225"/>
      <c r="P39" s="225"/>
      <c r="Q39" s="225"/>
    </row>
    <row r="40" spans="1:17" ht="13.8" thickBot="1" x14ac:dyDescent="0.3">
      <c r="A40" s="266" t="s">
        <v>263</v>
      </c>
      <c r="B40" s="271" t="s">
        <v>263</v>
      </c>
      <c r="C40" s="267" t="s">
        <v>189</v>
      </c>
      <c r="D40" s="175" t="s">
        <v>270</v>
      </c>
      <c r="E40" s="175" t="s">
        <v>270</v>
      </c>
      <c r="F40" s="175" t="s">
        <v>270</v>
      </c>
      <c r="G40" s="275" t="s">
        <v>270</v>
      </c>
      <c r="H40" s="175" t="s">
        <v>274</v>
      </c>
      <c r="I40" s="175" t="s">
        <v>274</v>
      </c>
      <c r="J40" s="175" t="s">
        <v>274</v>
      </c>
      <c r="K40" s="511" t="s">
        <v>274</v>
      </c>
      <c r="L40" s="519"/>
      <c r="M40" s="225"/>
      <c r="N40" s="225"/>
      <c r="O40" s="225"/>
      <c r="P40" s="225"/>
      <c r="Q40" s="225"/>
    </row>
    <row r="41" spans="1:17" ht="13.8" thickBot="1" x14ac:dyDescent="0.3">
      <c r="A41" s="272" t="s">
        <v>235</v>
      </c>
      <c r="B41" s="271" t="s">
        <v>263</v>
      </c>
      <c r="C41" s="267" t="s">
        <v>190</v>
      </c>
      <c r="D41" s="183">
        <f>'L-SL-Biomass1 of 1'!$J$22*(44/12)</f>
        <v>-216270.76277399994</v>
      </c>
      <c r="E41" s="177">
        <f>'L-SL-DOM1 of 1'!$I$21*(44/12)</f>
        <v>-27446.027399999995</v>
      </c>
      <c r="F41" s="177" t="s">
        <v>270</v>
      </c>
      <c r="G41" s="274">
        <f>(D41+E41)*(-1)</f>
        <v>243716.79017399994</v>
      </c>
      <c r="H41" s="177" t="s">
        <v>274</v>
      </c>
      <c r="I41" s="177" t="s">
        <v>274</v>
      </c>
      <c r="J41" s="177" t="s">
        <v>274</v>
      </c>
      <c r="K41" s="516" t="s">
        <v>274</v>
      </c>
      <c r="L41" s="519">
        <v>552.10500000000002</v>
      </c>
      <c r="M41" s="225">
        <f>G41/L41</f>
        <v>441.4319561931153</v>
      </c>
      <c r="N41" s="225"/>
      <c r="O41" s="225"/>
      <c r="P41" s="225"/>
      <c r="Q41" s="225"/>
    </row>
    <row r="42" spans="1:17" ht="13.8" thickBot="1" x14ac:dyDescent="0.3">
      <c r="A42" s="529" t="s">
        <v>857</v>
      </c>
      <c r="B42" s="271" t="s">
        <v>263</v>
      </c>
      <c r="C42" s="267" t="s">
        <v>190</v>
      </c>
      <c r="D42" s="183">
        <f>'L-SL-Biomass1 of 1'!I21*(44/12)</f>
        <v>-49151.451946666668</v>
      </c>
      <c r="E42" s="177">
        <f>'L-SL-DOM1 of 1'!H20*(44/12)</f>
        <v>-6702.4707199999993</v>
      </c>
      <c r="F42" s="177" t="s">
        <v>270</v>
      </c>
      <c r="G42" s="274">
        <f>(D42+E42)*(-1)</f>
        <v>55853.922666666665</v>
      </c>
      <c r="H42" s="177" t="s">
        <v>274</v>
      </c>
      <c r="I42" s="177" t="s">
        <v>274</v>
      </c>
      <c r="J42" s="177" t="s">
        <v>274</v>
      </c>
      <c r="K42" s="516" t="s">
        <v>274</v>
      </c>
      <c r="L42" s="412">
        <f>'L-SL-Biomass1 of 1'!D21</f>
        <v>176</v>
      </c>
      <c r="M42" s="225">
        <f>G42/L42</f>
        <v>317.35183333333333</v>
      </c>
      <c r="N42" s="225"/>
      <c r="O42" s="225"/>
      <c r="P42" s="225"/>
      <c r="Q42" s="225"/>
    </row>
    <row r="43" spans="1:17" ht="13.8" thickBot="1" x14ac:dyDescent="0.3">
      <c r="A43" s="269" t="s">
        <v>236</v>
      </c>
      <c r="B43" s="271" t="s">
        <v>263</v>
      </c>
      <c r="C43" s="267" t="s">
        <v>190</v>
      </c>
      <c r="D43" s="183">
        <f>'L-SL-Biomass1 of 1'!$I$25*(44/12)</f>
        <v>-1094863</v>
      </c>
      <c r="E43" s="177">
        <f>'L-SL-DOM1 of 1'!$H$24*(44/12)</f>
        <v>0</v>
      </c>
      <c r="F43" s="180" t="s">
        <v>270</v>
      </c>
      <c r="G43" s="274">
        <f t="shared" ref="G43:G46" si="8">(D43+E43)*(-1)</f>
        <v>1094863</v>
      </c>
      <c r="H43" s="180" t="s">
        <v>274</v>
      </c>
      <c r="I43" s="180" t="s">
        <v>274</v>
      </c>
      <c r="J43" s="180" t="s">
        <v>274</v>
      </c>
      <c r="K43" s="513" t="s">
        <v>274</v>
      </c>
      <c r="L43" s="519">
        <v>14219</v>
      </c>
      <c r="M43" s="225">
        <f t="shared" ref="M43:M46" si="9">G43/L43</f>
        <v>77</v>
      </c>
      <c r="N43" s="225"/>
      <c r="O43" s="225"/>
      <c r="P43" s="225"/>
      <c r="Q43" s="225"/>
    </row>
    <row r="44" spans="1:17" ht="13.8" thickBot="1" x14ac:dyDescent="0.3">
      <c r="A44" s="269" t="s">
        <v>237</v>
      </c>
      <c r="B44" s="271" t="s">
        <v>263</v>
      </c>
      <c r="C44" s="267" t="s">
        <v>190</v>
      </c>
      <c r="D44" s="183">
        <f>'L-SL-Biomass1 of 1'!$I$28*(44/12)</f>
        <v>-38602.666666666664</v>
      </c>
      <c r="E44" s="177">
        <f>'L-SL-DOM1 of 1'!$H$27*(44/12)</f>
        <v>0</v>
      </c>
      <c r="F44" s="180" t="s">
        <v>270</v>
      </c>
      <c r="G44" s="274">
        <f t="shared" si="8"/>
        <v>38602.666666666664</v>
      </c>
      <c r="H44" s="180" t="s">
        <v>274</v>
      </c>
      <c r="I44" s="180" t="s">
        <v>274</v>
      </c>
      <c r="J44" s="180" t="s">
        <v>274</v>
      </c>
      <c r="K44" s="513" t="s">
        <v>274</v>
      </c>
      <c r="L44" s="519">
        <v>280</v>
      </c>
      <c r="M44" s="225">
        <f t="shared" si="9"/>
        <v>137.86666666666665</v>
      </c>
      <c r="N44" s="225"/>
      <c r="O44" s="225"/>
      <c r="P44" s="225"/>
      <c r="Q44" s="225"/>
    </row>
    <row r="45" spans="1:17" ht="13.8" thickBot="1" x14ac:dyDescent="0.3">
      <c r="A45" s="269" t="s">
        <v>238</v>
      </c>
      <c r="B45" s="271" t="s">
        <v>263</v>
      </c>
      <c r="C45" s="267" t="s">
        <v>190</v>
      </c>
      <c r="D45" s="183">
        <f>'L-SL-Biomass1 of 1'!$I$31*(44/12)</f>
        <v>0</v>
      </c>
      <c r="E45" s="177">
        <f>'L-SL-DOM1 of 1'!$H$30*(44/12)</f>
        <v>0</v>
      </c>
      <c r="F45" s="180" t="s">
        <v>270</v>
      </c>
      <c r="G45" s="274">
        <f t="shared" si="8"/>
        <v>0</v>
      </c>
      <c r="H45" s="180" t="s">
        <v>274</v>
      </c>
      <c r="I45" s="180" t="s">
        <v>274</v>
      </c>
      <c r="J45" s="180" t="s">
        <v>274</v>
      </c>
      <c r="K45" s="513" t="s">
        <v>274</v>
      </c>
      <c r="L45" s="519">
        <v>444</v>
      </c>
      <c r="M45" s="225">
        <f>G45/L45</f>
        <v>0</v>
      </c>
      <c r="N45" s="225"/>
      <c r="O45" s="225"/>
      <c r="P45" s="225"/>
      <c r="Q45" s="225"/>
    </row>
    <row r="46" spans="1:17" ht="13.8" thickBot="1" x14ac:dyDescent="0.3">
      <c r="A46" s="270" t="s">
        <v>272</v>
      </c>
      <c r="B46" s="271" t="s">
        <v>263</v>
      </c>
      <c r="C46" s="267" t="s">
        <v>190</v>
      </c>
      <c r="D46" s="183">
        <f>'L-SL-Biomass1 of 1'!$I$34*(44/12)</f>
        <v>0</v>
      </c>
      <c r="E46" s="177">
        <f>'L-SL-DOM1 of 1'!$H$33*(44/12)</f>
        <v>0</v>
      </c>
      <c r="F46" s="180" t="s">
        <v>270</v>
      </c>
      <c r="G46" s="274">
        <f t="shared" si="8"/>
        <v>0</v>
      </c>
      <c r="H46" s="180" t="s">
        <v>274</v>
      </c>
      <c r="I46" s="180" t="s">
        <v>274</v>
      </c>
      <c r="J46" s="180" t="s">
        <v>274</v>
      </c>
      <c r="K46" s="513" t="s">
        <v>274</v>
      </c>
      <c r="L46" s="519">
        <v>749</v>
      </c>
      <c r="M46" s="225">
        <f t="shared" si="9"/>
        <v>0</v>
      </c>
      <c r="N46" s="225"/>
      <c r="O46" s="225"/>
      <c r="P46" s="225"/>
      <c r="Q46" s="225"/>
    </row>
    <row r="47" spans="1:17" ht="13.8" thickBot="1" x14ac:dyDescent="0.3">
      <c r="A47" s="259"/>
      <c r="B47" s="260" t="s">
        <v>278</v>
      </c>
      <c r="C47" s="261"/>
      <c r="D47" s="262">
        <f>SUM(D40:D46)</f>
        <v>-1398887.8813873334</v>
      </c>
      <c r="E47" s="263" t="s">
        <v>274</v>
      </c>
      <c r="F47" s="263" t="s">
        <v>274</v>
      </c>
      <c r="G47" s="262">
        <f>SUM(G41:G46)</f>
        <v>1433036.3795073333</v>
      </c>
      <c r="H47" s="264" t="s">
        <v>274</v>
      </c>
      <c r="I47" s="264" t="s">
        <v>274</v>
      </c>
      <c r="J47" s="264" t="s">
        <v>274</v>
      </c>
      <c r="K47" s="515" t="s">
        <v>274</v>
      </c>
      <c r="L47" s="519"/>
      <c r="M47" s="225"/>
      <c r="N47" s="225"/>
      <c r="O47" s="225"/>
      <c r="P47" s="225"/>
      <c r="Q47" s="225"/>
    </row>
    <row r="48" spans="1:17" ht="13.8" thickBot="1" x14ac:dyDescent="0.3">
      <c r="A48" s="266" t="s">
        <v>272</v>
      </c>
      <c r="B48" s="271" t="s">
        <v>239</v>
      </c>
      <c r="C48" s="267" t="s">
        <v>692</v>
      </c>
      <c r="D48" s="177" t="s">
        <v>270</v>
      </c>
      <c r="E48" s="177" t="s">
        <v>270</v>
      </c>
      <c r="F48" s="177" t="s">
        <v>270</v>
      </c>
      <c r="G48" s="275" t="s">
        <v>274</v>
      </c>
      <c r="H48" s="175" t="s">
        <v>274</v>
      </c>
      <c r="I48" s="175" t="s">
        <v>274</v>
      </c>
      <c r="J48" s="175" t="s">
        <v>274</v>
      </c>
      <c r="K48" s="511" t="s">
        <v>274</v>
      </c>
      <c r="L48" s="519"/>
      <c r="M48" s="225"/>
      <c r="N48" s="225"/>
      <c r="O48" s="225"/>
      <c r="P48" s="225"/>
      <c r="Q48" s="225"/>
    </row>
    <row r="49" spans="1:17" ht="13.8" thickBot="1" x14ac:dyDescent="0.3">
      <c r="A49" s="272" t="s">
        <v>235</v>
      </c>
      <c r="B49" s="271" t="s">
        <v>239</v>
      </c>
      <c r="C49" s="267" t="s">
        <v>194</v>
      </c>
      <c r="D49" s="183">
        <f>'L-OL-Biomass1 of 1'!J22*(44/12)</f>
        <v>-726398.12341799983</v>
      </c>
      <c r="E49" s="177" t="s">
        <v>270</v>
      </c>
      <c r="F49" s="177" t="s">
        <v>270</v>
      </c>
      <c r="G49" s="274">
        <f>(D49)*(-1)</f>
        <v>726398.12341799983</v>
      </c>
      <c r="H49" s="177" t="s">
        <v>274</v>
      </c>
      <c r="I49" s="177" t="s">
        <v>274</v>
      </c>
      <c r="J49" s="177" t="s">
        <v>274</v>
      </c>
      <c r="K49" s="516" t="s">
        <v>274</v>
      </c>
      <c r="L49" s="519">
        <v>1596.6899999999998</v>
      </c>
      <c r="M49" s="225">
        <f>G49/L49</f>
        <v>454.9399842286229</v>
      </c>
      <c r="N49" s="225"/>
      <c r="O49" s="225"/>
      <c r="P49" s="225"/>
      <c r="Q49" s="225"/>
    </row>
    <row r="50" spans="1:17" ht="13.8" thickBot="1" x14ac:dyDescent="0.3">
      <c r="A50" s="529" t="s">
        <v>857</v>
      </c>
      <c r="B50" s="271" t="s">
        <v>239</v>
      </c>
      <c r="C50" s="267" t="s">
        <v>194</v>
      </c>
      <c r="D50" s="183">
        <f>'L-OL-Biomass1 of 1'!I21*(44/12)</f>
        <v>-58392.737333333323</v>
      </c>
      <c r="E50" s="177" t="s">
        <v>270</v>
      </c>
      <c r="F50" s="177" t="s">
        <v>270</v>
      </c>
      <c r="G50" s="274">
        <f t="shared" ref="G50:G52" si="10">(D50)*(-1)</f>
        <v>58392.737333333323</v>
      </c>
      <c r="H50" s="177"/>
      <c r="I50" s="177"/>
      <c r="J50" s="177"/>
      <c r="K50" s="516"/>
      <c r="L50" s="412">
        <f>'L-OL-Biomass1 of 1'!D21</f>
        <v>184</v>
      </c>
      <c r="M50" s="225">
        <f>G50/L50</f>
        <v>317.35183333333327</v>
      </c>
      <c r="N50" s="225"/>
      <c r="O50" s="225"/>
      <c r="P50" s="225"/>
      <c r="Q50" s="225"/>
    </row>
    <row r="51" spans="1:17" ht="13.8" thickBot="1" x14ac:dyDescent="0.3">
      <c r="A51" s="269" t="s">
        <v>279</v>
      </c>
      <c r="B51" s="271" t="s">
        <v>239</v>
      </c>
      <c r="C51" s="267" t="s">
        <v>194</v>
      </c>
      <c r="D51" s="183">
        <f>'L-OL-Biomass1 of 1'!I25*(44/12)</f>
        <v>-409332.00000000006</v>
      </c>
      <c r="E51" s="177" t="s">
        <v>270</v>
      </c>
      <c r="F51" s="177" t="s">
        <v>270</v>
      </c>
      <c r="G51" s="274">
        <f t="shared" si="10"/>
        <v>409332.00000000006</v>
      </c>
      <c r="H51" s="180" t="s">
        <v>274</v>
      </c>
      <c r="I51" s="180" t="s">
        <v>274</v>
      </c>
      <c r="J51" s="180" t="s">
        <v>274</v>
      </c>
      <c r="K51" s="513" t="s">
        <v>274</v>
      </c>
      <c r="L51" s="519">
        <v>5316</v>
      </c>
      <c r="M51" s="225">
        <f t="shared" ref="M51:M53" si="11">G51/L51</f>
        <v>77.000000000000014</v>
      </c>
      <c r="N51" s="225"/>
      <c r="O51" s="225"/>
      <c r="P51" s="225"/>
      <c r="Q51" s="225"/>
    </row>
    <row r="52" spans="1:17" ht="13.8" thickBot="1" x14ac:dyDescent="0.3">
      <c r="A52" s="269" t="s">
        <v>237</v>
      </c>
      <c r="B52" s="271" t="s">
        <v>239</v>
      </c>
      <c r="C52" s="267" t="s">
        <v>194</v>
      </c>
      <c r="D52" s="183">
        <f>'L-OL-Biomass1 of 1'!I28*(44/12)</f>
        <v>-134282.13333333333</v>
      </c>
      <c r="E52" s="177" t="s">
        <v>270</v>
      </c>
      <c r="F52" s="177" t="s">
        <v>270</v>
      </c>
      <c r="G52" s="274">
        <f t="shared" si="10"/>
        <v>134282.13333333333</v>
      </c>
      <c r="H52" s="180" t="s">
        <v>274</v>
      </c>
      <c r="I52" s="180" t="s">
        <v>274</v>
      </c>
      <c r="J52" s="180" t="s">
        <v>274</v>
      </c>
      <c r="K52" s="513" t="s">
        <v>274</v>
      </c>
      <c r="L52" s="519">
        <v>974</v>
      </c>
      <c r="M52" s="225">
        <f t="shared" si="11"/>
        <v>137.86666666666667</v>
      </c>
      <c r="N52" s="225"/>
      <c r="O52" s="225"/>
      <c r="P52" s="225"/>
      <c r="Q52" s="225"/>
    </row>
    <row r="53" spans="1:17" ht="13.8" thickBot="1" x14ac:dyDescent="0.3">
      <c r="A53" s="269" t="s">
        <v>280</v>
      </c>
      <c r="B53" s="271" t="s">
        <v>239</v>
      </c>
      <c r="C53" s="267" t="s">
        <v>194</v>
      </c>
      <c r="D53" s="183">
        <f>'L-OL-Biomass1 of 1'!I31*(44/12)</f>
        <v>0</v>
      </c>
      <c r="E53" s="177" t="s">
        <v>270</v>
      </c>
      <c r="F53" s="177" t="s">
        <v>270</v>
      </c>
      <c r="G53" s="274">
        <f>(D53)*(-1)</f>
        <v>0</v>
      </c>
      <c r="H53" s="180" t="s">
        <v>274</v>
      </c>
      <c r="I53" s="180" t="s">
        <v>274</v>
      </c>
      <c r="J53" s="180" t="s">
        <v>274</v>
      </c>
      <c r="K53" s="513" t="s">
        <v>274</v>
      </c>
      <c r="L53" s="519">
        <v>4214</v>
      </c>
      <c r="M53" s="225">
        <f t="shared" si="11"/>
        <v>0</v>
      </c>
      <c r="N53" s="225"/>
      <c r="O53" s="225"/>
      <c r="P53" s="225"/>
      <c r="Q53" s="225"/>
    </row>
    <row r="54" spans="1:17" ht="13.8" thickBot="1" x14ac:dyDescent="0.3">
      <c r="A54" s="270" t="s">
        <v>263</v>
      </c>
      <c r="B54" s="271" t="s">
        <v>239</v>
      </c>
      <c r="C54" s="267" t="s">
        <v>194</v>
      </c>
      <c r="D54" s="183">
        <f>'L-OL-Biomass1 of 1'!I34*(44/12)</f>
        <v>0</v>
      </c>
      <c r="E54" s="177" t="s">
        <v>270</v>
      </c>
      <c r="F54" s="177" t="s">
        <v>270</v>
      </c>
      <c r="G54" s="274">
        <f>(D54)*(-1)</f>
        <v>0</v>
      </c>
      <c r="H54" s="180" t="s">
        <v>274</v>
      </c>
      <c r="I54" s="180" t="s">
        <v>274</v>
      </c>
      <c r="J54" s="180" t="s">
        <v>274</v>
      </c>
      <c r="K54" s="513" t="s">
        <v>274</v>
      </c>
      <c r="L54" s="519"/>
      <c r="M54" s="225"/>
      <c r="N54" s="225"/>
      <c r="O54" s="225"/>
      <c r="P54" s="225"/>
      <c r="Q54" s="225"/>
    </row>
    <row r="55" spans="1:17" ht="13.8" thickBot="1" x14ac:dyDescent="0.3">
      <c r="A55" s="259"/>
      <c r="B55" s="260" t="s">
        <v>281</v>
      </c>
      <c r="C55" s="261"/>
      <c r="D55" s="262">
        <f>SUM(D49:D54)</f>
        <v>-1328404.9940846665</v>
      </c>
      <c r="E55" s="263" t="s">
        <v>274</v>
      </c>
      <c r="F55" s="264" t="s">
        <v>274</v>
      </c>
      <c r="G55" s="262">
        <f>SUM(G48:G54)</f>
        <v>1328404.9940846665</v>
      </c>
      <c r="H55" s="264" t="s">
        <v>274</v>
      </c>
      <c r="I55" s="264" t="s">
        <v>274</v>
      </c>
      <c r="J55" s="264" t="s">
        <v>274</v>
      </c>
      <c r="K55" s="515" t="s">
        <v>274</v>
      </c>
      <c r="L55" s="519"/>
      <c r="M55" s="225"/>
      <c r="N55" s="225"/>
      <c r="O55" s="225"/>
      <c r="P55" s="225"/>
      <c r="Q55" s="225"/>
    </row>
    <row r="56" spans="1:17" ht="13.8" thickBot="1" x14ac:dyDescent="0.3">
      <c r="A56" s="266" t="s">
        <v>235</v>
      </c>
      <c r="B56" s="266" t="s">
        <v>235</v>
      </c>
      <c r="C56" s="273" t="s">
        <v>648</v>
      </c>
      <c r="D56" s="311" t="s">
        <v>702</v>
      </c>
      <c r="E56" s="177" t="s">
        <v>270</v>
      </c>
      <c r="F56" s="177" t="s">
        <v>270</v>
      </c>
      <c r="G56" s="276"/>
      <c r="H56" s="179">
        <f>'Biomass Burning FL'!$I$16</f>
        <v>895.31520000000023</v>
      </c>
      <c r="I56" s="179">
        <f>'Biomass Burning FL'!$K$18</f>
        <v>26.332800000000006</v>
      </c>
      <c r="J56" s="179">
        <f>'Biomass Burning FL'!$L$19</f>
        <v>210.66240000000005</v>
      </c>
      <c r="K56" s="518">
        <f>'Biomass Burning FL'!$J$17</f>
        <v>13693.056000000004</v>
      </c>
      <c r="L56" s="519">
        <v>3120.0000000000005</v>
      </c>
      <c r="M56" s="225">
        <f>L62/$L$56</f>
        <v>9.9606179200000025</v>
      </c>
      <c r="N56" s="225">
        <f>H56/$L$56</f>
        <v>0.28696000000000005</v>
      </c>
      <c r="O56" s="225">
        <f t="shared" ref="O56:Q56" si="12">I56/$L$56</f>
        <v>8.4400000000000013E-3</v>
      </c>
      <c r="P56" s="225">
        <f t="shared" si="12"/>
        <v>6.7520000000000011E-2</v>
      </c>
      <c r="Q56" s="225">
        <f t="shared" si="12"/>
        <v>4.3888000000000007</v>
      </c>
    </row>
    <row r="57" spans="1:17" ht="13.8" thickBot="1" x14ac:dyDescent="0.3">
      <c r="A57" s="605" t="s">
        <v>644</v>
      </c>
      <c r="B57" s="606"/>
      <c r="C57" s="607"/>
      <c r="D57" s="264"/>
      <c r="E57" s="263"/>
      <c r="F57" s="264"/>
      <c r="G57" s="262"/>
      <c r="H57" s="264"/>
      <c r="I57" s="264"/>
      <c r="J57" s="264"/>
      <c r="K57" s="277"/>
      <c r="L57" s="99"/>
    </row>
    <row r="58" spans="1:17" ht="13.8" thickBot="1" x14ac:dyDescent="0.3">
      <c r="A58" s="259"/>
      <c r="B58" s="260" t="s">
        <v>800</v>
      </c>
      <c r="C58" s="260"/>
      <c r="D58" s="262">
        <f>SUM(D56:D57)</f>
        <v>0</v>
      </c>
      <c r="E58" s="262">
        <f>SUM(E56:E57)</f>
        <v>0</v>
      </c>
      <c r="F58" s="262">
        <f>SUM(F56:F57)</f>
        <v>0</v>
      </c>
      <c r="G58" s="262">
        <f>SUM(G56:G57)</f>
        <v>0</v>
      </c>
      <c r="H58" s="262">
        <f>H56</f>
        <v>895.31520000000023</v>
      </c>
      <c r="I58" s="262">
        <f>I56</f>
        <v>26.332800000000006</v>
      </c>
      <c r="J58" s="262">
        <f>J56</f>
        <v>210.66240000000005</v>
      </c>
      <c r="K58" s="278">
        <f>K56</f>
        <v>13693.056000000004</v>
      </c>
    </row>
    <row r="59" spans="1:17" x14ac:dyDescent="0.25">
      <c r="A59" s="609" t="s">
        <v>20</v>
      </c>
      <c r="B59" s="609"/>
      <c r="C59" s="609"/>
      <c r="D59" s="279">
        <f>D15+D23+D31+D39+D47+D55+D58</f>
        <v>-11842909.582142569</v>
      </c>
      <c r="E59" s="280" t="s">
        <v>270</v>
      </c>
      <c r="F59" s="280" t="s">
        <v>270</v>
      </c>
      <c r="G59" s="279">
        <f>G15+G23+G31+G39+G47+G55+G58</f>
        <v>16252627.652138263</v>
      </c>
      <c r="H59" s="280" t="s">
        <v>270</v>
      </c>
      <c r="I59" s="280" t="s">
        <v>270</v>
      </c>
      <c r="J59" s="280" t="s">
        <v>270</v>
      </c>
      <c r="K59" s="280" t="s">
        <v>270</v>
      </c>
      <c r="L59" s="99"/>
    </row>
    <row r="60" spans="1:17" x14ac:dyDescent="0.25">
      <c r="A60" s="99"/>
      <c r="B60" s="99"/>
      <c r="C60" s="99"/>
      <c r="D60" s="99"/>
      <c r="E60" s="99"/>
      <c r="F60" s="99"/>
      <c r="G60" s="99"/>
      <c r="H60" s="99"/>
      <c r="I60" s="99"/>
      <c r="J60" s="99"/>
      <c r="K60" s="99"/>
      <c r="L60" s="99"/>
    </row>
    <row r="61" spans="1:17" x14ac:dyDescent="0.25">
      <c r="A61" s="99"/>
      <c r="B61" s="99"/>
      <c r="C61" s="99"/>
      <c r="D61" s="414"/>
      <c r="E61" s="99"/>
      <c r="F61" s="99"/>
      <c r="G61" s="281" t="s">
        <v>646</v>
      </c>
      <c r="H61" s="596" t="s">
        <v>689</v>
      </c>
      <c r="I61" s="596"/>
      <c r="J61" s="596"/>
      <c r="K61" s="596"/>
      <c r="L61" s="99"/>
    </row>
    <row r="62" spans="1:17" x14ac:dyDescent="0.25">
      <c r="A62" s="99"/>
      <c r="B62" s="99"/>
      <c r="C62" s="99"/>
      <c r="D62" s="99"/>
      <c r="E62" s="99"/>
      <c r="F62" s="99"/>
      <c r="G62" s="282" t="s">
        <v>235</v>
      </c>
      <c r="H62" s="412">
        <f>H56*25</f>
        <v>22382.880000000005</v>
      </c>
      <c r="I62" s="412">
        <f>I56*298</f>
        <v>7847.1744000000017</v>
      </c>
      <c r="J62" s="413">
        <f>J56*0.121</f>
        <v>25.490150400000005</v>
      </c>
      <c r="K62" s="413">
        <f>K56*0.06</f>
        <v>821.5833600000002</v>
      </c>
      <c r="L62" s="509">
        <f>SUM(H62:K62)</f>
        <v>31077.12791040001</v>
      </c>
    </row>
    <row r="63" spans="1:17" x14ac:dyDescent="0.25">
      <c r="A63" s="99"/>
      <c r="B63" s="99"/>
      <c r="C63" s="99"/>
      <c r="D63" s="99"/>
      <c r="E63" s="99"/>
      <c r="F63" s="99"/>
      <c r="G63" s="99"/>
      <c r="H63" s="99"/>
      <c r="I63" s="99"/>
      <c r="J63" s="99"/>
      <c r="K63" s="99"/>
      <c r="L63" s="99"/>
    </row>
    <row r="64" spans="1:17" x14ac:dyDescent="0.25">
      <c r="A64" s="614" t="s">
        <v>701</v>
      </c>
      <c r="B64" s="615"/>
      <c r="C64" s="616"/>
      <c r="D64" s="620" t="s">
        <v>697</v>
      </c>
      <c r="E64" s="621"/>
      <c r="F64" s="245" t="s">
        <v>698</v>
      </c>
      <c r="G64" s="99"/>
      <c r="H64" s="99"/>
      <c r="I64" s="99"/>
      <c r="J64" s="99"/>
      <c r="K64" s="99"/>
      <c r="L64" s="99"/>
    </row>
    <row r="65" spans="1:12" ht="27.6" customHeight="1" x14ac:dyDescent="0.25">
      <c r="A65" s="617"/>
      <c r="B65" s="618"/>
      <c r="C65" s="619"/>
      <c r="D65" s="246" t="s">
        <v>696</v>
      </c>
      <c r="E65" s="246" t="s">
        <v>726</v>
      </c>
      <c r="F65" s="246" t="s">
        <v>699</v>
      </c>
      <c r="G65" s="99"/>
      <c r="H65" s="99"/>
      <c r="I65" s="99"/>
      <c r="J65" s="99"/>
      <c r="K65" s="99"/>
      <c r="L65" s="99"/>
    </row>
    <row r="66" spans="1:12" x14ac:dyDescent="0.25">
      <c r="A66" s="613" t="s">
        <v>693</v>
      </c>
      <c r="B66" s="613"/>
      <c r="C66" s="613"/>
      <c r="D66" s="241">
        <f>'FL-Biomass4 of 4'!$H$23*44/12</f>
        <v>202371.46071999997</v>
      </c>
      <c r="E66" s="241">
        <f>H62+I62</f>
        <v>30230.054400000008</v>
      </c>
      <c r="F66" s="241">
        <f>(D66+E66)/1000</f>
        <v>232.60151511999999</v>
      </c>
      <c r="G66" s="240"/>
    </row>
    <row r="67" spans="1:12" x14ac:dyDescent="0.25">
      <c r="A67" s="613" t="s">
        <v>694</v>
      </c>
      <c r="B67" s="613"/>
      <c r="C67" s="613"/>
      <c r="D67" s="241">
        <f>'FL-Biomass3 of 4'!$J$23*44/12</f>
        <v>6098081.1650995351</v>
      </c>
      <c r="E67" s="241"/>
      <c r="F67" s="241">
        <f>D67/1000</f>
        <v>6098.0811650995347</v>
      </c>
      <c r="G67" s="240"/>
      <c r="H67" s="240"/>
      <c r="I67" s="240"/>
    </row>
    <row r="68" spans="1:12" x14ac:dyDescent="0.25">
      <c r="A68" s="613" t="s">
        <v>695</v>
      </c>
      <c r="B68" s="613"/>
      <c r="C68" s="613"/>
      <c r="D68" s="241">
        <f>'FL-Biomass2 of 4'!$H$22*44/12</f>
        <v>4133150.1678253599</v>
      </c>
      <c r="E68" s="241"/>
      <c r="F68" s="241">
        <f>D68/1000</f>
        <v>4133.1501678253599</v>
      </c>
      <c r="G68" s="240"/>
      <c r="H68" s="240"/>
      <c r="I68" s="240"/>
    </row>
    <row r="69" spans="1:12" x14ac:dyDescent="0.25">
      <c r="A69" s="608" t="s">
        <v>700</v>
      </c>
      <c r="B69" s="608"/>
      <c r="C69" s="608"/>
      <c r="D69" s="242">
        <f>SUM(D66:D68)</f>
        <v>10433602.793644894</v>
      </c>
      <c r="E69" s="243"/>
      <c r="F69" s="242">
        <f>SUM(F66:F68)</f>
        <v>10463.832848044894</v>
      </c>
    </row>
    <row r="70" spans="1:12" x14ac:dyDescent="0.25">
      <c r="D70" s="417"/>
      <c r="E70" s="417"/>
      <c r="F70" s="417"/>
      <c r="H70" s="418"/>
    </row>
    <row r="71" spans="1:12" x14ac:dyDescent="0.25">
      <c r="D71" s="418"/>
    </row>
    <row r="72" spans="1:12" x14ac:dyDescent="0.25">
      <c r="D72" s="418">
        <v>9499063.2341363579</v>
      </c>
    </row>
    <row r="73" spans="1:12" x14ac:dyDescent="0.25">
      <c r="D73" s="418">
        <f>D72*44/12</f>
        <v>34829898.525166646</v>
      </c>
      <c r="E73" s="416">
        <f>D73/1000</f>
        <v>34829.898525166645</v>
      </c>
    </row>
    <row r="74" spans="1:12" x14ac:dyDescent="0.25">
      <c r="D74" s="418"/>
      <c r="E74" s="416"/>
    </row>
    <row r="75" spans="1:12" x14ac:dyDescent="0.25">
      <c r="D75" s="418"/>
      <c r="E75" s="416"/>
    </row>
    <row r="76" spans="1:12" x14ac:dyDescent="0.25">
      <c r="D76" s="190"/>
    </row>
  </sheetData>
  <mergeCells count="32">
    <mergeCell ref="A69:C69"/>
    <mergeCell ref="A59:C59"/>
    <mergeCell ref="H5:H7"/>
    <mergeCell ref="I5:I7"/>
    <mergeCell ref="J5:J7"/>
    <mergeCell ref="A6:A7"/>
    <mergeCell ref="B6:B7"/>
    <mergeCell ref="D6:D7"/>
    <mergeCell ref="E6:E7"/>
    <mergeCell ref="A66:C66"/>
    <mergeCell ref="A67:C67"/>
    <mergeCell ref="A68:C68"/>
    <mergeCell ref="A64:C65"/>
    <mergeCell ref="D64:E64"/>
    <mergeCell ref="D5:G5"/>
    <mergeCell ref="F6:F7"/>
    <mergeCell ref="H61:K61"/>
    <mergeCell ref="G6:G7"/>
    <mergeCell ref="B1:E1"/>
    <mergeCell ref="B3:E3"/>
    <mergeCell ref="B4:E4"/>
    <mergeCell ref="A5:B5"/>
    <mergeCell ref="C5:C7"/>
    <mergeCell ref="B2:E2"/>
    <mergeCell ref="K5:K7"/>
    <mergeCell ref="A57:C57"/>
    <mergeCell ref="Q5:Q7"/>
    <mergeCell ref="L5:L7"/>
    <mergeCell ref="M5:M7"/>
    <mergeCell ref="N5:N7"/>
    <mergeCell ref="O5:O7"/>
    <mergeCell ref="P5:P7"/>
  </mergeCells>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C000"/>
  </sheetPr>
  <dimension ref="A1:H30"/>
  <sheetViews>
    <sheetView workbookViewId="0">
      <selection activeCell="E34" sqref="E34"/>
    </sheetView>
  </sheetViews>
  <sheetFormatPr defaultColWidth="11.5546875" defaultRowHeight="13.2" x14ac:dyDescent="0.25"/>
  <cols>
    <col min="1" max="6" width="16.77734375" customWidth="1"/>
    <col min="7" max="7" width="8.77734375" customWidth="1"/>
  </cols>
  <sheetData>
    <row r="1" spans="1:6" ht="13.8" thickBot="1" x14ac:dyDescent="0.3">
      <c r="A1" s="632" t="s">
        <v>0</v>
      </c>
      <c r="B1" s="633"/>
      <c r="C1" s="634" t="s">
        <v>287</v>
      </c>
      <c r="D1" s="635"/>
      <c r="E1" s="635"/>
      <c r="F1" s="636"/>
    </row>
    <row r="2" spans="1:6" ht="26.55" customHeight="1" thickBot="1" x14ac:dyDescent="0.3">
      <c r="A2" s="632" t="s">
        <v>288</v>
      </c>
      <c r="B2" s="633"/>
      <c r="C2" s="634" t="s">
        <v>568</v>
      </c>
      <c r="D2" s="635"/>
      <c r="E2" s="635"/>
      <c r="F2" s="636"/>
    </row>
    <row r="3" spans="1:6" ht="13.8" thickBot="1" x14ac:dyDescent="0.3">
      <c r="A3" s="632" t="s">
        <v>289</v>
      </c>
      <c r="B3" s="633"/>
      <c r="C3" s="634" t="s">
        <v>190</v>
      </c>
      <c r="D3" s="635"/>
      <c r="E3" s="635"/>
      <c r="F3" s="636"/>
    </row>
    <row r="4" spans="1:6" ht="13.8" thickBot="1" x14ac:dyDescent="0.3">
      <c r="A4" s="632" t="s">
        <v>290</v>
      </c>
      <c r="B4" s="633"/>
      <c r="C4" s="634" t="s">
        <v>410</v>
      </c>
      <c r="D4" s="635"/>
      <c r="E4" s="635"/>
      <c r="F4" s="636"/>
    </row>
    <row r="5" spans="1:6" ht="13.8" thickBot="1" x14ac:dyDescent="0.3">
      <c r="A5" s="637" t="s">
        <v>291</v>
      </c>
      <c r="B5" s="638"/>
      <c r="C5" s="1" t="s">
        <v>292</v>
      </c>
      <c r="D5" s="639" t="s">
        <v>345</v>
      </c>
      <c r="E5" s="640"/>
      <c r="F5" s="756"/>
    </row>
    <row r="6" spans="1:6" ht="34.799999999999997" thickBot="1" x14ac:dyDescent="0.3">
      <c r="A6" s="642" t="s">
        <v>298</v>
      </c>
      <c r="B6" s="643"/>
      <c r="C6" s="676" t="s">
        <v>299</v>
      </c>
      <c r="D6" s="3" t="s">
        <v>436</v>
      </c>
      <c r="E6" s="3" t="s">
        <v>348</v>
      </c>
      <c r="F6" s="3" t="s">
        <v>438</v>
      </c>
    </row>
    <row r="7" spans="1:6" ht="14.4" thickBot="1" x14ac:dyDescent="0.3">
      <c r="A7" s="625" t="s">
        <v>296</v>
      </c>
      <c r="B7" s="625" t="s">
        <v>297</v>
      </c>
      <c r="C7" s="768"/>
      <c r="D7" s="4" t="s">
        <v>2</v>
      </c>
      <c r="E7" s="4" t="s">
        <v>413</v>
      </c>
      <c r="F7" s="4" t="s">
        <v>414</v>
      </c>
    </row>
    <row r="8" spans="1:6" ht="14.4" thickBot="1" x14ac:dyDescent="0.35">
      <c r="A8" s="631"/>
      <c r="B8" s="631"/>
      <c r="C8" s="768"/>
      <c r="D8" s="4"/>
      <c r="E8" s="4" t="s">
        <v>437</v>
      </c>
      <c r="F8" s="22" t="s">
        <v>47</v>
      </c>
    </row>
    <row r="9" spans="1:6" ht="14.4" thickBot="1" x14ac:dyDescent="0.35">
      <c r="A9" s="644"/>
      <c r="B9" s="644"/>
      <c r="C9" s="769"/>
      <c r="D9" s="16" t="s">
        <v>10</v>
      </c>
      <c r="E9" s="16" t="s">
        <v>48</v>
      </c>
      <c r="F9" s="5" t="s">
        <v>49</v>
      </c>
    </row>
    <row r="10" spans="1:6" ht="14.4" thickTop="1" thickBot="1" x14ac:dyDescent="0.3">
      <c r="A10" s="630"/>
      <c r="B10" s="630"/>
      <c r="C10" s="4" t="s">
        <v>17</v>
      </c>
      <c r="D10" s="72">
        <v>0</v>
      </c>
      <c r="E10" s="72">
        <v>0</v>
      </c>
      <c r="F10" s="8" t="s">
        <v>270</v>
      </c>
    </row>
    <row r="11" spans="1:6" ht="13.8" thickBot="1" x14ac:dyDescent="0.3">
      <c r="A11" s="626"/>
      <c r="B11" s="626"/>
      <c r="C11" s="4" t="s">
        <v>18</v>
      </c>
      <c r="D11" s="72">
        <v>0</v>
      </c>
      <c r="E11" s="72">
        <v>0</v>
      </c>
      <c r="F11" s="8" t="s">
        <v>270</v>
      </c>
    </row>
    <row r="12" spans="1:6" ht="13.8" thickBot="1" x14ac:dyDescent="0.3">
      <c r="A12" s="719" t="s">
        <v>54</v>
      </c>
      <c r="B12" s="720"/>
      <c r="C12" s="765"/>
      <c r="D12" s="72">
        <v>0</v>
      </c>
      <c r="E12" s="72">
        <v>0</v>
      </c>
      <c r="F12" s="8" t="s">
        <v>270</v>
      </c>
    </row>
    <row r="13" spans="1:6" ht="13.8" thickBot="1" x14ac:dyDescent="0.3">
      <c r="A13" s="625"/>
      <c r="B13" s="625"/>
      <c r="C13" s="4" t="s">
        <v>17</v>
      </c>
      <c r="D13" s="72">
        <v>0</v>
      </c>
      <c r="E13" s="72">
        <v>0</v>
      </c>
      <c r="F13" s="8" t="s">
        <v>270</v>
      </c>
    </row>
    <row r="14" spans="1:6" ht="13.8" thickBot="1" x14ac:dyDescent="0.3">
      <c r="A14" s="626"/>
      <c r="B14" s="626"/>
      <c r="C14" s="4" t="s">
        <v>18</v>
      </c>
      <c r="D14" s="72">
        <v>0</v>
      </c>
      <c r="E14" s="72">
        <v>0</v>
      </c>
      <c r="F14" s="8" t="s">
        <v>270</v>
      </c>
    </row>
    <row r="15" spans="1:6" ht="13.8" thickBot="1" x14ac:dyDescent="0.3">
      <c r="A15" s="719" t="s">
        <v>54</v>
      </c>
      <c r="B15" s="720"/>
      <c r="C15" s="765"/>
      <c r="D15" s="72">
        <v>0</v>
      </c>
      <c r="E15" s="72">
        <v>0</v>
      </c>
      <c r="F15" s="8" t="s">
        <v>270</v>
      </c>
    </row>
    <row r="16" spans="1:6" ht="13.8" thickBot="1" x14ac:dyDescent="0.3">
      <c r="A16" s="625"/>
      <c r="B16" s="625"/>
      <c r="C16" s="4" t="s">
        <v>17</v>
      </c>
      <c r="D16" s="72">
        <v>0</v>
      </c>
      <c r="E16" s="72">
        <v>0</v>
      </c>
      <c r="F16" s="8" t="s">
        <v>270</v>
      </c>
    </row>
    <row r="17" spans="1:8" ht="13.8" thickBot="1" x14ac:dyDescent="0.3">
      <c r="A17" s="626"/>
      <c r="B17" s="626"/>
      <c r="C17" s="4" t="s">
        <v>18</v>
      </c>
      <c r="D17" s="72">
        <v>0</v>
      </c>
      <c r="E17" s="72">
        <v>0</v>
      </c>
      <c r="F17" s="8" t="s">
        <v>270</v>
      </c>
    </row>
    <row r="18" spans="1:8" ht="13.8" thickBot="1" x14ac:dyDescent="0.3">
      <c r="A18" s="719" t="s">
        <v>54</v>
      </c>
      <c r="B18" s="720"/>
      <c r="C18" s="765"/>
      <c r="D18" s="72">
        <v>0</v>
      </c>
      <c r="E18" s="72">
        <v>0</v>
      </c>
      <c r="F18" s="8" t="s">
        <v>270</v>
      </c>
    </row>
    <row r="19" spans="1:8" ht="13.8" thickBot="1" x14ac:dyDescent="0.3">
      <c r="A19" s="625"/>
      <c r="B19" s="625"/>
      <c r="C19" s="4" t="s">
        <v>17</v>
      </c>
      <c r="D19" s="72">
        <v>0</v>
      </c>
      <c r="E19" s="72">
        <v>0</v>
      </c>
      <c r="F19" s="8" t="s">
        <v>270</v>
      </c>
    </row>
    <row r="20" spans="1:8" ht="13.8" thickBot="1" x14ac:dyDescent="0.3">
      <c r="A20" s="626"/>
      <c r="B20" s="626"/>
      <c r="C20" s="4" t="s">
        <v>18</v>
      </c>
      <c r="D20" s="72">
        <v>0</v>
      </c>
      <c r="E20" s="72">
        <v>0</v>
      </c>
      <c r="F20" s="8" t="s">
        <v>270</v>
      </c>
    </row>
    <row r="21" spans="1:8" ht="13.8" thickBot="1" x14ac:dyDescent="0.3">
      <c r="A21" s="719" t="s">
        <v>54</v>
      </c>
      <c r="B21" s="720"/>
      <c r="C21" s="765"/>
      <c r="D21" s="72">
        <v>0</v>
      </c>
      <c r="E21" s="72">
        <v>0</v>
      </c>
      <c r="F21" s="8" t="s">
        <v>270</v>
      </c>
    </row>
    <row r="22" spans="1:8" ht="13.8" thickBot="1" x14ac:dyDescent="0.3">
      <c r="A22" s="625"/>
      <c r="B22" s="625"/>
      <c r="C22" s="4" t="s">
        <v>17</v>
      </c>
      <c r="D22" s="72">
        <v>0</v>
      </c>
      <c r="E22" s="72">
        <v>0</v>
      </c>
      <c r="F22" s="8" t="s">
        <v>270</v>
      </c>
    </row>
    <row r="23" spans="1:8" ht="13.8" thickBot="1" x14ac:dyDescent="0.3">
      <c r="A23" s="626"/>
      <c r="B23" s="626"/>
      <c r="C23" s="4" t="s">
        <v>18</v>
      </c>
      <c r="D23" s="72">
        <v>0</v>
      </c>
      <c r="E23" s="72">
        <v>0</v>
      </c>
      <c r="F23" s="8" t="s">
        <v>270</v>
      </c>
    </row>
    <row r="24" spans="1:8" ht="13.8" thickBot="1" x14ac:dyDescent="0.3">
      <c r="A24" s="719" t="s">
        <v>54</v>
      </c>
      <c r="B24" s="720"/>
      <c r="C24" s="765"/>
      <c r="D24" s="17"/>
      <c r="E24" s="17"/>
      <c r="F24" s="10"/>
    </row>
    <row r="25" spans="1:8" ht="13.8" thickBot="1" x14ac:dyDescent="0.3">
      <c r="A25" s="627" t="s">
        <v>20</v>
      </c>
      <c r="B25" s="628"/>
      <c r="C25" s="764"/>
      <c r="D25" s="10"/>
      <c r="E25" s="10"/>
      <c r="F25" s="10"/>
    </row>
    <row r="26" spans="1:8" x14ac:dyDescent="0.25">
      <c r="A26" s="30"/>
      <c r="B26" s="30"/>
      <c r="C26" s="30"/>
      <c r="D26" s="30"/>
      <c r="E26" s="30"/>
      <c r="F26" s="30"/>
    </row>
    <row r="27" spans="1:8" x14ac:dyDescent="0.25">
      <c r="A27" s="706" t="s">
        <v>312</v>
      </c>
      <c r="B27" s="707"/>
      <c r="C27" s="707"/>
      <c r="D27" s="707"/>
      <c r="E27" s="707"/>
      <c r="F27" s="707"/>
      <c r="G27" s="708"/>
    </row>
    <row r="28" spans="1:8" x14ac:dyDescent="0.25">
      <c r="A28" s="722" t="s">
        <v>215</v>
      </c>
      <c r="B28" s="723"/>
      <c r="C28" s="723"/>
      <c r="D28" s="723"/>
      <c r="E28" s="723"/>
      <c r="F28" s="723"/>
      <c r="G28" s="724"/>
    </row>
    <row r="29" spans="1:8" x14ac:dyDescent="0.25">
      <c r="A29" s="725"/>
      <c r="B29" s="726"/>
      <c r="C29" s="726"/>
      <c r="D29" s="726"/>
      <c r="E29" s="726"/>
      <c r="F29" s="726"/>
      <c r="G29" s="727"/>
    </row>
    <row r="30" spans="1:8" ht="34.049999999999997" customHeight="1" x14ac:dyDescent="0.25">
      <c r="A30" s="728" t="s">
        <v>592</v>
      </c>
      <c r="B30" s="728"/>
      <c r="C30" s="728"/>
      <c r="D30" s="728"/>
      <c r="E30" s="728"/>
      <c r="F30" s="728"/>
      <c r="G30" s="728"/>
      <c r="H30" s="165"/>
    </row>
  </sheetData>
  <mergeCells count="33">
    <mergeCell ref="A27:G27"/>
    <mergeCell ref="A28:G29"/>
    <mergeCell ref="A30:G30"/>
    <mergeCell ref="A1:B1"/>
    <mergeCell ref="C1:F1"/>
    <mergeCell ref="A2:B2"/>
    <mergeCell ref="C2:F2"/>
    <mergeCell ref="A3:B3"/>
    <mergeCell ref="C3:F3"/>
    <mergeCell ref="A4:B4"/>
    <mergeCell ref="A15:C15"/>
    <mergeCell ref="C4:F4"/>
    <mergeCell ref="A5:B5"/>
    <mergeCell ref="D5:F5"/>
    <mergeCell ref="A6:B6"/>
    <mergeCell ref="C6:C9"/>
    <mergeCell ref="A7:A9"/>
    <mergeCell ref="B7:B9"/>
    <mergeCell ref="A10:A11"/>
    <mergeCell ref="B10:B11"/>
    <mergeCell ref="A12:C12"/>
    <mergeCell ref="A13:A14"/>
    <mergeCell ref="B13:B14"/>
    <mergeCell ref="A22:A23"/>
    <mergeCell ref="B22:B23"/>
    <mergeCell ref="A24:C24"/>
    <mergeCell ref="A25:C25"/>
    <mergeCell ref="A16:A17"/>
    <mergeCell ref="B16:B17"/>
    <mergeCell ref="A18:C18"/>
    <mergeCell ref="A19:A20"/>
    <mergeCell ref="B19:B20"/>
    <mergeCell ref="A21:C2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7030A0"/>
  </sheetPr>
  <dimension ref="A1:J44"/>
  <sheetViews>
    <sheetView topLeftCell="A4" workbookViewId="0">
      <selection activeCell="D36" sqref="D36"/>
    </sheetView>
  </sheetViews>
  <sheetFormatPr defaultColWidth="11.5546875" defaultRowHeight="13.2" x14ac:dyDescent="0.25"/>
  <cols>
    <col min="1" max="9" width="16.77734375" customWidth="1"/>
    <col min="10" max="10" width="10.77734375" bestFit="1" customWidth="1"/>
    <col min="11" max="11" width="8.77734375" customWidth="1"/>
  </cols>
  <sheetData>
    <row r="1" spans="1:9" ht="13.8" thickBot="1" x14ac:dyDescent="0.3">
      <c r="A1" s="632" t="s">
        <v>0</v>
      </c>
      <c r="B1" s="633"/>
      <c r="C1" s="634" t="s">
        <v>287</v>
      </c>
      <c r="D1" s="635"/>
      <c r="E1" s="635"/>
      <c r="F1" s="635"/>
      <c r="G1" s="635"/>
      <c r="H1" s="635"/>
      <c r="I1" s="636"/>
    </row>
    <row r="2" spans="1:9" ht="13.8" thickBot="1" x14ac:dyDescent="0.3">
      <c r="A2" s="632" t="s">
        <v>288</v>
      </c>
      <c r="B2" s="633"/>
      <c r="C2" s="634" t="s">
        <v>569</v>
      </c>
      <c r="D2" s="635"/>
      <c r="E2" s="635"/>
      <c r="F2" s="635"/>
      <c r="G2" s="635"/>
      <c r="H2" s="635"/>
      <c r="I2" s="636"/>
    </row>
    <row r="3" spans="1:9" ht="13.8" thickBot="1" x14ac:dyDescent="0.3">
      <c r="A3" s="632" t="s">
        <v>289</v>
      </c>
      <c r="B3" s="633"/>
      <c r="C3" s="634" t="s">
        <v>194</v>
      </c>
      <c r="D3" s="635"/>
      <c r="E3" s="635"/>
      <c r="F3" s="635"/>
      <c r="G3" s="635"/>
      <c r="H3" s="635"/>
      <c r="I3" s="636"/>
    </row>
    <row r="4" spans="1:9" ht="13.8" thickBot="1" x14ac:dyDescent="0.3">
      <c r="A4" s="632" t="s">
        <v>290</v>
      </c>
      <c r="B4" s="633"/>
      <c r="C4" s="634" t="s">
        <v>351</v>
      </c>
      <c r="D4" s="635"/>
      <c r="E4" s="635"/>
      <c r="F4" s="635"/>
      <c r="G4" s="635"/>
      <c r="H4" s="635"/>
      <c r="I4" s="636"/>
    </row>
    <row r="5" spans="1:9" ht="13.8" thickBot="1" x14ac:dyDescent="0.3">
      <c r="A5" s="637" t="s">
        <v>291</v>
      </c>
      <c r="B5" s="638"/>
      <c r="C5" s="1" t="s">
        <v>292</v>
      </c>
      <c r="D5" s="639" t="s">
        <v>440</v>
      </c>
      <c r="E5" s="640"/>
      <c r="F5" s="756"/>
      <c r="G5" s="833" t="s">
        <v>441</v>
      </c>
      <c r="H5" s="640"/>
      <c r="I5" s="756"/>
    </row>
    <row r="6" spans="1:9" ht="34.799999999999997" thickBot="1" x14ac:dyDescent="0.3">
      <c r="A6" s="642" t="s">
        <v>298</v>
      </c>
      <c r="B6" s="643"/>
      <c r="C6" s="676" t="s">
        <v>299</v>
      </c>
      <c r="D6" s="3" t="s">
        <v>570</v>
      </c>
      <c r="E6" s="3" t="s">
        <v>443</v>
      </c>
      <c r="F6" s="3" t="s">
        <v>223</v>
      </c>
      <c r="G6" s="3" t="s">
        <v>571</v>
      </c>
      <c r="H6" s="3" t="s">
        <v>444</v>
      </c>
      <c r="I6" s="3" t="s">
        <v>420</v>
      </c>
    </row>
    <row r="7" spans="1:9" x14ac:dyDescent="0.25">
      <c r="A7" s="625" t="s">
        <v>296</v>
      </c>
      <c r="B7" s="625" t="s">
        <v>297</v>
      </c>
      <c r="C7" s="768"/>
      <c r="D7" s="625" t="s">
        <v>2</v>
      </c>
      <c r="E7" s="625" t="s">
        <v>522</v>
      </c>
      <c r="F7" s="11" t="s">
        <v>449</v>
      </c>
      <c r="G7" s="11" t="s">
        <v>572</v>
      </c>
      <c r="H7" s="625" t="s">
        <v>417</v>
      </c>
      <c r="I7" s="625" t="s">
        <v>414</v>
      </c>
    </row>
    <row r="8" spans="1:9" ht="13.8" thickBot="1" x14ac:dyDescent="0.3">
      <c r="A8" s="631"/>
      <c r="B8" s="631"/>
      <c r="C8" s="768"/>
      <c r="D8" s="626"/>
      <c r="E8" s="626"/>
      <c r="F8" s="12" t="s">
        <v>556</v>
      </c>
      <c r="G8" s="12" t="s">
        <v>38</v>
      </c>
      <c r="H8" s="626"/>
      <c r="I8" s="626"/>
    </row>
    <row r="9" spans="1:9" ht="60.6" thickBot="1" x14ac:dyDescent="0.3">
      <c r="A9" s="631"/>
      <c r="B9" s="631"/>
      <c r="C9" s="768"/>
      <c r="D9" s="12"/>
      <c r="E9" s="12" t="s">
        <v>446</v>
      </c>
      <c r="F9" s="12">
        <v>0.5</v>
      </c>
      <c r="G9" s="12" t="s">
        <v>495</v>
      </c>
      <c r="H9" s="12" t="s">
        <v>495</v>
      </c>
      <c r="I9" s="61" t="s">
        <v>195</v>
      </c>
    </row>
    <row r="10" spans="1:9" ht="14.4" thickBot="1" x14ac:dyDescent="0.35">
      <c r="A10" s="644"/>
      <c r="B10" s="644"/>
      <c r="C10" s="769"/>
      <c r="D10" s="16" t="s">
        <v>137</v>
      </c>
      <c r="E10" s="16" t="s">
        <v>139</v>
      </c>
      <c r="F10" s="16" t="s">
        <v>14</v>
      </c>
      <c r="G10" s="16" t="s">
        <v>96</v>
      </c>
      <c r="H10" s="46" t="s">
        <v>97</v>
      </c>
      <c r="I10" s="6" t="s">
        <v>98</v>
      </c>
    </row>
    <row r="11" spans="1:9" ht="27.6" thickTop="1" thickBot="1" x14ac:dyDescent="0.3">
      <c r="A11" s="156" t="s">
        <v>235</v>
      </c>
      <c r="B11" s="157" t="s">
        <v>239</v>
      </c>
      <c r="C11" s="161"/>
      <c r="D11" s="9"/>
      <c r="E11" s="9"/>
      <c r="F11" s="9"/>
      <c r="G11" s="9"/>
      <c r="H11" s="9"/>
      <c r="I11" s="128"/>
    </row>
    <row r="12" spans="1:9" ht="27" thickBot="1" x14ac:dyDescent="0.3">
      <c r="A12" s="121" t="s">
        <v>205</v>
      </c>
      <c r="B12" s="158"/>
      <c r="C12" s="159" t="s">
        <v>267</v>
      </c>
      <c r="D12" s="164">
        <f>'DA Uso de la tierra'!J72</f>
        <v>19.62</v>
      </c>
      <c r="E12" s="148">
        <f>'DA y FE'!P11</f>
        <v>102.74808510638297</v>
      </c>
      <c r="F12" s="9">
        <f>'DA y FE'!$M$11</f>
        <v>0.47</v>
      </c>
      <c r="G12" s="9">
        <v>0</v>
      </c>
      <c r="H12" s="9">
        <v>0</v>
      </c>
      <c r="I12" s="128">
        <f>G12+((0-E12)*D12)*F12-H12</f>
        <v>-947.48119199999996</v>
      </c>
    </row>
    <row r="13" spans="1:9" ht="21.6" thickBot="1" x14ac:dyDescent="0.3">
      <c r="A13" s="121" t="s">
        <v>206</v>
      </c>
      <c r="B13" s="158"/>
      <c r="C13" s="160"/>
      <c r="D13" s="164">
        <f>'DA Uso de la tierra'!J73</f>
        <v>123.075</v>
      </c>
      <c r="E13" s="148">
        <f>'DA y FE'!P12</f>
        <v>79.569361702127679</v>
      </c>
      <c r="F13" s="9">
        <f>'DA y FE'!$M$11</f>
        <v>0.47</v>
      </c>
      <c r="G13" s="9">
        <v>0</v>
      </c>
      <c r="H13" s="9">
        <v>0</v>
      </c>
      <c r="I13" s="128">
        <f t="shared" ref="I13:I20" si="0">G13+((0-E13)*D13)*F13-H13</f>
        <v>-4602.7096200000005</v>
      </c>
    </row>
    <row r="14" spans="1:9" ht="21.6" thickBot="1" x14ac:dyDescent="0.3">
      <c r="A14" s="121" t="s">
        <v>207</v>
      </c>
      <c r="B14" s="158"/>
      <c r="C14" s="160"/>
      <c r="D14" s="164">
        <f>'DA Uso de la tierra'!J74</f>
        <v>226.44</v>
      </c>
      <c r="E14" s="148">
        <f>'DA y FE'!P13</f>
        <v>264.06042553191492</v>
      </c>
      <c r="F14" s="9">
        <f>'DA y FE'!$M$11</f>
        <v>0.47</v>
      </c>
      <c r="G14" s="9">
        <v>0</v>
      </c>
      <c r="H14" s="9">
        <v>0</v>
      </c>
      <c r="I14" s="128">
        <f t="shared" si="0"/>
        <v>-28103.106096000003</v>
      </c>
    </row>
    <row r="15" spans="1:9" ht="21.6" thickBot="1" x14ac:dyDescent="0.3">
      <c r="A15" s="121" t="s">
        <v>208</v>
      </c>
      <c r="B15" s="158"/>
      <c r="C15" s="160"/>
      <c r="D15" s="164">
        <f>'DA Uso de la tierra'!J75</f>
        <v>147.41999999999999</v>
      </c>
      <c r="E15" s="148">
        <f>'DA y FE'!P14</f>
        <v>262.87234042553195</v>
      </c>
      <c r="F15" s="9">
        <f>'DA y FE'!$M$11</f>
        <v>0.47</v>
      </c>
      <c r="G15" s="9">
        <v>0</v>
      </c>
      <c r="H15" s="9">
        <v>0</v>
      </c>
      <c r="I15" s="128">
        <f t="shared" si="0"/>
        <v>-18213.740999999998</v>
      </c>
    </row>
    <row r="16" spans="1:9" ht="21.6" thickBot="1" x14ac:dyDescent="0.3">
      <c r="A16" s="121" t="s">
        <v>209</v>
      </c>
      <c r="B16" s="158"/>
      <c r="C16" s="160"/>
      <c r="D16" s="164">
        <f>'DA Uso de la tierra'!J76</f>
        <v>135.22499999999999</v>
      </c>
      <c r="E16" s="148">
        <f>'DA y FE'!P15</f>
        <v>227.54382978723405</v>
      </c>
      <c r="F16" s="9">
        <f>'DA y FE'!$M$11</f>
        <v>0.47</v>
      </c>
      <c r="G16" s="9">
        <v>0</v>
      </c>
      <c r="H16" s="9">
        <v>0</v>
      </c>
      <c r="I16" s="128">
        <f t="shared" si="0"/>
        <v>-14461.718759999998</v>
      </c>
    </row>
    <row r="17" spans="1:10" ht="31.8" thickBot="1" x14ac:dyDescent="0.3">
      <c r="A17" s="121" t="s">
        <v>210</v>
      </c>
      <c r="B17" s="158"/>
      <c r="C17" s="160"/>
      <c r="D17" s="164">
        <f>'DA Uso de la tierra'!J77</f>
        <v>672.11999999999989</v>
      </c>
      <c r="E17" s="148">
        <f>'DA y FE'!P16</f>
        <v>343.20255319148936</v>
      </c>
      <c r="F17" s="9">
        <f>'DA y FE'!$M$11</f>
        <v>0.47</v>
      </c>
      <c r="G17" s="9">
        <v>0</v>
      </c>
      <c r="H17" s="9">
        <v>0</v>
      </c>
      <c r="I17" s="128">
        <f t="shared" si="0"/>
        <v>-108416.45102399998</v>
      </c>
    </row>
    <row r="18" spans="1:10" ht="21.6" thickBot="1" x14ac:dyDescent="0.3">
      <c r="A18" s="121" t="s">
        <v>211</v>
      </c>
      <c r="B18" s="158"/>
      <c r="C18" s="160"/>
      <c r="D18" s="164">
        <f>'DA Uso de la tierra'!J78</f>
        <v>78.164999999999978</v>
      </c>
      <c r="E18" s="148">
        <f>'DA y FE'!P17</f>
        <v>178.88680851063825</v>
      </c>
      <c r="F18" s="9">
        <f>'DA y FE'!$M$11</f>
        <v>0.47</v>
      </c>
      <c r="G18" s="9">
        <v>0</v>
      </c>
      <c r="H18" s="9">
        <v>0</v>
      </c>
      <c r="I18" s="128">
        <f t="shared" si="0"/>
        <v>-6571.8630719999956</v>
      </c>
    </row>
    <row r="19" spans="1:10" ht="13.8" thickBot="1" x14ac:dyDescent="0.3">
      <c r="A19" s="121" t="s">
        <v>212</v>
      </c>
      <c r="B19" s="158"/>
      <c r="C19" s="160"/>
      <c r="D19" s="164">
        <f>'DA Uso de la tierra'!J79</f>
        <v>187.87500000000003</v>
      </c>
      <c r="E19" s="148">
        <f>'DA y FE'!P18</f>
        <v>184.31914893617019</v>
      </c>
      <c r="F19" s="9">
        <f>'DA y FE'!$M$11</f>
        <v>0.47</v>
      </c>
      <c r="G19" s="9">
        <v>0</v>
      </c>
      <c r="H19" s="9">
        <v>0</v>
      </c>
      <c r="I19" s="128">
        <f t="shared" si="0"/>
        <v>-16275.611250000002</v>
      </c>
    </row>
    <row r="20" spans="1:10" ht="13.8" thickBot="1" x14ac:dyDescent="0.3">
      <c r="A20" s="121" t="s">
        <v>213</v>
      </c>
      <c r="B20" s="158"/>
      <c r="C20" s="160"/>
      <c r="D20" s="164">
        <f>'DA Uso de la tierra'!J80</f>
        <v>6.75</v>
      </c>
      <c r="E20" s="148">
        <f>'DA y FE'!P19</f>
        <v>162.61531914893618</v>
      </c>
      <c r="F20" s="9">
        <f>'DA y FE'!$M$11</f>
        <v>0.47</v>
      </c>
      <c r="G20" s="9">
        <v>0</v>
      </c>
      <c r="H20" s="9">
        <v>0</v>
      </c>
      <c r="I20" s="128">
        <f t="shared" si="0"/>
        <v>-515.89710000000002</v>
      </c>
    </row>
    <row r="21" spans="1:10" ht="13.8" thickBot="1" x14ac:dyDescent="0.3">
      <c r="A21" s="121" t="s">
        <v>214</v>
      </c>
      <c r="B21" s="158"/>
      <c r="C21" s="160"/>
      <c r="D21" s="164">
        <f>'DA Uso de la tierra'!J81</f>
        <v>184</v>
      </c>
      <c r="E21" s="148">
        <f>'DA y FE'!P20</f>
        <v>184.15</v>
      </c>
      <c r="F21" s="9">
        <f>'DA y FE'!$M$11</f>
        <v>0.47</v>
      </c>
      <c r="G21" s="9">
        <v>0</v>
      </c>
      <c r="H21" s="9">
        <v>0</v>
      </c>
      <c r="I21" s="128">
        <f>G21+((0-E21)*D21)*F21-H21</f>
        <v>-15925.291999999998</v>
      </c>
    </row>
    <row r="22" spans="1:10" ht="13.8" thickBot="1" x14ac:dyDescent="0.3">
      <c r="A22" s="719" t="s">
        <v>54</v>
      </c>
      <c r="B22" s="720"/>
      <c r="C22" s="880"/>
      <c r="D22" s="162">
        <f>SUM(D12:D21)</f>
        <v>1780.6899999999998</v>
      </c>
      <c r="E22" s="23"/>
      <c r="F22" s="23"/>
      <c r="G22" s="23"/>
      <c r="H22" s="23"/>
      <c r="I22" s="126">
        <f>SUM(I12:I21)</f>
        <v>-214033.87111399995</v>
      </c>
      <c r="J22" s="509">
        <f>SUM(I12:I20)</f>
        <v>-198108.57911399996</v>
      </c>
    </row>
    <row r="23" spans="1:10" ht="13.8" thickBot="1" x14ac:dyDescent="0.3">
      <c r="A23" s="398" t="s">
        <v>271</v>
      </c>
      <c r="B23" s="399" t="s">
        <v>239</v>
      </c>
      <c r="C23" s="400"/>
      <c r="D23" s="144"/>
      <c r="E23" s="392"/>
      <c r="F23" s="144"/>
      <c r="G23" s="144"/>
      <c r="H23" s="8"/>
      <c r="I23" s="127"/>
    </row>
    <row r="24" spans="1:10" ht="21" thickBot="1" x14ac:dyDescent="0.3">
      <c r="A24" s="388" t="s">
        <v>787</v>
      </c>
      <c r="B24" s="388"/>
      <c r="C24" s="401" t="s">
        <v>267</v>
      </c>
      <c r="D24" s="164">
        <f>'DA Uso de la tierra'!J82</f>
        <v>5316</v>
      </c>
      <c r="E24" s="395">
        <f>'DA y FE'!$N$28</f>
        <v>44.680851063829792</v>
      </c>
      <c r="F24" s="9">
        <f>'DA y FE'!$M$11</f>
        <v>0.47</v>
      </c>
      <c r="G24" s="9">
        <v>0</v>
      </c>
      <c r="H24" s="9">
        <v>0</v>
      </c>
      <c r="I24" s="386">
        <f>G24+((0-E24)*D24)*F24-H24</f>
        <v>-111636.00000000001</v>
      </c>
    </row>
    <row r="25" spans="1:10" ht="13.8" thickBot="1" x14ac:dyDescent="0.3">
      <c r="A25" s="881" t="s">
        <v>54</v>
      </c>
      <c r="B25" s="882"/>
      <c r="C25" s="883"/>
      <c r="D25" s="383">
        <f>D24</f>
        <v>5316</v>
      </c>
      <c r="E25" s="396"/>
      <c r="F25" s="10"/>
      <c r="G25" s="10"/>
      <c r="H25" s="126"/>
      <c r="I25" s="126">
        <f>I24</f>
        <v>-111636.00000000001</v>
      </c>
    </row>
    <row r="26" spans="1:10" ht="13.8" thickBot="1" x14ac:dyDescent="0.3">
      <c r="A26" s="398" t="s">
        <v>237</v>
      </c>
      <c r="B26" s="399" t="s">
        <v>239</v>
      </c>
      <c r="C26" s="400"/>
      <c r="D26" s="392"/>
      <c r="E26" s="392"/>
      <c r="F26" s="144"/>
      <c r="G26" s="144"/>
      <c r="H26" s="8"/>
      <c r="I26" s="127"/>
    </row>
    <row r="27" spans="1:10" ht="21" thickBot="1" x14ac:dyDescent="0.3">
      <c r="A27" s="388" t="s">
        <v>760</v>
      </c>
      <c r="B27" s="388"/>
      <c r="C27" s="401" t="s">
        <v>267</v>
      </c>
      <c r="D27" s="164">
        <f>'DA Uso de la tierra'!J83</f>
        <v>974</v>
      </c>
      <c r="E27" s="395">
        <f>'DA y FE'!$L$35</f>
        <v>80</v>
      </c>
      <c r="F27" s="9">
        <f>'DA y FE'!$M$11</f>
        <v>0.47</v>
      </c>
      <c r="G27" s="9">
        <v>0</v>
      </c>
      <c r="H27" s="9">
        <v>0</v>
      </c>
      <c r="I27" s="386">
        <f>G27+((0-E27)*D27)*F27-H27</f>
        <v>-36622.400000000001</v>
      </c>
    </row>
    <row r="28" spans="1:10" ht="13.8" thickBot="1" x14ac:dyDescent="0.3">
      <c r="A28" s="881" t="s">
        <v>54</v>
      </c>
      <c r="B28" s="882"/>
      <c r="C28" s="883"/>
      <c r="D28" s="383">
        <f>D27</f>
        <v>974</v>
      </c>
      <c r="E28" s="396"/>
      <c r="F28" s="10"/>
      <c r="G28" s="10"/>
      <c r="H28" s="126"/>
      <c r="I28" s="126">
        <f>I27</f>
        <v>-36622.400000000001</v>
      </c>
    </row>
    <row r="29" spans="1:10" ht="13.05" customHeight="1" thickBot="1" x14ac:dyDescent="0.3">
      <c r="A29" s="398" t="s">
        <v>238</v>
      </c>
      <c r="B29" s="399" t="s">
        <v>239</v>
      </c>
      <c r="C29" s="400"/>
      <c r="D29" s="393"/>
      <c r="E29" s="393"/>
      <c r="F29" s="7"/>
      <c r="G29" s="7"/>
      <c r="H29" s="58"/>
      <c r="I29" s="127"/>
    </row>
    <row r="30" spans="1:10" ht="21" thickBot="1" x14ac:dyDescent="0.3">
      <c r="A30" s="388" t="s">
        <v>786</v>
      </c>
      <c r="B30" s="388"/>
      <c r="C30" s="401" t="s">
        <v>267</v>
      </c>
      <c r="D30" s="164">
        <f>'DA Uso de la tierra'!J84</f>
        <v>4214</v>
      </c>
      <c r="E30" s="397">
        <v>0</v>
      </c>
      <c r="F30" s="9">
        <f>'DA y FE'!$M$11</f>
        <v>0.47</v>
      </c>
      <c r="G30" s="9">
        <v>0</v>
      </c>
      <c r="H30" s="9">
        <v>0</v>
      </c>
      <c r="I30" s="386">
        <f>G30+((0-E30)*D30)*F30-H30</f>
        <v>0</v>
      </c>
    </row>
    <row r="31" spans="1:10" ht="13.8" thickBot="1" x14ac:dyDescent="0.3">
      <c r="A31" s="881" t="s">
        <v>54</v>
      </c>
      <c r="B31" s="882"/>
      <c r="C31" s="883"/>
      <c r="D31" s="383">
        <f>D30</f>
        <v>4214</v>
      </c>
      <c r="E31" s="396"/>
      <c r="F31" s="10"/>
      <c r="G31" s="10"/>
      <c r="H31" s="147"/>
      <c r="I31" s="126">
        <f>G31+((0-E31)*D31*F31)-H31</f>
        <v>0</v>
      </c>
    </row>
    <row r="32" spans="1:10" ht="13.05" customHeight="1" thickBot="1" x14ac:dyDescent="0.3">
      <c r="A32" s="398" t="s">
        <v>263</v>
      </c>
      <c r="B32" s="399" t="s">
        <v>239</v>
      </c>
      <c r="C32" s="400"/>
      <c r="D32" s="393"/>
      <c r="E32" s="393"/>
      <c r="F32" s="7"/>
      <c r="G32" s="7"/>
      <c r="H32" s="58"/>
      <c r="I32" s="127"/>
    </row>
    <row r="33" spans="1:9" ht="21" thickBot="1" x14ac:dyDescent="0.3">
      <c r="A33" s="388" t="s">
        <v>264</v>
      </c>
      <c r="B33" s="388"/>
      <c r="C33" s="401" t="s">
        <v>267</v>
      </c>
      <c r="D33" s="164">
        <f>'DA Uso de la tierra'!J85</f>
        <v>0</v>
      </c>
      <c r="E33" s="397">
        <v>0</v>
      </c>
      <c r="F33" s="9">
        <f>'DA y FE'!$M$11</f>
        <v>0.47</v>
      </c>
      <c r="G33" s="9">
        <v>0</v>
      </c>
      <c r="H33" s="9">
        <v>0</v>
      </c>
      <c r="I33" s="386">
        <f>G33+((0-E33)*D33)*F33-H33</f>
        <v>0</v>
      </c>
    </row>
    <row r="34" spans="1:9" ht="13.8" thickBot="1" x14ac:dyDescent="0.3">
      <c r="A34" s="719" t="s">
        <v>54</v>
      </c>
      <c r="B34" s="720"/>
      <c r="C34" s="765"/>
      <c r="D34" s="383">
        <f>D33</f>
        <v>0</v>
      </c>
      <c r="E34" s="396"/>
      <c r="F34" s="10"/>
      <c r="G34" s="10"/>
      <c r="H34" s="147"/>
      <c r="I34" s="126">
        <f>G34+((0-E34)*D34*F34)-H34</f>
        <v>0</v>
      </c>
    </row>
    <row r="35" spans="1:9" ht="13.8" thickBot="1" x14ac:dyDescent="0.3">
      <c r="A35" s="627" t="s">
        <v>20</v>
      </c>
      <c r="B35" s="628"/>
      <c r="C35" s="764"/>
      <c r="D35" s="394">
        <f>D22+D25+D28+D34+D31</f>
        <v>12284.689999999999</v>
      </c>
      <c r="E35" s="150"/>
      <c r="F35" s="150"/>
      <c r="G35" s="150"/>
      <c r="H35" s="150"/>
      <c r="I35" s="126">
        <f>SUM(I22+I25+I28+I31+I34)</f>
        <v>-362292.271114</v>
      </c>
    </row>
    <row r="36" spans="1:9" x14ac:dyDescent="0.25">
      <c r="D36" s="509">
        <f>SUM(D12:D20)</f>
        <v>1596.6899999999998</v>
      </c>
    </row>
    <row r="37" spans="1:9" x14ac:dyDescent="0.25">
      <c r="A37" s="706" t="s">
        <v>312</v>
      </c>
      <c r="B37" s="707"/>
      <c r="C37" s="707"/>
      <c r="D37" s="707"/>
      <c r="E37" s="707"/>
      <c r="F37" s="707"/>
      <c r="G37" s="708"/>
    </row>
    <row r="38" spans="1:9" x14ac:dyDescent="0.25">
      <c r="A38" s="722" t="s">
        <v>215</v>
      </c>
      <c r="B38" s="723"/>
      <c r="C38" s="723"/>
      <c r="D38" s="723"/>
      <c r="E38" s="723"/>
      <c r="F38" s="723"/>
      <c r="G38" s="724"/>
    </row>
    <row r="39" spans="1:9" x14ac:dyDescent="0.25">
      <c r="A39" s="725"/>
      <c r="B39" s="726"/>
      <c r="C39" s="726"/>
      <c r="D39" s="726"/>
      <c r="E39" s="726"/>
      <c r="F39" s="726"/>
      <c r="G39" s="727"/>
    </row>
    <row r="40" spans="1:9" x14ac:dyDescent="0.25">
      <c r="A40" s="86" t="s">
        <v>216</v>
      </c>
      <c r="B40" s="86" t="s">
        <v>217</v>
      </c>
      <c r="C40" s="699" t="s">
        <v>218</v>
      </c>
      <c r="D40" s="700"/>
      <c r="E40" s="701"/>
      <c r="F40" s="699" t="s">
        <v>219</v>
      </c>
      <c r="G40" s="701"/>
    </row>
    <row r="41" spans="1:9" ht="32.549999999999997" customHeight="1" thickBot="1" x14ac:dyDescent="0.35">
      <c r="A41" s="329" t="s">
        <v>268</v>
      </c>
      <c r="B41" s="16" t="s">
        <v>137</v>
      </c>
      <c r="C41" s="849" t="s">
        <v>776</v>
      </c>
      <c r="D41" s="858"/>
      <c r="E41" s="859"/>
      <c r="F41" s="878"/>
      <c r="G41" s="879"/>
    </row>
    <row r="42" spans="1:9" ht="70.5" customHeight="1" thickTop="1" thickBot="1" x14ac:dyDescent="0.35">
      <c r="A42" s="329" t="s">
        <v>250</v>
      </c>
      <c r="B42" s="16" t="s">
        <v>139</v>
      </c>
      <c r="C42" s="849" t="s">
        <v>789</v>
      </c>
      <c r="D42" s="850"/>
      <c r="E42" s="851"/>
      <c r="F42" s="878"/>
      <c r="G42" s="879"/>
    </row>
    <row r="43" spans="1:9" ht="21.6" thickTop="1" thickBot="1" x14ac:dyDescent="0.3">
      <c r="A43" s="329" t="s">
        <v>251</v>
      </c>
      <c r="B43" s="16" t="s">
        <v>14</v>
      </c>
      <c r="C43" s="853" t="s">
        <v>785</v>
      </c>
      <c r="D43" s="850"/>
      <c r="E43" s="851"/>
      <c r="F43" s="878"/>
      <c r="G43" s="879"/>
    </row>
    <row r="44" spans="1:9" ht="13.8" thickTop="1" x14ac:dyDescent="0.25"/>
  </sheetData>
  <mergeCells count="35">
    <mergeCell ref="A4:B4"/>
    <mergeCell ref="C4:I4"/>
    <mergeCell ref="A5:B5"/>
    <mergeCell ref="D5:F5"/>
    <mergeCell ref="G5:I5"/>
    <mergeCell ref="A1:B1"/>
    <mergeCell ref="C1:I1"/>
    <mergeCell ref="A2:B2"/>
    <mergeCell ref="C2:I2"/>
    <mergeCell ref="A3:B3"/>
    <mergeCell ref="C3:I3"/>
    <mergeCell ref="A38:G39"/>
    <mergeCell ref="A37:G37"/>
    <mergeCell ref="E7:E8"/>
    <mergeCell ref="H7:H8"/>
    <mergeCell ref="I7:I8"/>
    <mergeCell ref="C6:C10"/>
    <mergeCell ref="A7:A10"/>
    <mergeCell ref="B7:B10"/>
    <mergeCell ref="A22:C22"/>
    <mergeCell ref="D7:D8"/>
    <mergeCell ref="A6:B6"/>
    <mergeCell ref="A25:C25"/>
    <mergeCell ref="A28:C28"/>
    <mergeCell ref="A31:C31"/>
    <mergeCell ref="A34:C34"/>
    <mergeCell ref="A35:C35"/>
    <mergeCell ref="C42:E42"/>
    <mergeCell ref="F42:G42"/>
    <mergeCell ref="C43:E43"/>
    <mergeCell ref="F43:G43"/>
    <mergeCell ref="C40:E40"/>
    <mergeCell ref="F40:G40"/>
    <mergeCell ref="C41:E41"/>
    <mergeCell ref="F41:G41"/>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7030A0"/>
  </sheetPr>
  <dimension ref="A1:M34"/>
  <sheetViews>
    <sheetView topLeftCell="A6" workbookViewId="0">
      <selection activeCell="H34" sqref="H34"/>
    </sheetView>
  </sheetViews>
  <sheetFormatPr defaultColWidth="11.5546875" defaultRowHeight="13.2" x14ac:dyDescent="0.25"/>
  <cols>
    <col min="1" max="13" width="16.77734375" customWidth="1"/>
    <col min="14" max="15" width="8.77734375" customWidth="1"/>
  </cols>
  <sheetData>
    <row r="1" spans="1:13" ht="13.8" thickBot="1" x14ac:dyDescent="0.3">
      <c r="A1" s="632" t="s">
        <v>0</v>
      </c>
      <c r="B1" s="633"/>
      <c r="C1" s="634" t="s">
        <v>287</v>
      </c>
      <c r="D1" s="635"/>
      <c r="E1" s="635"/>
      <c r="F1" s="635"/>
      <c r="G1" s="635"/>
      <c r="H1" s="635"/>
      <c r="I1" s="635"/>
      <c r="J1" s="635"/>
      <c r="K1" s="635"/>
      <c r="L1" s="635"/>
      <c r="M1" s="636"/>
    </row>
    <row r="2" spans="1:13" ht="13.8" thickBot="1" x14ac:dyDescent="0.3">
      <c r="A2" s="632" t="s">
        <v>288</v>
      </c>
      <c r="B2" s="633"/>
      <c r="C2" s="634" t="s">
        <v>573</v>
      </c>
      <c r="D2" s="635"/>
      <c r="E2" s="635"/>
      <c r="F2" s="635"/>
      <c r="G2" s="635"/>
      <c r="H2" s="635"/>
      <c r="I2" s="635"/>
      <c r="J2" s="635"/>
      <c r="K2" s="635"/>
      <c r="L2" s="635"/>
      <c r="M2" s="636"/>
    </row>
    <row r="3" spans="1:13" ht="13.8" thickBot="1" x14ac:dyDescent="0.3">
      <c r="A3" s="632" t="s">
        <v>289</v>
      </c>
      <c r="B3" s="633"/>
      <c r="C3" s="634" t="s">
        <v>194</v>
      </c>
      <c r="D3" s="635"/>
      <c r="E3" s="635"/>
      <c r="F3" s="635"/>
      <c r="G3" s="635"/>
      <c r="H3" s="635"/>
      <c r="I3" s="635"/>
      <c r="J3" s="635"/>
      <c r="K3" s="635"/>
      <c r="L3" s="635"/>
      <c r="M3" s="636"/>
    </row>
    <row r="4" spans="1:13" ht="13.8" thickBot="1" x14ac:dyDescent="0.3">
      <c r="A4" s="632" t="s">
        <v>290</v>
      </c>
      <c r="B4" s="633"/>
      <c r="C4" s="634" t="s">
        <v>393</v>
      </c>
      <c r="D4" s="635"/>
      <c r="E4" s="635"/>
      <c r="F4" s="635"/>
      <c r="G4" s="635"/>
      <c r="H4" s="635"/>
      <c r="I4" s="635"/>
      <c r="J4" s="635"/>
      <c r="K4" s="635"/>
      <c r="L4" s="635"/>
      <c r="M4" s="636"/>
    </row>
    <row r="5" spans="1:13" ht="13.8" thickBot="1" x14ac:dyDescent="0.3">
      <c r="A5" s="637" t="s">
        <v>291</v>
      </c>
      <c r="B5" s="638"/>
      <c r="C5" s="1" t="s">
        <v>461</v>
      </c>
      <c r="D5" s="639" t="s">
        <v>462</v>
      </c>
      <c r="E5" s="640"/>
      <c r="F5" s="640"/>
      <c r="G5" s="640"/>
      <c r="H5" s="640"/>
      <c r="I5" s="640"/>
      <c r="J5" s="640"/>
      <c r="K5" s="640"/>
      <c r="L5" s="640"/>
      <c r="M5" s="756"/>
    </row>
    <row r="6" spans="1:13" x14ac:dyDescent="0.25">
      <c r="A6" s="870" t="s">
        <v>298</v>
      </c>
      <c r="B6" s="871"/>
      <c r="C6" s="746" t="s">
        <v>299</v>
      </c>
      <c r="D6" s="867" t="s">
        <v>396</v>
      </c>
      <c r="E6" s="867" t="s">
        <v>464</v>
      </c>
      <c r="F6" s="867" t="s">
        <v>398</v>
      </c>
      <c r="G6" s="867" t="s">
        <v>399</v>
      </c>
      <c r="H6" s="867" t="s">
        <v>400</v>
      </c>
      <c r="I6" s="867" t="s">
        <v>401</v>
      </c>
      <c r="J6" s="867" t="s">
        <v>402</v>
      </c>
      <c r="K6" s="867" t="s">
        <v>403</v>
      </c>
      <c r="L6" s="867" t="s">
        <v>404</v>
      </c>
      <c r="M6" s="867" t="s">
        <v>405</v>
      </c>
    </row>
    <row r="7" spans="1:13" x14ac:dyDescent="0.25">
      <c r="A7" s="872"/>
      <c r="B7" s="873"/>
      <c r="C7" s="747"/>
      <c r="D7" s="868"/>
      <c r="E7" s="763"/>
      <c r="F7" s="868"/>
      <c r="G7" s="868"/>
      <c r="H7" s="868"/>
      <c r="I7" s="868"/>
      <c r="J7" s="868"/>
      <c r="K7" s="868"/>
      <c r="L7" s="868"/>
      <c r="M7" s="868"/>
    </row>
    <row r="8" spans="1:13" ht="13.8" thickBot="1" x14ac:dyDescent="0.3">
      <c r="A8" s="874"/>
      <c r="B8" s="875"/>
      <c r="C8" s="747"/>
      <c r="D8" s="869"/>
      <c r="E8" s="669"/>
      <c r="F8" s="869"/>
      <c r="G8" s="869"/>
      <c r="H8" s="869"/>
      <c r="I8" s="869"/>
      <c r="J8" s="869"/>
      <c r="K8" s="869"/>
      <c r="L8" s="869"/>
      <c r="M8" s="869"/>
    </row>
    <row r="9" spans="1:13" x14ac:dyDescent="0.25">
      <c r="A9" s="746" t="s">
        <v>296</v>
      </c>
      <c r="B9" s="746" t="s">
        <v>297</v>
      </c>
      <c r="C9" s="747"/>
      <c r="D9" s="746" t="s">
        <v>2</v>
      </c>
      <c r="E9" s="746" t="s">
        <v>566</v>
      </c>
      <c r="F9" s="746" t="s">
        <v>73</v>
      </c>
      <c r="G9" s="746" t="s">
        <v>80</v>
      </c>
      <c r="H9" s="746" t="s">
        <v>80</v>
      </c>
      <c r="I9" s="746" t="s">
        <v>80</v>
      </c>
      <c r="J9" s="746" t="s">
        <v>80</v>
      </c>
      <c r="K9" s="746" t="s">
        <v>80</v>
      </c>
      <c r="L9" s="746" t="s">
        <v>80</v>
      </c>
      <c r="M9" s="746" t="s">
        <v>565</v>
      </c>
    </row>
    <row r="10" spans="1:13" ht="13.8" thickBot="1" x14ac:dyDescent="0.3">
      <c r="A10" s="747"/>
      <c r="B10" s="747"/>
      <c r="C10" s="747"/>
      <c r="D10" s="749"/>
      <c r="E10" s="830"/>
      <c r="F10" s="749"/>
      <c r="G10" s="749"/>
      <c r="H10" s="749"/>
      <c r="I10" s="749"/>
      <c r="J10" s="749"/>
      <c r="K10" s="749"/>
      <c r="L10" s="749"/>
      <c r="M10" s="830"/>
    </row>
    <row r="11" spans="1:13" x14ac:dyDescent="0.25">
      <c r="A11" s="747"/>
      <c r="B11" s="747"/>
      <c r="C11" s="747"/>
      <c r="D11" s="746"/>
      <c r="E11" s="746" t="s">
        <v>504</v>
      </c>
      <c r="F11" s="746" t="s">
        <v>433</v>
      </c>
      <c r="G11" s="746" t="s">
        <v>574</v>
      </c>
      <c r="H11" s="746" t="s">
        <v>574</v>
      </c>
      <c r="I11" s="746" t="s">
        <v>574</v>
      </c>
      <c r="J11" s="746" t="s">
        <v>574</v>
      </c>
      <c r="K11" s="746" t="s">
        <v>574</v>
      </c>
      <c r="L11" s="746" t="s">
        <v>574</v>
      </c>
      <c r="M11" s="32" t="s">
        <v>196</v>
      </c>
    </row>
    <row r="12" spans="1:13" ht="13.8" thickBot="1" x14ac:dyDescent="0.3">
      <c r="A12" s="747"/>
      <c r="B12" s="747"/>
      <c r="C12" s="747"/>
      <c r="D12" s="749"/>
      <c r="E12" s="749"/>
      <c r="F12" s="749"/>
      <c r="G12" s="749"/>
      <c r="H12" s="749"/>
      <c r="I12" s="749"/>
      <c r="J12" s="749"/>
      <c r="K12" s="749"/>
      <c r="L12" s="749"/>
      <c r="M12" s="33" t="s">
        <v>122</v>
      </c>
    </row>
    <row r="13" spans="1:13" ht="13.8" thickBot="1" x14ac:dyDescent="0.3">
      <c r="A13" s="748"/>
      <c r="B13" s="748"/>
      <c r="C13" s="748"/>
      <c r="D13" s="66" t="s">
        <v>197</v>
      </c>
      <c r="E13" s="66" t="s">
        <v>198</v>
      </c>
      <c r="F13" s="66" t="s">
        <v>34</v>
      </c>
      <c r="G13" s="66" t="s">
        <v>199</v>
      </c>
      <c r="H13" s="66" t="s">
        <v>200</v>
      </c>
      <c r="I13" s="66" t="s">
        <v>201</v>
      </c>
      <c r="J13" s="66" t="s">
        <v>202</v>
      </c>
      <c r="K13" s="66" t="s">
        <v>203</v>
      </c>
      <c r="L13" s="66" t="s">
        <v>204</v>
      </c>
      <c r="M13" s="66"/>
    </row>
    <row r="14" spans="1:13" ht="14.4" thickTop="1" thickBot="1" x14ac:dyDescent="0.3">
      <c r="A14" s="866"/>
      <c r="B14" s="866"/>
      <c r="C14" s="62" t="s">
        <v>17</v>
      </c>
      <c r="D14" s="72">
        <v>0</v>
      </c>
      <c r="E14" s="72">
        <v>0</v>
      </c>
      <c r="F14" s="62">
        <v>20</v>
      </c>
      <c r="G14" s="72">
        <v>0</v>
      </c>
      <c r="H14" s="72">
        <v>0</v>
      </c>
      <c r="I14" s="72">
        <v>0</v>
      </c>
      <c r="J14" s="72">
        <v>0</v>
      </c>
      <c r="K14" s="72">
        <v>0</v>
      </c>
      <c r="L14" s="72">
        <v>0</v>
      </c>
      <c r="M14" s="63" t="s">
        <v>270</v>
      </c>
    </row>
    <row r="15" spans="1:13" ht="13.8" thickBot="1" x14ac:dyDescent="0.3">
      <c r="A15" s="749"/>
      <c r="B15" s="749"/>
      <c r="C15" s="62" t="s">
        <v>18</v>
      </c>
      <c r="D15" s="72">
        <v>0</v>
      </c>
      <c r="E15" s="72">
        <v>0</v>
      </c>
      <c r="F15" s="62">
        <v>20</v>
      </c>
      <c r="G15" s="72">
        <v>0</v>
      </c>
      <c r="H15" s="72">
        <v>0</v>
      </c>
      <c r="I15" s="72">
        <v>0</v>
      </c>
      <c r="J15" s="72">
        <v>0</v>
      </c>
      <c r="K15" s="72">
        <v>0</v>
      </c>
      <c r="L15" s="72">
        <v>0</v>
      </c>
      <c r="M15" s="63" t="s">
        <v>270</v>
      </c>
    </row>
    <row r="16" spans="1:13" ht="13.8" thickBot="1" x14ac:dyDescent="0.3">
      <c r="A16" s="863" t="s">
        <v>54</v>
      </c>
      <c r="B16" s="864"/>
      <c r="C16" s="884"/>
      <c r="D16" s="72">
        <v>0</v>
      </c>
      <c r="E16" s="72">
        <v>0</v>
      </c>
      <c r="F16" s="64"/>
      <c r="G16" s="72">
        <v>0</v>
      </c>
      <c r="H16" s="72">
        <v>0</v>
      </c>
      <c r="I16" s="72">
        <v>0</v>
      </c>
      <c r="J16" s="72">
        <v>0</v>
      </c>
      <c r="K16" s="72">
        <v>0</v>
      </c>
      <c r="L16" s="72">
        <v>0</v>
      </c>
      <c r="M16" s="63" t="s">
        <v>270</v>
      </c>
    </row>
    <row r="17" spans="1:13" ht="13.8" thickBot="1" x14ac:dyDescent="0.3">
      <c r="A17" s="746"/>
      <c r="B17" s="746"/>
      <c r="C17" s="62" t="s">
        <v>17</v>
      </c>
      <c r="D17" s="72">
        <v>0</v>
      </c>
      <c r="E17" s="72">
        <v>0</v>
      </c>
      <c r="F17" s="62">
        <v>20</v>
      </c>
      <c r="G17" s="72">
        <v>0</v>
      </c>
      <c r="H17" s="72">
        <v>0</v>
      </c>
      <c r="I17" s="72">
        <v>0</v>
      </c>
      <c r="J17" s="72">
        <v>0</v>
      </c>
      <c r="K17" s="72">
        <v>0</v>
      </c>
      <c r="L17" s="72">
        <v>0</v>
      </c>
      <c r="M17" s="63" t="s">
        <v>270</v>
      </c>
    </row>
    <row r="18" spans="1:13" ht="13.8" thickBot="1" x14ac:dyDescent="0.3">
      <c r="A18" s="749"/>
      <c r="B18" s="749"/>
      <c r="C18" s="62" t="s">
        <v>18</v>
      </c>
      <c r="D18" s="72">
        <v>0</v>
      </c>
      <c r="E18" s="72">
        <v>0</v>
      </c>
      <c r="F18" s="62">
        <v>20</v>
      </c>
      <c r="G18" s="72">
        <v>0</v>
      </c>
      <c r="H18" s="72">
        <v>0</v>
      </c>
      <c r="I18" s="72">
        <v>0</v>
      </c>
      <c r="J18" s="72">
        <v>0</v>
      </c>
      <c r="K18" s="72">
        <v>0</v>
      </c>
      <c r="L18" s="72">
        <v>0</v>
      </c>
      <c r="M18" s="63" t="s">
        <v>270</v>
      </c>
    </row>
    <row r="19" spans="1:13" ht="13.8" thickBot="1" x14ac:dyDescent="0.3">
      <c r="A19" s="863" t="s">
        <v>54</v>
      </c>
      <c r="B19" s="864"/>
      <c r="C19" s="884"/>
      <c r="D19" s="72">
        <v>0</v>
      </c>
      <c r="E19" s="72">
        <v>0</v>
      </c>
      <c r="F19" s="64"/>
      <c r="G19" s="72">
        <v>0</v>
      </c>
      <c r="H19" s="72">
        <v>0</v>
      </c>
      <c r="I19" s="72">
        <v>0</v>
      </c>
      <c r="J19" s="72">
        <v>0</v>
      </c>
      <c r="K19" s="72">
        <v>0</v>
      </c>
      <c r="L19" s="72">
        <v>0</v>
      </c>
      <c r="M19" s="63" t="s">
        <v>270</v>
      </c>
    </row>
    <row r="20" spans="1:13" ht="13.8" thickBot="1" x14ac:dyDescent="0.3">
      <c r="A20" s="746"/>
      <c r="B20" s="746"/>
      <c r="C20" s="62" t="s">
        <v>17</v>
      </c>
      <c r="D20" s="72">
        <v>0</v>
      </c>
      <c r="E20" s="72">
        <v>0</v>
      </c>
      <c r="F20" s="62">
        <v>20</v>
      </c>
      <c r="G20" s="72">
        <v>0</v>
      </c>
      <c r="H20" s="72">
        <v>0</v>
      </c>
      <c r="I20" s="72">
        <v>0</v>
      </c>
      <c r="J20" s="72">
        <v>0</v>
      </c>
      <c r="K20" s="72">
        <v>0</v>
      </c>
      <c r="L20" s="72">
        <v>0</v>
      </c>
      <c r="M20" s="63" t="s">
        <v>270</v>
      </c>
    </row>
    <row r="21" spans="1:13" ht="13.8" thickBot="1" x14ac:dyDescent="0.3">
      <c r="A21" s="749"/>
      <c r="B21" s="749"/>
      <c r="C21" s="62" t="s">
        <v>18</v>
      </c>
      <c r="D21" s="72">
        <v>0</v>
      </c>
      <c r="E21" s="72">
        <v>0</v>
      </c>
      <c r="F21" s="62">
        <v>20</v>
      </c>
      <c r="G21" s="72">
        <v>0</v>
      </c>
      <c r="H21" s="72">
        <v>0</v>
      </c>
      <c r="I21" s="72">
        <v>0</v>
      </c>
      <c r="J21" s="72">
        <v>0</v>
      </c>
      <c r="K21" s="72">
        <v>0</v>
      </c>
      <c r="L21" s="72">
        <v>0</v>
      </c>
      <c r="M21" s="63" t="s">
        <v>270</v>
      </c>
    </row>
    <row r="22" spans="1:13" ht="13.8" thickBot="1" x14ac:dyDescent="0.3">
      <c r="A22" s="863" t="s">
        <v>54</v>
      </c>
      <c r="B22" s="864"/>
      <c r="C22" s="884"/>
      <c r="D22" s="72">
        <v>0</v>
      </c>
      <c r="E22" s="72">
        <v>0</v>
      </c>
      <c r="F22" s="64"/>
      <c r="G22" s="72">
        <v>0</v>
      </c>
      <c r="H22" s="72">
        <v>0</v>
      </c>
      <c r="I22" s="72">
        <v>0</v>
      </c>
      <c r="J22" s="72">
        <v>0</v>
      </c>
      <c r="K22" s="72">
        <v>0</v>
      </c>
      <c r="L22" s="72">
        <v>0</v>
      </c>
      <c r="M22" s="63" t="s">
        <v>270</v>
      </c>
    </row>
    <row r="23" spans="1:13" ht="13.8" thickBot="1" x14ac:dyDescent="0.3">
      <c r="A23" s="746"/>
      <c r="B23" s="746"/>
      <c r="C23" s="62" t="s">
        <v>17</v>
      </c>
      <c r="D23" s="72">
        <v>0</v>
      </c>
      <c r="E23" s="72">
        <v>0</v>
      </c>
      <c r="F23" s="62">
        <v>20</v>
      </c>
      <c r="G23" s="72">
        <v>0</v>
      </c>
      <c r="H23" s="72">
        <v>0</v>
      </c>
      <c r="I23" s="72">
        <v>0</v>
      </c>
      <c r="J23" s="72">
        <v>0</v>
      </c>
      <c r="K23" s="72">
        <v>0</v>
      </c>
      <c r="L23" s="72">
        <v>0</v>
      </c>
      <c r="M23" s="63" t="s">
        <v>270</v>
      </c>
    </row>
    <row r="24" spans="1:13" ht="13.8" thickBot="1" x14ac:dyDescent="0.3">
      <c r="A24" s="749"/>
      <c r="B24" s="749"/>
      <c r="C24" s="62" t="s">
        <v>18</v>
      </c>
      <c r="D24" s="72">
        <v>0</v>
      </c>
      <c r="E24" s="72">
        <v>0</v>
      </c>
      <c r="F24" s="62">
        <v>20</v>
      </c>
      <c r="G24" s="72">
        <v>0</v>
      </c>
      <c r="H24" s="72">
        <v>0</v>
      </c>
      <c r="I24" s="72">
        <v>0</v>
      </c>
      <c r="J24" s="72">
        <v>0</v>
      </c>
      <c r="K24" s="72">
        <v>0</v>
      </c>
      <c r="L24" s="72">
        <v>0</v>
      </c>
      <c r="M24" s="63" t="s">
        <v>270</v>
      </c>
    </row>
    <row r="25" spans="1:13" ht="13.8" thickBot="1" x14ac:dyDescent="0.3">
      <c r="A25" s="863" t="s">
        <v>54</v>
      </c>
      <c r="B25" s="864"/>
      <c r="C25" s="884"/>
      <c r="D25" s="72">
        <v>0</v>
      </c>
      <c r="E25" s="72">
        <v>0</v>
      </c>
      <c r="F25" s="64"/>
      <c r="G25" s="72">
        <v>0</v>
      </c>
      <c r="H25" s="72">
        <v>0</v>
      </c>
      <c r="I25" s="72">
        <v>0</v>
      </c>
      <c r="J25" s="72">
        <v>0</v>
      </c>
      <c r="K25" s="72">
        <v>0</v>
      </c>
      <c r="L25" s="72">
        <v>0</v>
      </c>
      <c r="M25" s="63" t="s">
        <v>270</v>
      </c>
    </row>
    <row r="26" spans="1:13" ht="13.8" thickBot="1" x14ac:dyDescent="0.3">
      <c r="A26" s="746"/>
      <c r="B26" s="746"/>
      <c r="C26" s="62" t="s">
        <v>17</v>
      </c>
      <c r="D26" s="72">
        <v>0</v>
      </c>
      <c r="E26" s="72">
        <v>0</v>
      </c>
      <c r="F26" s="62">
        <v>20</v>
      </c>
      <c r="G26" s="72">
        <v>0</v>
      </c>
      <c r="H26" s="72">
        <v>0</v>
      </c>
      <c r="I26" s="72">
        <v>0</v>
      </c>
      <c r="J26" s="72">
        <v>0</v>
      </c>
      <c r="K26" s="72">
        <v>0</v>
      </c>
      <c r="L26" s="72">
        <v>0</v>
      </c>
      <c r="M26" s="63" t="s">
        <v>270</v>
      </c>
    </row>
    <row r="27" spans="1:13" ht="13.8" thickBot="1" x14ac:dyDescent="0.3">
      <c r="A27" s="749"/>
      <c r="B27" s="749"/>
      <c r="C27" s="62" t="s">
        <v>18</v>
      </c>
      <c r="D27" s="72">
        <v>0</v>
      </c>
      <c r="E27" s="72">
        <v>0</v>
      </c>
      <c r="F27" s="62">
        <v>20</v>
      </c>
      <c r="G27" s="72">
        <v>0</v>
      </c>
      <c r="H27" s="72">
        <v>0</v>
      </c>
      <c r="I27" s="72">
        <v>0</v>
      </c>
      <c r="J27" s="72">
        <v>0</v>
      </c>
      <c r="K27" s="72">
        <v>0</v>
      </c>
      <c r="L27" s="72">
        <v>0</v>
      </c>
      <c r="M27" s="63" t="s">
        <v>270</v>
      </c>
    </row>
    <row r="28" spans="1:13" ht="13.8" thickBot="1" x14ac:dyDescent="0.3">
      <c r="A28" s="863" t="s">
        <v>54</v>
      </c>
      <c r="B28" s="864"/>
      <c r="C28" s="865"/>
      <c r="D28" s="64"/>
      <c r="E28" s="64"/>
      <c r="F28" s="64"/>
      <c r="G28" s="64"/>
      <c r="H28" s="64"/>
      <c r="I28" s="64"/>
      <c r="J28" s="64"/>
      <c r="K28" s="64"/>
      <c r="L28" s="64"/>
      <c r="M28" s="64"/>
    </row>
    <row r="29" spans="1:13" ht="13.8" thickBot="1" x14ac:dyDescent="0.3">
      <c r="A29" s="860" t="s">
        <v>20</v>
      </c>
      <c r="B29" s="861"/>
      <c r="C29" s="862"/>
      <c r="D29" s="65"/>
      <c r="E29" s="65"/>
      <c r="F29" s="65"/>
      <c r="G29" s="65"/>
      <c r="H29" s="65"/>
      <c r="I29" s="65"/>
      <c r="J29" s="65"/>
      <c r="K29" s="65"/>
      <c r="L29" s="65"/>
      <c r="M29" s="64"/>
    </row>
    <row r="31" spans="1:13" x14ac:dyDescent="0.25">
      <c r="A31" s="706" t="s">
        <v>312</v>
      </c>
      <c r="B31" s="707"/>
      <c r="C31" s="707"/>
      <c r="D31" s="707"/>
      <c r="E31" s="707"/>
      <c r="F31" s="707"/>
      <c r="G31" s="708"/>
    </row>
    <row r="32" spans="1:13" x14ac:dyDescent="0.25">
      <c r="A32" s="722" t="s">
        <v>215</v>
      </c>
      <c r="B32" s="723"/>
      <c r="C32" s="723"/>
      <c r="D32" s="723"/>
      <c r="E32" s="723"/>
      <c r="F32" s="723"/>
      <c r="G32" s="724"/>
    </row>
    <row r="33" spans="1:7" x14ac:dyDescent="0.25">
      <c r="A33" s="725"/>
      <c r="B33" s="726"/>
      <c r="C33" s="726"/>
      <c r="D33" s="726"/>
      <c r="E33" s="726"/>
      <c r="F33" s="726"/>
      <c r="G33" s="727"/>
    </row>
    <row r="34" spans="1:7" ht="49.5" customHeight="1" x14ac:dyDescent="0.25">
      <c r="A34" s="885" t="s">
        <v>593</v>
      </c>
      <c r="B34" s="822"/>
      <c r="C34" s="822"/>
      <c r="D34" s="822"/>
      <c r="E34" s="822"/>
      <c r="F34" s="822"/>
      <c r="G34" s="822"/>
    </row>
  </sheetData>
  <mergeCells count="62">
    <mergeCell ref="A31:G31"/>
    <mergeCell ref="A32:G33"/>
    <mergeCell ref="A34:G34"/>
    <mergeCell ref="A1:B1"/>
    <mergeCell ref="C1:M1"/>
    <mergeCell ref="A2:B2"/>
    <mergeCell ref="C2:M2"/>
    <mergeCell ref="A3:B3"/>
    <mergeCell ref="C3:M3"/>
    <mergeCell ref="A4:B4"/>
    <mergeCell ref="J9:J10"/>
    <mergeCell ref="K9:K10"/>
    <mergeCell ref="L9:L10"/>
    <mergeCell ref="C4:M4"/>
    <mergeCell ref="A5:B5"/>
    <mergeCell ref="D5:M5"/>
    <mergeCell ref="A6:B8"/>
    <mergeCell ref="C6:C13"/>
    <mergeCell ref="D6:D8"/>
    <mergeCell ref="E6:E8"/>
    <mergeCell ref="F6:F8"/>
    <mergeCell ref="F9:F10"/>
    <mergeCell ref="G6:G8"/>
    <mergeCell ref="H6:H8"/>
    <mergeCell ref="I6:I8"/>
    <mergeCell ref="J6:J8"/>
    <mergeCell ref="K6:K8"/>
    <mergeCell ref="L6:L8"/>
    <mergeCell ref="M6:M8"/>
    <mergeCell ref="A16:C16"/>
    <mergeCell ref="D11:D12"/>
    <mergeCell ref="M9:M10"/>
    <mergeCell ref="H11:H12"/>
    <mergeCell ref="I11:I12"/>
    <mergeCell ref="J11:J12"/>
    <mergeCell ref="K11:K12"/>
    <mergeCell ref="L11:L12"/>
    <mergeCell ref="E11:E12"/>
    <mergeCell ref="F11:F12"/>
    <mergeCell ref="G11:G12"/>
    <mergeCell ref="H9:H10"/>
    <mergeCell ref="I9:I10"/>
    <mergeCell ref="E9:E10"/>
    <mergeCell ref="G9:G10"/>
    <mergeCell ref="A14:A15"/>
    <mergeCell ref="B14:B15"/>
    <mergeCell ref="A9:A13"/>
    <mergeCell ref="B9:B13"/>
    <mergeCell ref="D9:D10"/>
    <mergeCell ref="A17:A18"/>
    <mergeCell ref="B17:B18"/>
    <mergeCell ref="A19:C19"/>
    <mergeCell ref="A20:A21"/>
    <mergeCell ref="B20:B21"/>
    <mergeCell ref="A29:C29"/>
    <mergeCell ref="A22:C22"/>
    <mergeCell ref="A23:A24"/>
    <mergeCell ref="B23:B24"/>
    <mergeCell ref="A25:C25"/>
    <mergeCell ref="A26:A27"/>
    <mergeCell ref="B26:B27"/>
    <mergeCell ref="A28:C2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7030A0"/>
  </sheetPr>
  <dimension ref="A1:G30"/>
  <sheetViews>
    <sheetView workbookViewId="0">
      <selection activeCell="A33" sqref="A33"/>
    </sheetView>
  </sheetViews>
  <sheetFormatPr defaultColWidth="11.5546875" defaultRowHeight="13.2" x14ac:dyDescent="0.25"/>
  <cols>
    <col min="1" max="6" width="16.77734375" customWidth="1"/>
    <col min="7" max="7" width="8.77734375" customWidth="1"/>
  </cols>
  <sheetData>
    <row r="1" spans="1:6" ht="13.8" thickBot="1" x14ac:dyDescent="0.3">
      <c r="A1" s="632" t="s">
        <v>0</v>
      </c>
      <c r="B1" s="633"/>
      <c r="C1" s="634" t="s">
        <v>287</v>
      </c>
      <c r="D1" s="635"/>
      <c r="E1" s="635"/>
      <c r="F1" s="636"/>
    </row>
    <row r="2" spans="1:6" ht="29.25" customHeight="1" thickBot="1" x14ac:dyDescent="0.3">
      <c r="A2" s="632" t="s">
        <v>288</v>
      </c>
      <c r="B2" s="633"/>
      <c r="C2" s="634" t="s">
        <v>581</v>
      </c>
      <c r="D2" s="635"/>
      <c r="E2" s="635"/>
      <c r="F2" s="636"/>
    </row>
    <row r="3" spans="1:6" ht="13.8" thickBot="1" x14ac:dyDescent="0.3">
      <c r="A3" s="632" t="s">
        <v>289</v>
      </c>
      <c r="B3" s="633"/>
      <c r="C3" s="634" t="s">
        <v>194</v>
      </c>
      <c r="D3" s="635"/>
      <c r="E3" s="635"/>
      <c r="F3" s="636"/>
    </row>
    <row r="4" spans="1:6" ht="13.8" thickBot="1" x14ac:dyDescent="0.3">
      <c r="A4" s="632" t="s">
        <v>290</v>
      </c>
      <c r="B4" s="633"/>
      <c r="C4" s="634" t="s">
        <v>410</v>
      </c>
      <c r="D4" s="635"/>
      <c r="E4" s="635"/>
      <c r="F4" s="636"/>
    </row>
    <row r="5" spans="1:6" ht="13.8" thickBot="1" x14ac:dyDescent="0.3">
      <c r="A5" s="637" t="s">
        <v>291</v>
      </c>
      <c r="B5" s="638"/>
      <c r="C5" s="1" t="s">
        <v>292</v>
      </c>
      <c r="D5" s="639" t="s">
        <v>345</v>
      </c>
      <c r="E5" s="640"/>
      <c r="F5" s="756"/>
    </row>
    <row r="6" spans="1:6" ht="34.799999999999997" thickBot="1" x14ac:dyDescent="0.3">
      <c r="A6" s="642" t="s">
        <v>298</v>
      </c>
      <c r="B6" s="643"/>
      <c r="C6" s="676" t="s">
        <v>299</v>
      </c>
      <c r="D6" s="3" t="s">
        <v>436</v>
      </c>
      <c r="E6" s="3" t="s">
        <v>348</v>
      </c>
      <c r="F6" s="3" t="s">
        <v>438</v>
      </c>
    </row>
    <row r="7" spans="1:6" ht="14.4" thickBot="1" x14ac:dyDescent="0.3">
      <c r="A7" s="625" t="s">
        <v>296</v>
      </c>
      <c r="B7" s="625" t="s">
        <v>297</v>
      </c>
      <c r="C7" s="768"/>
      <c r="D7" s="4" t="s">
        <v>2</v>
      </c>
      <c r="E7" s="4" t="s">
        <v>413</v>
      </c>
      <c r="F7" s="4" t="s">
        <v>414</v>
      </c>
    </row>
    <row r="8" spans="1:6" ht="14.4" thickBot="1" x14ac:dyDescent="0.35">
      <c r="A8" s="631"/>
      <c r="B8" s="631"/>
      <c r="C8" s="768"/>
      <c r="D8" s="4"/>
      <c r="E8" s="4" t="s">
        <v>109</v>
      </c>
      <c r="F8" s="22" t="s">
        <v>47</v>
      </c>
    </row>
    <row r="9" spans="1:6" ht="14.4" thickBot="1" x14ac:dyDescent="0.35">
      <c r="A9" s="644"/>
      <c r="B9" s="644"/>
      <c r="C9" s="769"/>
      <c r="D9" s="16" t="s">
        <v>10</v>
      </c>
      <c r="E9" s="16" t="s">
        <v>48</v>
      </c>
      <c r="F9" s="5" t="s">
        <v>49</v>
      </c>
    </row>
    <row r="10" spans="1:6" ht="14.4" thickTop="1" thickBot="1" x14ac:dyDescent="0.3">
      <c r="A10" s="630"/>
      <c r="B10" s="630"/>
      <c r="C10" s="4" t="s">
        <v>17</v>
      </c>
      <c r="D10" s="72">
        <v>0</v>
      </c>
      <c r="E10" s="72">
        <v>0</v>
      </c>
      <c r="F10" s="8" t="s">
        <v>270</v>
      </c>
    </row>
    <row r="11" spans="1:6" ht="13.8" thickBot="1" x14ac:dyDescent="0.3">
      <c r="A11" s="626"/>
      <c r="B11" s="626"/>
      <c r="C11" s="4" t="s">
        <v>18</v>
      </c>
      <c r="D11" s="72">
        <v>0</v>
      </c>
      <c r="E11" s="72">
        <v>0</v>
      </c>
      <c r="F11" s="8" t="s">
        <v>270</v>
      </c>
    </row>
    <row r="12" spans="1:6" ht="13.8" thickBot="1" x14ac:dyDescent="0.3">
      <c r="A12" s="719" t="s">
        <v>54</v>
      </c>
      <c r="B12" s="720"/>
      <c r="C12" s="765"/>
      <c r="D12" s="72">
        <v>0</v>
      </c>
      <c r="E12" s="72">
        <v>0</v>
      </c>
      <c r="F12" s="8" t="s">
        <v>270</v>
      </c>
    </row>
    <row r="13" spans="1:6" ht="13.8" thickBot="1" x14ac:dyDescent="0.3">
      <c r="A13" s="625"/>
      <c r="B13" s="625"/>
      <c r="C13" s="4" t="s">
        <v>17</v>
      </c>
      <c r="D13" s="72">
        <v>0</v>
      </c>
      <c r="E13" s="72">
        <v>0</v>
      </c>
      <c r="F13" s="8" t="s">
        <v>270</v>
      </c>
    </row>
    <row r="14" spans="1:6" ht="13.8" thickBot="1" x14ac:dyDescent="0.3">
      <c r="A14" s="626"/>
      <c r="B14" s="626"/>
      <c r="C14" s="4" t="s">
        <v>18</v>
      </c>
      <c r="D14" s="72">
        <v>0</v>
      </c>
      <c r="E14" s="72">
        <v>0</v>
      </c>
      <c r="F14" s="8" t="s">
        <v>270</v>
      </c>
    </row>
    <row r="15" spans="1:6" ht="13.8" thickBot="1" x14ac:dyDescent="0.3">
      <c r="A15" s="719" t="s">
        <v>54</v>
      </c>
      <c r="B15" s="720"/>
      <c r="C15" s="765"/>
      <c r="D15" s="72">
        <v>0</v>
      </c>
      <c r="E15" s="72">
        <v>0</v>
      </c>
      <c r="F15" s="8" t="s">
        <v>270</v>
      </c>
    </row>
    <row r="16" spans="1:6" ht="13.8" thickBot="1" x14ac:dyDescent="0.3">
      <c r="A16" s="625"/>
      <c r="B16" s="625"/>
      <c r="C16" s="4" t="s">
        <v>17</v>
      </c>
      <c r="D16" s="72">
        <v>0</v>
      </c>
      <c r="E16" s="72">
        <v>0</v>
      </c>
      <c r="F16" s="8" t="s">
        <v>270</v>
      </c>
    </row>
    <row r="17" spans="1:7" ht="13.8" thickBot="1" x14ac:dyDescent="0.3">
      <c r="A17" s="626"/>
      <c r="B17" s="626"/>
      <c r="C17" s="4" t="s">
        <v>18</v>
      </c>
      <c r="D17" s="72">
        <v>0</v>
      </c>
      <c r="E17" s="72">
        <v>0</v>
      </c>
      <c r="F17" s="8" t="s">
        <v>270</v>
      </c>
    </row>
    <row r="18" spans="1:7" ht="13.8" thickBot="1" x14ac:dyDescent="0.3">
      <c r="A18" s="719" t="s">
        <v>54</v>
      </c>
      <c r="B18" s="720"/>
      <c r="C18" s="765"/>
      <c r="D18" s="72">
        <v>0</v>
      </c>
      <c r="E18" s="72">
        <v>0</v>
      </c>
      <c r="F18" s="8" t="s">
        <v>270</v>
      </c>
    </row>
    <row r="19" spans="1:7" ht="13.8" thickBot="1" x14ac:dyDescent="0.3">
      <c r="A19" s="625"/>
      <c r="B19" s="625"/>
      <c r="C19" s="4" t="s">
        <v>17</v>
      </c>
      <c r="D19" s="72">
        <v>0</v>
      </c>
      <c r="E19" s="72">
        <v>0</v>
      </c>
      <c r="F19" s="8" t="s">
        <v>270</v>
      </c>
    </row>
    <row r="20" spans="1:7" ht="13.8" thickBot="1" x14ac:dyDescent="0.3">
      <c r="A20" s="626"/>
      <c r="B20" s="626"/>
      <c r="C20" s="4" t="s">
        <v>18</v>
      </c>
      <c r="D20" s="72">
        <v>0</v>
      </c>
      <c r="E20" s="72">
        <v>0</v>
      </c>
      <c r="F20" s="8" t="s">
        <v>270</v>
      </c>
    </row>
    <row r="21" spans="1:7" ht="13.8" thickBot="1" x14ac:dyDescent="0.3">
      <c r="A21" s="719" t="s">
        <v>54</v>
      </c>
      <c r="B21" s="720"/>
      <c r="C21" s="765"/>
      <c r="D21" s="72">
        <v>0</v>
      </c>
      <c r="E21" s="72">
        <v>0</v>
      </c>
      <c r="F21" s="8" t="s">
        <v>270</v>
      </c>
    </row>
    <row r="22" spans="1:7" ht="13.8" thickBot="1" x14ac:dyDescent="0.3">
      <c r="A22" s="625"/>
      <c r="B22" s="625"/>
      <c r="C22" s="4" t="s">
        <v>17</v>
      </c>
      <c r="D22" s="72">
        <v>0</v>
      </c>
      <c r="E22" s="72">
        <v>0</v>
      </c>
      <c r="F22" s="8" t="s">
        <v>270</v>
      </c>
    </row>
    <row r="23" spans="1:7" ht="13.8" thickBot="1" x14ac:dyDescent="0.3">
      <c r="A23" s="626"/>
      <c r="B23" s="626"/>
      <c r="C23" s="4" t="s">
        <v>18</v>
      </c>
      <c r="D23" s="72">
        <v>0</v>
      </c>
      <c r="E23" s="72">
        <v>0</v>
      </c>
      <c r="F23" s="8" t="s">
        <v>270</v>
      </c>
    </row>
    <row r="24" spans="1:7" ht="13.8" thickBot="1" x14ac:dyDescent="0.3">
      <c r="A24" s="719" t="s">
        <v>54</v>
      </c>
      <c r="B24" s="720"/>
      <c r="C24" s="765"/>
      <c r="D24" s="17"/>
      <c r="E24" s="17"/>
      <c r="F24" s="17"/>
    </row>
    <row r="25" spans="1:7" ht="13.8" thickBot="1" x14ac:dyDescent="0.3">
      <c r="A25" s="627" t="s">
        <v>20</v>
      </c>
      <c r="B25" s="628"/>
      <c r="C25" s="764"/>
      <c r="D25" s="10"/>
      <c r="E25" s="10"/>
      <c r="F25" s="17"/>
    </row>
    <row r="27" spans="1:7" x14ac:dyDescent="0.25">
      <c r="A27" s="706" t="s">
        <v>312</v>
      </c>
      <c r="B27" s="707"/>
      <c r="C27" s="707"/>
      <c r="D27" s="707"/>
      <c r="E27" s="707"/>
      <c r="F27" s="707"/>
      <c r="G27" s="708"/>
    </row>
    <row r="28" spans="1:7" x14ac:dyDescent="0.25">
      <c r="A28" s="722" t="s">
        <v>215</v>
      </c>
      <c r="B28" s="723"/>
      <c r="C28" s="723"/>
      <c r="D28" s="723"/>
      <c r="E28" s="723"/>
      <c r="F28" s="723"/>
      <c r="G28" s="724"/>
    </row>
    <row r="29" spans="1:7" x14ac:dyDescent="0.25">
      <c r="A29" s="725"/>
      <c r="B29" s="726"/>
      <c r="C29" s="726"/>
      <c r="D29" s="726"/>
      <c r="E29" s="726"/>
      <c r="F29" s="726"/>
      <c r="G29" s="727"/>
    </row>
    <row r="30" spans="1:7" ht="38.1" customHeight="1" x14ac:dyDescent="0.25">
      <c r="A30" s="885" t="s">
        <v>594</v>
      </c>
      <c r="B30" s="822"/>
      <c r="C30" s="822"/>
      <c r="D30" s="822"/>
      <c r="E30" s="822"/>
      <c r="F30" s="822"/>
      <c r="G30" s="822"/>
    </row>
  </sheetData>
  <mergeCells count="33">
    <mergeCell ref="A27:G27"/>
    <mergeCell ref="A28:G29"/>
    <mergeCell ref="A30:G30"/>
    <mergeCell ref="A1:B1"/>
    <mergeCell ref="C1:F1"/>
    <mergeCell ref="A2:B2"/>
    <mergeCell ref="C2:F2"/>
    <mergeCell ref="A3:B3"/>
    <mergeCell ref="C3:F3"/>
    <mergeCell ref="A4:B4"/>
    <mergeCell ref="A15:C15"/>
    <mergeCell ref="C4:F4"/>
    <mergeCell ref="A5:B5"/>
    <mergeCell ref="D5:F5"/>
    <mergeCell ref="A6:B6"/>
    <mergeCell ref="C6:C9"/>
    <mergeCell ref="A7:A9"/>
    <mergeCell ref="B7:B9"/>
    <mergeCell ref="A10:A11"/>
    <mergeCell ref="B10:B11"/>
    <mergeCell ref="A12:C12"/>
    <mergeCell ref="A13:A14"/>
    <mergeCell ref="B13:B14"/>
    <mergeCell ref="A22:A23"/>
    <mergeCell ref="B22:B23"/>
    <mergeCell ref="A24:C24"/>
    <mergeCell ref="A25:C25"/>
    <mergeCell ref="A16:A17"/>
    <mergeCell ref="B16:B17"/>
    <mergeCell ref="A18:C18"/>
    <mergeCell ref="A19:A20"/>
    <mergeCell ref="B19:B20"/>
    <mergeCell ref="A21:C2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C000"/>
  </sheetPr>
  <dimension ref="A1:L28"/>
  <sheetViews>
    <sheetView zoomScale="90" zoomScaleNormal="90" workbookViewId="0">
      <selection activeCell="D16" sqref="D16:D19"/>
    </sheetView>
  </sheetViews>
  <sheetFormatPr defaultColWidth="11.5546875" defaultRowHeight="13.2" x14ac:dyDescent="0.25"/>
  <cols>
    <col min="1" max="12" width="16.77734375" customWidth="1"/>
  </cols>
  <sheetData>
    <row r="1" spans="1:12" ht="13.8" thickBot="1" x14ac:dyDescent="0.3">
      <c r="A1" s="632" t="s">
        <v>0</v>
      </c>
      <c r="B1" s="633"/>
      <c r="C1" s="634" t="s">
        <v>287</v>
      </c>
      <c r="D1" s="635"/>
      <c r="E1" s="635"/>
      <c r="F1" s="635"/>
      <c r="G1" s="635"/>
      <c r="H1" s="635"/>
      <c r="I1" s="635"/>
      <c r="J1" s="635"/>
      <c r="K1" s="635"/>
      <c r="L1" s="636"/>
    </row>
    <row r="2" spans="1:12" ht="13.8" thickBot="1" x14ac:dyDescent="0.3">
      <c r="A2" s="632" t="s">
        <v>288</v>
      </c>
      <c r="B2" s="633"/>
      <c r="C2" s="634" t="s">
        <v>670</v>
      </c>
      <c r="D2" s="635"/>
      <c r="E2" s="635"/>
      <c r="F2" s="635"/>
      <c r="G2" s="635"/>
      <c r="H2" s="635"/>
      <c r="I2" s="635"/>
      <c r="J2" s="635"/>
      <c r="K2" s="635"/>
      <c r="L2" s="636"/>
    </row>
    <row r="3" spans="1:12" ht="13.8" thickBot="1" x14ac:dyDescent="0.3">
      <c r="A3" s="632" t="s">
        <v>289</v>
      </c>
      <c r="B3" s="633"/>
      <c r="C3" s="634" t="s">
        <v>648</v>
      </c>
      <c r="D3" s="635"/>
      <c r="E3" s="635"/>
      <c r="F3" s="635"/>
      <c r="G3" s="635"/>
      <c r="H3" s="635"/>
      <c r="I3" s="635"/>
      <c r="J3" s="635"/>
      <c r="K3" s="635"/>
      <c r="L3" s="636"/>
    </row>
    <row r="4" spans="1:12" ht="13.8" thickBot="1" x14ac:dyDescent="0.3">
      <c r="A4" s="632" t="s">
        <v>290</v>
      </c>
      <c r="B4" s="633"/>
      <c r="C4" s="634" t="s">
        <v>649</v>
      </c>
      <c r="D4" s="635"/>
      <c r="E4" s="635"/>
      <c r="F4" s="635"/>
      <c r="G4" s="635"/>
      <c r="H4" s="635"/>
      <c r="I4" s="635"/>
      <c r="J4" s="635"/>
      <c r="K4" s="635"/>
      <c r="L4" s="636"/>
    </row>
    <row r="5" spans="1:12" ht="13.8" thickBot="1" x14ac:dyDescent="0.3">
      <c r="A5" s="637" t="s">
        <v>291</v>
      </c>
      <c r="B5" s="638"/>
      <c r="C5" s="1" t="s">
        <v>292</v>
      </c>
      <c r="D5" s="639" t="s">
        <v>669</v>
      </c>
      <c r="E5" s="640"/>
      <c r="F5" s="640"/>
      <c r="G5" s="640"/>
      <c r="H5" s="640"/>
      <c r="I5" s="640"/>
      <c r="J5" s="640"/>
      <c r="K5" s="640"/>
      <c r="L5" s="641"/>
    </row>
    <row r="6" spans="1:12" ht="34.799999999999997" thickBot="1" x14ac:dyDescent="0.3">
      <c r="A6" s="642" t="s">
        <v>298</v>
      </c>
      <c r="B6" s="643"/>
      <c r="C6" s="625" t="s">
        <v>299</v>
      </c>
      <c r="D6" s="3" t="s">
        <v>671</v>
      </c>
      <c r="E6" s="3" t="s">
        <v>672</v>
      </c>
      <c r="F6" s="3" t="s">
        <v>673</v>
      </c>
      <c r="G6" s="911" t="s">
        <v>679</v>
      </c>
      <c r="H6" s="912"/>
      <c r="I6" s="3" t="s">
        <v>680</v>
      </c>
      <c r="J6" s="3" t="s">
        <v>681</v>
      </c>
      <c r="K6" s="3" t="s">
        <v>682</v>
      </c>
      <c r="L6" s="3" t="s">
        <v>683</v>
      </c>
    </row>
    <row r="7" spans="1:12" x14ac:dyDescent="0.25">
      <c r="A7" s="625" t="s">
        <v>296</v>
      </c>
      <c r="B7" s="625" t="s">
        <v>297</v>
      </c>
      <c r="C7" s="631"/>
      <c r="D7" s="625" t="s">
        <v>2</v>
      </c>
      <c r="E7" s="11" t="s">
        <v>448</v>
      </c>
      <c r="F7" s="625" t="s">
        <v>80</v>
      </c>
      <c r="G7" s="675" t="s">
        <v>650</v>
      </c>
      <c r="H7" s="676"/>
      <c r="I7" s="625" t="s">
        <v>675</v>
      </c>
      <c r="J7" s="625" t="s">
        <v>676</v>
      </c>
      <c r="K7" s="625" t="s">
        <v>677</v>
      </c>
      <c r="L7" s="625" t="s">
        <v>678</v>
      </c>
    </row>
    <row r="8" spans="1:12" ht="13.8" thickBot="1" x14ac:dyDescent="0.3">
      <c r="A8" s="631"/>
      <c r="B8" s="631"/>
      <c r="C8" s="631"/>
      <c r="D8" s="626"/>
      <c r="E8" s="12" t="s">
        <v>125</v>
      </c>
      <c r="F8" s="626"/>
      <c r="G8" s="677" t="s">
        <v>651</v>
      </c>
      <c r="H8" s="678"/>
      <c r="I8" s="626"/>
      <c r="J8" s="626"/>
      <c r="K8" s="626"/>
      <c r="L8" s="626"/>
    </row>
    <row r="9" spans="1:12" ht="15" x14ac:dyDescent="0.25">
      <c r="A9" s="631"/>
      <c r="B9" s="631"/>
      <c r="C9" s="631"/>
      <c r="D9" s="625"/>
      <c r="E9" s="625" t="s">
        <v>674</v>
      </c>
      <c r="F9" s="625" t="s">
        <v>667</v>
      </c>
      <c r="G9" s="675" t="s">
        <v>668</v>
      </c>
      <c r="H9" s="676"/>
      <c r="I9" s="11" t="s">
        <v>652</v>
      </c>
      <c r="J9" s="11" t="s">
        <v>653</v>
      </c>
      <c r="K9" s="11" t="s">
        <v>654</v>
      </c>
      <c r="L9" s="11" t="s">
        <v>655</v>
      </c>
    </row>
    <row r="10" spans="1:12" ht="15.6" thickBot="1" x14ac:dyDescent="0.3">
      <c r="A10" s="631"/>
      <c r="B10" s="631"/>
      <c r="C10" s="631"/>
      <c r="D10" s="626"/>
      <c r="E10" s="626"/>
      <c r="F10" s="626"/>
      <c r="G10" s="677"/>
      <c r="H10" s="678"/>
      <c r="I10" s="12" t="s">
        <v>656</v>
      </c>
      <c r="J10" s="12" t="s">
        <v>656</v>
      </c>
      <c r="K10" s="12" t="s">
        <v>656</v>
      </c>
      <c r="L10" s="12" t="s">
        <v>656</v>
      </c>
    </row>
    <row r="11" spans="1:12" ht="14.4" thickBot="1" x14ac:dyDescent="0.35">
      <c r="A11" s="644"/>
      <c r="B11" s="644"/>
      <c r="C11" s="644"/>
      <c r="D11" s="16" t="s">
        <v>10</v>
      </c>
      <c r="E11" s="16" t="s">
        <v>657</v>
      </c>
      <c r="F11" s="16" t="s">
        <v>658</v>
      </c>
      <c r="G11" s="906" t="s">
        <v>659</v>
      </c>
      <c r="H11" s="907"/>
      <c r="I11" s="16" t="s">
        <v>660</v>
      </c>
      <c r="J11" s="16" t="s">
        <v>661</v>
      </c>
      <c r="K11" s="16" t="s">
        <v>662</v>
      </c>
      <c r="L11" s="16" t="s">
        <v>663</v>
      </c>
    </row>
    <row r="12" spans="1:12" ht="16.2" thickTop="1" thickBot="1" x14ac:dyDescent="0.4">
      <c r="A12" s="630" t="s">
        <v>235</v>
      </c>
      <c r="B12" s="630" t="s">
        <v>235</v>
      </c>
      <c r="C12" s="630"/>
      <c r="D12" s="908">
        <f>'DA y FE'!$J$21</f>
        <v>3120.0000000000005</v>
      </c>
      <c r="E12" s="888">
        <v>42.2</v>
      </c>
      <c r="F12" s="888">
        <v>1</v>
      </c>
      <c r="G12" s="230" t="s">
        <v>664</v>
      </c>
      <c r="H12" s="231">
        <v>6.8</v>
      </c>
      <c r="I12" s="70">
        <f>D12*E12*F12*H12*0.001</f>
        <v>895.31520000000023</v>
      </c>
      <c r="J12" s="230"/>
      <c r="K12" s="230"/>
      <c r="L12" s="230"/>
    </row>
    <row r="13" spans="1:12" ht="13.8" thickBot="1" x14ac:dyDescent="0.3">
      <c r="A13" s="631"/>
      <c r="B13" s="631"/>
      <c r="C13" s="631"/>
      <c r="D13" s="909"/>
      <c r="E13" s="889"/>
      <c r="F13" s="889"/>
      <c r="G13" s="230" t="s">
        <v>286</v>
      </c>
      <c r="H13" s="231">
        <v>104</v>
      </c>
      <c r="I13" s="232"/>
      <c r="J13" s="233">
        <f>D12*E12*F12*H13*0.001</f>
        <v>13693.056000000004</v>
      </c>
      <c r="K13" s="230"/>
      <c r="L13" s="230"/>
    </row>
    <row r="14" spans="1:12" ht="15.6" thickBot="1" x14ac:dyDescent="0.4">
      <c r="A14" s="631"/>
      <c r="B14" s="631"/>
      <c r="C14" s="631"/>
      <c r="D14" s="909"/>
      <c r="E14" s="889"/>
      <c r="F14" s="889"/>
      <c r="G14" s="230" t="s">
        <v>665</v>
      </c>
      <c r="H14" s="231">
        <v>0.2</v>
      </c>
      <c r="I14" s="232"/>
      <c r="J14" s="234"/>
      <c r="K14" s="70">
        <f>D12*E12*F12*H14*0.001</f>
        <v>26.332800000000006</v>
      </c>
      <c r="L14" s="230"/>
    </row>
    <row r="15" spans="1:12" ht="15.6" thickBot="1" x14ac:dyDescent="0.4">
      <c r="A15" s="631"/>
      <c r="B15" s="631"/>
      <c r="C15" s="626"/>
      <c r="D15" s="910"/>
      <c r="E15" s="890"/>
      <c r="F15" s="890"/>
      <c r="G15" s="230" t="s">
        <v>666</v>
      </c>
      <c r="H15" s="231">
        <v>1.6</v>
      </c>
      <c r="I15" s="232"/>
      <c r="J15" s="234"/>
      <c r="K15" s="232"/>
      <c r="L15" s="70">
        <f>D12*E12*F12*H15*0.001</f>
        <v>210.66240000000005</v>
      </c>
    </row>
    <row r="16" spans="1:12" ht="15.6" thickTop="1" thickBot="1" x14ac:dyDescent="0.4">
      <c r="A16" s="894" t="s">
        <v>20</v>
      </c>
      <c r="B16" s="895"/>
      <c r="C16" s="896"/>
      <c r="D16" s="891">
        <f>SUM(D12:D15)</f>
        <v>3120.0000000000005</v>
      </c>
      <c r="E16" s="903"/>
      <c r="F16" s="903"/>
      <c r="G16" s="886" t="s">
        <v>664</v>
      </c>
      <c r="H16" s="887"/>
      <c r="I16" s="235">
        <f>SUM(I12:I15)</f>
        <v>895.31520000000023</v>
      </c>
      <c r="J16" s="236"/>
      <c r="K16" s="237"/>
      <c r="L16" s="237"/>
    </row>
    <row r="17" spans="1:12" ht="13.8" thickBot="1" x14ac:dyDescent="0.3">
      <c r="A17" s="897"/>
      <c r="B17" s="898"/>
      <c r="C17" s="899"/>
      <c r="D17" s="892"/>
      <c r="E17" s="904"/>
      <c r="F17" s="904"/>
      <c r="G17" s="886" t="s">
        <v>286</v>
      </c>
      <c r="H17" s="887"/>
      <c r="I17" s="238"/>
      <c r="J17" s="239">
        <f>SUM(J13:J16)</f>
        <v>13693.056000000004</v>
      </c>
      <c r="K17" s="237"/>
      <c r="L17" s="237"/>
    </row>
    <row r="18" spans="1:12" ht="15" thickBot="1" x14ac:dyDescent="0.4">
      <c r="A18" s="897"/>
      <c r="B18" s="898"/>
      <c r="C18" s="899"/>
      <c r="D18" s="892"/>
      <c r="E18" s="904"/>
      <c r="F18" s="904"/>
      <c r="G18" s="886" t="s">
        <v>665</v>
      </c>
      <c r="H18" s="887"/>
      <c r="I18" s="238"/>
      <c r="J18" s="238"/>
      <c r="K18" s="235">
        <f>SUM(K14:K17)</f>
        <v>26.332800000000006</v>
      </c>
      <c r="L18" s="237"/>
    </row>
    <row r="19" spans="1:12" ht="15" thickBot="1" x14ac:dyDescent="0.4">
      <c r="A19" s="900"/>
      <c r="B19" s="901"/>
      <c r="C19" s="902"/>
      <c r="D19" s="893"/>
      <c r="E19" s="905"/>
      <c r="F19" s="905"/>
      <c r="G19" s="886" t="s">
        <v>666</v>
      </c>
      <c r="H19" s="887"/>
      <c r="I19" s="238"/>
      <c r="J19" s="238"/>
      <c r="K19" s="238"/>
      <c r="L19" s="235">
        <f>SUM(L15:L18)</f>
        <v>210.66240000000005</v>
      </c>
    </row>
    <row r="22" spans="1:12" x14ac:dyDescent="0.25">
      <c r="A22" s="77" t="s">
        <v>312</v>
      </c>
      <c r="B22" s="78"/>
      <c r="C22" s="78"/>
      <c r="D22" s="78"/>
      <c r="E22" s="78"/>
      <c r="F22" s="78"/>
      <c r="G22" s="79"/>
      <c r="H22" s="80"/>
      <c r="I22" s="80"/>
      <c r="J22" s="81"/>
    </row>
    <row r="23" spans="1:12" x14ac:dyDescent="0.25">
      <c r="A23" s="84" t="s">
        <v>215</v>
      </c>
      <c r="B23" s="85"/>
      <c r="C23" s="85"/>
      <c r="D23" s="85"/>
      <c r="E23" s="85"/>
      <c r="F23" s="85"/>
      <c r="G23" s="85"/>
      <c r="H23" s="82"/>
      <c r="I23" s="82"/>
      <c r="J23" s="83"/>
    </row>
    <row r="24" spans="1:12" x14ac:dyDescent="0.25">
      <c r="A24" s="86" t="s">
        <v>216</v>
      </c>
      <c r="B24" s="86" t="s">
        <v>217</v>
      </c>
      <c r="C24" s="654" t="s">
        <v>218</v>
      </c>
      <c r="D24" s="654"/>
      <c r="E24" s="654"/>
      <c r="F24" s="654"/>
      <c r="G24" s="655" t="s">
        <v>219</v>
      </c>
      <c r="H24" s="656"/>
      <c r="I24" s="656"/>
      <c r="J24" s="657"/>
    </row>
    <row r="25" spans="1:12" ht="25.5" customHeight="1" thickBot="1" x14ac:dyDescent="0.3">
      <c r="A25" s="331" t="s">
        <v>671</v>
      </c>
      <c r="B25" s="16" t="s">
        <v>10</v>
      </c>
      <c r="C25" s="651" t="s">
        <v>791</v>
      </c>
      <c r="D25" s="652"/>
      <c r="E25" s="652"/>
      <c r="F25" s="653"/>
      <c r="G25" s="651"/>
      <c r="H25" s="652"/>
      <c r="I25" s="652"/>
      <c r="J25" s="653"/>
    </row>
    <row r="26" spans="1:12" ht="34.799999999999997" thickBot="1" x14ac:dyDescent="0.35">
      <c r="A26" s="331" t="s">
        <v>672</v>
      </c>
      <c r="B26" s="16" t="s">
        <v>657</v>
      </c>
      <c r="C26" s="651" t="s">
        <v>684</v>
      </c>
      <c r="D26" s="652"/>
      <c r="E26" s="652"/>
      <c r="F26" s="653"/>
      <c r="G26" s="651" t="s">
        <v>792</v>
      </c>
      <c r="H26" s="652"/>
      <c r="I26" s="652"/>
      <c r="J26" s="653"/>
    </row>
    <row r="27" spans="1:12" ht="55.5" customHeight="1" thickBot="1" x14ac:dyDescent="0.35">
      <c r="A27" s="331" t="s">
        <v>673</v>
      </c>
      <c r="B27" s="16" t="s">
        <v>658</v>
      </c>
      <c r="C27" s="651" t="s">
        <v>833</v>
      </c>
      <c r="D27" s="652"/>
      <c r="E27" s="652"/>
      <c r="F27" s="653"/>
      <c r="G27" s="658"/>
      <c r="H27" s="646"/>
      <c r="I27" s="646"/>
      <c r="J27" s="647"/>
    </row>
    <row r="28" spans="1:12" ht="23.4" thickBot="1" x14ac:dyDescent="0.35">
      <c r="A28" s="331" t="s">
        <v>679</v>
      </c>
      <c r="B28" s="332" t="s">
        <v>659</v>
      </c>
      <c r="C28" s="651" t="s">
        <v>685</v>
      </c>
      <c r="D28" s="652"/>
      <c r="E28" s="652"/>
      <c r="F28" s="653"/>
      <c r="G28" s="648"/>
      <c r="H28" s="649"/>
      <c r="I28" s="649"/>
      <c r="J28" s="650"/>
    </row>
  </sheetData>
  <mergeCells count="52">
    <mergeCell ref="A1:B1"/>
    <mergeCell ref="C1:L1"/>
    <mergeCell ref="A2:B2"/>
    <mergeCell ref="C2:L2"/>
    <mergeCell ref="A3:B3"/>
    <mergeCell ref="C3:L3"/>
    <mergeCell ref="L7:L8"/>
    <mergeCell ref="G8:H8"/>
    <mergeCell ref="A4:B4"/>
    <mergeCell ref="C4:L4"/>
    <mergeCell ref="A5:B5"/>
    <mergeCell ref="D5:L5"/>
    <mergeCell ref="A6:B6"/>
    <mergeCell ref="C6:C11"/>
    <mergeCell ref="G6:H6"/>
    <mergeCell ref="A7:A11"/>
    <mergeCell ref="B7:B11"/>
    <mergeCell ref="D7:D8"/>
    <mergeCell ref="F7:F8"/>
    <mergeCell ref="G7:H7"/>
    <mergeCell ref="I7:I8"/>
    <mergeCell ref="J7:J8"/>
    <mergeCell ref="K7:K8"/>
    <mergeCell ref="G9:H10"/>
    <mergeCell ref="G11:H11"/>
    <mergeCell ref="A12:A15"/>
    <mergeCell ref="B12:B15"/>
    <mergeCell ref="C12:C15"/>
    <mergeCell ref="D12:D15"/>
    <mergeCell ref="E12:E15"/>
    <mergeCell ref="D16:D19"/>
    <mergeCell ref="A16:C19"/>
    <mergeCell ref="E16:E19"/>
    <mergeCell ref="F16:F19"/>
    <mergeCell ref="D9:D10"/>
    <mergeCell ref="E9:E10"/>
    <mergeCell ref="F9:F10"/>
    <mergeCell ref="G16:H16"/>
    <mergeCell ref="G17:H17"/>
    <mergeCell ref="G18:H18"/>
    <mergeCell ref="G19:H19"/>
    <mergeCell ref="F12:F15"/>
    <mergeCell ref="C27:F27"/>
    <mergeCell ref="G27:J27"/>
    <mergeCell ref="C28:F28"/>
    <mergeCell ref="G28:J28"/>
    <mergeCell ref="C24:F24"/>
    <mergeCell ref="G24:J24"/>
    <mergeCell ref="C25:F25"/>
    <mergeCell ref="G25:J25"/>
    <mergeCell ref="C26:F26"/>
    <mergeCell ref="G26:J26"/>
  </mergeCell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FF0000"/>
  </sheetPr>
  <dimension ref="B1:S34"/>
  <sheetViews>
    <sheetView topLeftCell="A20" zoomScaleNormal="100" workbookViewId="0">
      <selection activeCell="S30" sqref="S30"/>
    </sheetView>
  </sheetViews>
  <sheetFormatPr defaultColWidth="11.5546875" defaultRowHeight="13.2" x14ac:dyDescent="0.25"/>
  <cols>
    <col min="1" max="1" width="2.44140625" customWidth="1"/>
    <col min="2" max="2" width="3.21875" customWidth="1"/>
    <col min="3" max="3" width="34.44140625" customWidth="1"/>
    <col min="4" max="5" width="13.44140625" customWidth="1"/>
    <col min="6" max="6" width="9.77734375" customWidth="1"/>
    <col min="7" max="7" width="6.44140625" customWidth="1"/>
    <col min="8" max="8" width="6.5546875" customWidth="1"/>
    <col min="9" max="9" width="7.5546875" customWidth="1"/>
    <col min="10" max="11" width="17.77734375" customWidth="1"/>
    <col min="12" max="12" width="12" bestFit="1" customWidth="1"/>
    <col min="13" max="13" width="1.109375" customWidth="1"/>
    <col min="14" max="14" width="15.21875" customWidth="1"/>
    <col min="15" max="15" width="22.33203125" customWidth="1"/>
    <col min="16" max="16" width="19.6640625" customWidth="1"/>
  </cols>
  <sheetData>
    <row r="1" spans="2:19" ht="13.8" x14ac:dyDescent="0.25">
      <c r="C1" s="283" t="s">
        <v>605</v>
      </c>
      <c r="D1" s="914" t="s">
        <v>269</v>
      </c>
      <c r="E1" s="915"/>
    </row>
    <row r="2" spans="2:19" ht="13.8" x14ac:dyDescent="0.25">
      <c r="C2" s="283" t="s">
        <v>620</v>
      </c>
      <c r="D2" s="916">
        <v>2018</v>
      </c>
      <c r="E2" s="917"/>
    </row>
    <row r="3" spans="2:19" x14ac:dyDescent="0.25">
      <c r="G3" s="99"/>
    </row>
    <row r="4" spans="2:19" ht="15.6" x14ac:dyDescent="0.25">
      <c r="B4" s="185" t="s">
        <v>621</v>
      </c>
      <c r="C4" s="185"/>
      <c r="D4" s="186"/>
      <c r="E4" s="186"/>
      <c r="F4" s="186"/>
      <c r="G4" s="186"/>
      <c r="H4" s="186"/>
      <c r="I4" s="186"/>
    </row>
    <row r="5" spans="2:19" ht="15.6" x14ac:dyDescent="0.25">
      <c r="B5" s="185" t="s">
        <v>622</v>
      </c>
      <c r="C5" s="185"/>
      <c r="D5" s="186"/>
      <c r="E5" s="186"/>
      <c r="F5" s="186"/>
      <c r="G5" s="186"/>
      <c r="H5" s="187"/>
      <c r="I5" s="186"/>
    </row>
    <row r="6" spans="2:19" ht="15.6" x14ac:dyDescent="0.25">
      <c r="B6" s="185" t="s">
        <v>623</v>
      </c>
      <c r="C6" s="185"/>
      <c r="D6" s="186"/>
      <c r="E6" s="186"/>
      <c r="F6" s="186"/>
      <c r="G6" s="186"/>
      <c r="H6" s="186"/>
      <c r="I6" s="186"/>
    </row>
    <row r="7" spans="2:19" x14ac:dyDescent="0.25">
      <c r="B7" s="284" t="s">
        <v>624</v>
      </c>
      <c r="C7" s="285"/>
      <c r="D7" s="286"/>
      <c r="E7" s="286"/>
      <c r="F7" s="287"/>
      <c r="G7" s="286"/>
      <c r="H7" s="286"/>
      <c r="I7" s="286"/>
      <c r="J7" s="286"/>
      <c r="K7" s="288"/>
    </row>
    <row r="8" spans="2:19" ht="13.8" thickBot="1" x14ac:dyDescent="0.3">
      <c r="B8" s="289" t="s">
        <v>282</v>
      </c>
      <c r="C8" s="290"/>
      <c r="D8" s="291"/>
      <c r="E8" s="291"/>
      <c r="F8" s="292"/>
      <c r="G8" s="291"/>
      <c r="H8" s="291"/>
      <c r="I8" s="291"/>
      <c r="J8" s="291"/>
      <c r="K8" s="293"/>
    </row>
    <row r="9" spans="2:19" ht="25.8" thickBot="1" x14ac:dyDescent="0.3">
      <c r="B9" s="918" t="s">
        <v>625</v>
      </c>
      <c r="C9" s="919"/>
      <c r="D9" s="294" t="s">
        <v>627</v>
      </c>
      <c r="E9" s="295" t="s">
        <v>687</v>
      </c>
      <c r="F9" s="296" t="s">
        <v>283</v>
      </c>
      <c r="G9" s="296" t="s">
        <v>284</v>
      </c>
      <c r="H9" s="296" t="s">
        <v>285</v>
      </c>
      <c r="I9" s="297" t="s">
        <v>286</v>
      </c>
      <c r="J9" s="298" t="s">
        <v>628</v>
      </c>
      <c r="K9" s="298" t="s">
        <v>629</v>
      </c>
    </row>
    <row r="10" spans="2:19" ht="46.05" customHeight="1" thickBot="1" x14ac:dyDescent="0.3">
      <c r="B10" s="920" t="s">
        <v>626</v>
      </c>
      <c r="C10" s="921"/>
      <c r="D10" s="408">
        <f>(D14+D17+D20+D23+D26)</f>
        <v>40902.205585169504</v>
      </c>
      <c r="E10" s="189">
        <f>E11</f>
        <v>-26251.051322675274</v>
      </c>
      <c r="F10" s="188" t="s">
        <v>270</v>
      </c>
      <c r="G10" s="188" t="s">
        <v>270</v>
      </c>
      <c r="H10" s="188" t="s">
        <v>270</v>
      </c>
      <c r="I10" s="189" t="s">
        <v>270</v>
      </c>
      <c r="J10" s="409">
        <f>SUM(J14+J17+J20+J23+J26+J29)</f>
        <v>40932.435639569507</v>
      </c>
      <c r="K10" s="211">
        <f>K11+K14+K17+K20+K23+K26+K29</f>
        <v>14681.384316894222</v>
      </c>
      <c r="L10" s="190"/>
      <c r="N10" s="922" t="s">
        <v>845</v>
      </c>
      <c r="O10" s="922"/>
      <c r="P10" s="495" t="s">
        <v>847</v>
      </c>
      <c r="Q10" s="505" t="s">
        <v>846</v>
      </c>
    </row>
    <row r="11" spans="2:19" ht="14.4" x14ac:dyDescent="0.3">
      <c r="B11" s="299" t="s">
        <v>630</v>
      </c>
      <c r="C11" s="300"/>
      <c r="D11" s="410" t="s">
        <v>702</v>
      </c>
      <c r="E11" s="191">
        <f>E12+E13</f>
        <v>-26251.051322675274</v>
      </c>
      <c r="F11" s="191" t="s">
        <v>270</v>
      </c>
      <c r="G11" s="191" t="s">
        <v>270</v>
      </c>
      <c r="H11" s="191" t="s">
        <v>270</v>
      </c>
      <c r="I11" s="192" t="s">
        <v>270</v>
      </c>
      <c r="J11" s="212">
        <f>SUM(J12:J13)</f>
        <v>0</v>
      </c>
      <c r="K11" s="212">
        <f>E11+J11</f>
        <v>-26251.051322675274</v>
      </c>
      <c r="L11" s="190"/>
      <c r="N11" s="925" t="s">
        <v>630</v>
      </c>
      <c r="O11" s="925"/>
      <c r="P11" s="496">
        <v>-24649.577933031236</v>
      </c>
      <c r="Q11" s="502">
        <v>1</v>
      </c>
      <c r="S11" s="190">
        <f>P11+P14+P17+P20+P23+P26+P29</f>
        <v>16282.85770653826</v>
      </c>
    </row>
    <row r="12" spans="2:19" ht="34.049999999999997" customHeight="1" x14ac:dyDescent="0.3">
      <c r="B12" s="301"/>
      <c r="C12" s="302" t="s">
        <v>631</v>
      </c>
      <c r="D12" s="193" t="s">
        <v>702</v>
      </c>
      <c r="E12" s="193">
        <f>Resumen!G8/1000</f>
        <v>-25997.769121165795</v>
      </c>
      <c r="F12" s="194" t="s">
        <v>270</v>
      </c>
      <c r="G12" s="194" t="s">
        <v>270</v>
      </c>
      <c r="H12" s="194" t="s">
        <v>270</v>
      </c>
      <c r="I12" s="195" t="s">
        <v>270</v>
      </c>
      <c r="J12" s="213">
        <v>0</v>
      </c>
      <c r="K12" s="214">
        <f>E12+J12</f>
        <v>-25997.769121165795</v>
      </c>
      <c r="L12" s="190"/>
      <c r="N12" s="923" t="s">
        <v>631</v>
      </c>
      <c r="O12" s="923"/>
      <c r="P12" s="497">
        <v>-24396.295731521757</v>
      </c>
      <c r="Q12" s="498"/>
    </row>
    <row r="13" spans="2:19" ht="34.049999999999997" customHeight="1" x14ac:dyDescent="0.3">
      <c r="B13" s="303"/>
      <c r="C13" s="304" t="s">
        <v>632</v>
      </c>
      <c r="D13" s="193" t="s">
        <v>702</v>
      </c>
      <c r="E13" s="196">
        <f>SUM(Resumen!G10:G14)/1000</f>
        <v>-253.28220150947996</v>
      </c>
      <c r="F13" s="194" t="s">
        <v>270</v>
      </c>
      <c r="G13" s="194" t="s">
        <v>270</v>
      </c>
      <c r="H13" s="194" t="s">
        <v>270</v>
      </c>
      <c r="I13" s="195" t="s">
        <v>270</v>
      </c>
      <c r="J13" s="213">
        <v>0</v>
      </c>
      <c r="K13" s="214">
        <f>E13+J13</f>
        <v>-253.28220150947996</v>
      </c>
      <c r="L13" s="190"/>
      <c r="N13" s="924" t="s">
        <v>632</v>
      </c>
      <c r="O13" s="924"/>
      <c r="P13" s="499">
        <v>-253.28220150947996</v>
      </c>
      <c r="Q13" s="498"/>
    </row>
    <row r="14" spans="2:19" ht="14.4" x14ac:dyDescent="0.3">
      <c r="B14" s="303" t="s">
        <v>703</v>
      </c>
      <c r="C14" s="305"/>
      <c r="D14" s="197">
        <f>(D16)</f>
        <v>35924.396441983496</v>
      </c>
      <c r="E14" s="197" t="s">
        <v>270</v>
      </c>
      <c r="F14" s="197" t="s">
        <v>270</v>
      </c>
      <c r="G14" s="197" t="s">
        <v>270</v>
      </c>
      <c r="H14" s="197" t="s">
        <v>270</v>
      </c>
      <c r="I14" s="197" t="s">
        <v>270</v>
      </c>
      <c r="J14" s="215">
        <f>SUM(J15:J16)</f>
        <v>35924.396441983496</v>
      </c>
      <c r="K14" s="212">
        <f>J14</f>
        <v>35924.396441983496</v>
      </c>
      <c r="N14" s="925" t="s">
        <v>703</v>
      </c>
      <c r="O14" s="925"/>
      <c r="P14" s="496">
        <v>35924.396441983496</v>
      </c>
      <c r="Q14" s="500">
        <v>0.87760000000000005</v>
      </c>
    </row>
    <row r="15" spans="2:19" ht="34.049999999999997" customHeight="1" x14ac:dyDescent="0.3">
      <c r="B15" s="306"/>
      <c r="C15" s="307" t="s">
        <v>704</v>
      </c>
      <c r="D15" s="196" t="str">
        <f>([1]Summary!$G$15)</f>
        <v>NE</v>
      </c>
      <c r="E15" s="196" t="str">
        <f>([1]Summary!$G$15)</f>
        <v>NE</v>
      </c>
      <c r="F15" s="199" t="s">
        <v>270</v>
      </c>
      <c r="G15" s="199" t="s">
        <v>270</v>
      </c>
      <c r="H15" s="199" t="s">
        <v>270</v>
      </c>
      <c r="I15" s="199" t="s">
        <v>270</v>
      </c>
      <c r="J15" s="216" t="s">
        <v>270</v>
      </c>
      <c r="K15" s="217" t="s">
        <v>270</v>
      </c>
      <c r="N15" s="923" t="s">
        <v>704</v>
      </c>
      <c r="O15" s="923"/>
      <c r="P15" s="494" t="s">
        <v>270</v>
      </c>
      <c r="Q15" s="501"/>
    </row>
    <row r="16" spans="2:19" ht="34.049999999999997" customHeight="1" x14ac:dyDescent="0.3">
      <c r="B16" s="306"/>
      <c r="C16" s="307" t="s">
        <v>705</v>
      </c>
      <c r="D16" s="196">
        <f>SUM(Resumen!G17:G22)/1000</f>
        <v>35924.396441983496</v>
      </c>
      <c r="E16" s="196" t="s">
        <v>270</v>
      </c>
      <c r="F16" s="199" t="s">
        <v>270</v>
      </c>
      <c r="G16" s="199" t="s">
        <v>270</v>
      </c>
      <c r="H16" s="199" t="s">
        <v>270</v>
      </c>
      <c r="I16" s="199" t="s">
        <v>270</v>
      </c>
      <c r="J16" s="213">
        <f>SUM(D16)</f>
        <v>35924.396441983496</v>
      </c>
      <c r="K16" s="214">
        <f>J16</f>
        <v>35924.396441983496</v>
      </c>
      <c r="L16" s="201"/>
      <c r="N16" s="923" t="s">
        <v>705</v>
      </c>
      <c r="O16" s="923"/>
      <c r="P16" s="499">
        <v>35924.396441983496</v>
      </c>
      <c r="Q16" s="498"/>
      <c r="S16">
        <f>87.76+12.24</f>
        <v>100</v>
      </c>
    </row>
    <row r="17" spans="2:19" ht="14.4" x14ac:dyDescent="0.3">
      <c r="B17" s="303" t="s">
        <v>633</v>
      </c>
      <c r="C17" s="305"/>
      <c r="D17" s="197">
        <f>D19</f>
        <v>1201.4125554493335</v>
      </c>
      <c r="E17" s="411" t="s">
        <v>270</v>
      </c>
      <c r="F17" s="197" t="s">
        <v>270</v>
      </c>
      <c r="G17" s="197" t="s">
        <v>270</v>
      </c>
      <c r="H17" s="197" t="s">
        <v>270</v>
      </c>
      <c r="I17" s="198" t="s">
        <v>270</v>
      </c>
      <c r="J17" s="215">
        <f>SUM(J18:J19)</f>
        <v>1201.4125554493335</v>
      </c>
      <c r="K17" s="212">
        <f>J17</f>
        <v>1201.4125554493335</v>
      </c>
      <c r="L17" s="202"/>
      <c r="N17" s="925" t="s">
        <v>633</v>
      </c>
      <c r="O17" s="925"/>
      <c r="P17" s="496">
        <v>1201.412555449333</v>
      </c>
      <c r="Q17" s="503">
        <v>2.9399999999999999E-2</v>
      </c>
      <c r="S17" s="492">
        <f>Q17+Q20+Q23+Q26+Q29</f>
        <v>0.12240000000000001</v>
      </c>
    </row>
    <row r="18" spans="2:19" ht="34.049999999999997" customHeight="1" x14ac:dyDescent="0.3">
      <c r="B18" s="301"/>
      <c r="C18" s="308" t="s">
        <v>634</v>
      </c>
      <c r="D18" s="193" t="s">
        <v>270</v>
      </c>
      <c r="E18" s="193" t="str">
        <f>[1]Summary!$G$22</f>
        <v>NE</v>
      </c>
      <c r="F18" s="194" t="s">
        <v>270</v>
      </c>
      <c r="G18" s="194" t="s">
        <v>270</v>
      </c>
      <c r="H18" s="194" t="s">
        <v>270</v>
      </c>
      <c r="I18" s="195" t="s">
        <v>270</v>
      </c>
      <c r="J18" s="216" t="s">
        <v>270</v>
      </c>
      <c r="K18" s="217" t="s">
        <v>270</v>
      </c>
      <c r="N18" s="924" t="s">
        <v>634</v>
      </c>
      <c r="O18" s="924"/>
      <c r="P18" s="494" t="s">
        <v>270</v>
      </c>
      <c r="Q18" s="498"/>
    </row>
    <row r="19" spans="2:19" ht="34.049999999999997" customHeight="1" x14ac:dyDescent="0.3">
      <c r="B19" s="306"/>
      <c r="C19" s="304" t="s">
        <v>635</v>
      </c>
      <c r="D19" s="196">
        <f>SUM(Resumen!G25:G30)/1000</f>
        <v>1201.4125554493335</v>
      </c>
      <c r="E19" s="193" t="str">
        <f>[1]Summary!$G$22</f>
        <v>NE</v>
      </c>
      <c r="F19" s="194" t="s">
        <v>270</v>
      </c>
      <c r="G19" s="194" t="s">
        <v>270</v>
      </c>
      <c r="H19" s="194" t="s">
        <v>270</v>
      </c>
      <c r="I19" s="195" t="s">
        <v>270</v>
      </c>
      <c r="J19" s="213">
        <f>D19</f>
        <v>1201.4125554493335</v>
      </c>
      <c r="K19" s="214">
        <f>J19</f>
        <v>1201.4125554493335</v>
      </c>
      <c r="L19" s="190"/>
      <c r="N19" s="924" t="s">
        <v>635</v>
      </c>
      <c r="O19" s="924"/>
      <c r="P19" s="499">
        <v>1201.412555449333</v>
      </c>
      <c r="Q19" s="498"/>
    </row>
    <row r="20" spans="2:19" ht="14.4" x14ac:dyDescent="0.3">
      <c r="B20" s="303" t="s">
        <v>636</v>
      </c>
      <c r="C20" s="305"/>
      <c r="D20" s="197">
        <f>D22</f>
        <v>1014.9552141446666</v>
      </c>
      <c r="E20" s="197" t="s">
        <v>274</v>
      </c>
      <c r="F20" s="197" t="s">
        <v>270</v>
      </c>
      <c r="G20" s="197" t="s">
        <v>270</v>
      </c>
      <c r="H20" s="197" t="s">
        <v>274</v>
      </c>
      <c r="I20" s="198" t="s">
        <v>274</v>
      </c>
      <c r="J20" s="215">
        <f>SUM(J21:J22)</f>
        <v>1014.9552141446666</v>
      </c>
      <c r="K20" s="212">
        <f>J20</f>
        <v>1014.9552141446666</v>
      </c>
      <c r="N20" s="925" t="s">
        <v>636</v>
      </c>
      <c r="O20" s="925"/>
      <c r="P20" s="496">
        <v>1014.9552141446666</v>
      </c>
      <c r="Q20" s="503">
        <v>2.4799999999999999E-2</v>
      </c>
    </row>
    <row r="21" spans="2:19" ht="34.049999999999997" customHeight="1" x14ac:dyDescent="0.3">
      <c r="B21" s="306"/>
      <c r="C21" s="309" t="s">
        <v>637</v>
      </c>
      <c r="D21" s="196" t="s">
        <v>270</v>
      </c>
      <c r="E21" s="196" t="s">
        <v>274</v>
      </c>
      <c r="F21" s="199" t="s">
        <v>270</v>
      </c>
      <c r="G21" s="199" t="s">
        <v>270</v>
      </c>
      <c r="H21" s="199" t="s">
        <v>270</v>
      </c>
      <c r="I21" s="200" t="s">
        <v>270</v>
      </c>
      <c r="J21" s="216" t="s">
        <v>270</v>
      </c>
      <c r="K21" s="217" t="s">
        <v>270</v>
      </c>
      <c r="N21" s="924" t="s">
        <v>637</v>
      </c>
      <c r="O21" s="924"/>
      <c r="P21" s="494" t="s">
        <v>270</v>
      </c>
      <c r="Q21" s="498"/>
    </row>
    <row r="22" spans="2:19" ht="34.049999999999997" customHeight="1" x14ac:dyDescent="0.3">
      <c r="B22" s="306"/>
      <c r="C22" s="309" t="s">
        <v>638</v>
      </c>
      <c r="D22" s="203">
        <f>SUM(Resumen!G33:G38)/1000</f>
        <v>1014.9552141446666</v>
      </c>
      <c r="E22" s="203" t="s">
        <v>274</v>
      </c>
      <c r="F22" s="199" t="s">
        <v>270</v>
      </c>
      <c r="G22" s="199" t="s">
        <v>270</v>
      </c>
      <c r="H22" s="199" t="s">
        <v>270</v>
      </c>
      <c r="I22" s="200" t="s">
        <v>270</v>
      </c>
      <c r="J22" s="213">
        <f>SUM(D22)</f>
        <v>1014.9552141446666</v>
      </c>
      <c r="K22" s="214">
        <f>J22</f>
        <v>1014.9552141446666</v>
      </c>
      <c r="L22" s="201"/>
      <c r="N22" s="924" t="s">
        <v>638</v>
      </c>
      <c r="O22" s="924"/>
      <c r="P22" s="499">
        <v>1014.9552141446666</v>
      </c>
      <c r="Q22" s="498"/>
    </row>
    <row r="23" spans="2:19" ht="14.4" x14ac:dyDescent="0.3">
      <c r="B23" s="303" t="s">
        <v>639</v>
      </c>
      <c r="C23" s="305"/>
      <c r="D23" s="206">
        <f>(D25)</f>
        <v>1433.0363795073333</v>
      </c>
      <c r="E23" s="206" t="s">
        <v>274</v>
      </c>
      <c r="F23" s="206" t="s">
        <v>274</v>
      </c>
      <c r="G23" s="206" t="s">
        <v>274</v>
      </c>
      <c r="H23" s="206" t="s">
        <v>274</v>
      </c>
      <c r="I23" s="207" t="s">
        <v>274</v>
      </c>
      <c r="J23" s="215">
        <f>SUM(J24:J25)</f>
        <v>1433.0363795073333</v>
      </c>
      <c r="K23" s="212">
        <f>J23</f>
        <v>1433.0363795073333</v>
      </c>
      <c r="N23" s="925" t="s">
        <v>639</v>
      </c>
      <c r="O23" s="925"/>
      <c r="P23" s="496">
        <v>1398.8878813873334</v>
      </c>
      <c r="Q23" s="503">
        <v>3.4200000000000001E-2</v>
      </c>
    </row>
    <row r="24" spans="2:19" ht="34.049999999999997" customHeight="1" x14ac:dyDescent="0.3">
      <c r="B24" s="301"/>
      <c r="C24" s="308" t="s">
        <v>640</v>
      </c>
      <c r="D24" s="208" t="s">
        <v>270</v>
      </c>
      <c r="E24" s="208" t="s">
        <v>270</v>
      </c>
      <c r="F24" s="204" t="s">
        <v>274</v>
      </c>
      <c r="G24" s="204" t="s">
        <v>274</v>
      </c>
      <c r="H24" s="204" t="s">
        <v>274</v>
      </c>
      <c r="I24" s="205" t="s">
        <v>274</v>
      </c>
      <c r="J24" s="216" t="s">
        <v>270</v>
      </c>
      <c r="K24" s="217" t="s">
        <v>270</v>
      </c>
      <c r="N24" s="924" t="s">
        <v>640</v>
      </c>
      <c r="O24" s="924"/>
      <c r="P24" s="494" t="s">
        <v>270</v>
      </c>
      <c r="Q24" s="498"/>
    </row>
    <row r="25" spans="2:19" ht="34.049999999999997" customHeight="1" x14ac:dyDescent="0.3">
      <c r="B25" s="306"/>
      <c r="C25" s="309" t="s">
        <v>641</v>
      </c>
      <c r="D25" s="203">
        <f>SUM(Resumen!G41:G46)/1000</f>
        <v>1433.0363795073333</v>
      </c>
      <c r="E25" s="203" t="s">
        <v>274</v>
      </c>
      <c r="F25" s="199" t="s">
        <v>270</v>
      </c>
      <c r="G25" s="199" t="s">
        <v>270</v>
      </c>
      <c r="H25" s="199" t="s">
        <v>270</v>
      </c>
      <c r="I25" s="200" t="s">
        <v>270</v>
      </c>
      <c r="J25" s="213">
        <f>SUM(D25)</f>
        <v>1433.0363795073333</v>
      </c>
      <c r="K25" s="214">
        <f>J25</f>
        <v>1433.0363795073333</v>
      </c>
      <c r="L25" s="201"/>
      <c r="N25" s="924" t="s">
        <v>641</v>
      </c>
      <c r="O25" s="924"/>
      <c r="P25" s="499">
        <v>1398.8878813873334</v>
      </c>
      <c r="Q25" s="498"/>
    </row>
    <row r="26" spans="2:19" ht="14.4" x14ac:dyDescent="0.3">
      <c r="B26" s="303" t="s">
        <v>642</v>
      </c>
      <c r="C26" s="305"/>
      <c r="D26" s="206">
        <f>(D28)</f>
        <v>1328.4049940846664</v>
      </c>
      <c r="E26" s="206" t="s">
        <v>274</v>
      </c>
      <c r="F26" s="206" t="s">
        <v>270</v>
      </c>
      <c r="G26" s="206" t="s">
        <v>274</v>
      </c>
      <c r="H26" s="206" t="s">
        <v>274</v>
      </c>
      <c r="I26" s="207" t="s">
        <v>274</v>
      </c>
      <c r="J26" s="215">
        <f>SUM(J27:J28)</f>
        <v>1328.4049940846664</v>
      </c>
      <c r="K26" s="212">
        <f>J26</f>
        <v>1328.4049940846664</v>
      </c>
      <c r="N26" s="925" t="s">
        <v>642</v>
      </c>
      <c r="O26" s="925"/>
      <c r="P26" s="496">
        <v>1362.5534922046663</v>
      </c>
      <c r="Q26" s="503">
        <v>3.3300000000000003E-2</v>
      </c>
    </row>
    <row r="27" spans="2:19" ht="34.049999999999997" customHeight="1" x14ac:dyDescent="0.3">
      <c r="B27" s="303"/>
      <c r="C27" s="307" t="s">
        <v>643</v>
      </c>
      <c r="D27" s="208" t="s">
        <v>270</v>
      </c>
      <c r="E27" s="208" t="s">
        <v>270</v>
      </c>
      <c r="F27" s="204" t="s">
        <v>270</v>
      </c>
      <c r="G27" s="204" t="s">
        <v>274</v>
      </c>
      <c r="H27" s="204" t="s">
        <v>274</v>
      </c>
      <c r="I27" s="205" t="s">
        <v>274</v>
      </c>
      <c r="J27" s="216" t="s">
        <v>274</v>
      </c>
      <c r="K27" s="217" t="s">
        <v>274</v>
      </c>
      <c r="N27" s="923" t="s">
        <v>643</v>
      </c>
      <c r="O27" s="923"/>
      <c r="P27" s="494" t="s">
        <v>274</v>
      </c>
      <c r="Q27" s="498"/>
    </row>
    <row r="28" spans="2:19" ht="34.049999999999997" customHeight="1" x14ac:dyDescent="0.3">
      <c r="B28" s="306"/>
      <c r="C28" s="309" t="s">
        <v>801</v>
      </c>
      <c r="D28" s="203">
        <f>SUM(Resumen!G49:G54)/1000</f>
        <v>1328.4049940846664</v>
      </c>
      <c r="E28" s="203" t="s">
        <v>270</v>
      </c>
      <c r="F28" s="199" t="s">
        <v>270</v>
      </c>
      <c r="G28" s="199" t="s">
        <v>270</v>
      </c>
      <c r="H28" s="199" t="s">
        <v>270</v>
      </c>
      <c r="I28" s="200" t="s">
        <v>270</v>
      </c>
      <c r="J28" s="213">
        <f>SUM(D28)</f>
        <v>1328.4049940846664</v>
      </c>
      <c r="K28" s="214">
        <f>J28</f>
        <v>1328.4049940846664</v>
      </c>
      <c r="L28" s="201"/>
      <c r="N28" s="924" t="s">
        <v>801</v>
      </c>
      <c r="O28" s="924"/>
      <c r="P28" s="494">
        <v>1362.55</v>
      </c>
      <c r="Q28" s="498"/>
    </row>
    <row r="29" spans="2:19" ht="14.4" x14ac:dyDescent="0.3">
      <c r="B29" s="303" t="s">
        <v>645</v>
      </c>
      <c r="C29" s="305"/>
      <c r="D29" s="206" t="s">
        <v>270</v>
      </c>
      <c r="E29" s="206" t="s">
        <v>270</v>
      </c>
      <c r="F29" s="206">
        <f>SUM(F30:F30)</f>
        <v>22.382880000000004</v>
      </c>
      <c r="G29" s="206">
        <f>SUM(G30:G30)</f>
        <v>7.8471744000000019</v>
      </c>
      <c r="H29" s="206">
        <f>SUM(H30:H30)</f>
        <v>2.5490150400000005E-2</v>
      </c>
      <c r="I29" s="206">
        <f>SUM(I30:I30)</f>
        <v>0.82158336000000021</v>
      </c>
      <c r="J29" s="206">
        <f>J30</f>
        <v>30.230054400000007</v>
      </c>
      <c r="K29" s="218">
        <f>J29</f>
        <v>30.230054400000007</v>
      </c>
      <c r="N29" s="925" t="s">
        <v>645</v>
      </c>
      <c r="O29" s="925"/>
      <c r="P29" s="493">
        <v>30.230054400000007</v>
      </c>
      <c r="Q29" s="503">
        <v>6.9999999999999999E-4</v>
      </c>
    </row>
    <row r="30" spans="2:19" ht="34.049999999999997" customHeight="1" x14ac:dyDescent="0.3">
      <c r="B30" s="303"/>
      <c r="C30" s="302" t="s">
        <v>631</v>
      </c>
      <c r="D30" s="204" t="s">
        <v>702</v>
      </c>
      <c r="E30" s="204" t="s">
        <v>274</v>
      </c>
      <c r="F30" s="208">
        <f>Resumen!$H$62/1000</f>
        <v>22.382880000000004</v>
      </c>
      <c r="G30" s="208">
        <f>Resumen!$I$62/1000</f>
        <v>7.8471744000000019</v>
      </c>
      <c r="H30" s="208">
        <f>Resumen!$J$62/1000</f>
        <v>2.5490150400000005E-2</v>
      </c>
      <c r="I30" s="415">
        <f>Resumen!$K$62/1000</f>
        <v>0.82158336000000021</v>
      </c>
      <c r="J30" s="213">
        <f>SUM(F30:G30)</f>
        <v>30.230054400000007</v>
      </c>
      <c r="K30" s="214">
        <f>J30</f>
        <v>30.230054400000007</v>
      </c>
      <c r="N30" s="923" t="s">
        <v>631</v>
      </c>
      <c r="O30" s="923"/>
      <c r="P30" s="494">
        <v>30.230054400000007</v>
      </c>
      <c r="Q30" s="498"/>
    </row>
    <row r="31" spans="2:19" x14ac:dyDescent="0.25">
      <c r="P31" s="504"/>
    </row>
    <row r="32" spans="2:19" x14ac:dyDescent="0.25">
      <c r="B32" s="784" t="s">
        <v>312</v>
      </c>
      <c r="C32" s="784"/>
      <c r="D32" s="784"/>
      <c r="E32" s="784"/>
      <c r="F32" s="784"/>
      <c r="G32" s="784"/>
      <c r="H32" s="784"/>
      <c r="I32" s="784"/>
      <c r="J32" s="784"/>
      <c r="K32" s="784"/>
    </row>
    <row r="33" spans="2:12" x14ac:dyDescent="0.25">
      <c r="B33" s="913" t="s">
        <v>215</v>
      </c>
      <c r="C33" s="913"/>
      <c r="D33" s="913"/>
      <c r="E33" s="913"/>
      <c r="F33" s="913"/>
      <c r="G33" s="913"/>
      <c r="H33" s="913"/>
      <c r="I33" s="913"/>
      <c r="J33" s="913"/>
      <c r="K33" s="913"/>
      <c r="L33" s="244"/>
    </row>
    <row r="34" spans="2:12" ht="1.5" customHeight="1" x14ac:dyDescent="0.25">
      <c r="B34" s="913"/>
      <c r="C34" s="913"/>
      <c r="D34" s="913"/>
      <c r="E34" s="913"/>
      <c r="F34" s="913"/>
      <c r="G34" s="913"/>
      <c r="H34" s="913"/>
      <c r="I34" s="913"/>
      <c r="J34" s="913"/>
      <c r="K34" s="913"/>
    </row>
  </sheetData>
  <mergeCells count="27">
    <mergeCell ref="N25:O25"/>
    <mergeCell ref="N27:O27"/>
    <mergeCell ref="N28:O28"/>
    <mergeCell ref="N30:O30"/>
    <mergeCell ref="N11:O11"/>
    <mergeCell ref="N14:O14"/>
    <mergeCell ref="N17:O17"/>
    <mergeCell ref="N20:O20"/>
    <mergeCell ref="N23:O23"/>
    <mergeCell ref="N26:O26"/>
    <mergeCell ref="N29:O29"/>
    <mergeCell ref="N18:O18"/>
    <mergeCell ref="N19:O19"/>
    <mergeCell ref="N21:O21"/>
    <mergeCell ref="N22:O22"/>
    <mergeCell ref="N24:O24"/>
    <mergeCell ref="N10:O10"/>
    <mergeCell ref="N12:O12"/>
    <mergeCell ref="N13:O13"/>
    <mergeCell ref="N15:O15"/>
    <mergeCell ref="N16:O16"/>
    <mergeCell ref="B32:K32"/>
    <mergeCell ref="B33:K34"/>
    <mergeCell ref="D1:E1"/>
    <mergeCell ref="D2:E2"/>
    <mergeCell ref="B9:C9"/>
    <mergeCell ref="B10:C10"/>
  </mergeCells>
  <pageMargins left="0.7" right="0.7" top="0.75" bottom="0.75" header="0.3" footer="0.3"/>
  <pageSetup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E9F9-03A6-4B31-B574-2CAD60B5F722}">
  <dimension ref="A1"/>
  <sheetViews>
    <sheetView workbookViewId="0"/>
  </sheetViews>
  <sheetFormatPr defaultColWidth="11.5546875" defaultRowHeight="13.2"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Q32"/>
  <sheetViews>
    <sheetView topLeftCell="B12" zoomScale="90" zoomScaleNormal="90" workbookViewId="0">
      <selection activeCell="L16" sqref="L16"/>
    </sheetView>
  </sheetViews>
  <sheetFormatPr defaultColWidth="8.77734375" defaultRowHeight="13.2" x14ac:dyDescent="0.25"/>
  <cols>
    <col min="1" max="9" width="16.77734375" customWidth="1"/>
    <col min="10" max="10" width="17.5546875" bestFit="1" customWidth="1"/>
    <col min="11" max="11" width="21.109375" bestFit="1" customWidth="1"/>
    <col min="12" max="12" width="13.109375" bestFit="1" customWidth="1"/>
  </cols>
  <sheetData>
    <row r="1" spans="1:11" ht="13.8" thickBot="1" x14ac:dyDescent="0.3">
      <c r="A1" s="632" t="s">
        <v>0</v>
      </c>
      <c r="B1" s="633"/>
      <c r="C1" s="634" t="s">
        <v>287</v>
      </c>
      <c r="D1" s="635"/>
      <c r="E1" s="635"/>
      <c r="F1" s="635"/>
      <c r="G1" s="635"/>
      <c r="H1" s="635"/>
      <c r="I1" s="636"/>
    </row>
    <row r="2" spans="1:11" ht="24" customHeight="1" thickBot="1" x14ac:dyDescent="0.3">
      <c r="A2" s="632" t="s">
        <v>288</v>
      </c>
      <c r="B2" s="633"/>
      <c r="C2" s="634" t="s">
        <v>300</v>
      </c>
      <c r="D2" s="635"/>
      <c r="E2" s="635"/>
      <c r="F2" s="635"/>
      <c r="G2" s="635"/>
      <c r="H2" s="635"/>
      <c r="I2" s="636"/>
    </row>
    <row r="3" spans="1:11" ht="13.8" thickBot="1" x14ac:dyDescent="0.3">
      <c r="A3" s="632" t="s">
        <v>289</v>
      </c>
      <c r="B3" s="633"/>
      <c r="C3" s="634" t="s">
        <v>1</v>
      </c>
      <c r="D3" s="635"/>
      <c r="E3" s="635"/>
      <c r="F3" s="635"/>
      <c r="G3" s="635"/>
      <c r="H3" s="635"/>
      <c r="I3" s="636"/>
    </row>
    <row r="4" spans="1:11" ht="13.8" thickBot="1" x14ac:dyDescent="0.3">
      <c r="A4" s="632" t="s">
        <v>290</v>
      </c>
      <c r="B4" s="633"/>
      <c r="C4" s="634" t="s">
        <v>295</v>
      </c>
      <c r="D4" s="635"/>
      <c r="E4" s="635"/>
      <c r="F4" s="635"/>
      <c r="G4" s="635"/>
      <c r="H4" s="635"/>
      <c r="I4" s="636"/>
    </row>
    <row r="5" spans="1:11" ht="13.8" thickBot="1" x14ac:dyDescent="0.3">
      <c r="A5" s="637" t="s">
        <v>291</v>
      </c>
      <c r="B5" s="638"/>
      <c r="C5" s="1" t="s">
        <v>292</v>
      </c>
      <c r="D5" s="1" t="s">
        <v>293</v>
      </c>
      <c r="E5" s="639" t="s">
        <v>294</v>
      </c>
      <c r="F5" s="640"/>
      <c r="G5" s="641"/>
      <c r="H5" s="639" t="s">
        <v>293</v>
      </c>
      <c r="I5" s="641"/>
    </row>
    <row r="6" spans="1:11" ht="57.6" thickBot="1" x14ac:dyDescent="0.3">
      <c r="A6" s="642" t="s">
        <v>298</v>
      </c>
      <c r="B6" s="643"/>
      <c r="C6" s="625" t="s">
        <v>299</v>
      </c>
      <c r="D6" s="3" t="s">
        <v>220</v>
      </c>
      <c r="E6" s="3" t="s">
        <v>221</v>
      </c>
      <c r="F6" s="3" t="s">
        <v>222</v>
      </c>
      <c r="G6" s="3" t="s">
        <v>310</v>
      </c>
      <c r="H6" s="3" t="s">
        <v>223</v>
      </c>
      <c r="I6" s="3" t="s">
        <v>311</v>
      </c>
    </row>
    <row r="7" spans="1:11" x14ac:dyDescent="0.25">
      <c r="A7" s="625" t="s">
        <v>296</v>
      </c>
      <c r="B7" s="625" t="s">
        <v>297</v>
      </c>
      <c r="C7" s="631"/>
      <c r="D7" s="625" t="s">
        <v>2</v>
      </c>
      <c r="E7" s="11" t="s">
        <v>490</v>
      </c>
      <c r="F7" s="625" t="s">
        <v>580</v>
      </c>
      <c r="G7" s="11" t="s">
        <v>490</v>
      </c>
      <c r="H7" s="11" t="s">
        <v>449</v>
      </c>
      <c r="I7" s="625" t="s">
        <v>414</v>
      </c>
    </row>
    <row r="8" spans="1:11" ht="13.8" thickBot="1" x14ac:dyDescent="0.3">
      <c r="A8" s="631"/>
      <c r="B8" s="631"/>
      <c r="C8" s="631"/>
      <c r="D8" s="626"/>
      <c r="E8" s="12" t="s">
        <v>3</v>
      </c>
      <c r="F8" s="626"/>
      <c r="G8" s="12" t="s">
        <v>3</v>
      </c>
      <c r="H8" s="12" t="s">
        <v>556</v>
      </c>
      <c r="I8" s="626"/>
    </row>
    <row r="9" spans="1:11" ht="47.25" customHeight="1" x14ac:dyDescent="0.25">
      <c r="A9" s="631"/>
      <c r="B9" s="631"/>
      <c r="C9" s="631"/>
      <c r="D9" s="625" t="s">
        <v>301</v>
      </c>
      <c r="E9" s="11" t="s">
        <v>305</v>
      </c>
      <c r="F9" s="11" t="s">
        <v>341</v>
      </c>
      <c r="G9" s="625" t="s">
        <v>7</v>
      </c>
      <c r="H9" s="11" t="s">
        <v>342</v>
      </c>
      <c r="I9" s="625" t="s">
        <v>9</v>
      </c>
    </row>
    <row r="10" spans="1:11" ht="13.8" thickBot="1" x14ac:dyDescent="0.3">
      <c r="A10" s="631"/>
      <c r="B10" s="631"/>
      <c r="C10" s="631"/>
      <c r="D10" s="626"/>
      <c r="E10" s="12" t="s">
        <v>306</v>
      </c>
      <c r="F10" s="12" t="s">
        <v>307</v>
      </c>
      <c r="G10" s="626"/>
      <c r="H10" s="12" t="s">
        <v>308</v>
      </c>
      <c r="I10" s="626"/>
    </row>
    <row r="11" spans="1:11" ht="14.4" thickBot="1" x14ac:dyDescent="0.35">
      <c r="A11" s="644"/>
      <c r="B11" s="644"/>
      <c r="C11" s="644"/>
      <c r="D11" s="5" t="s">
        <v>10</v>
      </c>
      <c r="E11" s="5" t="s">
        <v>11</v>
      </c>
      <c r="F11" s="5" t="s">
        <v>12</v>
      </c>
      <c r="G11" s="5" t="s">
        <v>13</v>
      </c>
      <c r="H11" s="5" t="s">
        <v>14</v>
      </c>
      <c r="I11" s="6" t="s">
        <v>15</v>
      </c>
    </row>
    <row r="12" spans="1:11" ht="14.4" thickTop="1" thickBot="1" x14ac:dyDescent="0.3">
      <c r="A12" s="630" t="s">
        <v>235</v>
      </c>
      <c r="B12" s="630" t="s">
        <v>235</v>
      </c>
      <c r="C12" s="67" t="s">
        <v>205</v>
      </c>
      <c r="D12" s="72">
        <f>'DA y FE'!D11</f>
        <v>14760.66</v>
      </c>
      <c r="E12" s="125">
        <f>'DA y FE'!R11</f>
        <v>1</v>
      </c>
      <c r="F12" s="125">
        <f>'DA y FE'!T11</f>
        <v>0.24</v>
      </c>
      <c r="G12" s="70">
        <f>E12*(1+F12)</f>
        <v>1.24</v>
      </c>
      <c r="H12" s="7">
        <f>'DA y FE'!$M$11</f>
        <v>0.47</v>
      </c>
      <c r="I12" s="72">
        <f>D12*G12*H12</f>
        <v>8602.5126479999981</v>
      </c>
      <c r="J12">
        <f>I12/D12</f>
        <v>0.58279999999999987</v>
      </c>
      <c r="K12">
        <f>I12*D12</f>
        <v>126978764.34282765</v>
      </c>
    </row>
    <row r="13" spans="1:11" ht="27" thickBot="1" x14ac:dyDescent="0.3">
      <c r="A13" s="631"/>
      <c r="B13" s="631"/>
      <c r="C13" s="67" t="s">
        <v>206</v>
      </c>
      <c r="D13" s="72">
        <f>'DA y FE'!D12</f>
        <v>139873.01</v>
      </c>
      <c r="E13" s="125">
        <f>'DA y FE'!R12</f>
        <v>1</v>
      </c>
      <c r="F13" s="125">
        <f>'DA y FE'!T12</f>
        <v>0.24</v>
      </c>
      <c r="G13" s="70">
        <f t="shared" ref="G13:G21" si="0">E13*(1+F13)</f>
        <v>1.24</v>
      </c>
      <c r="H13" s="7">
        <f>'DA y FE'!$M$11</f>
        <v>0.47</v>
      </c>
      <c r="I13" s="72">
        <f t="shared" ref="I13:I21" si="1">D13*G13*H13</f>
        <v>81517.990227999995</v>
      </c>
      <c r="J13">
        <f>I13/D13</f>
        <v>0.58279999999999987</v>
      </c>
      <c r="K13">
        <f>I13*D13</f>
        <v>11402166662.340946</v>
      </c>
    </row>
    <row r="14" spans="1:11" ht="27" thickBot="1" x14ac:dyDescent="0.3">
      <c r="A14" s="631"/>
      <c r="B14" s="631"/>
      <c r="C14" s="67" t="s">
        <v>207</v>
      </c>
      <c r="D14" s="72">
        <f>'DA y FE'!D13</f>
        <v>1256315.8899999999</v>
      </c>
      <c r="E14" s="125">
        <f>'DA y FE'!R13</f>
        <v>1.4</v>
      </c>
      <c r="F14" s="125">
        <f>'DA y FE'!T13</f>
        <v>0.24</v>
      </c>
      <c r="G14" s="70">
        <f t="shared" si="0"/>
        <v>1.736</v>
      </c>
      <c r="H14" s="7">
        <f>'DA y FE'!$M$11</f>
        <v>0.47</v>
      </c>
      <c r="I14" s="72">
        <f t="shared" si="1"/>
        <v>1025053.2609687998</v>
      </c>
      <c r="J14">
        <f t="shared" ref="J14:J21" si="2">I14/D14</f>
        <v>0.81591999999999987</v>
      </c>
      <c r="K14">
        <f>I14*D14</f>
        <v>1287790699851.4199</v>
      </c>
    </row>
    <row r="15" spans="1:11" ht="40.200000000000003" thickBot="1" x14ac:dyDescent="0.3">
      <c r="A15" s="631"/>
      <c r="B15" s="631"/>
      <c r="C15" s="67" t="s">
        <v>208</v>
      </c>
      <c r="D15" s="72">
        <f>'DA y FE'!D14</f>
        <v>523139.65</v>
      </c>
      <c r="E15" s="125">
        <f>'DA y FE'!R14</f>
        <v>3.1</v>
      </c>
      <c r="F15" s="125">
        <f>'DA y FE'!T14</f>
        <v>0.24</v>
      </c>
      <c r="G15" s="70">
        <f t="shared" si="0"/>
        <v>3.8439999999999999</v>
      </c>
      <c r="H15" s="7">
        <f>'DA y FE'!$M$11</f>
        <v>0.47</v>
      </c>
      <c r="I15" s="72">
        <f t="shared" si="1"/>
        <v>945145.94286199997</v>
      </c>
      <c r="J15">
        <f t="shared" si="2"/>
        <v>1.8066799999999998</v>
      </c>
      <c r="K15">
        <f t="shared" ref="K15:K20" si="3">I15*D15</f>
        <v>494443317747.7467</v>
      </c>
    </row>
    <row r="16" spans="1:11" ht="40.200000000000003" thickBot="1" x14ac:dyDescent="0.3">
      <c r="A16" s="631"/>
      <c r="B16" s="631"/>
      <c r="C16" s="67" t="s">
        <v>209</v>
      </c>
      <c r="D16" s="72">
        <f>'DA y FE'!D15</f>
        <v>374630.66</v>
      </c>
      <c r="E16" s="125">
        <f>'DA y FE'!R15</f>
        <v>1.4</v>
      </c>
      <c r="F16" s="125">
        <f>'DA y FE'!T15</f>
        <v>0.24</v>
      </c>
      <c r="G16" s="70">
        <f t="shared" si="0"/>
        <v>1.736</v>
      </c>
      <c r="H16" s="7">
        <f>'DA y FE'!$M$11</f>
        <v>0.47</v>
      </c>
      <c r="I16" s="72">
        <f t="shared" si="1"/>
        <v>305668.64810719993</v>
      </c>
      <c r="J16">
        <f t="shared" si="2"/>
        <v>0.81591999999999987</v>
      </c>
      <c r="K16">
        <f t="shared" si="3"/>
        <v>114512847381.70805</v>
      </c>
    </row>
    <row r="17" spans="1:17" ht="40.200000000000003" thickBot="1" x14ac:dyDescent="0.3">
      <c r="A17" s="631"/>
      <c r="B17" s="631"/>
      <c r="C17" s="67" t="s">
        <v>210</v>
      </c>
      <c r="D17" s="72">
        <f>'DA y FE'!D16</f>
        <v>3020449.96</v>
      </c>
      <c r="E17" s="125">
        <f>'DA y FE'!R16</f>
        <v>3.1</v>
      </c>
      <c r="F17" s="125">
        <f>'DA y FE'!T16</f>
        <v>0.24</v>
      </c>
      <c r="G17" s="70">
        <f t="shared" si="0"/>
        <v>3.8439999999999999</v>
      </c>
      <c r="H17" s="7">
        <f>'DA y FE'!$M$11</f>
        <v>0.47</v>
      </c>
      <c r="I17" s="72">
        <f t="shared" si="1"/>
        <v>5456986.5337327998</v>
      </c>
      <c r="J17">
        <f t="shared" si="2"/>
        <v>1.8066800000000001</v>
      </c>
      <c r="K17">
        <f t="shared" si="3"/>
        <v>16482554757533.773</v>
      </c>
    </row>
    <row r="18" spans="1:17" ht="40.200000000000003" thickBot="1" x14ac:dyDescent="0.3">
      <c r="A18" s="631"/>
      <c r="B18" s="631"/>
      <c r="C18" s="67" t="s">
        <v>211</v>
      </c>
      <c r="D18" s="72">
        <f>'DA y FE'!D17</f>
        <v>262182.59999999998</v>
      </c>
      <c r="E18" s="125">
        <f>'DA y FE'!R17</f>
        <v>3.1</v>
      </c>
      <c r="F18" s="125">
        <f>'DA y FE'!T17</f>
        <v>0.24</v>
      </c>
      <c r="G18" s="70">
        <f t="shared" si="0"/>
        <v>3.8439999999999999</v>
      </c>
      <c r="H18" s="7">
        <f>'DA y FE'!$M$11</f>
        <v>0.47</v>
      </c>
      <c r="I18" s="72">
        <f t="shared" si="1"/>
        <v>473680.05976799992</v>
      </c>
      <c r="J18">
        <f t="shared" si="2"/>
        <v>1.8066799999999998</v>
      </c>
      <c r="K18">
        <f t="shared" si="3"/>
        <v>124190669638.12961</v>
      </c>
    </row>
    <row r="19" spans="1:17" ht="13.8" thickBot="1" x14ac:dyDescent="0.3">
      <c r="A19" s="631"/>
      <c r="B19" s="631"/>
      <c r="C19" s="68" t="s">
        <v>212</v>
      </c>
      <c r="D19" s="72">
        <f>'DA y FE'!D18</f>
        <v>68313.460000000006</v>
      </c>
      <c r="E19" s="125">
        <f>'DA y FE'!R18</f>
        <v>3.1</v>
      </c>
      <c r="F19" s="125">
        <f>'DA y FE'!T18</f>
        <v>0.24</v>
      </c>
      <c r="G19" s="70">
        <f t="shared" si="0"/>
        <v>3.8439999999999999</v>
      </c>
      <c r="H19" s="7">
        <f>'DA y FE'!$M$11</f>
        <v>0.47</v>
      </c>
      <c r="I19" s="72">
        <f t="shared" si="1"/>
        <v>123420.56191280001</v>
      </c>
      <c r="J19">
        <f t="shared" si="2"/>
        <v>1.8066800000000001</v>
      </c>
      <c r="K19">
        <f t="shared" si="3"/>
        <v>8431285619.407588</v>
      </c>
    </row>
    <row r="20" spans="1:17" ht="13.8" thickBot="1" x14ac:dyDescent="0.3">
      <c r="A20" s="631"/>
      <c r="B20" s="631"/>
      <c r="C20" s="69" t="s">
        <v>213</v>
      </c>
      <c r="D20" s="72">
        <f>'DA y FE'!D19</f>
        <v>300226.73</v>
      </c>
      <c r="E20" s="125">
        <f>'DA y FE'!R19</f>
        <v>3.1</v>
      </c>
      <c r="F20" s="125">
        <f>'DA y FE'!T19</f>
        <v>0.24</v>
      </c>
      <c r="G20" s="70">
        <f t="shared" si="0"/>
        <v>3.8439999999999999</v>
      </c>
      <c r="H20" s="7">
        <f>'DA y FE'!$M$11</f>
        <v>0.47</v>
      </c>
      <c r="I20" s="72">
        <f t="shared" si="1"/>
        <v>542413.62855639984</v>
      </c>
      <c r="J20">
        <f t="shared" si="2"/>
        <v>1.8066799999999996</v>
      </c>
      <c r="K20">
        <f t="shared" si="3"/>
        <v>162847070008.92255</v>
      </c>
    </row>
    <row r="21" spans="1:17" ht="26.25" customHeight="1" thickBot="1" x14ac:dyDescent="0.3">
      <c r="A21" s="626"/>
      <c r="B21" s="626"/>
      <c r="C21" s="69" t="s">
        <v>214</v>
      </c>
      <c r="D21" s="72">
        <f>'DA y FE'!D20</f>
        <v>97016.13</v>
      </c>
      <c r="E21" s="125">
        <f>'DA y FE'!R20</f>
        <v>9.49</v>
      </c>
      <c r="F21" s="125">
        <f>'DA y FE'!T20</f>
        <v>0.24</v>
      </c>
      <c r="G21" s="70">
        <f t="shared" si="0"/>
        <v>11.7676</v>
      </c>
      <c r="H21" s="7">
        <f>'DA y FE'!$M$11</f>
        <v>0.47</v>
      </c>
      <c r="I21" s="72">
        <f t="shared" si="1"/>
        <v>536574.09535236005</v>
      </c>
      <c r="J21">
        <f t="shared" si="2"/>
        <v>5.5307719999999998</v>
      </c>
    </row>
    <row r="22" spans="1:17" ht="13.8" thickBot="1" x14ac:dyDescent="0.3">
      <c r="A22" s="627" t="s">
        <v>20</v>
      </c>
      <c r="B22" s="628"/>
      <c r="C22" s="629"/>
      <c r="D22" s="71">
        <f>SUM(D12:D21)</f>
        <v>6056908.7499999991</v>
      </c>
      <c r="E22" s="10"/>
      <c r="F22" s="10"/>
      <c r="G22" s="10"/>
      <c r="H22" s="10"/>
      <c r="I22" s="71">
        <f>SUM(I12:I21)</f>
        <v>9499063.2341363579</v>
      </c>
      <c r="J22" s="531">
        <f>SUM(I12:I20)</f>
        <v>8962489.1387839988</v>
      </c>
      <c r="K22" s="521">
        <f>SUM(K12:K20)</f>
        <v>18686299793207.789</v>
      </c>
      <c r="L22" s="507">
        <f>K22/(K22*J22)</f>
        <v>1.1157614637128328E-7</v>
      </c>
      <c r="N22">
        <f>I24/D24</f>
        <v>1.5038004390730113</v>
      </c>
      <c r="O22" t="s">
        <v>858</v>
      </c>
      <c r="Q22">
        <v>1.5038004390730113</v>
      </c>
    </row>
    <row r="23" spans="1:17" x14ac:dyDescent="0.25">
      <c r="J23" s="507">
        <f>J22*(44/12)</f>
        <v>32862460.175541326</v>
      </c>
      <c r="K23" s="209"/>
      <c r="N23">
        <f>I21/D21</f>
        <v>5.5307719999999998</v>
      </c>
      <c r="O23" t="s">
        <v>240</v>
      </c>
      <c r="Q23">
        <v>5.5307719999999998</v>
      </c>
    </row>
    <row r="24" spans="1:17" x14ac:dyDescent="0.25">
      <c r="D24" s="532">
        <f>SUM(D12:D20)</f>
        <v>5959892.6199999992</v>
      </c>
      <c r="I24" s="507">
        <f>SUM(I12:I20)</f>
        <v>8962489.1387839988</v>
      </c>
      <c r="J24" s="507">
        <f>J23/1000</f>
        <v>32862.460175541324</v>
      </c>
      <c r="K24">
        <v>6864691.0543755358</v>
      </c>
      <c r="L24" s="507">
        <f>J24-K25</f>
        <v>25997.769121165788</v>
      </c>
    </row>
    <row r="25" spans="1:17" x14ac:dyDescent="0.25">
      <c r="K25">
        <f>K24/1000</f>
        <v>6864.6910543755357</v>
      </c>
    </row>
    <row r="26" spans="1:17" x14ac:dyDescent="0.25">
      <c r="A26" s="77" t="s">
        <v>312</v>
      </c>
      <c r="B26" s="78"/>
      <c r="C26" s="78"/>
      <c r="D26" s="78"/>
      <c r="E26" s="78"/>
      <c r="F26" s="78"/>
      <c r="G26" s="79"/>
      <c r="H26" s="80"/>
      <c r="I26" s="80"/>
      <c r="J26" s="81"/>
    </row>
    <row r="27" spans="1:17" x14ac:dyDescent="0.25">
      <c r="A27" s="84" t="s">
        <v>215</v>
      </c>
      <c r="B27" s="85"/>
      <c r="C27" s="85"/>
      <c r="D27" s="85"/>
      <c r="E27" s="85"/>
      <c r="F27" s="85"/>
      <c r="G27" s="85"/>
      <c r="H27" s="82"/>
      <c r="I27" s="82"/>
      <c r="J27" s="83"/>
    </row>
    <row r="28" spans="1:17" x14ac:dyDescent="0.25">
      <c r="A28" s="86" t="s">
        <v>216</v>
      </c>
      <c r="B28" s="86" t="s">
        <v>217</v>
      </c>
      <c r="C28" s="654" t="s">
        <v>218</v>
      </c>
      <c r="D28" s="654"/>
      <c r="E28" s="654"/>
      <c r="F28" s="654"/>
      <c r="G28" s="655" t="s">
        <v>219</v>
      </c>
      <c r="H28" s="656"/>
      <c r="I28" s="656"/>
      <c r="J28" s="657"/>
    </row>
    <row r="29" spans="1:17" ht="20.399999999999999" x14ac:dyDescent="0.25">
      <c r="A29" s="87" t="s">
        <v>223</v>
      </c>
      <c r="B29" s="88" t="s">
        <v>14</v>
      </c>
      <c r="C29" s="651" t="s">
        <v>232</v>
      </c>
      <c r="D29" s="652"/>
      <c r="E29" s="652"/>
      <c r="F29" s="653"/>
      <c r="G29" s="651"/>
      <c r="H29" s="652"/>
      <c r="I29" s="652"/>
      <c r="J29" s="653"/>
    </row>
    <row r="30" spans="1:17" ht="42.75" customHeight="1" x14ac:dyDescent="0.25">
      <c r="A30" s="87" t="s">
        <v>220</v>
      </c>
      <c r="B30" s="88" t="s">
        <v>10</v>
      </c>
      <c r="C30" s="651" t="s">
        <v>735</v>
      </c>
      <c r="D30" s="652"/>
      <c r="E30" s="652"/>
      <c r="F30" s="653"/>
      <c r="G30" s="651" t="s">
        <v>723</v>
      </c>
      <c r="H30" s="652"/>
      <c r="I30" s="652"/>
      <c r="J30" s="653"/>
    </row>
    <row r="31" spans="1:17" ht="84.75" customHeight="1" x14ac:dyDescent="0.25">
      <c r="A31" s="89" t="s">
        <v>221</v>
      </c>
      <c r="B31" s="90" t="s">
        <v>229</v>
      </c>
      <c r="C31" s="648" t="s">
        <v>582</v>
      </c>
      <c r="D31" s="649"/>
      <c r="E31" s="649"/>
      <c r="F31" s="650"/>
      <c r="G31" s="658" t="s">
        <v>314</v>
      </c>
      <c r="H31" s="646"/>
      <c r="I31" s="646"/>
      <c r="J31" s="647"/>
    </row>
    <row r="32" spans="1:17" ht="30.6" x14ac:dyDescent="0.25">
      <c r="A32" s="89" t="s">
        <v>222</v>
      </c>
      <c r="B32" s="90" t="s">
        <v>12</v>
      </c>
      <c r="C32" s="645" t="s">
        <v>230</v>
      </c>
      <c r="D32" s="646"/>
      <c r="E32" s="646"/>
      <c r="F32" s="647"/>
      <c r="G32" s="648"/>
      <c r="H32" s="649"/>
      <c r="I32" s="649"/>
      <c r="J32" s="650"/>
    </row>
  </sheetData>
  <mergeCells count="34">
    <mergeCell ref="C32:F32"/>
    <mergeCell ref="G32:J32"/>
    <mergeCell ref="C29:F29"/>
    <mergeCell ref="G29:J29"/>
    <mergeCell ref="C28:F28"/>
    <mergeCell ref="G28:J28"/>
    <mergeCell ref="C30:F30"/>
    <mergeCell ref="G30:J30"/>
    <mergeCell ref="C31:F31"/>
    <mergeCell ref="G31:J31"/>
    <mergeCell ref="A1:B1"/>
    <mergeCell ref="C1:I1"/>
    <mergeCell ref="A2:B2"/>
    <mergeCell ref="C2:I2"/>
    <mergeCell ref="A3:B3"/>
    <mergeCell ref="C3:I3"/>
    <mergeCell ref="A6:B6"/>
    <mergeCell ref="C6:C11"/>
    <mergeCell ref="A7:A11"/>
    <mergeCell ref="B7:B11"/>
    <mergeCell ref="D7:D8"/>
    <mergeCell ref="A4:B4"/>
    <mergeCell ref="C4:I4"/>
    <mergeCell ref="A5:B5"/>
    <mergeCell ref="E5:G5"/>
    <mergeCell ref="H5:I5"/>
    <mergeCell ref="F7:F8"/>
    <mergeCell ref="I7:I8"/>
    <mergeCell ref="A22:C22"/>
    <mergeCell ref="D9:D10"/>
    <mergeCell ref="G9:G10"/>
    <mergeCell ref="I9:I10"/>
    <mergeCell ref="A12:A21"/>
    <mergeCell ref="B12:B21"/>
  </mergeCells>
  <phoneticPr fontId="9"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K32"/>
  <sheetViews>
    <sheetView topLeftCell="A10" zoomScaleNormal="100" workbookViewId="0">
      <selection activeCell="H27" sqref="H27"/>
    </sheetView>
  </sheetViews>
  <sheetFormatPr defaultColWidth="8.77734375" defaultRowHeight="13.2" x14ac:dyDescent="0.25"/>
  <cols>
    <col min="1" max="4" width="16.77734375" customWidth="1"/>
    <col min="5" max="5" width="18.77734375" customWidth="1"/>
    <col min="6" max="8" width="16.77734375" customWidth="1"/>
    <col min="9" max="9" width="10" bestFit="1" customWidth="1"/>
    <col min="11" max="11" width="13.77734375" bestFit="1" customWidth="1"/>
  </cols>
  <sheetData>
    <row r="1" spans="1:8" ht="13.8" thickBot="1" x14ac:dyDescent="0.3">
      <c r="A1" s="632" t="s">
        <v>0</v>
      </c>
      <c r="B1" s="633"/>
      <c r="C1" s="634" t="s">
        <v>287</v>
      </c>
      <c r="D1" s="635"/>
      <c r="E1" s="635"/>
      <c r="F1" s="635"/>
      <c r="G1" s="635"/>
      <c r="H1" s="636"/>
    </row>
    <row r="2" spans="1:8" ht="24" customHeight="1" thickBot="1" x14ac:dyDescent="0.3">
      <c r="A2" s="632" t="s">
        <v>288</v>
      </c>
      <c r="B2" s="633"/>
      <c r="C2" s="634" t="s">
        <v>315</v>
      </c>
      <c r="D2" s="635"/>
      <c r="E2" s="635"/>
      <c r="F2" s="635"/>
      <c r="G2" s="635"/>
      <c r="H2" s="636"/>
    </row>
    <row r="3" spans="1:8" ht="13.05" customHeight="1" thickBot="1" x14ac:dyDescent="0.3">
      <c r="A3" s="632" t="s">
        <v>289</v>
      </c>
      <c r="B3" s="633"/>
      <c r="C3" s="634" t="s">
        <v>1</v>
      </c>
      <c r="D3" s="635"/>
      <c r="E3" s="635"/>
      <c r="F3" s="635"/>
      <c r="G3" s="635"/>
      <c r="H3" s="636"/>
    </row>
    <row r="4" spans="1:8" ht="13.8" thickBot="1" x14ac:dyDescent="0.3">
      <c r="A4" s="632" t="s">
        <v>290</v>
      </c>
      <c r="B4" s="633"/>
      <c r="C4" s="634" t="s">
        <v>316</v>
      </c>
      <c r="D4" s="635"/>
      <c r="E4" s="635"/>
      <c r="F4" s="635"/>
      <c r="G4" s="635"/>
      <c r="H4" s="636"/>
    </row>
    <row r="5" spans="1:8" ht="13.8" thickBot="1" x14ac:dyDescent="0.3">
      <c r="A5" s="637" t="s">
        <v>291</v>
      </c>
      <c r="B5" s="638"/>
      <c r="C5" s="1" t="s">
        <v>292</v>
      </c>
      <c r="D5" s="639" t="s">
        <v>317</v>
      </c>
      <c r="E5" s="640"/>
      <c r="F5" s="640"/>
      <c r="G5" s="640"/>
      <c r="H5" s="641"/>
    </row>
    <row r="6" spans="1:8" ht="91.8" thickBot="1" x14ac:dyDescent="0.3">
      <c r="A6" s="642" t="s">
        <v>298</v>
      </c>
      <c r="B6" s="643"/>
      <c r="C6" s="625" t="s">
        <v>299</v>
      </c>
      <c r="D6" s="3" t="s">
        <v>224</v>
      </c>
      <c r="E6" s="3" t="s">
        <v>736</v>
      </c>
      <c r="F6" s="3" t="s">
        <v>222</v>
      </c>
      <c r="G6" s="3" t="s">
        <v>223</v>
      </c>
      <c r="H6" s="3" t="s">
        <v>320</v>
      </c>
    </row>
    <row r="7" spans="1:8" ht="22.8" x14ac:dyDescent="0.25">
      <c r="A7" s="625" t="s">
        <v>296</v>
      </c>
      <c r="B7" s="625" t="s">
        <v>297</v>
      </c>
      <c r="C7" s="631"/>
      <c r="D7" s="625" t="s">
        <v>21</v>
      </c>
      <c r="E7" s="11" t="s">
        <v>579</v>
      </c>
      <c r="F7" s="11" t="s">
        <v>578</v>
      </c>
      <c r="G7" s="11" t="s">
        <v>449</v>
      </c>
      <c r="H7" s="625" t="s">
        <v>562</v>
      </c>
    </row>
    <row r="8" spans="1:8" ht="13.8" thickBot="1" x14ac:dyDescent="0.3">
      <c r="A8" s="631"/>
      <c r="B8" s="631"/>
      <c r="C8" s="631"/>
      <c r="D8" s="626"/>
      <c r="E8" s="12" t="s">
        <v>322</v>
      </c>
      <c r="F8" s="12" t="s">
        <v>577</v>
      </c>
      <c r="G8" s="12" t="s">
        <v>556</v>
      </c>
      <c r="H8" s="626"/>
    </row>
    <row r="9" spans="1:8" ht="58.5" customHeight="1" x14ac:dyDescent="0.25">
      <c r="A9" s="631"/>
      <c r="B9" s="631"/>
      <c r="C9" s="631"/>
      <c r="D9" s="625" t="s">
        <v>301</v>
      </c>
      <c r="E9" s="625" t="s">
        <v>335</v>
      </c>
      <c r="F9" s="11" t="s">
        <v>6</v>
      </c>
      <c r="G9" s="11" t="s">
        <v>8</v>
      </c>
      <c r="H9" s="625" t="s">
        <v>25</v>
      </c>
    </row>
    <row r="10" spans="1:8" ht="13.8" thickBot="1" x14ac:dyDescent="0.3">
      <c r="A10" s="631"/>
      <c r="B10" s="631"/>
      <c r="C10" s="631"/>
      <c r="D10" s="626"/>
      <c r="E10" s="626"/>
      <c r="F10" s="12" t="s">
        <v>307</v>
      </c>
      <c r="G10" s="12" t="s">
        <v>308</v>
      </c>
      <c r="H10" s="626"/>
    </row>
    <row r="11" spans="1:8" ht="14.4" thickBot="1" x14ac:dyDescent="0.35">
      <c r="A11" s="644"/>
      <c r="B11" s="644"/>
      <c r="C11" s="644"/>
      <c r="D11" s="73" t="s">
        <v>26</v>
      </c>
      <c r="E11" s="73" t="s">
        <v>27</v>
      </c>
      <c r="F11" s="73" t="s">
        <v>12</v>
      </c>
      <c r="G11" s="73" t="s">
        <v>14</v>
      </c>
      <c r="H11" s="73" t="s">
        <v>28</v>
      </c>
    </row>
    <row r="12" spans="1:8" ht="16.5" customHeight="1" thickTop="1" thickBot="1" x14ac:dyDescent="0.3">
      <c r="A12" s="630" t="s">
        <v>235</v>
      </c>
      <c r="B12" s="630" t="s">
        <v>235</v>
      </c>
      <c r="C12" s="67" t="s">
        <v>205</v>
      </c>
      <c r="D12" s="72">
        <f>'DA y FE'!F11</f>
        <v>80.000513698630115</v>
      </c>
      <c r="E12" s="72">
        <f>'DA y FE'!X11</f>
        <v>2.2799999999999998</v>
      </c>
      <c r="F12" s="72">
        <f>'DA y FE'!T11</f>
        <v>0.24</v>
      </c>
      <c r="G12" s="72">
        <f>'DA y FE'!$M$11</f>
        <v>0.47</v>
      </c>
      <c r="H12" s="72">
        <f>D12*E12*(1+F12)*G12</f>
        <v>106.30340259452051</v>
      </c>
    </row>
    <row r="13" spans="1:8" ht="27" thickBot="1" x14ac:dyDescent="0.3">
      <c r="A13" s="631"/>
      <c r="B13" s="631"/>
      <c r="C13" s="67" t="s">
        <v>206</v>
      </c>
      <c r="D13" s="72">
        <f>'DA y FE'!F12</f>
        <v>320.00205479452046</v>
      </c>
      <c r="E13" s="72">
        <f>'DA y FE'!X12</f>
        <v>2.2799999999999998</v>
      </c>
      <c r="F13" s="72">
        <f>'DA y FE'!T12</f>
        <v>0.24</v>
      </c>
      <c r="G13" s="72">
        <f>'DA y FE'!$M$11</f>
        <v>0.47</v>
      </c>
      <c r="H13" s="72">
        <f t="shared" ref="H13:H21" si="0">D13*E13*(1+F13)*G13</f>
        <v>425.21361037808202</v>
      </c>
    </row>
    <row r="14" spans="1:8" ht="27" thickBot="1" x14ac:dyDescent="0.3">
      <c r="A14" s="631"/>
      <c r="B14" s="631"/>
      <c r="C14" s="67" t="s">
        <v>207</v>
      </c>
      <c r="D14" s="72">
        <f>'DA y FE'!F13</f>
        <v>1360.0087328767172</v>
      </c>
      <c r="E14" s="72">
        <f>'DA y FE'!X13</f>
        <v>2.2799999999999998</v>
      </c>
      <c r="F14" s="72">
        <f>'DA y FE'!T13</f>
        <v>0.24</v>
      </c>
      <c r="G14" s="72">
        <f>'DA y FE'!$M$11</f>
        <v>0.47</v>
      </c>
      <c r="H14" s="72">
        <f t="shared" si="0"/>
        <v>1807.1578441068557</v>
      </c>
    </row>
    <row r="15" spans="1:8" ht="40.200000000000003" thickBot="1" x14ac:dyDescent="0.3">
      <c r="A15" s="631"/>
      <c r="B15" s="631"/>
      <c r="C15" s="67" t="s">
        <v>208</v>
      </c>
      <c r="D15" s="72">
        <f>'DA y FE'!F14</f>
        <v>9760.0626712328703</v>
      </c>
      <c r="E15" s="72">
        <f>'DA y FE'!X14</f>
        <v>2.2799999999999998</v>
      </c>
      <c r="F15" s="72">
        <f>'DA y FE'!T14</f>
        <v>0.24</v>
      </c>
      <c r="G15" s="72">
        <f>'DA y FE'!$M$11</f>
        <v>0.47</v>
      </c>
      <c r="H15" s="72">
        <f t="shared" si="0"/>
        <v>12969.015116531496</v>
      </c>
    </row>
    <row r="16" spans="1:8" ht="40.200000000000003" thickBot="1" x14ac:dyDescent="0.3">
      <c r="A16" s="631"/>
      <c r="B16" s="631"/>
      <c r="C16" s="67" t="s">
        <v>209</v>
      </c>
      <c r="D16" s="72">
        <f>'DA y FE'!F15</f>
        <v>0</v>
      </c>
      <c r="E16" s="72">
        <f>'DA y FE'!X15</f>
        <v>2.2799999999999998</v>
      </c>
      <c r="F16" s="72">
        <f>'DA y FE'!T15</f>
        <v>0.24</v>
      </c>
      <c r="G16" s="72">
        <f>'DA y FE'!$M$11</f>
        <v>0.47</v>
      </c>
      <c r="H16" s="72">
        <f t="shared" si="0"/>
        <v>0</v>
      </c>
    </row>
    <row r="17" spans="1:11" ht="40.200000000000003" thickBot="1" x14ac:dyDescent="0.3">
      <c r="A17" s="631"/>
      <c r="B17" s="631"/>
      <c r="C17" s="67" t="s">
        <v>210</v>
      </c>
      <c r="D17" s="72">
        <f>'DA y FE'!F16</f>
        <v>91440.587157534217</v>
      </c>
      <c r="E17" s="72">
        <f>'DA y FE'!X16</f>
        <v>2.2799999999999998</v>
      </c>
      <c r="F17" s="72">
        <f>'DA y FE'!T16</f>
        <v>0.24</v>
      </c>
      <c r="G17" s="72">
        <f>'DA y FE'!$M$11</f>
        <v>0.47</v>
      </c>
      <c r="H17" s="72">
        <f t="shared" si="0"/>
        <v>121504.78916553693</v>
      </c>
    </row>
    <row r="18" spans="1:11" ht="40.200000000000003" thickBot="1" x14ac:dyDescent="0.3">
      <c r="A18" s="631"/>
      <c r="B18" s="631"/>
      <c r="C18" s="67" t="s">
        <v>211</v>
      </c>
      <c r="D18" s="72">
        <f>'DA y FE'!F17</f>
        <v>13840.08886986307</v>
      </c>
      <c r="E18" s="72">
        <f>'DA y FE'!X17</f>
        <v>2.2799999999999998</v>
      </c>
      <c r="F18" s="72">
        <f>'DA y FE'!T17</f>
        <v>0.24</v>
      </c>
      <c r="G18" s="72">
        <f>'DA y FE'!$M$11</f>
        <v>0.47</v>
      </c>
      <c r="H18" s="72">
        <f t="shared" si="0"/>
        <v>18390.488648852126</v>
      </c>
    </row>
    <row r="19" spans="1:11" ht="13.8" thickBot="1" x14ac:dyDescent="0.3">
      <c r="A19" s="631"/>
      <c r="B19" s="631"/>
      <c r="C19" s="67" t="s">
        <v>212</v>
      </c>
      <c r="D19" s="72">
        <f>'DA y FE'!F18</f>
        <v>0</v>
      </c>
      <c r="E19" s="72">
        <f>'DA y FE'!X18</f>
        <v>2.2799999999999998</v>
      </c>
      <c r="F19" s="72">
        <f>'DA y FE'!T18</f>
        <v>0.24</v>
      </c>
      <c r="G19" s="72">
        <f>'DA y FE'!$M$11</f>
        <v>0.47</v>
      </c>
      <c r="H19" s="72">
        <f t="shared" si="0"/>
        <v>0</v>
      </c>
    </row>
    <row r="20" spans="1:11" ht="13.8" thickBot="1" x14ac:dyDescent="0.3">
      <c r="A20" s="631"/>
      <c r="B20" s="631"/>
      <c r="C20" s="69" t="s">
        <v>213</v>
      </c>
      <c r="D20" s="72">
        <f>'DA y FE'!F19</f>
        <v>0</v>
      </c>
      <c r="E20" s="72">
        <f>'DA y FE'!X19</f>
        <v>2.2799999999999998</v>
      </c>
      <c r="F20" s="72">
        <f>'DA y FE'!T19</f>
        <v>0.24</v>
      </c>
      <c r="G20" s="72">
        <f>'DA y FE'!$M$11</f>
        <v>0.47</v>
      </c>
      <c r="H20" s="72">
        <f t="shared" si="0"/>
        <v>0</v>
      </c>
    </row>
    <row r="21" spans="1:11" ht="28.5" customHeight="1" thickBot="1" x14ac:dyDescent="0.3">
      <c r="A21" s="626"/>
      <c r="B21" s="626"/>
      <c r="C21" s="69" t="s">
        <v>214</v>
      </c>
      <c r="D21" s="72">
        <f>'DA y FE'!F20</f>
        <v>1502562.66</v>
      </c>
      <c r="E21" s="72">
        <f>'DA y FE'!X20</f>
        <v>1.1100000000000001</v>
      </c>
      <c r="F21" s="72">
        <f>'DA y FE'!T20</f>
        <v>0.24</v>
      </c>
      <c r="G21" s="72">
        <f>'DA y FE'!$M$11</f>
        <v>0.47</v>
      </c>
      <c r="H21" s="72">
        <f t="shared" si="0"/>
        <v>972019.80525527988</v>
      </c>
    </row>
    <row r="22" spans="1:11" ht="13.8" thickBot="1" x14ac:dyDescent="0.3">
      <c r="A22" s="627" t="s">
        <v>20</v>
      </c>
      <c r="B22" s="628"/>
      <c r="C22" s="659"/>
      <c r="D22" s="71">
        <f>SUM(D12:D21)</f>
        <v>1619363.41</v>
      </c>
      <c r="E22" s="71"/>
      <c r="F22" s="71"/>
      <c r="G22" s="71"/>
      <c r="H22" s="71">
        <f>SUM(H12:H21)</f>
        <v>1127222.77304328</v>
      </c>
      <c r="I22" s="340"/>
      <c r="K22" s="209"/>
    </row>
    <row r="23" spans="1:11" x14ac:dyDescent="0.25">
      <c r="K23" s="209"/>
    </row>
    <row r="26" spans="1:11" x14ac:dyDescent="0.25">
      <c r="A26" s="661" t="s">
        <v>312</v>
      </c>
      <c r="B26" s="662"/>
      <c r="C26" s="662"/>
      <c r="D26" s="662"/>
      <c r="E26" s="662"/>
      <c r="F26" s="662"/>
      <c r="G26" s="663"/>
    </row>
    <row r="27" spans="1:11" x14ac:dyDescent="0.25">
      <c r="A27" s="91" t="s">
        <v>215</v>
      </c>
      <c r="B27" s="91"/>
      <c r="C27" s="91"/>
      <c r="D27" s="91"/>
      <c r="E27" s="91"/>
      <c r="F27" s="92"/>
      <c r="G27" s="93"/>
    </row>
    <row r="28" spans="1:11" x14ac:dyDescent="0.25">
      <c r="A28" s="86" t="s">
        <v>216</v>
      </c>
      <c r="B28" s="86" t="s">
        <v>217</v>
      </c>
      <c r="C28" s="86" t="s">
        <v>218</v>
      </c>
      <c r="D28" s="664" t="s">
        <v>219</v>
      </c>
      <c r="E28" s="665"/>
      <c r="F28" s="665"/>
      <c r="G28" s="666"/>
    </row>
    <row r="29" spans="1:11" ht="20.399999999999999" x14ac:dyDescent="0.25">
      <c r="A29" s="89" t="s">
        <v>223</v>
      </c>
      <c r="B29" s="90" t="s">
        <v>14</v>
      </c>
      <c r="C29" s="89" t="s">
        <v>232</v>
      </c>
      <c r="D29" s="667"/>
      <c r="E29" s="667"/>
      <c r="F29" s="667"/>
      <c r="G29" s="667"/>
    </row>
    <row r="30" spans="1:11" ht="20.399999999999999" x14ac:dyDescent="0.25">
      <c r="A30" s="89" t="s">
        <v>224</v>
      </c>
      <c r="B30" s="90" t="s">
        <v>26</v>
      </c>
      <c r="C30" s="326" t="s">
        <v>729</v>
      </c>
      <c r="D30" s="648"/>
      <c r="E30" s="649"/>
      <c r="F30" s="649"/>
      <c r="G30" s="650"/>
    </row>
    <row r="31" spans="1:11" ht="168" customHeight="1" x14ac:dyDescent="0.25">
      <c r="A31" s="89" t="s">
        <v>225</v>
      </c>
      <c r="B31" s="434" t="s">
        <v>227</v>
      </c>
      <c r="C31" s="89" t="s">
        <v>228</v>
      </c>
      <c r="D31" s="658" t="s">
        <v>834</v>
      </c>
      <c r="E31" s="649"/>
      <c r="F31" s="649"/>
      <c r="G31" s="650"/>
    </row>
    <row r="32" spans="1:11" ht="30.6" x14ac:dyDescent="0.25">
      <c r="A32" s="89" t="s">
        <v>222</v>
      </c>
      <c r="B32" s="90" t="s">
        <v>12</v>
      </c>
      <c r="C32" s="98" t="s">
        <v>230</v>
      </c>
      <c r="D32" s="660"/>
      <c r="E32" s="660"/>
      <c r="F32" s="660"/>
      <c r="G32" s="660"/>
      <c r="I32" s="324"/>
      <c r="J32" s="324"/>
    </row>
  </sheetData>
  <mergeCells count="28">
    <mergeCell ref="D32:G32"/>
    <mergeCell ref="A26:G26"/>
    <mergeCell ref="D28:G28"/>
    <mergeCell ref="D29:G29"/>
    <mergeCell ref="D30:G30"/>
    <mergeCell ref="D31:G31"/>
    <mergeCell ref="A1:B1"/>
    <mergeCell ref="C1:H1"/>
    <mergeCell ref="A2:B2"/>
    <mergeCell ref="C2:H2"/>
    <mergeCell ref="A3:B3"/>
    <mergeCell ref="C3:H3"/>
    <mergeCell ref="A22:C22"/>
    <mergeCell ref="A12:A21"/>
    <mergeCell ref="B12:B21"/>
    <mergeCell ref="A4:B4"/>
    <mergeCell ref="C4:H4"/>
    <mergeCell ref="A5:B5"/>
    <mergeCell ref="D5:H5"/>
    <mergeCell ref="A6:B6"/>
    <mergeCell ref="C6:C11"/>
    <mergeCell ref="A7:A11"/>
    <mergeCell ref="B7:B11"/>
    <mergeCell ref="D7:D8"/>
    <mergeCell ref="H7:H8"/>
    <mergeCell ref="D9:D10"/>
    <mergeCell ref="E9:E10"/>
    <mergeCell ref="H9:H10"/>
  </mergeCells>
  <phoneticPr fontId="9"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L34"/>
  <sheetViews>
    <sheetView topLeftCell="A10" zoomScale="90" zoomScaleNormal="90" workbookViewId="0">
      <selection activeCell="K17" sqref="K17"/>
    </sheetView>
  </sheetViews>
  <sheetFormatPr defaultColWidth="8.77734375" defaultRowHeight="13.2" x14ac:dyDescent="0.25"/>
  <cols>
    <col min="1" max="4" width="16.77734375" customWidth="1"/>
    <col min="5" max="5" width="18.77734375" customWidth="1"/>
    <col min="6" max="9" width="16.77734375" customWidth="1"/>
    <col min="10" max="10" width="29.44140625" customWidth="1"/>
    <col min="11" max="11" width="13.44140625" customWidth="1"/>
    <col min="12" max="12" width="10.21875" bestFit="1" customWidth="1"/>
  </cols>
  <sheetData>
    <row r="1" spans="1:12" ht="13.8" thickBot="1" x14ac:dyDescent="0.3">
      <c r="A1" s="632" t="s">
        <v>0</v>
      </c>
      <c r="B1" s="633"/>
      <c r="C1" s="634" t="s">
        <v>287</v>
      </c>
      <c r="D1" s="635"/>
      <c r="E1" s="635"/>
      <c r="F1" s="635"/>
      <c r="G1" s="635"/>
      <c r="H1" s="635"/>
      <c r="I1" s="635"/>
      <c r="J1" s="636"/>
    </row>
    <row r="2" spans="1:12" ht="13.8" thickBot="1" x14ac:dyDescent="0.3">
      <c r="A2" s="632" t="s">
        <v>288</v>
      </c>
      <c r="B2" s="633"/>
      <c r="C2" s="634" t="s">
        <v>583</v>
      </c>
      <c r="D2" s="635"/>
      <c r="E2" s="635"/>
      <c r="F2" s="635"/>
      <c r="G2" s="635"/>
      <c r="H2" s="635"/>
      <c r="I2" s="635"/>
      <c r="J2" s="636"/>
    </row>
    <row r="3" spans="1:12" ht="13.8" thickBot="1" x14ac:dyDescent="0.3">
      <c r="A3" s="632" t="s">
        <v>289</v>
      </c>
      <c r="B3" s="633"/>
      <c r="C3" s="634" t="s">
        <v>1</v>
      </c>
      <c r="D3" s="635"/>
      <c r="E3" s="635"/>
      <c r="F3" s="635"/>
      <c r="G3" s="635"/>
      <c r="H3" s="635"/>
      <c r="I3" s="635"/>
      <c r="J3" s="636"/>
    </row>
    <row r="4" spans="1:12" ht="13.8" thickBot="1" x14ac:dyDescent="0.3">
      <c r="A4" s="632" t="s">
        <v>290</v>
      </c>
      <c r="B4" s="633"/>
      <c r="C4" s="634" t="s">
        <v>324</v>
      </c>
      <c r="D4" s="635"/>
      <c r="E4" s="635"/>
      <c r="F4" s="635"/>
      <c r="G4" s="635"/>
      <c r="H4" s="635"/>
      <c r="I4" s="635"/>
      <c r="J4" s="636"/>
    </row>
    <row r="5" spans="1:12" ht="13.8" thickBot="1" x14ac:dyDescent="0.3">
      <c r="A5" s="637" t="s">
        <v>291</v>
      </c>
      <c r="B5" s="638"/>
      <c r="C5" s="1" t="s">
        <v>292</v>
      </c>
      <c r="D5" s="639" t="s">
        <v>323</v>
      </c>
      <c r="E5" s="640"/>
      <c r="F5" s="640"/>
      <c r="G5" s="640"/>
      <c r="H5" s="640"/>
      <c r="I5" s="640"/>
      <c r="J5" s="641"/>
    </row>
    <row r="6" spans="1:12" ht="119.25" customHeight="1" x14ac:dyDescent="0.25">
      <c r="A6" s="675" t="s">
        <v>298</v>
      </c>
      <c r="B6" s="676"/>
      <c r="C6" s="625" t="s">
        <v>299</v>
      </c>
      <c r="D6" s="668" t="s">
        <v>325</v>
      </c>
      <c r="E6" s="668" t="s">
        <v>724</v>
      </c>
      <c r="F6" s="668" t="s">
        <v>222</v>
      </c>
      <c r="G6" s="668" t="s">
        <v>328</v>
      </c>
      <c r="H6" s="668" t="s">
        <v>329</v>
      </c>
      <c r="I6" s="668" t="s">
        <v>223</v>
      </c>
      <c r="J6" s="668" t="s">
        <v>330</v>
      </c>
    </row>
    <row r="7" spans="1:12" ht="13.8" thickBot="1" x14ac:dyDescent="0.3">
      <c r="A7" s="677"/>
      <c r="B7" s="678"/>
      <c r="C7" s="631"/>
      <c r="D7" s="672"/>
      <c r="E7" s="672"/>
      <c r="F7" s="672"/>
      <c r="G7" s="672"/>
      <c r="H7" s="672"/>
      <c r="I7" s="672"/>
      <c r="J7" s="669"/>
    </row>
    <row r="8" spans="1:12" ht="22.8" x14ac:dyDescent="0.25">
      <c r="A8" s="625" t="s">
        <v>296</v>
      </c>
      <c r="B8" s="625" t="s">
        <v>297</v>
      </c>
      <c r="C8" s="631"/>
      <c r="D8" s="625" t="s">
        <v>21</v>
      </c>
      <c r="E8" s="11" t="s">
        <v>706</v>
      </c>
      <c r="F8" s="11" t="s">
        <v>321</v>
      </c>
      <c r="G8" s="625" t="s">
        <v>21</v>
      </c>
      <c r="H8" s="625" t="s">
        <v>331</v>
      </c>
      <c r="I8" s="11" t="s">
        <v>303</v>
      </c>
      <c r="J8" s="625" t="s">
        <v>332</v>
      </c>
    </row>
    <row r="9" spans="1:12" ht="13.8" thickBot="1" x14ac:dyDescent="0.3">
      <c r="A9" s="631"/>
      <c r="B9" s="631"/>
      <c r="C9" s="631"/>
      <c r="D9" s="626"/>
      <c r="E9" s="12" t="s">
        <v>322</v>
      </c>
      <c r="F9" s="12" t="s">
        <v>577</v>
      </c>
      <c r="G9" s="626"/>
      <c r="H9" s="626"/>
      <c r="I9" s="12" t="s">
        <v>5</v>
      </c>
      <c r="J9" s="626"/>
    </row>
    <row r="10" spans="1:12" ht="13.8" x14ac:dyDescent="0.3">
      <c r="A10" s="631"/>
      <c r="B10" s="631"/>
      <c r="C10" s="631"/>
      <c r="D10" s="670" t="s">
        <v>326</v>
      </c>
      <c r="E10" s="670" t="s">
        <v>335</v>
      </c>
      <c r="F10" s="2" t="s">
        <v>6</v>
      </c>
      <c r="G10" s="670" t="s">
        <v>326</v>
      </c>
      <c r="H10" s="673" t="s">
        <v>336</v>
      </c>
      <c r="I10" s="13" t="s">
        <v>8</v>
      </c>
      <c r="J10" s="14" t="s">
        <v>30</v>
      </c>
    </row>
    <row r="11" spans="1:12" ht="14.4" thickBot="1" x14ac:dyDescent="0.35">
      <c r="A11" s="631"/>
      <c r="B11" s="631"/>
      <c r="C11" s="631"/>
      <c r="D11" s="671"/>
      <c r="E11" s="671"/>
      <c r="F11" s="4" t="s">
        <v>307</v>
      </c>
      <c r="G11" s="671"/>
      <c r="H11" s="674"/>
      <c r="I11" s="3" t="s">
        <v>308</v>
      </c>
      <c r="J11" s="15" t="s">
        <v>31</v>
      </c>
    </row>
    <row r="12" spans="1:12" ht="14.4" thickBot="1" x14ac:dyDescent="0.35">
      <c r="A12" s="644"/>
      <c r="B12" s="644"/>
      <c r="C12" s="644"/>
      <c r="D12" s="73" t="s">
        <v>32</v>
      </c>
      <c r="E12" s="73" t="s">
        <v>27</v>
      </c>
      <c r="F12" s="73" t="s">
        <v>12</v>
      </c>
      <c r="G12" s="73" t="s">
        <v>33</v>
      </c>
      <c r="H12" s="73" t="s">
        <v>34</v>
      </c>
      <c r="I12" s="95" t="s">
        <v>14</v>
      </c>
      <c r="J12" s="73" t="s">
        <v>35</v>
      </c>
    </row>
    <row r="13" spans="1:12" ht="14.4" thickTop="1" thickBot="1" x14ac:dyDescent="0.3">
      <c r="A13" s="630" t="s">
        <v>235</v>
      </c>
      <c r="B13" s="630" t="s">
        <v>235</v>
      </c>
      <c r="C13" s="67" t="s">
        <v>205</v>
      </c>
      <c r="D13" s="72">
        <f>'DA y FE'!H11</f>
        <v>96562.281392592588</v>
      </c>
      <c r="E13" s="72">
        <f>'DA y FE'!X11</f>
        <v>2.2799999999999998</v>
      </c>
      <c r="F13" s="72">
        <f>'DA y FE'!T11</f>
        <v>0.24</v>
      </c>
      <c r="G13" s="72"/>
      <c r="H13" s="72">
        <f>'DA y FE'!V11</f>
        <v>0.54</v>
      </c>
      <c r="I13" s="72">
        <f>'DA y FE'!$M$11</f>
        <v>0.47</v>
      </c>
      <c r="J13" s="72">
        <f>(D13*E13*(1+F13)+G13*H13)*I13</f>
        <v>128310.41451797474</v>
      </c>
      <c r="K13" s="209"/>
      <c r="L13" s="209"/>
    </row>
    <row r="14" spans="1:12" ht="27" thickBot="1" x14ac:dyDescent="0.3">
      <c r="A14" s="631"/>
      <c r="B14" s="631"/>
      <c r="C14" s="67" t="s">
        <v>206</v>
      </c>
      <c r="D14" s="72">
        <f>'DA y FE'!H12</f>
        <v>46457.510693103453</v>
      </c>
      <c r="E14" s="72">
        <f>'DA y FE'!X12</f>
        <v>2.2799999999999998</v>
      </c>
      <c r="F14" s="72">
        <f>'DA y FE'!T12</f>
        <v>0.24</v>
      </c>
      <c r="G14" s="72">
        <v>0</v>
      </c>
      <c r="H14" s="72">
        <f>'DA y FE'!V12</f>
        <v>0.57999999999999996</v>
      </c>
      <c r="I14" s="72">
        <f>'DA y FE'!$M$11</f>
        <v>0.47</v>
      </c>
      <c r="J14" s="72">
        <f t="shared" ref="J14:J22" si="0">(D14*E14*(1+F14)+G14*H14)*I14</f>
        <v>61731.996888824768</v>
      </c>
      <c r="K14" s="209"/>
    </row>
    <row r="15" spans="1:12" ht="27" thickBot="1" x14ac:dyDescent="0.3">
      <c r="A15" s="631"/>
      <c r="B15" s="631"/>
      <c r="C15" s="67" t="s">
        <v>207</v>
      </c>
      <c r="D15" s="72">
        <f>'DA y FE'!H13</f>
        <v>456804.29767037032</v>
      </c>
      <c r="E15" s="72">
        <f>'DA y FE'!X13</f>
        <v>2.2799999999999998</v>
      </c>
      <c r="F15" s="72">
        <f>'DA y FE'!T13</f>
        <v>0.24</v>
      </c>
      <c r="G15" s="72">
        <v>0</v>
      </c>
      <c r="H15" s="72">
        <f>'DA y FE'!V13</f>
        <v>0.54</v>
      </c>
      <c r="I15" s="72">
        <f>'DA y FE'!$M$11</f>
        <v>0.47</v>
      </c>
      <c r="J15" s="72">
        <f t="shared" si="0"/>
        <v>606994.24187562522</v>
      </c>
      <c r="K15" s="209"/>
    </row>
    <row r="16" spans="1:12" ht="40.200000000000003" thickBot="1" x14ac:dyDescent="0.3">
      <c r="A16" s="631"/>
      <c r="B16" s="631"/>
      <c r="C16" s="67" t="s">
        <v>208</v>
      </c>
      <c r="D16" s="72">
        <f>'DA y FE'!H14</f>
        <v>269556.93956153846</v>
      </c>
      <c r="E16" s="72">
        <f>'DA y FE'!X14</f>
        <v>2.2799999999999998</v>
      </c>
      <c r="F16" s="72">
        <f>'DA y FE'!T14</f>
        <v>0.24</v>
      </c>
      <c r="G16" s="72">
        <v>0</v>
      </c>
      <c r="H16" s="72">
        <f>'DA y FE'!V14</f>
        <v>0.52</v>
      </c>
      <c r="I16" s="72">
        <f>'DA y FE'!$M$11</f>
        <v>0.47</v>
      </c>
      <c r="J16" s="72">
        <f t="shared" si="0"/>
        <v>358182.94837833924</v>
      </c>
      <c r="K16" s="209"/>
    </row>
    <row r="17" spans="1:11" ht="40.200000000000003" thickBot="1" x14ac:dyDescent="0.3">
      <c r="A17" s="631"/>
      <c r="B17" s="631"/>
      <c r="C17" s="67" t="s">
        <v>209</v>
      </c>
      <c r="D17" s="72">
        <f>'DA y FE'!H15</f>
        <v>176240.57191228072</v>
      </c>
      <c r="E17" s="72">
        <f>'DA y FE'!X15</f>
        <v>2.2799999999999998</v>
      </c>
      <c r="F17" s="72">
        <f>'DA y FE'!T15</f>
        <v>0.24</v>
      </c>
      <c r="G17" s="72">
        <v>0</v>
      </c>
      <c r="H17" s="72">
        <f>'DA y FE'!V15</f>
        <v>0.56999999999999995</v>
      </c>
      <c r="I17" s="72">
        <f>'DA y FE'!$M$11</f>
        <v>0.47</v>
      </c>
      <c r="J17" s="72">
        <f t="shared" si="0"/>
        <v>234185.65210788799</v>
      </c>
      <c r="K17" s="209"/>
    </row>
    <row r="18" spans="1:11" ht="40.200000000000003" thickBot="1" x14ac:dyDescent="0.3">
      <c r="A18" s="631"/>
      <c r="B18" s="631"/>
      <c r="C18" s="67" t="s">
        <v>210</v>
      </c>
      <c r="D18" s="72">
        <f>'DA y FE'!H16</f>
        <v>154420.20267307694</v>
      </c>
      <c r="E18" s="72">
        <f>'DA y FE'!X16</f>
        <v>2.2799999999999998</v>
      </c>
      <c r="F18" s="72">
        <f>'DA y FE'!T16</f>
        <v>0.24</v>
      </c>
      <c r="G18" s="72">
        <v>0</v>
      </c>
      <c r="H18" s="72">
        <f>'DA y FE'!V16</f>
        <v>0.52</v>
      </c>
      <c r="I18" s="72">
        <f>'DA y FE'!$M$11</f>
        <v>0.47</v>
      </c>
      <c r="J18" s="72">
        <f t="shared" si="0"/>
        <v>205191.09458874186</v>
      </c>
      <c r="K18" s="209"/>
    </row>
    <row r="19" spans="1:11" ht="40.200000000000003" thickBot="1" x14ac:dyDescent="0.3">
      <c r="A19" s="631"/>
      <c r="B19" s="631"/>
      <c r="C19" s="67" t="s">
        <v>211</v>
      </c>
      <c r="D19" s="72">
        <f>'DA y FE'!H17</f>
        <v>45827.264164</v>
      </c>
      <c r="E19" s="72">
        <f>'DA y FE'!X17</f>
        <v>2.2799999999999998</v>
      </c>
      <c r="F19" s="72">
        <f>'DA y FE'!T17</f>
        <v>0.24</v>
      </c>
      <c r="G19" s="72">
        <v>0</v>
      </c>
      <c r="H19" s="72">
        <f>'DA y FE'!V17</f>
        <v>0.5</v>
      </c>
      <c r="I19" s="72">
        <f>'DA y FE'!$M$11</f>
        <v>0.47</v>
      </c>
      <c r="J19" s="72">
        <f t="shared" si="0"/>
        <v>60894.535384896561</v>
      </c>
      <c r="K19" s="209"/>
    </row>
    <row r="20" spans="1:11" ht="13.8" thickBot="1" x14ac:dyDescent="0.3">
      <c r="A20" s="631"/>
      <c r="B20" s="631"/>
      <c r="C20" s="68" t="s">
        <v>212</v>
      </c>
      <c r="D20" s="72">
        <f>'DA y FE'!H18</f>
        <v>0</v>
      </c>
      <c r="E20" s="72">
        <f>'DA y FE'!X18</f>
        <v>2.2799999999999998</v>
      </c>
      <c r="F20" s="72">
        <f>'DA y FE'!T18</f>
        <v>0.24</v>
      </c>
      <c r="G20" s="72">
        <v>0</v>
      </c>
      <c r="H20" s="72">
        <f>'DA y FE'!V18</f>
        <v>0.88</v>
      </c>
      <c r="I20" s="72">
        <f>'DA y FE'!$M$11</f>
        <v>0.47</v>
      </c>
      <c r="J20" s="72">
        <f t="shared" si="0"/>
        <v>0</v>
      </c>
      <c r="K20" s="209"/>
    </row>
    <row r="21" spans="1:11" ht="13.8" thickBot="1" x14ac:dyDescent="0.3">
      <c r="A21" s="631"/>
      <c r="B21" s="631"/>
      <c r="C21" s="69" t="s">
        <v>213</v>
      </c>
      <c r="D21" s="72">
        <f>'DA y FE'!H19</f>
        <v>5736.1928536585365</v>
      </c>
      <c r="E21" s="72">
        <f>'DA y FE'!X19</f>
        <v>2.2799999999999998</v>
      </c>
      <c r="F21" s="72">
        <f>'DA y FE'!T19</f>
        <v>0.24</v>
      </c>
      <c r="G21" s="72">
        <v>0</v>
      </c>
      <c r="H21" s="72">
        <f>'DA y FE'!V19</f>
        <v>0.41</v>
      </c>
      <c r="I21" s="72">
        <f>'DA y FE'!$M$11</f>
        <v>0.47</v>
      </c>
      <c r="J21" s="72">
        <f t="shared" si="0"/>
        <v>7622.1612848558034</v>
      </c>
      <c r="K21" s="209"/>
    </row>
    <row r="22" spans="1:11" ht="13.8" thickBot="1" x14ac:dyDescent="0.3">
      <c r="A22" s="626"/>
      <c r="B22" s="626"/>
      <c r="C22" s="69" t="s">
        <v>214</v>
      </c>
      <c r="D22" s="72">
        <f>'DA y FE'!H20</f>
        <v>0</v>
      </c>
      <c r="E22" s="72">
        <f>'DA y FE'!X20</f>
        <v>1.1100000000000001</v>
      </c>
      <c r="F22" s="72">
        <f>'DA y FE'!T20</f>
        <v>0.24</v>
      </c>
      <c r="G22" s="72">
        <v>0</v>
      </c>
      <c r="H22" s="72">
        <f>'DA y FE'!V20</f>
        <v>0.54</v>
      </c>
      <c r="I22" s="72">
        <f>'DA y FE'!$M$11</f>
        <v>0.47</v>
      </c>
      <c r="J22" s="72">
        <f t="shared" si="0"/>
        <v>0</v>
      </c>
      <c r="K22" s="209"/>
    </row>
    <row r="23" spans="1:11" ht="13.8" thickBot="1" x14ac:dyDescent="0.3">
      <c r="A23" s="627" t="s">
        <v>20</v>
      </c>
      <c r="B23" s="628"/>
      <c r="C23" s="629"/>
      <c r="D23" s="71">
        <f>SUM(D13:D22)</f>
        <v>1251605.260920621</v>
      </c>
      <c r="E23" s="71"/>
      <c r="F23" s="71"/>
      <c r="G23" s="71"/>
      <c r="H23" s="71"/>
      <c r="I23" s="71"/>
      <c r="J23" s="71">
        <f>SUM(J13:J22)</f>
        <v>1663113.0450271459</v>
      </c>
      <c r="K23" s="209"/>
    </row>
    <row r="26" spans="1:11" x14ac:dyDescent="0.25">
      <c r="B26" s="661" t="s">
        <v>312</v>
      </c>
      <c r="C26" s="662"/>
      <c r="D26" s="662"/>
      <c r="E26" s="662"/>
      <c r="F26" s="662"/>
      <c r="G26" s="662"/>
      <c r="H26" s="663"/>
    </row>
    <row r="27" spans="1:11" x14ac:dyDescent="0.25">
      <c r="B27" s="691" t="s">
        <v>215</v>
      </c>
      <c r="C27" s="692"/>
      <c r="D27" s="692"/>
      <c r="E27" s="692"/>
      <c r="F27" s="692"/>
      <c r="G27" s="692"/>
      <c r="H27" s="693"/>
    </row>
    <row r="28" spans="1:11" x14ac:dyDescent="0.25">
      <c r="B28" s="688"/>
      <c r="C28" s="689"/>
      <c r="D28" s="689"/>
      <c r="E28" s="689"/>
      <c r="F28" s="689"/>
      <c r="G28" s="689"/>
      <c r="H28" s="690"/>
    </row>
    <row r="29" spans="1:11" x14ac:dyDescent="0.25">
      <c r="B29" s="86" t="s">
        <v>216</v>
      </c>
      <c r="C29" s="86" t="s">
        <v>217</v>
      </c>
      <c r="D29" s="699" t="s">
        <v>218</v>
      </c>
      <c r="E29" s="700"/>
      <c r="F29" s="701"/>
      <c r="G29" s="699" t="s">
        <v>219</v>
      </c>
      <c r="H29" s="701"/>
    </row>
    <row r="30" spans="1:11" ht="16.05" customHeight="1" x14ac:dyDescent="0.25">
      <c r="B30" s="97" t="s">
        <v>226</v>
      </c>
      <c r="C30" s="327" t="s">
        <v>233</v>
      </c>
      <c r="D30" s="696" t="s">
        <v>731</v>
      </c>
      <c r="E30" s="697"/>
      <c r="F30" s="698"/>
      <c r="G30" s="694"/>
      <c r="H30" s="695"/>
    </row>
    <row r="31" spans="1:11" ht="49.05" customHeight="1" x14ac:dyDescent="0.25">
      <c r="B31" s="89" t="s">
        <v>225</v>
      </c>
      <c r="C31" s="94" t="s">
        <v>227</v>
      </c>
      <c r="D31" s="679" t="s">
        <v>228</v>
      </c>
      <c r="E31" s="680"/>
      <c r="F31" s="681"/>
      <c r="G31" s="648"/>
      <c r="H31" s="650"/>
    </row>
    <row r="32" spans="1:11" ht="33.75" customHeight="1" x14ac:dyDescent="0.25">
      <c r="B32" s="89" t="s">
        <v>222</v>
      </c>
      <c r="C32" s="90" t="s">
        <v>12</v>
      </c>
      <c r="D32" s="679" t="s">
        <v>230</v>
      </c>
      <c r="E32" s="680"/>
      <c r="F32" s="681"/>
      <c r="G32" s="682"/>
      <c r="H32" s="683"/>
    </row>
    <row r="33" spans="2:8" ht="25.5" customHeight="1" x14ac:dyDescent="0.25">
      <c r="B33" s="89" t="s">
        <v>234</v>
      </c>
      <c r="C33" s="90" t="s">
        <v>34</v>
      </c>
      <c r="D33" s="684" t="s">
        <v>738</v>
      </c>
      <c r="E33" s="680"/>
      <c r="F33" s="681"/>
      <c r="G33" s="685"/>
      <c r="H33" s="683"/>
    </row>
    <row r="34" spans="2:8" ht="20.399999999999999" x14ac:dyDescent="0.25">
      <c r="B34" s="89" t="s">
        <v>223</v>
      </c>
      <c r="C34" s="90" t="s">
        <v>14</v>
      </c>
      <c r="D34" s="679" t="s">
        <v>232</v>
      </c>
      <c r="E34" s="680"/>
      <c r="F34" s="681"/>
      <c r="G34" s="686"/>
      <c r="H34" s="687"/>
    </row>
  </sheetData>
  <mergeCells count="47">
    <mergeCell ref="B28:H28"/>
    <mergeCell ref="B27:H27"/>
    <mergeCell ref="B26:H26"/>
    <mergeCell ref="G31:H31"/>
    <mergeCell ref="D31:F31"/>
    <mergeCell ref="G30:H30"/>
    <mergeCell ref="D30:F30"/>
    <mergeCell ref="D29:F29"/>
    <mergeCell ref="G29:H29"/>
    <mergeCell ref="D32:F32"/>
    <mergeCell ref="G32:H32"/>
    <mergeCell ref="D33:F33"/>
    <mergeCell ref="G33:H33"/>
    <mergeCell ref="D34:F34"/>
    <mergeCell ref="G34:H34"/>
    <mergeCell ref="A1:B1"/>
    <mergeCell ref="C1:J1"/>
    <mergeCell ref="A2:B2"/>
    <mergeCell ref="C2:J2"/>
    <mergeCell ref="A3:B3"/>
    <mergeCell ref="C3:J3"/>
    <mergeCell ref="A4:B4"/>
    <mergeCell ref="C4:J4"/>
    <mergeCell ref="G10:G11"/>
    <mergeCell ref="D5:J5"/>
    <mergeCell ref="A6:B7"/>
    <mergeCell ref="C6:C12"/>
    <mergeCell ref="D6:D7"/>
    <mergeCell ref="E6:E7"/>
    <mergeCell ref="F6:F7"/>
    <mergeCell ref="G6:G7"/>
    <mergeCell ref="A5:B5"/>
    <mergeCell ref="A8:A12"/>
    <mergeCell ref="D8:D9"/>
    <mergeCell ref="G8:G9"/>
    <mergeCell ref="A23:C23"/>
    <mergeCell ref="J6:J7"/>
    <mergeCell ref="H8:H9"/>
    <mergeCell ref="J8:J9"/>
    <mergeCell ref="D10:D11"/>
    <mergeCell ref="E10:E11"/>
    <mergeCell ref="H6:H7"/>
    <mergeCell ref="I6:I7"/>
    <mergeCell ref="H10:H11"/>
    <mergeCell ref="B8:B12"/>
    <mergeCell ref="A13:A22"/>
    <mergeCell ref="B13:B22"/>
  </mergeCells>
  <phoneticPr fontId="9"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Q33"/>
  <sheetViews>
    <sheetView topLeftCell="D11" zoomScale="90" zoomScaleNormal="90" workbookViewId="0">
      <selection activeCell="Q25" sqref="Q25"/>
    </sheetView>
  </sheetViews>
  <sheetFormatPr defaultColWidth="8.77734375" defaultRowHeight="13.2" x14ac:dyDescent="0.25"/>
  <cols>
    <col min="1" max="9" width="16.77734375" customWidth="1"/>
    <col min="10" max="10" width="15.77734375" customWidth="1"/>
    <col min="11" max="11" width="13.5546875" bestFit="1" customWidth="1"/>
    <col min="12" max="12" width="21.44140625" bestFit="1" customWidth="1"/>
    <col min="13" max="13" width="22.44140625" bestFit="1" customWidth="1"/>
  </cols>
  <sheetData>
    <row r="1" spans="1:15" ht="13.05" customHeight="1" thickBot="1" x14ac:dyDescent="0.3">
      <c r="A1" s="632" t="s">
        <v>0</v>
      </c>
      <c r="B1" s="633"/>
      <c r="C1" s="634" t="s">
        <v>287</v>
      </c>
      <c r="D1" s="635"/>
      <c r="E1" s="635"/>
      <c r="F1" s="635"/>
      <c r="G1" s="635"/>
      <c r="H1" s="635"/>
      <c r="I1" s="635"/>
      <c r="J1" s="636"/>
    </row>
    <row r="2" spans="1:15" ht="13.8" thickBot="1" x14ac:dyDescent="0.3">
      <c r="A2" s="632" t="s">
        <v>288</v>
      </c>
      <c r="B2" s="633"/>
      <c r="C2" s="634" t="s">
        <v>333</v>
      </c>
      <c r="D2" s="635"/>
      <c r="E2" s="635"/>
      <c r="F2" s="635"/>
      <c r="G2" s="635"/>
      <c r="H2" s="635"/>
      <c r="I2" s="636"/>
    </row>
    <row r="3" spans="1:15" ht="13.8" thickBot="1" x14ac:dyDescent="0.3">
      <c r="A3" s="632" t="s">
        <v>289</v>
      </c>
      <c r="B3" s="633"/>
      <c r="C3" s="634" t="s">
        <v>1</v>
      </c>
      <c r="D3" s="635"/>
      <c r="E3" s="635"/>
      <c r="F3" s="635"/>
      <c r="G3" s="635"/>
      <c r="H3" s="635"/>
      <c r="I3" s="636"/>
    </row>
    <row r="4" spans="1:15" ht="13.8" thickBot="1" x14ac:dyDescent="0.3">
      <c r="A4" s="632" t="s">
        <v>290</v>
      </c>
      <c r="B4" s="633"/>
      <c r="C4" s="634" t="s">
        <v>334</v>
      </c>
      <c r="D4" s="635"/>
      <c r="E4" s="635"/>
      <c r="F4" s="635"/>
      <c r="G4" s="635"/>
      <c r="H4" s="635"/>
      <c r="I4" s="636"/>
    </row>
    <row r="5" spans="1:15" ht="13.8" thickBot="1" x14ac:dyDescent="0.3">
      <c r="A5" s="637" t="s">
        <v>291</v>
      </c>
      <c r="B5" s="638"/>
      <c r="C5" s="1" t="s">
        <v>292</v>
      </c>
      <c r="D5" s="639" t="s">
        <v>343</v>
      </c>
      <c r="E5" s="640"/>
      <c r="F5" s="640"/>
      <c r="G5" s="640"/>
      <c r="H5" s="641"/>
      <c r="I5" s="1" t="s">
        <v>344</v>
      </c>
    </row>
    <row r="6" spans="1:15" ht="46.2" thickBot="1" x14ac:dyDescent="0.3">
      <c r="A6" s="642" t="s">
        <v>298</v>
      </c>
      <c r="B6" s="643"/>
      <c r="C6" s="625" t="s">
        <v>299</v>
      </c>
      <c r="D6" s="3" t="s">
        <v>647</v>
      </c>
      <c r="E6" s="3" t="s">
        <v>338</v>
      </c>
      <c r="F6" s="3" t="s">
        <v>222</v>
      </c>
      <c r="G6" s="3" t="s">
        <v>223</v>
      </c>
      <c r="H6" s="3" t="s">
        <v>339</v>
      </c>
      <c r="I6" s="3" t="s">
        <v>340</v>
      </c>
    </row>
    <row r="7" spans="1:15" x14ac:dyDescent="0.25">
      <c r="A7" s="625" t="s">
        <v>296</v>
      </c>
      <c r="B7" s="625" t="s">
        <v>297</v>
      </c>
      <c r="C7" s="631"/>
      <c r="D7" s="625" t="s">
        <v>36</v>
      </c>
      <c r="E7" s="625" t="s">
        <v>522</v>
      </c>
      <c r="F7" s="11" t="s">
        <v>22</v>
      </c>
      <c r="G7" s="11" t="s">
        <v>4</v>
      </c>
      <c r="H7" s="11" t="s">
        <v>37</v>
      </c>
      <c r="I7" s="625" t="s">
        <v>414</v>
      </c>
    </row>
    <row r="8" spans="1:15" ht="13.8" thickBot="1" x14ac:dyDescent="0.3">
      <c r="A8" s="631"/>
      <c r="B8" s="631"/>
      <c r="C8" s="631"/>
      <c r="D8" s="626"/>
      <c r="E8" s="626"/>
      <c r="F8" s="12" t="s">
        <v>577</v>
      </c>
      <c r="G8" s="12" t="s">
        <v>556</v>
      </c>
      <c r="H8" s="12" t="s">
        <v>38</v>
      </c>
      <c r="I8" s="626"/>
    </row>
    <row r="9" spans="1:15" x14ac:dyDescent="0.25">
      <c r="A9" s="631"/>
      <c r="B9" s="631"/>
      <c r="C9" s="631"/>
      <c r="D9" s="625" t="s">
        <v>301</v>
      </c>
      <c r="E9" s="625" t="s">
        <v>739</v>
      </c>
      <c r="F9" s="11" t="s">
        <v>341</v>
      </c>
      <c r="G9" s="11" t="s">
        <v>342</v>
      </c>
      <c r="H9" s="625" t="s">
        <v>39</v>
      </c>
      <c r="I9" s="220" t="s">
        <v>40</v>
      </c>
      <c r="J9" s="704" t="s">
        <v>337</v>
      </c>
    </row>
    <row r="10" spans="1:15" x14ac:dyDescent="0.25">
      <c r="A10" s="631"/>
      <c r="B10" s="631"/>
      <c r="C10" s="631"/>
      <c r="D10" s="631"/>
      <c r="E10" s="631"/>
      <c r="F10" s="11" t="s">
        <v>307</v>
      </c>
      <c r="G10" s="11" t="s">
        <v>308</v>
      </c>
      <c r="H10" s="631"/>
      <c r="I10" s="221" t="s">
        <v>41</v>
      </c>
      <c r="J10" s="704"/>
    </row>
    <row r="11" spans="1:15" ht="28.05" customHeight="1" thickBot="1" x14ac:dyDescent="0.3">
      <c r="A11" s="631"/>
      <c r="B11" s="631"/>
      <c r="C11" s="631"/>
      <c r="D11" s="626"/>
      <c r="E11" s="626"/>
      <c r="F11" s="18"/>
      <c r="G11" s="18"/>
      <c r="H11" s="626"/>
      <c r="I11" s="222" t="s">
        <v>42</v>
      </c>
      <c r="J11" s="704"/>
      <c r="K11" s="364" t="s">
        <v>854</v>
      </c>
    </row>
    <row r="12" spans="1:15" ht="14.4" thickBot="1" x14ac:dyDescent="0.35">
      <c r="A12" s="644"/>
      <c r="B12" s="644"/>
      <c r="C12" s="644"/>
      <c r="D12" s="73" t="s">
        <v>43</v>
      </c>
      <c r="E12" s="73" t="s">
        <v>44</v>
      </c>
      <c r="F12" s="73" t="s">
        <v>12</v>
      </c>
      <c r="G12" s="73" t="s">
        <v>14</v>
      </c>
      <c r="H12" s="73" t="s">
        <v>45</v>
      </c>
      <c r="I12" s="223" t="s">
        <v>46</v>
      </c>
      <c r="J12" s="225"/>
      <c r="M12" s="364" t="s">
        <v>855</v>
      </c>
      <c r="N12" t="s">
        <v>846</v>
      </c>
    </row>
    <row r="13" spans="1:15" ht="14.1" customHeight="1" thickTop="1" thickBot="1" x14ac:dyDescent="0.3">
      <c r="A13" s="630" t="s">
        <v>235</v>
      </c>
      <c r="B13" s="630" t="s">
        <v>235</v>
      </c>
      <c r="C13" s="67" t="s">
        <v>205</v>
      </c>
      <c r="D13" s="72">
        <f>'DA y FE'!J11</f>
        <v>62.4</v>
      </c>
      <c r="E13" s="72">
        <f>'DA y FE'!Z11</f>
        <v>30.96</v>
      </c>
      <c r="F13" s="72">
        <v>0</v>
      </c>
      <c r="G13" s="72">
        <f>'DA y FE'!$M$11</f>
        <v>0.47</v>
      </c>
      <c r="H13" s="72">
        <f>D13*E13*(1+F13)*G13*0.5</f>
        <v>453.99743999999998</v>
      </c>
      <c r="I13" s="224">
        <f>'FL-Biomass2 of 4'!H12+'FL-Biomass3 of 4'!J13+H13</f>
        <v>128870.71536056927</v>
      </c>
      <c r="J13" s="226">
        <f>'FL-Biomass1 of 4'!I12-'FL-Biomass4 of 4'!I13</f>
        <v>-120268.20271256927</v>
      </c>
      <c r="K13" s="522">
        <v>14760.66</v>
      </c>
      <c r="L13" s="523">
        <f>J13*(44/12)</f>
        <v>-440983.40994608728</v>
      </c>
      <c r="M13" s="523">
        <f>L13/K13</f>
        <v>-29.875588892779</v>
      </c>
      <c r="N13">
        <f>K13/K23</f>
        <v>2.4369956043996869E-3</v>
      </c>
      <c r="O13" s="507">
        <f>M13*N13</f>
        <v>-7.2806678810554526E-2</v>
      </c>
    </row>
    <row r="14" spans="1:15" ht="27" thickBot="1" x14ac:dyDescent="0.3">
      <c r="A14" s="631"/>
      <c r="B14" s="631"/>
      <c r="C14" s="67" t="s">
        <v>206</v>
      </c>
      <c r="D14" s="72">
        <f>'DA y FE'!J12</f>
        <v>62.4</v>
      </c>
      <c r="E14" s="72">
        <f>'DA y FE'!Z12</f>
        <v>26.49</v>
      </c>
      <c r="F14" s="72">
        <v>0</v>
      </c>
      <c r="G14" s="72">
        <f>'DA y FE'!$M$11</f>
        <v>0.47</v>
      </c>
      <c r="H14" s="72">
        <f>D14*E14*(1+F14)*G14*0.5</f>
        <v>388.44935999999996</v>
      </c>
      <c r="I14" s="224">
        <f>'FL-Biomass2 of 4'!H13+'FL-Biomass3 of 4'!J14+H14</f>
        <v>62545.659859202846</v>
      </c>
      <c r="J14" s="226">
        <f>'FL-Biomass1 of 4'!I13-'FL-Biomass4 of 4'!I14</f>
        <v>18972.330368797149</v>
      </c>
      <c r="K14" s="522">
        <v>139873.01</v>
      </c>
      <c r="L14" s="523">
        <f t="shared" ref="L14:L21" si="0">J14*(44/12)</f>
        <v>69565.211352256214</v>
      </c>
      <c r="M14" s="523">
        <f>L14/K14</f>
        <v>0.49734549469019229</v>
      </c>
      <c r="N14">
        <f>K14/K23</f>
        <v>2.3093134761193162E-2</v>
      </c>
      <c r="O14" s="507">
        <f>M14*N14</f>
        <v>1.1485266531752889E-2</v>
      </c>
    </row>
    <row r="15" spans="1:15" ht="27" thickBot="1" x14ac:dyDescent="0.3">
      <c r="A15" s="631"/>
      <c r="B15" s="631"/>
      <c r="C15" s="67" t="s">
        <v>207</v>
      </c>
      <c r="D15" s="72">
        <f>'DA y FE'!J13</f>
        <v>936</v>
      </c>
      <c r="E15" s="72">
        <f>'DA y FE'!Z13</f>
        <v>84.95</v>
      </c>
      <c r="F15" s="72">
        <v>0</v>
      </c>
      <c r="G15" s="72">
        <f>'DA y FE'!$M$11</f>
        <v>0.47</v>
      </c>
      <c r="H15" s="72">
        <f t="shared" ref="H15:H22" si="1">D15*E15*(1+F15)*G15*0.5</f>
        <v>18685.601999999999</v>
      </c>
      <c r="I15" s="224">
        <f>'FL-Biomass2 of 4'!H14+'FL-Biomass3 of 4'!J15+H15</f>
        <v>627487.00171973207</v>
      </c>
      <c r="J15" s="226">
        <f>'FL-Biomass1 of 4'!I14-'FL-Biomass4 of 4'!I15</f>
        <v>397566.25924906775</v>
      </c>
      <c r="K15" s="522">
        <v>1256315.8899999999</v>
      </c>
      <c r="L15" s="523">
        <f t="shared" si="0"/>
        <v>1457742.950579915</v>
      </c>
      <c r="M15" s="523">
        <f t="shared" ref="M15:M20" si="2">L15/K15</f>
        <v>1.1603315393709739</v>
      </c>
      <c r="N15">
        <f>K15/K23</f>
        <v>0.20741865889922811</v>
      </c>
      <c r="O15" s="507">
        <f>M15*N15</f>
        <v>0.24067441177480431</v>
      </c>
    </row>
    <row r="16" spans="1:15" ht="40.200000000000003" thickBot="1" x14ac:dyDescent="0.3">
      <c r="A16" s="631"/>
      <c r="B16" s="631"/>
      <c r="C16" s="67" t="s">
        <v>208</v>
      </c>
      <c r="D16" s="72">
        <f>'DA y FE'!J14</f>
        <v>936</v>
      </c>
      <c r="E16" s="72">
        <f>'DA y FE'!Z14</f>
        <v>76.179999999999993</v>
      </c>
      <c r="F16" s="72">
        <v>0</v>
      </c>
      <c r="G16" s="72">
        <f>'DA y FE'!$M$11</f>
        <v>0.47</v>
      </c>
      <c r="H16" s="72">
        <f t="shared" si="1"/>
        <v>16756.552799999998</v>
      </c>
      <c r="I16" s="224">
        <f>'FL-Biomass2 of 4'!H15+'FL-Biomass3 of 4'!J16+H16</f>
        <v>387908.51629487076</v>
      </c>
      <c r="J16" s="226">
        <f>'FL-Biomass1 of 4'!I15-'FL-Biomass4 of 4'!I16</f>
        <v>557237.42656712921</v>
      </c>
      <c r="K16" s="522">
        <v>523139.65</v>
      </c>
      <c r="L16" s="523">
        <f t="shared" si="0"/>
        <v>2043203.897412807</v>
      </c>
      <c r="M16" s="523">
        <f t="shared" si="2"/>
        <v>3.9056567350855684</v>
      </c>
      <c r="N16">
        <f>K16/K23</f>
        <v>8.6370733255639709E-2</v>
      </c>
      <c r="O16" s="507">
        <f>M16*N16</f>
        <v>0.3373344360541683</v>
      </c>
    </row>
    <row r="17" spans="1:17" ht="40.200000000000003" thickBot="1" x14ac:dyDescent="0.3">
      <c r="A17" s="631"/>
      <c r="B17" s="631"/>
      <c r="C17" s="67" t="s">
        <v>209</v>
      </c>
      <c r="D17" s="72">
        <f>'DA y FE'!J15</f>
        <v>936</v>
      </c>
      <c r="E17" s="72">
        <f>'DA y FE'!Z15</f>
        <v>68.84</v>
      </c>
      <c r="F17" s="72">
        <v>0</v>
      </c>
      <c r="G17" s="72">
        <f>'DA y FE'!$M$11</f>
        <v>0.47</v>
      </c>
      <c r="H17" s="72">
        <f t="shared" si="1"/>
        <v>15142.046400000001</v>
      </c>
      <c r="I17" s="224">
        <f>'FL-Biomass2 of 4'!H16+'FL-Biomass3 of 4'!J17+H17</f>
        <v>249327.69850788798</v>
      </c>
      <c r="J17" s="226">
        <f>'FL-Biomass1 of 4'!I16-'FL-Biomass4 of 4'!I17</f>
        <v>56340.949599311949</v>
      </c>
      <c r="K17" s="522">
        <v>374630.66</v>
      </c>
      <c r="L17" s="523">
        <f t="shared" si="0"/>
        <v>206583.4818641438</v>
      </c>
      <c r="M17" s="523">
        <f t="shared" si="2"/>
        <v>0.55143239441252301</v>
      </c>
      <c r="N17">
        <f>K17/K23</f>
        <v>6.1851791972266389E-2</v>
      </c>
      <c r="O17" s="507">
        <f>M17*N17</f>
        <v>3.4107081745972122E-2</v>
      </c>
    </row>
    <row r="18" spans="1:17" ht="40.200000000000003" thickBot="1" x14ac:dyDescent="0.3">
      <c r="A18" s="631"/>
      <c r="B18" s="631"/>
      <c r="C18" s="67" t="s">
        <v>210</v>
      </c>
      <c r="D18" s="72">
        <f>'DA y FE'!J16</f>
        <v>62.4</v>
      </c>
      <c r="E18" s="72">
        <f>'DA y FE'!Z16</f>
        <v>111.36</v>
      </c>
      <c r="F18" s="72">
        <v>0</v>
      </c>
      <c r="G18" s="72">
        <f>'DA y FE'!$M$11</f>
        <v>0.47</v>
      </c>
      <c r="H18" s="72">
        <f t="shared" si="1"/>
        <v>1632.9830399999998</v>
      </c>
      <c r="I18" s="224">
        <f>'FL-Biomass2 of 4'!H17+'FL-Biomass3 of 4'!J18+H18</f>
        <v>328328.86679427879</v>
      </c>
      <c r="J18" s="226">
        <f>'FL-Biomass1 of 4'!I17-'FL-Biomass4 of 4'!I18</f>
        <v>5128657.666938521</v>
      </c>
      <c r="K18" s="522">
        <v>3020449.96</v>
      </c>
      <c r="L18" s="523">
        <f t="shared" si="0"/>
        <v>18805078.11210791</v>
      </c>
      <c r="M18" s="523">
        <f t="shared" si="2"/>
        <v>6.2259194362246317</v>
      </c>
      <c r="N18">
        <f>K18/K23</f>
        <v>0.4986784653145056</v>
      </c>
      <c r="O18" s="507">
        <f>M18*N18</f>
        <v>3.1047319496282513</v>
      </c>
    </row>
    <row r="19" spans="1:17" ht="40.200000000000003" thickBot="1" x14ac:dyDescent="0.3">
      <c r="A19" s="631"/>
      <c r="B19" s="631"/>
      <c r="C19" s="67" t="s">
        <v>211</v>
      </c>
      <c r="D19" s="72">
        <f>'DA y FE'!J17</f>
        <v>62.4</v>
      </c>
      <c r="E19" s="72">
        <f>'DA y FE'!Z17</f>
        <v>55.43</v>
      </c>
      <c r="F19" s="72">
        <v>0</v>
      </c>
      <c r="G19" s="72">
        <f>'DA y FE'!$M$11</f>
        <v>0.47</v>
      </c>
      <c r="H19" s="72">
        <f t="shared" si="1"/>
        <v>812.82551999999987</v>
      </c>
      <c r="I19" s="224">
        <f>'FL-Biomass2 of 4'!H18+'FL-Biomass3 of 4'!J19+H19</f>
        <v>80097.849553748689</v>
      </c>
      <c r="J19" s="226">
        <f>'FL-Biomass1 of 4'!I18-'FL-Biomass4 of 4'!I19</f>
        <v>393582.21021425124</v>
      </c>
      <c r="K19" s="522">
        <v>262182.59999999998</v>
      </c>
      <c r="L19" s="523">
        <f t="shared" si="0"/>
        <v>1443134.7707855878</v>
      </c>
      <c r="M19" s="523">
        <f t="shared" si="2"/>
        <v>5.5043117689182575</v>
      </c>
      <c r="N19">
        <f>K19/K23</f>
        <v>4.328653622196306E-2</v>
      </c>
      <c r="O19" s="507">
        <f>M19*N19</f>
        <v>0.23826259076225773</v>
      </c>
    </row>
    <row r="20" spans="1:17" ht="13.8" thickBot="1" x14ac:dyDescent="0.3">
      <c r="A20" s="631"/>
      <c r="B20" s="631"/>
      <c r="C20" s="68" t="s">
        <v>212</v>
      </c>
      <c r="D20" s="72">
        <f>'DA y FE'!J18</f>
        <v>0</v>
      </c>
      <c r="E20" s="72">
        <f>'DA y FE'!Z18</f>
        <v>69.3</v>
      </c>
      <c r="F20" s="72">
        <v>0</v>
      </c>
      <c r="G20" s="72">
        <f>'DA y FE'!$M$11</f>
        <v>0.47</v>
      </c>
      <c r="H20" s="72">
        <f t="shared" si="1"/>
        <v>0</v>
      </c>
      <c r="I20" s="224">
        <f>'FL-Biomass2 of 4'!H19+'FL-Biomass3 of 4'!J20+H20</f>
        <v>0</v>
      </c>
      <c r="J20" s="226">
        <f>'FL-Biomass1 of 4'!I19-'FL-Biomass4 of 4'!I20</f>
        <v>123420.56191280001</v>
      </c>
      <c r="K20" s="522">
        <v>68313.460000000006</v>
      </c>
      <c r="L20" s="523">
        <f t="shared" si="0"/>
        <v>452542.06034693337</v>
      </c>
      <c r="M20" s="523">
        <f t="shared" si="2"/>
        <v>6.6244933333333336</v>
      </c>
      <c r="N20">
        <f>K20/K23</f>
        <v>1.1278601481324944E-2</v>
      </c>
      <c r="O20" s="507">
        <f>M20*N20</f>
        <v>7.4715020322360548E-2</v>
      </c>
    </row>
    <row r="21" spans="1:17" ht="13.8" thickBot="1" x14ac:dyDescent="0.3">
      <c r="A21" s="631"/>
      <c r="B21" s="631"/>
      <c r="C21" s="69" t="s">
        <v>213</v>
      </c>
      <c r="D21" s="72">
        <f>'DA y FE'!J19</f>
        <v>0</v>
      </c>
      <c r="E21" s="72">
        <f>'DA y FE'!Z19</f>
        <v>50.599999999999994</v>
      </c>
      <c r="F21" s="72">
        <v>0</v>
      </c>
      <c r="G21" s="72">
        <f>'DA y FE'!$M$11</f>
        <v>0.47</v>
      </c>
      <c r="H21" s="72">
        <f t="shared" si="1"/>
        <v>0</v>
      </c>
      <c r="I21" s="224">
        <f>'FL-Biomass2 of 4'!H20+'FL-Biomass3 of 4'!J21+H21</f>
        <v>7622.1612848558034</v>
      </c>
      <c r="J21" s="226">
        <f>'FL-Biomass1 of 4'!I20-'FL-Biomass4 of 4'!I21</f>
        <v>534791.46727154404</v>
      </c>
      <c r="K21" s="522">
        <v>300226.73</v>
      </c>
      <c r="L21" s="523">
        <f t="shared" si="0"/>
        <v>1960902.0466623281</v>
      </c>
      <c r="M21" s="523">
        <f>L21/K21</f>
        <v>6.5314039381580988</v>
      </c>
      <c r="N21">
        <f>K21/K23</f>
        <v>4.9567649504377961E-2</v>
      </c>
      <c r="O21" s="507">
        <f>M21*N21</f>
        <v>0.32374634117813456</v>
      </c>
    </row>
    <row r="22" spans="1:17" ht="24.75" customHeight="1" thickBot="1" x14ac:dyDescent="0.3">
      <c r="A22" s="626"/>
      <c r="B22" s="626"/>
      <c r="C22" s="69" t="s">
        <v>214</v>
      </c>
      <c r="D22" s="72">
        <f>'DA y FE'!J20</f>
        <v>62.4</v>
      </c>
      <c r="E22" s="72">
        <f>'DA y FE'!Z20</f>
        <v>90</v>
      </c>
      <c r="F22" s="72">
        <v>0</v>
      </c>
      <c r="G22" s="72">
        <f>'DA y FE'!$M$11</f>
        <v>0.47</v>
      </c>
      <c r="H22" s="72">
        <f t="shared" si="1"/>
        <v>1319.76</v>
      </c>
      <c r="I22" s="224">
        <f>'FL-Biomass2 of 4'!H21+'FL-Biomass3 of 4'!J22+H22</f>
        <v>973339.56525527989</v>
      </c>
      <c r="J22" s="226">
        <f>'FL-Biomass1 of 4'!I21-'FL-Biomass4 of 4'!I22</f>
        <v>-436765.46990291984</v>
      </c>
      <c r="K22">
        <v>97016.13</v>
      </c>
      <c r="L22" s="507">
        <f t="shared" ref="L22:L23" si="3">((J22*44)/12)</f>
        <v>-1601473.3896440396</v>
      </c>
      <c r="M22" s="507">
        <f>L22/K22</f>
        <v>-16.507289969658029</v>
      </c>
      <c r="O22" s="507">
        <f>SUM(O13:O21)</f>
        <v>4.2922504191871473</v>
      </c>
    </row>
    <row r="23" spans="1:17" ht="13.8" thickBot="1" x14ac:dyDescent="0.3">
      <c r="A23" s="627" t="s">
        <v>20</v>
      </c>
      <c r="B23" s="628"/>
      <c r="C23" s="629"/>
      <c r="D23" s="228">
        <f>SUM(D13:D22)</f>
        <v>3120.0000000000005</v>
      </c>
      <c r="E23" s="17"/>
      <c r="F23" s="17"/>
      <c r="G23" s="17"/>
      <c r="H23" s="72">
        <f>SUM(H13:H22)</f>
        <v>55192.216559999993</v>
      </c>
      <c r="I23" s="72">
        <f>SUM(I13:I22)</f>
        <v>2845528.0346304262</v>
      </c>
      <c r="J23" s="227">
        <f>SUM(J13:J22)</f>
        <v>6653535.1995059336</v>
      </c>
      <c r="K23">
        <f>SUM(K13:K22)</f>
        <v>6056908.7499999991</v>
      </c>
      <c r="L23" s="507">
        <f t="shared" si="3"/>
        <v>24396295.731521755</v>
      </c>
      <c r="M23" s="507">
        <f>L23/K23</f>
        <v>4.0278460083325109</v>
      </c>
    </row>
    <row r="24" spans="1:17" ht="24" customHeight="1" x14ac:dyDescent="0.25">
      <c r="A24" s="705" t="s">
        <v>837</v>
      </c>
      <c r="B24" s="705"/>
      <c r="C24" s="705"/>
      <c r="D24" s="705"/>
      <c r="E24" s="705"/>
      <c r="F24" s="705"/>
      <c r="G24" s="705"/>
      <c r="H24" s="705"/>
      <c r="I24" s="705"/>
      <c r="J24" s="705"/>
      <c r="M24" s="507"/>
      <c r="Q24" s="364" t="s">
        <v>859</v>
      </c>
    </row>
    <row r="25" spans="1:17" x14ac:dyDescent="0.25">
      <c r="J25" s="508">
        <f>SUM(J13:J21)</f>
        <v>7090300.6694088532</v>
      </c>
      <c r="K25" s="364">
        <f>SUM(K13:K21)</f>
        <v>5959892.6199999992</v>
      </c>
      <c r="L25" s="508">
        <f>SUM(L13:L21)</f>
        <v>25997769.121165797</v>
      </c>
      <c r="M25" s="507">
        <f t="shared" ref="M25" si="4">L25/K25</f>
        <v>4.3621203902102854</v>
      </c>
    </row>
    <row r="26" spans="1:17" x14ac:dyDescent="0.25">
      <c r="A26" s="661" t="s">
        <v>312</v>
      </c>
      <c r="B26" s="662"/>
      <c r="C26" s="662"/>
      <c r="D26" s="662"/>
      <c r="E26" s="662"/>
      <c r="F26" s="662"/>
      <c r="G26" s="663"/>
      <c r="I26" s="507"/>
    </row>
    <row r="27" spans="1:17" x14ac:dyDescent="0.25">
      <c r="A27" s="691" t="s">
        <v>215</v>
      </c>
      <c r="B27" s="692"/>
      <c r="C27" s="692"/>
      <c r="D27" s="692"/>
      <c r="E27" s="692"/>
      <c r="F27" s="692"/>
      <c r="G27" s="693"/>
      <c r="I27" s="507"/>
      <c r="L27" s="507"/>
      <c r="M27" s="364"/>
    </row>
    <row r="28" spans="1:17" x14ac:dyDescent="0.25">
      <c r="A28" s="688"/>
      <c r="B28" s="689"/>
      <c r="C28" s="689"/>
      <c r="D28" s="689"/>
      <c r="E28" s="689"/>
      <c r="F28" s="689"/>
      <c r="G28" s="690"/>
    </row>
    <row r="29" spans="1:17" x14ac:dyDescent="0.25">
      <c r="A29" s="86" t="s">
        <v>216</v>
      </c>
      <c r="B29" s="86" t="s">
        <v>217</v>
      </c>
      <c r="C29" s="654" t="s">
        <v>218</v>
      </c>
      <c r="D29" s="654"/>
      <c r="E29" s="654"/>
      <c r="F29" s="654" t="s">
        <v>219</v>
      </c>
      <c r="G29" s="654"/>
    </row>
    <row r="30" spans="1:17" ht="30.6" x14ac:dyDescent="0.3">
      <c r="A30" s="87" t="s">
        <v>790</v>
      </c>
      <c r="B30" s="229" t="s">
        <v>43</v>
      </c>
      <c r="C30" s="697" t="s">
        <v>740</v>
      </c>
      <c r="D30" s="697"/>
      <c r="E30" s="698"/>
      <c r="F30" s="694"/>
      <c r="G30" s="695"/>
    </row>
    <row r="31" spans="1:17" ht="30.6" x14ac:dyDescent="0.3">
      <c r="A31" s="87" t="s">
        <v>338</v>
      </c>
      <c r="B31" s="229" t="s">
        <v>44</v>
      </c>
      <c r="C31" s="702" t="s">
        <v>741</v>
      </c>
      <c r="D31" s="703"/>
      <c r="E31" s="703"/>
      <c r="F31" s="648"/>
      <c r="G31" s="650"/>
    </row>
    <row r="32" spans="1:17" ht="45.75" customHeight="1" x14ac:dyDescent="0.25">
      <c r="A32" s="87" t="s">
        <v>222</v>
      </c>
      <c r="B32" s="229" t="s">
        <v>12</v>
      </c>
      <c r="C32" s="702" t="s">
        <v>821</v>
      </c>
      <c r="D32" s="703"/>
      <c r="E32" s="703"/>
      <c r="F32" s="685"/>
      <c r="G32" s="683"/>
    </row>
    <row r="33" spans="1:7" ht="20.399999999999999" x14ac:dyDescent="0.25">
      <c r="A33" s="87" t="s">
        <v>223</v>
      </c>
      <c r="B33" s="229" t="s">
        <v>14</v>
      </c>
      <c r="C33" s="681" t="s">
        <v>232</v>
      </c>
      <c r="D33" s="703"/>
      <c r="E33" s="703"/>
      <c r="F33" s="682"/>
      <c r="G33" s="683"/>
    </row>
  </sheetData>
  <mergeCells count="38">
    <mergeCell ref="A24:J24"/>
    <mergeCell ref="C1:J1"/>
    <mergeCell ref="A28:G28"/>
    <mergeCell ref="A27:G27"/>
    <mergeCell ref="A1:B1"/>
    <mergeCell ref="A2:B2"/>
    <mergeCell ref="C2:I2"/>
    <mergeCell ref="A3:B3"/>
    <mergeCell ref="C3:I3"/>
    <mergeCell ref="A4:B4"/>
    <mergeCell ref="C4:I4"/>
    <mergeCell ref="A5:B5"/>
    <mergeCell ref="D5:H5"/>
    <mergeCell ref="A6:B6"/>
    <mergeCell ref="C6:C12"/>
    <mergeCell ref="A7:A12"/>
    <mergeCell ref="B7:B12"/>
    <mergeCell ref="D7:D8"/>
    <mergeCell ref="E7:E8"/>
    <mergeCell ref="J9:J11"/>
    <mergeCell ref="A23:C23"/>
    <mergeCell ref="I7:I8"/>
    <mergeCell ref="D9:D11"/>
    <mergeCell ref="E9:E11"/>
    <mergeCell ref="H9:H11"/>
    <mergeCell ref="A13:A22"/>
    <mergeCell ref="B13:B22"/>
    <mergeCell ref="C32:E32"/>
    <mergeCell ref="F32:G32"/>
    <mergeCell ref="C33:E33"/>
    <mergeCell ref="F33:G33"/>
    <mergeCell ref="A26:G26"/>
    <mergeCell ref="C29:E29"/>
    <mergeCell ref="F29:G29"/>
    <mergeCell ref="C30:E30"/>
    <mergeCell ref="F30:G30"/>
    <mergeCell ref="C31:E31"/>
    <mergeCell ref="F31:G31"/>
  </mergeCells>
  <phoneticPr fontId="9"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G19"/>
  <sheetViews>
    <sheetView workbookViewId="0">
      <selection activeCell="C1" sqref="C1:F1"/>
    </sheetView>
  </sheetViews>
  <sheetFormatPr defaultColWidth="8.77734375" defaultRowHeight="13.2" x14ac:dyDescent="0.25"/>
  <cols>
    <col min="1" max="6" width="16.77734375" customWidth="1"/>
  </cols>
  <sheetData>
    <row r="1" spans="1:6" ht="13.8" thickBot="1" x14ac:dyDescent="0.3">
      <c r="A1" s="632" t="s">
        <v>0</v>
      </c>
      <c r="B1" s="633"/>
      <c r="C1" s="634" t="s">
        <v>287</v>
      </c>
      <c r="D1" s="635"/>
      <c r="E1" s="635"/>
      <c r="F1" s="636"/>
    </row>
    <row r="2" spans="1:6" ht="36" customHeight="1" thickBot="1" x14ac:dyDescent="0.3">
      <c r="A2" s="632" t="s">
        <v>288</v>
      </c>
      <c r="B2" s="633"/>
      <c r="C2" s="634" t="s">
        <v>346</v>
      </c>
      <c r="D2" s="635"/>
      <c r="E2" s="635"/>
      <c r="F2" s="636"/>
    </row>
    <row r="3" spans="1:6" ht="13.8" thickBot="1" x14ac:dyDescent="0.3">
      <c r="A3" s="632" t="s">
        <v>289</v>
      </c>
      <c r="B3" s="633"/>
      <c r="C3" s="634" t="s">
        <v>1</v>
      </c>
      <c r="D3" s="635"/>
      <c r="E3" s="635"/>
      <c r="F3" s="636"/>
    </row>
    <row r="4" spans="1:6" ht="13.8" thickBot="1" x14ac:dyDescent="0.3">
      <c r="A4" s="632" t="s">
        <v>290</v>
      </c>
      <c r="B4" s="633"/>
      <c r="C4" s="634" t="s">
        <v>351</v>
      </c>
      <c r="D4" s="635"/>
      <c r="E4" s="635"/>
      <c r="F4" s="636"/>
    </row>
    <row r="5" spans="1:6" ht="13.8" thickBot="1" x14ac:dyDescent="0.3">
      <c r="A5" s="637" t="s">
        <v>291</v>
      </c>
      <c r="B5" s="638"/>
      <c r="C5" s="1" t="s">
        <v>292</v>
      </c>
      <c r="D5" s="639" t="s">
        <v>345</v>
      </c>
      <c r="E5" s="640"/>
      <c r="F5" s="641"/>
    </row>
    <row r="6" spans="1:6" ht="34.799999999999997" thickBot="1" x14ac:dyDescent="0.3">
      <c r="A6" s="642" t="s">
        <v>298</v>
      </c>
      <c r="B6" s="643"/>
      <c r="C6" s="625" t="s">
        <v>299</v>
      </c>
      <c r="D6" s="3" t="s">
        <v>347</v>
      </c>
      <c r="E6" s="3" t="s">
        <v>348</v>
      </c>
      <c r="F6" s="3" t="s">
        <v>349</v>
      </c>
    </row>
    <row r="7" spans="1:6" ht="14.4" thickBot="1" x14ac:dyDescent="0.3">
      <c r="A7" s="625" t="s">
        <v>296</v>
      </c>
      <c r="B7" s="625" t="s">
        <v>297</v>
      </c>
      <c r="C7" s="631"/>
      <c r="D7" s="4" t="s">
        <v>2</v>
      </c>
      <c r="E7" s="4" t="s">
        <v>352</v>
      </c>
      <c r="F7" s="4" t="s">
        <v>353</v>
      </c>
    </row>
    <row r="8" spans="1:6" ht="14.4" thickBot="1" x14ac:dyDescent="0.35">
      <c r="A8" s="631"/>
      <c r="B8" s="631"/>
      <c r="C8" s="631"/>
      <c r="D8" s="4"/>
      <c r="E8" s="4" t="s">
        <v>350</v>
      </c>
      <c r="F8" s="22" t="s">
        <v>47</v>
      </c>
    </row>
    <row r="9" spans="1:6" ht="14.4" thickBot="1" x14ac:dyDescent="0.35">
      <c r="A9" s="644"/>
      <c r="B9" s="644"/>
      <c r="C9" s="644"/>
      <c r="D9" s="16" t="s">
        <v>10</v>
      </c>
      <c r="E9" s="16" t="s">
        <v>48</v>
      </c>
      <c r="F9" s="5" t="s">
        <v>49</v>
      </c>
    </row>
    <row r="10" spans="1:6" ht="14.4" thickTop="1" thickBot="1" x14ac:dyDescent="0.3">
      <c r="A10" s="710"/>
      <c r="B10" s="710"/>
      <c r="C10" s="4" t="s">
        <v>17</v>
      </c>
      <c r="D10" s="72">
        <v>0</v>
      </c>
      <c r="E10" s="72">
        <v>0</v>
      </c>
      <c r="F10" s="7" t="s">
        <v>270</v>
      </c>
    </row>
    <row r="11" spans="1:6" ht="13.8" thickBot="1" x14ac:dyDescent="0.3">
      <c r="A11" s="711"/>
      <c r="B11" s="711"/>
      <c r="C11" s="4" t="s">
        <v>18</v>
      </c>
      <c r="D11" s="72">
        <v>0</v>
      </c>
      <c r="E11" s="72">
        <v>0</v>
      </c>
      <c r="F11" s="7" t="s">
        <v>270</v>
      </c>
    </row>
    <row r="12" spans="1:6" ht="13.8" thickBot="1" x14ac:dyDescent="0.3">
      <c r="A12" s="671"/>
      <c r="B12" s="671"/>
      <c r="C12" s="4" t="s">
        <v>19</v>
      </c>
      <c r="D12" s="72">
        <v>0</v>
      </c>
      <c r="E12" s="72">
        <v>0</v>
      </c>
      <c r="F12" s="7" t="s">
        <v>270</v>
      </c>
    </row>
    <row r="13" spans="1:6" ht="13.8" thickBot="1" x14ac:dyDescent="0.3">
      <c r="A13" s="627" t="s">
        <v>20</v>
      </c>
      <c r="B13" s="628"/>
      <c r="C13" s="629"/>
      <c r="D13" s="17"/>
      <c r="E13" s="17"/>
      <c r="F13" s="17"/>
    </row>
    <row r="14" spans="1:6" x14ac:dyDescent="0.25">
      <c r="A14" s="167"/>
      <c r="B14" s="167"/>
      <c r="C14" s="167"/>
      <c r="D14" s="168"/>
      <c r="E14" s="168"/>
      <c r="F14" s="166"/>
    </row>
    <row r="15" spans="1:6" x14ac:dyDescent="0.25">
      <c r="A15" s="167"/>
      <c r="B15" s="167"/>
      <c r="C15" s="167"/>
      <c r="D15" s="168"/>
      <c r="E15" s="168"/>
      <c r="F15" s="166"/>
    </row>
    <row r="16" spans="1:6" x14ac:dyDescent="0.25">
      <c r="A16" s="167"/>
      <c r="B16" s="167"/>
      <c r="C16" s="167"/>
      <c r="D16" s="168"/>
      <c r="E16" s="168"/>
      <c r="F16" s="166"/>
    </row>
    <row r="17" spans="1:7" x14ac:dyDescent="0.25">
      <c r="A17" s="706" t="s">
        <v>312</v>
      </c>
      <c r="B17" s="707"/>
      <c r="C17" s="707"/>
      <c r="D17" s="707"/>
      <c r="E17" s="707"/>
      <c r="F17" s="707"/>
      <c r="G17" s="708"/>
    </row>
    <row r="18" spans="1:7" x14ac:dyDescent="0.25">
      <c r="A18" s="691" t="s">
        <v>215</v>
      </c>
      <c r="B18" s="692"/>
      <c r="C18" s="692"/>
      <c r="D18" s="692"/>
      <c r="E18" s="692"/>
      <c r="F18" s="692"/>
      <c r="G18" s="693"/>
    </row>
    <row r="19" spans="1:7" ht="67.5" customHeight="1" x14ac:dyDescent="0.25">
      <c r="A19" s="709" t="s">
        <v>584</v>
      </c>
      <c r="B19" s="709"/>
      <c r="C19" s="709"/>
      <c r="D19" s="709"/>
      <c r="E19" s="709"/>
      <c r="F19" s="709"/>
      <c r="G19" s="709"/>
    </row>
  </sheetData>
  <mergeCells count="20">
    <mergeCell ref="A17:G17"/>
    <mergeCell ref="A19:G19"/>
    <mergeCell ref="A10:A12"/>
    <mergeCell ref="B10:B12"/>
    <mergeCell ref="A13:C13"/>
    <mergeCell ref="A18:G18"/>
    <mergeCell ref="A5:B5"/>
    <mergeCell ref="D5:F5"/>
    <mergeCell ref="A6:B6"/>
    <mergeCell ref="C6:C9"/>
    <mergeCell ref="A7:A9"/>
    <mergeCell ref="B7:B9"/>
    <mergeCell ref="A3:B3"/>
    <mergeCell ref="C3:F3"/>
    <mergeCell ref="A4:B4"/>
    <mergeCell ref="C4:F4"/>
    <mergeCell ref="A1:B1"/>
    <mergeCell ref="C1:F1"/>
    <mergeCell ref="A2:B2"/>
    <mergeCell ref="C2:F2"/>
  </mergeCells>
  <phoneticPr fontId="9"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Introducción</vt:lpstr>
      <vt:lpstr>DA y FE</vt:lpstr>
      <vt:lpstr>DA Uso de la tierra</vt:lpstr>
      <vt:lpstr>Resumen</vt:lpstr>
      <vt:lpstr>FL-Biomass1 of 4</vt:lpstr>
      <vt:lpstr>FL-Biomass2 of 4</vt:lpstr>
      <vt:lpstr>FL-Biomass3 of 4</vt:lpstr>
      <vt:lpstr>FL-Biomass4 of 4</vt:lpstr>
      <vt:lpstr>FL-Soils1 of 1</vt:lpstr>
      <vt:lpstr>L-FL-Biomass1 of 4</vt:lpstr>
      <vt:lpstr>L-FL-Biomass2 of 4</vt:lpstr>
      <vt:lpstr>L-FL-Biomass3 of 4</vt:lpstr>
      <vt:lpstr>L-FL-Biomass4 of 4</vt:lpstr>
      <vt:lpstr>L-FL-DOM1 of 1</vt:lpstr>
      <vt:lpstr>L-LF-Soils1 of 2</vt:lpstr>
      <vt:lpstr>L-LF-Soils2 of 2</vt:lpstr>
      <vt:lpstr>CL-Biomass1 of 1</vt:lpstr>
      <vt:lpstr>CL-Soils1 of 2</vt:lpstr>
      <vt:lpstr>CL-Soils2 of 2</vt:lpstr>
      <vt:lpstr>L-CL-Biomass1 of 1</vt:lpstr>
      <vt:lpstr>L-CL-DOM1 of 1</vt:lpstr>
      <vt:lpstr>L-CL-Soils1 of 2</vt:lpstr>
      <vt:lpstr>L-CL-Soils2 of 2</vt:lpstr>
      <vt:lpstr>GL-Soils1 of 2</vt:lpstr>
      <vt:lpstr>GL-Soils2 of 2</vt:lpstr>
      <vt:lpstr>L-GL-Biomass1 of 1</vt:lpstr>
      <vt:lpstr>L-GL-DOM1 of 1</vt:lpstr>
      <vt:lpstr>L-GL-Soils1 of 2</vt:lpstr>
      <vt:lpstr>L-GL-Soils2 of 2</vt:lpstr>
      <vt:lpstr>WL-CO2_Peatlands1 of 3</vt:lpstr>
      <vt:lpstr>WL-CO2_Peatlands2 of 3</vt:lpstr>
      <vt:lpstr>WL-CO2_Peatlands3 of 3</vt:lpstr>
      <vt:lpstr>WL-N2O_Peatlands1 of 1</vt:lpstr>
      <vt:lpstr>L-WL-N2O_Peatlands1 of 1</vt:lpstr>
      <vt:lpstr>L-WL-CO2_Flooded1 of 1</vt:lpstr>
      <vt:lpstr>SL-Soils1 of 1</vt:lpstr>
      <vt:lpstr>L-SL-Biomass1 of 1</vt:lpstr>
      <vt:lpstr>L-SL-DOM1 of 1</vt:lpstr>
      <vt:lpstr>L-SL-Soils1 of 2</vt:lpstr>
      <vt:lpstr>L-SL-Soils2 of 2</vt:lpstr>
      <vt:lpstr>L-OL-Biomass1 of 1</vt:lpstr>
      <vt:lpstr>OL-Soils1 of 2</vt:lpstr>
      <vt:lpstr>OL-Soils2 of 2</vt:lpstr>
      <vt:lpstr>Biomass Burning FL</vt:lpstr>
      <vt:lpstr>Visión General</vt:lpstr>
      <vt:lpstr>Hoja1</vt:lpstr>
    </vt:vector>
  </TitlesOfParts>
  <Company>IGES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buendia</dc:creator>
  <cp:lastModifiedBy>Rosa</cp:lastModifiedBy>
  <dcterms:created xsi:type="dcterms:W3CDTF">2007-03-13T06:40:58Z</dcterms:created>
  <dcterms:modified xsi:type="dcterms:W3CDTF">2024-04-30T03:18:18Z</dcterms:modified>
</cp:coreProperties>
</file>