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s\Documents\Proyecto USFQ\Producto 7\Data_Raw\"/>
    </mc:Choice>
  </mc:AlternateContent>
  <xr:revisionPtr revIDLastSave="0" documentId="13_ncr:1_{B272DAE7-9AF6-4B8B-837D-7E0A62733B7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otros benefici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4" l="1"/>
  <c r="E35" i="4"/>
  <c r="E36" i="4"/>
  <c r="E37" i="4"/>
  <c r="E38" i="4"/>
  <c r="E39" i="4"/>
  <c r="E40" i="4"/>
  <c r="E33" i="4"/>
  <c r="D31" i="4"/>
  <c r="C31" i="4"/>
  <c r="B31" i="4"/>
  <c r="E24" i="4"/>
  <c r="C23" i="4"/>
  <c r="C24" i="4"/>
  <c r="C25" i="4"/>
  <c r="C26" i="4"/>
  <c r="C27" i="4"/>
  <c r="C28" i="4"/>
  <c r="C29" i="4"/>
  <c r="C22" i="4"/>
  <c r="C13" i="4"/>
  <c r="C14" i="4"/>
  <c r="C15" i="4"/>
  <c r="C16" i="4"/>
  <c r="C17" i="4"/>
  <c r="C18" i="4"/>
  <c r="C19" i="4"/>
  <c r="C12" i="4"/>
  <c r="C3" i="4"/>
  <c r="C4" i="4"/>
  <c r="C5" i="4"/>
  <c r="C6" i="4"/>
  <c r="C7" i="4"/>
  <c r="C8" i="4"/>
  <c r="C9" i="4"/>
  <c r="C2" i="4"/>
  <c r="D57" i="1"/>
  <c r="K65" i="1"/>
  <c r="F60" i="1"/>
  <c r="F57" i="1"/>
  <c r="F58" i="1"/>
  <c r="F59" i="1"/>
  <c r="F56" i="1"/>
  <c r="D59" i="1"/>
  <c r="D58" i="1"/>
  <c r="D56" i="1"/>
  <c r="C60" i="1"/>
  <c r="E59" i="1"/>
  <c r="E58" i="1"/>
  <c r="E57" i="1"/>
  <c r="E56" i="1"/>
  <c r="I14" i="1" l="1"/>
  <c r="I3" i="1"/>
  <c r="P58" i="1"/>
  <c r="P53" i="1"/>
  <c r="P49" i="1"/>
  <c r="P44" i="1"/>
  <c r="D38" i="1"/>
  <c r="J62" i="1"/>
  <c r="L45" i="1" s="1"/>
  <c r="J60" i="1"/>
  <c r="J55" i="1"/>
  <c r="J51" i="1"/>
  <c r="J46" i="1"/>
  <c r="F48" i="1"/>
  <c r="F39" i="1"/>
  <c r="G39" i="1" s="1"/>
  <c r="D42" i="1"/>
  <c r="H37" i="1" s="1"/>
  <c r="C38" i="1"/>
  <c r="A38" i="1"/>
  <c r="C29" i="1"/>
  <c r="D27" i="1" s="1"/>
  <c r="I28" i="1"/>
  <c r="I27" i="1"/>
  <c r="I26" i="1"/>
  <c r="C17" i="1"/>
  <c r="D16" i="1" s="1"/>
  <c r="I16" i="1"/>
  <c r="I15" i="1"/>
  <c r="D5" i="1"/>
  <c r="D4" i="1"/>
  <c r="D3" i="1"/>
  <c r="I5" i="1"/>
  <c r="I4" i="1"/>
  <c r="C6" i="1"/>
  <c r="L50" i="1" l="1"/>
  <c r="L54" i="1"/>
  <c r="D14" i="1"/>
  <c r="D17" i="1" s="1"/>
  <c r="D28" i="1"/>
  <c r="F45" i="1"/>
  <c r="L59" i="1"/>
  <c r="J8" i="1"/>
  <c r="D15" i="1"/>
  <c r="F42" i="1"/>
  <c r="D26" i="1"/>
  <c r="I31" i="1"/>
  <c r="D29" i="1"/>
  <c r="E28" i="1" s="1"/>
  <c r="E15" i="1"/>
  <c r="E16" i="1"/>
  <c r="D6" i="1"/>
  <c r="E4" i="1" s="1"/>
  <c r="E14" i="1" l="1"/>
  <c r="I19" i="1"/>
  <c r="E5" i="1"/>
  <c r="E3" i="1"/>
  <c r="E27" i="1"/>
  <c r="E26" i="1"/>
</calcChain>
</file>

<file path=xl/sharedStrings.xml><?xml version="1.0" encoding="utf-8"?>
<sst xmlns="http://schemas.openxmlformats.org/spreadsheetml/2006/main" count="139" uniqueCount="65">
  <si>
    <t>Region</t>
  </si>
  <si>
    <t>Amazonia</t>
  </si>
  <si>
    <t>Costa</t>
  </si>
  <si>
    <t>Sierra</t>
  </si>
  <si>
    <t xml:space="preserve">% de superficie a restaurar </t>
  </si>
  <si>
    <t>Precio ponderado [USD /ha]</t>
  </si>
  <si>
    <t>Total:</t>
  </si>
  <si>
    <t>Precio ponderado nacional [USD/ha.año]</t>
  </si>
  <si>
    <t>Año 1</t>
  </si>
  <si>
    <t>Superficie de Muy Alta prioridad para restauración por región [ha]</t>
  </si>
  <si>
    <t>Total de superficie por región [Ha]</t>
  </si>
  <si>
    <t>Costo restauración activa [USD/ha]</t>
  </si>
  <si>
    <t>Restauración pasiva [USD/ha]</t>
  </si>
  <si>
    <t>Restauración sistema silvopastoril [USD/ha]</t>
  </si>
  <si>
    <t>Año 2</t>
  </si>
  <si>
    <t>36480000,00</t>
  </si>
  <si>
    <t>5976320,00</t>
  </si>
  <si>
    <t>dinero</t>
  </si>
  <si>
    <t>USD</t>
  </si>
  <si>
    <t>hectareas</t>
  </si>
  <si>
    <t>Año 3</t>
  </si>
  <si>
    <t xml:space="preserve">proporción de superficie a restaurar </t>
  </si>
  <si>
    <t>Ha</t>
  </si>
  <si>
    <t>USD/ha</t>
  </si>
  <si>
    <t xml:space="preserve">Balsa </t>
  </si>
  <si>
    <t>Costo USD/ha</t>
  </si>
  <si>
    <t>Pachaco</t>
  </si>
  <si>
    <t>ha</t>
  </si>
  <si>
    <t>Melina</t>
  </si>
  <si>
    <t>Costo</t>
  </si>
  <si>
    <t>Bambu</t>
  </si>
  <si>
    <t>costo</t>
  </si>
  <si>
    <t>Superficie total</t>
  </si>
  <si>
    <t>Proportioj</t>
  </si>
  <si>
    <t>Promedio ponderado costo</t>
  </si>
  <si>
    <t>USD total</t>
  </si>
  <si>
    <t>costo USD/ha</t>
  </si>
  <si>
    <t>Total</t>
  </si>
  <si>
    <t>beneficio economico</t>
  </si>
  <si>
    <t>%</t>
  </si>
  <si>
    <t>Costo [USD]</t>
  </si>
  <si>
    <t>Costo Ponderado</t>
  </si>
  <si>
    <t>Recursos geneticos</t>
  </si>
  <si>
    <t>Recursos medicinales</t>
  </si>
  <si>
    <t>Regulación de la calidad del aire</t>
  </si>
  <si>
    <t>Moderación de eventos extremos</t>
  </si>
  <si>
    <t>Regulación de flujos de agua</t>
  </si>
  <si>
    <t>Control biológico</t>
  </si>
  <si>
    <t>Mantenimiento de ciclo migratorio de especies</t>
  </si>
  <si>
    <t>Beneficios paisajísticos</t>
  </si>
  <si>
    <t>Bosque seco</t>
  </si>
  <si>
    <t>Bosque montano</t>
  </si>
  <si>
    <t>Beneficios ecosistémicos</t>
  </si>
  <si>
    <t>Hectáreas en Socio Bosque</t>
  </si>
  <si>
    <t>Valor (USD/ha)</t>
  </si>
  <si>
    <t>Bosque seco (USD/ha)</t>
  </si>
  <si>
    <t>Bosque humedo tropical (USD/ha)</t>
  </si>
  <si>
    <t>Bosque montano (USD/ha)</t>
  </si>
  <si>
    <t>Valor Total ponderado  (USD/ha)</t>
  </si>
  <si>
    <t>Fuente</t>
  </si>
  <si>
    <t>Tabla 17 Informe Técnico Socio Bosque II (MAATE, 2021)</t>
  </si>
  <si>
    <t>Bosque húmedo tropical</t>
  </si>
  <si>
    <t>Tabla 18 Informe Técnico Socio Bosque II (MAATE, 2021)</t>
  </si>
  <si>
    <t>Tabla 19. Informe Técnico Socio Bosque II (MAATE, 2021)</t>
  </si>
  <si>
    <t>Superficie total de bosque en 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</si>
</sst>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9" fontId="0" fillId="0" borderId="0" xfId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9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166" fontId="1" fillId="5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" fillId="0" borderId="7" xfId="0" applyFon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1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opLeftCell="D42" workbookViewId="0">
      <selection activeCell="A55" sqref="A55:F60"/>
    </sheetView>
  </sheetViews>
  <sheetFormatPr defaultRowHeight="14.4" x14ac:dyDescent="0.3"/>
  <cols>
    <col min="1" max="1" width="9" bestFit="1" customWidth="1"/>
    <col min="2" max="2" width="16.21875" customWidth="1"/>
    <col min="3" max="3" width="16.88671875" customWidth="1"/>
    <col min="4" max="4" width="9.33203125" customWidth="1"/>
    <col min="5" max="5" width="11" customWidth="1"/>
    <col min="6" max="6" width="15.21875" bestFit="1" customWidth="1"/>
    <col min="7" max="7" width="13.6640625" customWidth="1"/>
    <col min="8" max="8" width="12.77734375" customWidth="1"/>
    <col min="9" max="9" width="14" customWidth="1"/>
  </cols>
  <sheetData>
    <row r="1" spans="1:10" x14ac:dyDescent="0.3">
      <c r="F1">
        <v>1</v>
      </c>
    </row>
    <row r="2" spans="1:10" s="1" customFormat="1" ht="72" x14ac:dyDescent="0.3">
      <c r="A2" s="1" t="s">
        <v>0</v>
      </c>
      <c r="B2" s="5" t="s">
        <v>10</v>
      </c>
      <c r="C2" s="5" t="s">
        <v>9</v>
      </c>
      <c r="D2" s="5" t="s">
        <v>21</v>
      </c>
      <c r="E2" s="4" t="s">
        <v>4</v>
      </c>
      <c r="F2" s="5" t="s">
        <v>11</v>
      </c>
      <c r="G2" s="4" t="s">
        <v>12</v>
      </c>
      <c r="H2" s="4" t="s">
        <v>13</v>
      </c>
      <c r="I2" s="5" t="s">
        <v>5</v>
      </c>
    </row>
    <row r="3" spans="1:10" x14ac:dyDescent="0.3">
      <c r="A3" t="s">
        <v>1</v>
      </c>
      <c r="B3">
        <v>11657811</v>
      </c>
      <c r="C3">
        <v>348918</v>
      </c>
      <c r="D3" s="8">
        <f>(C3/C6)</f>
        <v>0.53605551706178689</v>
      </c>
      <c r="E3" s="3">
        <f>(D3/D6)</f>
        <v>0.53605551706178689</v>
      </c>
      <c r="F3" s="2">
        <v>1491.34</v>
      </c>
      <c r="G3" s="2">
        <v>1078.3399999999999</v>
      </c>
      <c r="H3" s="2">
        <v>1502.59</v>
      </c>
      <c r="I3">
        <f>F3*F1+G3*G1+H3*H1</f>
        <v>1491.34</v>
      </c>
    </row>
    <row r="4" spans="1:10" x14ac:dyDescent="0.3">
      <c r="A4" t="s">
        <v>2</v>
      </c>
      <c r="B4">
        <v>7173925</v>
      </c>
      <c r="C4">
        <v>133575</v>
      </c>
      <c r="D4" s="8">
        <f>(C4/C6)</f>
        <v>0.20521617025068406</v>
      </c>
      <c r="E4" s="3">
        <f>(D4/D6)</f>
        <v>0.20521617025068406</v>
      </c>
      <c r="F4" s="2">
        <v>1571.34</v>
      </c>
      <c r="G4" s="2">
        <v>1001.34</v>
      </c>
      <c r="H4" s="2">
        <v>1417.59</v>
      </c>
      <c r="I4">
        <f>F4*F1+G4*G1+H4*H1</f>
        <v>1571.34</v>
      </c>
    </row>
    <row r="5" spans="1:10" x14ac:dyDescent="0.3">
      <c r="A5" t="s">
        <v>3</v>
      </c>
      <c r="B5">
        <v>5967066</v>
      </c>
      <c r="C5">
        <v>168406</v>
      </c>
      <c r="D5" s="8">
        <f>(C5/C6)</f>
        <v>0.25872831268752911</v>
      </c>
      <c r="E5" s="3">
        <f>(D5/D6)</f>
        <v>0.25872831268752911</v>
      </c>
      <c r="F5" s="2">
        <v>1427.34</v>
      </c>
      <c r="G5" s="2">
        <v>1028.3399999999999</v>
      </c>
      <c r="H5" s="2">
        <v>1368.25</v>
      </c>
      <c r="I5">
        <f>F5*F1+G5*G1+H5*H1</f>
        <v>1427.34</v>
      </c>
    </row>
    <row r="6" spans="1:10" x14ac:dyDescent="0.3">
      <c r="B6" s="6"/>
      <c r="C6">
        <f>SUM(C3:C5)</f>
        <v>650899</v>
      </c>
      <c r="D6">
        <f>SUM(D3:D5)</f>
        <v>1</v>
      </c>
      <c r="E6" s="7">
        <v>1</v>
      </c>
    </row>
    <row r="8" spans="1:10" x14ac:dyDescent="0.3">
      <c r="F8" s="6" t="s">
        <v>8</v>
      </c>
      <c r="G8" s="6" t="s">
        <v>7</v>
      </c>
      <c r="J8" s="9">
        <f>I3*D3+I4*D4+I5*D5</f>
        <v>1491.1986816080528</v>
      </c>
    </row>
    <row r="12" spans="1:10" x14ac:dyDescent="0.3">
      <c r="F12">
        <v>0.6</v>
      </c>
      <c r="G12">
        <v>0.1</v>
      </c>
      <c r="H12">
        <v>0.3</v>
      </c>
    </row>
    <row r="13" spans="1:10" ht="57.6" x14ac:dyDescent="0.3">
      <c r="A13" s="1" t="s">
        <v>0</v>
      </c>
      <c r="B13" s="5" t="s">
        <v>10</v>
      </c>
      <c r="C13" s="5" t="s">
        <v>9</v>
      </c>
      <c r="D13" s="5" t="s">
        <v>4</v>
      </c>
      <c r="E13" s="4" t="s">
        <v>4</v>
      </c>
      <c r="F13" s="5" t="s">
        <v>11</v>
      </c>
      <c r="G13" s="5" t="s">
        <v>12</v>
      </c>
      <c r="H13" s="5" t="s">
        <v>13</v>
      </c>
      <c r="I13" s="5" t="s">
        <v>5</v>
      </c>
    </row>
    <row r="14" spans="1:10" x14ac:dyDescent="0.3">
      <c r="A14" t="s">
        <v>1</v>
      </c>
      <c r="B14">
        <v>11657811</v>
      </c>
      <c r="C14">
        <v>348918</v>
      </c>
      <c r="D14">
        <f>(C14/C17)</f>
        <v>0.53605551706178689</v>
      </c>
      <c r="E14" s="3">
        <f>(D14/D17)</f>
        <v>0.53605551706178689</v>
      </c>
      <c r="F14" s="2">
        <v>369.85</v>
      </c>
      <c r="G14" s="2">
        <v>431.29</v>
      </c>
      <c r="H14" s="2">
        <v>328.35</v>
      </c>
      <c r="I14">
        <f>F14*F12+G14*G12+H14*H12</f>
        <v>363.54399999999998</v>
      </c>
    </row>
    <row r="15" spans="1:10" x14ac:dyDescent="0.3">
      <c r="A15" t="s">
        <v>2</v>
      </c>
      <c r="B15">
        <v>7173925</v>
      </c>
      <c r="C15">
        <v>133575</v>
      </c>
      <c r="D15">
        <f>(C15/C17)</f>
        <v>0.20521617025068406</v>
      </c>
      <c r="E15" s="3">
        <f>(D15/D17)</f>
        <v>0.20521617025068406</v>
      </c>
      <c r="F15" s="2">
        <v>374.57</v>
      </c>
      <c r="G15" s="2">
        <v>365.85</v>
      </c>
      <c r="H15" s="2">
        <v>311.35000000000002</v>
      </c>
      <c r="I15">
        <f>F15*F12+G15*G12+H15*H12</f>
        <v>354.73199999999997</v>
      </c>
    </row>
    <row r="16" spans="1:10" x14ac:dyDescent="0.3">
      <c r="A16" t="s">
        <v>3</v>
      </c>
      <c r="B16">
        <v>5967066</v>
      </c>
      <c r="C16">
        <v>168406</v>
      </c>
      <c r="D16">
        <f>(C16/C17)</f>
        <v>0.25872831268752911</v>
      </c>
      <c r="E16" s="3">
        <f>(D16/D17)</f>
        <v>0.25872831268752911</v>
      </c>
      <c r="F16" s="2">
        <v>336.17</v>
      </c>
      <c r="G16" s="2">
        <v>395.29</v>
      </c>
      <c r="H16" s="2">
        <v>299.14999999999998</v>
      </c>
      <c r="I16">
        <f>F16*F12+G16*G12+H16*H12</f>
        <v>330.976</v>
      </c>
    </row>
    <row r="17" spans="1:9" x14ac:dyDescent="0.3">
      <c r="B17" s="6" t="s">
        <v>6</v>
      </c>
      <c r="C17">
        <f>SUM(C14:C16)</f>
        <v>650899</v>
      </c>
      <c r="D17">
        <f>SUM(D14:D16)</f>
        <v>1</v>
      </c>
      <c r="E17" s="7">
        <v>1</v>
      </c>
    </row>
    <row r="19" spans="1:9" x14ac:dyDescent="0.3">
      <c r="F19" s="6" t="s">
        <v>14</v>
      </c>
      <c r="G19" s="6" t="s">
        <v>7</v>
      </c>
      <c r="H19" s="6"/>
      <c r="I19">
        <f>I14*D14+I15*D15+I16*D16</f>
        <v>353.30937142014358</v>
      </c>
    </row>
    <row r="24" spans="1:9" x14ac:dyDescent="0.3">
      <c r="F24">
        <v>0.6</v>
      </c>
      <c r="G24">
        <v>0.1</v>
      </c>
      <c r="H24">
        <v>0.3</v>
      </c>
    </row>
    <row r="25" spans="1:9" ht="57.6" x14ac:dyDescent="0.3">
      <c r="A25" s="1" t="s">
        <v>0</v>
      </c>
      <c r="B25" s="5" t="s">
        <v>10</v>
      </c>
      <c r="C25" s="5" t="s">
        <v>9</v>
      </c>
      <c r="D25" s="5" t="s">
        <v>4</v>
      </c>
      <c r="E25" s="4" t="s">
        <v>4</v>
      </c>
      <c r="F25" s="5" t="s">
        <v>11</v>
      </c>
      <c r="G25" s="5" t="s">
        <v>12</v>
      </c>
      <c r="H25" s="5" t="s">
        <v>13</v>
      </c>
      <c r="I25" s="5" t="s">
        <v>5</v>
      </c>
    </row>
    <row r="26" spans="1:9" x14ac:dyDescent="0.3">
      <c r="A26" t="s">
        <v>1</v>
      </c>
      <c r="B26">
        <v>11657811</v>
      </c>
      <c r="C26">
        <v>348918</v>
      </c>
      <c r="D26">
        <f>(C26/C29)</f>
        <v>0.53605551706178689</v>
      </c>
      <c r="E26" s="3">
        <f>(D26/D29)</f>
        <v>0.53605551706178689</v>
      </c>
      <c r="F26" s="2">
        <v>274.85000000000002</v>
      </c>
      <c r="G26" s="2">
        <v>256.29000000000002</v>
      </c>
      <c r="H26" s="2">
        <v>220.85</v>
      </c>
      <c r="I26">
        <f>F26*F24+G26*G24+H26*H24</f>
        <v>256.79399999999998</v>
      </c>
    </row>
    <row r="27" spans="1:9" x14ac:dyDescent="0.3">
      <c r="A27" t="s">
        <v>2</v>
      </c>
      <c r="B27">
        <v>7173925</v>
      </c>
      <c r="C27">
        <v>133575</v>
      </c>
      <c r="D27">
        <f>(C27/C29)</f>
        <v>0.20521617025068406</v>
      </c>
      <c r="E27" s="3">
        <f>(D27/D29)</f>
        <v>0.20521617025068406</v>
      </c>
      <c r="F27" s="2">
        <v>279.57</v>
      </c>
      <c r="G27" s="2">
        <v>190.85</v>
      </c>
      <c r="H27" s="2">
        <v>157.35</v>
      </c>
      <c r="I27">
        <f>F27*F24+G27*G24+H27*H24</f>
        <v>234.03199999999998</v>
      </c>
    </row>
    <row r="28" spans="1:9" x14ac:dyDescent="0.3">
      <c r="A28" t="s">
        <v>3</v>
      </c>
      <c r="B28">
        <v>5967066</v>
      </c>
      <c r="C28">
        <v>168406</v>
      </c>
      <c r="D28">
        <f>(C28/C29)</f>
        <v>0.25872831268752911</v>
      </c>
      <c r="E28" s="3">
        <f>(D28/D29)</f>
        <v>0.25872831268752911</v>
      </c>
      <c r="F28" s="2">
        <v>245.17</v>
      </c>
      <c r="G28" s="2">
        <v>232.29</v>
      </c>
      <c r="H28" s="2">
        <v>195.65</v>
      </c>
      <c r="I28">
        <f>F28*F24+G28*G24+H28*H24</f>
        <v>229.02599999999995</v>
      </c>
    </row>
    <row r="29" spans="1:9" x14ac:dyDescent="0.3">
      <c r="B29" s="6" t="s">
        <v>6</v>
      </c>
      <c r="C29">
        <f>SUM(C26:C28)</f>
        <v>650899</v>
      </c>
      <c r="D29">
        <f>SUM(D26:D28)</f>
        <v>1</v>
      </c>
      <c r="E29" s="7">
        <v>1</v>
      </c>
    </row>
    <row r="31" spans="1:9" x14ac:dyDescent="0.3">
      <c r="F31" s="6" t="s">
        <v>20</v>
      </c>
      <c r="G31" s="6" t="s">
        <v>7</v>
      </c>
      <c r="H31" s="6"/>
      <c r="I31">
        <f>I26*D26+I27*D27+I28*D28</f>
        <v>244.9385017460466</v>
      </c>
    </row>
    <row r="36" spans="1:16" x14ac:dyDescent="0.3">
      <c r="A36" s="8" t="s">
        <v>15</v>
      </c>
      <c r="C36" t="s">
        <v>15</v>
      </c>
      <c r="D36">
        <v>36480000</v>
      </c>
      <c r="F36">
        <v>408800</v>
      </c>
      <c r="H36">
        <v>45689840</v>
      </c>
      <c r="I36" t="s">
        <v>35</v>
      </c>
    </row>
    <row r="37" spans="1:16" x14ac:dyDescent="0.3">
      <c r="A37" s="8" t="s">
        <v>16</v>
      </c>
      <c r="C37" t="s">
        <v>16</v>
      </c>
      <c r="D37">
        <v>5976320</v>
      </c>
      <c r="H37">
        <f>H36/D42</f>
        <v>1377.6938849354722</v>
      </c>
      <c r="I37" t="s">
        <v>36</v>
      </c>
    </row>
    <row r="38" spans="1:16" x14ac:dyDescent="0.3">
      <c r="A38" s="8" t="e">
        <f>A36+A37</f>
        <v>#VALUE!</v>
      </c>
      <c r="C38" t="e">
        <f>C36+C37</f>
        <v>#VALUE!</v>
      </c>
      <c r="D38">
        <f>D36+D37+F36</f>
        <v>42865120</v>
      </c>
      <c r="E38" t="s">
        <v>17</v>
      </c>
      <c r="F38" t="s">
        <v>18</v>
      </c>
    </row>
    <row r="39" spans="1:16" x14ac:dyDescent="0.3">
      <c r="D39">
        <v>66000</v>
      </c>
      <c r="E39" t="s">
        <v>19</v>
      </c>
      <c r="F39">
        <f>D38/D39</f>
        <v>649.47151515151518</v>
      </c>
      <c r="G39">
        <f>F39/3</f>
        <v>216.49050505050505</v>
      </c>
    </row>
    <row r="40" spans="1:16" x14ac:dyDescent="0.3">
      <c r="D40">
        <v>26000</v>
      </c>
    </row>
    <row r="41" spans="1:16" x14ac:dyDescent="0.3">
      <c r="D41">
        <v>7164</v>
      </c>
    </row>
    <row r="42" spans="1:16" x14ac:dyDescent="0.3">
      <c r="D42">
        <f>D40+D41</f>
        <v>33164</v>
      </c>
      <c r="F42">
        <f>D38/D42</f>
        <v>1292.5195995657941</v>
      </c>
    </row>
    <row r="43" spans="1:16" x14ac:dyDescent="0.3">
      <c r="L43" t="s">
        <v>33</v>
      </c>
      <c r="P43" t="s">
        <v>38</v>
      </c>
    </row>
    <row r="44" spans="1:16" x14ac:dyDescent="0.3">
      <c r="I44" t="s">
        <v>24</v>
      </c>
      <c r="J44">
        <v>14400000</v>
      </c>
      <c r="K44" t="s">
        <v>18</v>
      </c>
      <c r="N44">
        <v>12044160</v>
      </c>
      <c r="P44">
        <f>N44/J45</f>
        <v>1003.68</v>
      </c>
    </row>
    <row r="45" spans="1:16" x14ac:dyDescent="0.3">
      <c r="D45">
        <v>51599426</v>
      </c>
      <c r="F45">
        <f>D45/D42</f>
        <v>1555.8866843565311</v>
      </c>
      <c r="J45">
        <v>12000</v>
      </c>
      <c r="K45" t="s">
        <v>22</v>
      </c>
      <c r="L45">
        <f>J45/J62</f>
        <v>0.46153846153846156</v>
      </c>
    </row>
    <row r="46" spans="1:16" x14ac:dyDescent="0.3">
      <c r="J46">
        <f>J44/J45</f>
        <v>1200</v>
      </c>
      <c r="K46" t="s">
        <v>25</v>
      </c>
    </row>
    <row r="47" spans="1:16" x14ac:dyDescent="0.3">
      <c r="D47" s="2">
        <v>29410.33</v>
      </c>
      <c r="E47" t="s">
        <v>22</v>
      </c>
    </row>
    <row r="48" spans="1:16" x14ac:dyDescent="0.3">
      <c r="D48">
        <v>21000000</v>
      </c>
      <c r="E48" t="s">
        <v>18</v>
      </c>
      <c r="F48">
        <f>D48/D47</f>
        <v>714.03483061903751</v>
      </c>
      <c r="G48" t="s">
        <v>23</v>
      </c>
    </row>
    <row r="49" spans="1:16" x14ac:dyDescent="0.3">
      <c r="I49" t="s">
        <v>28</v>
      </c>
      <c r="J49">
        <v>15200000</v>
      </c>
      <c r="K49" t="s">
        <v>18</v>
      </c>
      <c r="N49">
        <v>57101360</v>
      </c>
      <c r="P49">
        <f>N49/J50</f>
        <v>7137.67</v>
      </c>
    </row>
    <row r="50" spans="1:16" x14ac:dyDescent="0.3">
      <c r="J50">
        <v>8000</v>
      </c>
      <c r="K50" t="s">
        <v>27</v>
      </c>
      <c r="L50">
        <f>J50/J62</f>
        <v>0.30769230769230771</v>
      </c>
    </row>
    <row r="51" spans="1:16" x14ac:dyDescent="0.3">
      <c r="J51">
        <f>J49/J50</f>
        <v>1900</v>
      </c>
      <c r="K51" t="s">
        <v>29</v>
      </c>
    </row>
    <row r="53" spans="1:16" x14ac:dyDescent="0.3">
      <c r="I53" t="s">
        <v>26</v>
      </c>
      <c r="J53">
        <v>3200000</v>
      </c>
      <c r="K53" t="s">
        <v>18</v>
      </c>
      <c r="N53">
        <v>8457040</v>
      </c>
      <c r="P53">
        <f>N53/J54</f>
        <v>4228.5200000000004</v>
      </c>
    </row>
    <row r="54" spans="1:16" x14ac:dyDescent="0.3">
      <c r="J54">
        <v>2000</v>
      </c>
      <c r="K54" t="s">
        <v>27</v>
      </c>
      <c r="L54">
        <f>J54/J62</f>
        <v>7.6923076923076927E-2</v>
      </c>
    </row>
    <row r="55" spans="1:16" x14ac:dyDescent="0.3">
      <c r="B55" t="s">
        <v>40</v>
      </c>
      <c r="C55" t="s">
        <v>22</v>
      </c>
      <c r="D55" t="s">
        <v>39</v>
      </c>
      <c r="E55" t="s">
        <v>23</v>
      </c>
      <c r="F55" t="s">
        <v>41</v>
      </c>
      <c r="J55">
        <f>J53/J54</f>
        <v>1600</v>
      </c>
    </row>
    <row r="56" spans="1:16" x14ac:dyDescent="0.3">
      <c r="A56" t="s">
        <v>24</v>
      </c>
      <c r="B56">
        <v>14400000</v>
      </c>
      <c r="C56">
        <v>12000</v>
      </c>
      <c r="D56" s="10">
        <f>C56/C60</f>
        <v>0.46153846153846156</v>
      </c>
      <c r="E56">
        <f>B56/C56</f>
        <v>1200</v>
      </c>
      <c r="F56" s="11">
        <f>D56*E56</f>
        <v>553.84615384615392</v>
      </c>
    </row>
    <row r="57" spans="1:16" x14ac:dyDescent="0.3">
      <c r="A57" t="s">
        <v>28</v>
      </c>
      <c r="B57">
        <v>15200000</v>
      </c>
      <c r="C57">
        <v>8000</v>
      </c>
      <c r="D57" s="10">
        <f>C57/C60</f>
        <v>0.30769230769230771</v>
      </c>
      <c r="E57">
        <f>B57/C57</f>
        <v>1900</v>
      </c>
      <c r="F57" s="11">
        <f t="shared" ref="F57:F59" si="0">D57*E57</f>
        <v>584.61538461538464</v>
      </c>
    </row>
    <row r="58" spans="1:16" x14ac:dyDescent="0.3">
      <c r="A58" t="s">
        <v>26</v>
      </c>
      <c r="B58">
        <v>3200000</v>
      </c>
      <c r="C58">
        <v>2000</v>
      </c>
      <c r="D58" s="10">
        <f>C58/C60</f>
        <v>7.6923076923076927E-2</v>
      </c>
      <c r="E58">
        <f>B58/C58</f>
        <v>1600</v>
      </c>
      <c r="F58" s="11">
        <f t="shared" si="0"/>
        <v>123.07692307692308</v>
      </c>
      <c r="I58" t="s">
        <v>30</v>
      </c>
      <c r="J58">
        <v>3680000</v>
      </c>
      <c r="K58" t="s">
        <v>18</v>
      </c>
      <c r="N58">
        <v>416360</v>
      </c>
      <c r="P58">
        <f>N58/J59</f>
        <v>104.09</v>
      </c>
    </row>
    <row r="59" spans="1:16" x14ac:dyDescent="0.3">
      <c r="A59" t="s">
        <v>30</v>
      </c>
      <c r="B59">
        <v>3680000</v>
      </c>
      <c r="C59">
        <v>4000</v>
      </c>
      <c r="D59" s="10">
        <f>C59/C60</f>
        <v>0.15384615384615385</v>
      </c>
      <c r="E59">
        <f>B59/C59</f>
        <v>920</v>
      </c>
      <c r="F59" s="11">
        <f t="shared" si="0"/>
        <v>141.53846153846155</v>
      </c>
      <c r="J59">
        <v>4000</v>
      </c>
      <c r="K59" t="s">
        <v>27</v>
      </c>
      <c r="L59">
        <f>J59/J62</f>
        <v>0.15384615384615385</v>
      </c>
    </row>
    <row r="60" spans="1:16" x14ac:dyDescent="0.3">
      <c r="A60" t="s">
        <v>37</v>
      </c>
      <c r="C60">
        <f>SUM(C56:C59)</f>
        <v>26000</v>
      </c>
      <c r="F60" s="11">
        <f>SUM(F56:F59)</f>
        <v>1403.0769230769233</v>
      </c>
      <c r="J60">
        <f>J58/J59</f>
        <v>920</v>
      </c>
      <c r="K60" t="s">
        <v>31</v>
      </c>
    </row>
    <row r="62" spans="1:16" x14ac:dyDescent="0.3">
      <c r="I62" t="s">
        <v>32</v>
      </c>
      <c r="J62">
        <f>J45+J50+J54+J59</f>
        <v>26000</v>
      </c>
    </row>
    <row r="65" spans="9:12" x14ac:dyDescent="0.3">
      <c r="I65" t="s">
        <v>34</v>
      </c>
      <c r="K65">
        <f>(J46*L45)+(J51*L50)+(J55*L54)+(J60*L59)</f>
        <v>1403.0769230769233</v>
      </c>
      <c r="L6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66D2-488E-4302-A8BF-FE3645CB9B2E}">
  <dimension ref="A1:F40"/>
  <sheetViews>
    <sheetView tabSelected="1" topLeftCell="A32" workbookViewId="0">
      <selection activeCell="D51" sqref="D51"/>
    </sheetView>
  </sheetViews>
  <sheetFormatPr defaultRowHeight="14.4" x14ac:dyDescent="0.3"/>
  <cols>
    <col min="1" max="1" width="39.77734375" bestFit="1" customWidth="1"/>
    <col min="2" max="2" width="22.6640625" customWidth="1"/>
    <col min="3" max="3" width="19.44140625" customWidth="1"/>
    <col min="4" max="4" width="22" customWidth="1"/>
    <col min="5" max="5" width="14.6640625" bestFit="1" customWidth="1"/>
  </cols>
  <sheetData>
    <row r="1" spans="1:6" x14ac:dyDescent="0.3">
      <c r="A1" s="14"/>
      <c r="B1" s="15" t="s">
        <v>50</v>
      </c>
      <c r="C1" s="24" t="s">
        <v>54</v>
      </c>
      <c r="D1" s="13" t="s">
        <v>59</v>
      </c>
      <c r="E1">
        <v>53807.23</v>
      </c>
      <c r="F1" t="s">
        <v>53</v>
      </c>
    </row>
    <row r="2" spans="1:6" x14ac:dyDescent="0.3">
      <c r="A2" s="16" t="s">
        <v>42</v>
      </c>
      <c r="B2" s="12">
        <v>0</v>
      </c>
      <c r="C2" s="25">
        <f t="shared" ref="C2:C9" si="0">B2/$E$1</f>
        <v>0</v>
      </c>
      <c r="D2" s="27" t="s">
        <v>60</v>
      </c>
    </row>
    <row r="3" spans="1:6" x14ac:dyDescent="0.3">
      <c r="A3" s="16" t="s">
        <v>43</v>
      </c>
      <c r="B3" s="12">
        <v>543.45000000000005</v>
      </c>
      <c r="C3" s="25">
        <f t="shared" si="0"/>
        <v>1.0099943817959037E-2</v>
      </c>
      <c r="D3" s="27"/>
    </row>
    <row r="4" spans="1:6" x14ac:dyDescent="0.3">
      <c r="A4" s="16" t="s">
        <v>44</v>
      </c>
      <c r="B4" s="12">
        <v>3804.17</v>
      </c>
      <c r="C4" s="25">
        <f t="shared" si="0"/>
        <v>7.0699978422974014E-2</v>
      </c>
      <c r="D4" s="27"/>
    </row>
    <row r="5" spans="1:6" x14ac:dyDescent="0.3">
      <c r="A5" s="16" t="s">
        <v>45</v>
      </c>
      <c r="B5" s="12">
        <v>0</v>
      </c>
      <c r="C5" s="25">
        <f t="shared" si="0"/>
        <v>0</v>
      </c>
      <c r="D5" s="27"/>
    </row>
    <row r="6" spans="1:6" x14ac:dyDescent="0.3">
      <c r="A6" s="16" t="s">
        <v>46</v>
      </c>
      <c r="B6" s="12">
        <v>38585.160000000003</v>
      </c>
      <c r="C6" s="25">
        <f t="shared" si="0"/>
        <v>0.71709991389632954</v>
      </c>
      <c r="D6" s="27"/>
    </row>
    <row r="7" spans="1:6" x14ac:dyDescent="0.3">
      <c r="A7" s="16" t="s">
        <v>47</v>
      </c>
      <c r="B7" s="12">
        <v>0</v>
      </c>
      <c r="C7" s="25">
        <f t="shared" si="0"/>
        <v>0</v>
      </c>
      <c r="D7" s="27"/>
    </row>
    <row r="8" spans="1:6" x14ac:dyDescent="0.3">
      <c r="A8" s="16" t="s">
        <v>48</v>
      </c>
      <c r="B8" s="12">
        <v>0</v>
      </c>
      <c r="C8" s="25">
        <f t="shared" si="0"/>
        <v>0</v>
      </c>
      <c r="D8" s="27"/>
    </row>
    <row r="9" spans="1:6" ht="15" thickBot="1" x14ac:dyDescent="0.35">
      <c r="A9" s="17" t="s">
        <v>49</v>
      </c>
      <c r="B9" s="18">
        <v>20651.21</v>
      </c>
      <c r="C9" s="26">
        <f t="shared" si="0"/>
        <v>0.38379990941737752</v>
      </c>
      <c r="D9" s="27"/>
    </row>
    <row r="11" spans="1:6" x14ac:dyDescent="0.3">
      <c r="A11" s="12"/>
      <c r="B11" s="13" t="s">
        <v>61</v>
      </c>
      <c r="C11" s="13" t="s">
        <v>54</v>
      </c>
      <c r="D11" s="13" t="s">
        <v>59</v>
      </c>
      <c r="E11">
        <v>1377371.3</v>
      </c>
      <c r="F11" t="s">
        <v>53</v>
      </c>
    </row>
    <row r="12" spans="1:6" x14ac:dyDescent="0.3">
      <c r="A12" s="12" t="s">
        <v>42</v>
      </c>
      <c r="B12" s="12">
        <v>222583.2</v>
      </c>
      <c r="C12" s="12">
        <f t="shared" ref="C12:C19" si="1">B12/$E$11</f>
        <v>0.16159999848987705</v>
      </c>
      <c r="D12" s="27" t="s">
        <v>62</v>
      </c>
    </row>
    <row r="13" spans="1:6" x14ac:dyDescent="0.3">
      <c r="A13" s="12" t="s">
        <v>43</v>
      </c>
      <c r="B13" s="12">
        <v>41734.35</v>
      </c>
      <c r="C13" s="12">
        <f t="shared" si="1"/>
        <v>3.0299999716851947E-2</v>
      </c>
      <c r="D13" s="27"/>
    </row>
    <row r="14" spans="1:6" x14ac:dyDescent="0.3">
      <c r="A14" s="12" t="s">
        <v>44</v>
      </c>
      <c r="B14" s="12">
        <v>4298638.09</v>
      </c>
      <c r="C14" s="12">
        <f t="shared" si="1"/>
        <v>3.1208999998765763</v>
      </c>
      <c r="D14" s="27"/>
    </row>
    <row r="15" spans="1:6" x14ac:dyDescent="0.3">
      <c r="A15" s="12" t="s">
        <v>45</v>
      </c>
      <c r="B15" s="12">
        <v>1502436.61</v>
      </c>
      <c r="C15" s="12">
        <f t="shared" si="1"/>
        <v>1.0907999970668767</v>
      </c>
      <c r="D15" s="27"/>
    </row>
    <row r="16" spans="1:6" x14ac:dyDescent="0.3">
      <c r="A16" s="12" t="s">
        <v>46</v>
      </c>
      <c r="B16" s="12">
        <v>5592402.9500000002</v>
      </c>
      <c r="C16" s="12">
        <f t="shared" si="1"/>
        <v>4.0601999983591934</v>
      </c>
      <c r="D16" s="27"/>
    </row>
    <row r="17" spans="1:6" x14ac:dyDescent="0.3">
      <c r="A17" s="12" t="s">
        <v>47</v>
      </c>
      <c r="B17" s="12">
        <v>194760.3</v>
      </c>
      <c r="C17" s="12">
        <f t="shared" si="1"/>
        <v>0.14139999867864242</v>
      </c>
      <c r="D17" s="27"/>
    </row>
    <row r="18" spans="1:6" x14ac:dyDescent="0.3">
      <c r="A18" s="12" t="s">
        <v>48</v>
      </c>
      <c r="B18" s="12">
        <v>264317.55</v>
      </c>
      <c r="C18" s="12">
        <f t="shared" si="1"/>
        <v>0.19189999820672898</v>
      </c>
      <c r="D18" s="27"/>
    </row>
    <row r="19" spans="1:6" x14ac:dyDescent="0.3">
      <c r="A19" s="12" t="s">
        <v>49</v>
      </c>
      <c r="B19" s="12">
        <v>0</v>
      </c>
      <c r="C19" s="12">
        <f t="shared" si="1"/>
        <v>0</v>
      </c>
      <c r="D19" s="27"/>
    </row>
    <row r="21" spans="1:6" x14ac:dyDescent="0.3">
      <c r="A21" s="12"/>
      <c r="B21" s="13" t="s">
        <v>51</v>
      </c>
      <c r="C21" s="13" t="s">
        <v>54</v>
      </c>
      <c r="D21" s="13" t="s">
        <v>59</v>
      </c>
      <c r="E21">
        <v>42382.73</v>
      </c>
      <c r="F21" t="s">
        <v>53</v>
      </c>
    </row>
    <row r="22" spans="1:6" x14ac:dyDescent="0.3">
      <c r="A22" s="12" t="s">
        <v>42</v>
      </c>
      <c r="B22" s="12">
        <v>0</v>
      </c>
      <c r="C22" s="12">
        <f t="shared" ref="C22:C29" si="2">B22/$E$21</f>
        <v>0</v>
      </c>
      <c r="D22" s="27" t="s">
        <v>63</v>
      </c>
    </row>
    <row r="23" spans="1:6" x14ac:dyDescent="0.3">
      <c r="A23" s="12" t="s">
        <v>43</v>
      </c>
      <c r="B23" s="12">
        <v>0</v>
      </c>
      <c r="C23" s="12">
        <f t="shared" si="2"/>
        <v>0</v>
      </c>
      <c r="D23" s="27"/>
    </row>
    <row r="24" spans="1:6" x14ac:dyDescent="0.3">
      <c r="A24" s="12" t="s">
        <v>44</v>
      </c>
      <c r="B24" s="12">
        <v>681908.46</v>
      </c>
      <c r="C24" s="12">
        <f t="shared" si="2"/>
        <v>16.089300052167474</v>
      </c>
      <c r="D24" s="27"/>
      <c r="E24">
        <f>SUM(E1:E23)</f>
        <v>1473561.26</v>
      </c>
      <c r="F24" t="s">
        <v>64</v>
      </c>
    </row>
    <row r="25" spans="1:6" x14ac:dyDescent="0.3">
      <c r="A25" s="12" t="s">
        <v>45</v>
      </c>
      <c r="B25" s="12">
        <v>2568.39</v>
      </c>
      <c r="C25" s="12">
        <f t="shared" si="2"/>
        <v>6.0599918882054071E-2</v>
      </c>
      <c r="D25" s="27"/>
    </row>
    <row r="26" spans="1:6" x14ac:dyDescent="0.3">
      <c r="A26" s="12" t="s">
        <v>46</v>
      </c>
      <c r="B26" s="12">
        <v>29108.46</v>
      </c>
      <c r="C26" s="12">
        <f t="shared" si="2"/>
        <v>0.68680002444391852</v>
      </c>
      <c r="D26" s="27"/>
    </row>
    <row r="27" spans="1:6" x14ac:dyDescent="0.3">
      <c r="A27" s="12" t="s">
        <v>47</v>
      </c>
      <c r="B27" s="12">
        <v>0</v>
      </c>
      <c r="C27" s="12">
        <f t="shared" si="2"/>
        <v>0</v>
      </c>
      <c r="D27" s="27"/>
    </row>
    <row r="28" spans="1:6" x14ac:dyDescent="0.3">
      <c r="A28" s="12" t="s">
        <v>48</v>
      </c>
      <c r="B28" s="12">
        <v>0</v>
      </c>
      <c r="C28" s="12">
        <f t="shared" si="2"/>
        <v>0</v>
      </c>
      <c r="D28" s="27"/>
    </row>
    <row r="29" spans="1:6" x14ac:dyDescent="0.3">
      <c r="A29" s="12" t="s">
        <v>49</v>
      </c>
      <c r="B29" s="12">
        <v>14982.3</v>
      </c>
      <c r="C29" s="12">
        <f t="shared" si="2"/>
        <v>0.35350011667488146</v>
      </c>
      <c r="D29" s="27"/>
    </row>
    <row r="31" spans="1:6" x14ac:dyDescent="0.3">
      <c r="B31">
        <f>E1/E24</f>
        <v>3.6515095409063621E-2</v>
      </c>
      <c r="C31">
        <f>E11/E24</f>
        <v>0.9347227953047571</v>
      </c>
      <c r="D31">
        <f>E21/E24</f>
        <v>2.8762109286179255E-2</v>
      </c>
    </row>
    <row r="32" spans="1:6" ht="43.2" x14ac:dyDescent="0.3">
      <c r="A32" s="19" t="s">
        <v>52</v>
      </c>
      <c r="B32" s="19" t="s">
        <v>55</v>
      </c>
      <c r="C32" s="20" t="s">
        <v>56</v>
      </c>
      <c r="D32" s="20" t="s">
        <v>57</v>
      </c>
      <c r="E32" s="20" t="s">
        <v>58</v>
      </c>
    </row>
    <row r="33" spans="1:5" x14ac:dyDescent="0.3">
      <c r="A33" s="21" t="s">
        <v>42</v>
      </c>
      <c r="B33" s="23">
        <v>0</v>
      </c>
      <c r="C33" s="23">
        <v>0.16159999848987705</v>
      </c>
      <c r="D33" s="23">
        <v>0</v>
      </c>
      <c r="E33" s="22">
        <f>(B33*$B$31)+(C33*$C$31)+(D33*$D$31)</f>
        <v>0.1510512023097024</v>
      </c>
    </row>
    <row r="34" spans="1:5" x14ac:dyDescent="0.3">
      <c r="A34" s="21" t="s">
        <v>43</v>
      </c>
      <c r="B34" s="23">
        <v>1.0099943817959037E-2</v>
      </c>
      <c r="C34" s="23">
        <v>3.0299999716851947E-2</v>
      </c>
      <c r="D34" s="23">
        <v>0</v>
      </c>
      <c r="E34" s="22">
        <f t="shared" ref="E34:E40" si="3">(B34*$B$31)+(C34*$C$31)+(D34*$D$31)</f>
        <v>2.8690900845208159E-2</v>
      </c>
    </row>
    <row r="35" spans="1:5" x14ac:dyDescent="0.3">
      <c r="A35" s="21" t="s">
        <v>44</v>
      </c>
      <c r="B35" s="23">
        <v>7.0699978422974014E-2</v>
      </c>
      <c r="C35" s="23">
        <v>3.1208999998765763</v>
      </c>
      <c r="D35" s="23">
        <v>16.089300052167474</v>
      </c>
      <c r="E35" s="22">
        <f t="shared" si="3"/>
        <v>3.3825201946473533</v>
      </c>
    </row>
    <row r="36" spans="1:5" x14ac:dyDescent="0.3">
      <c r="A36" s="21" t="s">
        <v>45</v>
      </c>
      <c r="B36" s="23">
        <v>0</v>
      </c>
      <c r="C36" s="23">
        <v>1.0907999970668767</v>
      </c>
      <c r="D36" s="23">
        <v>6.0599918882054071E-2</v>
      </c>
      <c r="E36" s="22">
        <f t="shared" si="3"/>
        <v>1.0213386038663912</v>
      </c>
    </row>
    <row r="37" spans="1:5" x14ac:dyDescent="0.3">
      <c r="A37" s="21" t="s">
        <v>46</v>
      </c>
      <c r="B37" s="23">
        <v>0.71709991389632954</v>
      </c>
      <c r="C37" s="23">
        <v>4.0601999983591934</v>
      </c>
      <c r="D37" s="23">
        <v>0.68680002444391852</v>
      </c>
      <c r="E37" s="22">
        <f t="shared" si="3"/>
        <v>3.8411002810972379</v>
      </c>
    </row>
    <row r="38" spans="1:5" x14ac:dyDescent="0.3">
      <c r="A38" s="21" t="s">
        <v>47</v>
      </c>
      <c r="B38" s="23">
        <v>0</v>
      </c>
      <c r="C38" s="23">
        <v>0.14139999867864242</v>
      </c>
      <c r="D38" s="23">
        <v>0</v>
      </c>
      <c r="E38" s="22">
        <f t="shared" si="3"/>
        <v>0.1321698020209896</v>
      </c>
    </row>
    <row r="39" spans="1:5" x14ac:dyDescent="0.3">
      <c r="A39" s="21" t="s">
        <v>48</v>
      </c>
      <c r="B39" s="23">
        <v>0</v>
      </c>
      <c r="C39" s="23">
        <v>0.19189999820672898</v>
      </c>
      <c r="D39" s="23">
        <v>0</v>
      </c>
      <c r="E39" s="22">
        <f t="shared" si="3"/>
        <v>0.17937330274277158</v>
      </c>
    </row>
    <row r="40" spans="1:5" x14ac:dyDescent="0.3">
      <c r="A40" s="21" t="s">
        <v>49</v>
      </c>
      <c r="B40" s="23">
        <v>0.38379990941737752</v>
      </c>
      <c r="C40" s="23">
        <v>0</v>
      </c>
      <c r="D40" s="23">
        <v>0.35350011667488146</v>
      </c>
      <c r="E40" s="22">
        <f t="shared" si="3"/>
        <v>2.4181899298845573E-2</v>
      </c>
    </row>
  </sheetData>
  <mergeCells count="3">
    <mergeCell ref="D2:D9"/>
    <mergeCell ref="D12:D19"/>
    <mergeCell ref="D22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otros beneficios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SORIA</dc:creator>
  <cp:lastModifiedBy>Rosa</cp:lastModifiedBy>
  <dcterms:created xsi:type="dcterms:W3CDTF">2023-05-17T23:39:29Z</dcterms:created>
  <dcterms:modified xsi:type="dcterms:W3CDTF">2024-04-30T03:38:16Z</dcterms:modified>
</cp:coreProperties>
</file>