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as\Documents\Proyecto USFQ\Producto 7\"/>
    </mc:Choice>
  </mc:AlternateContent>
  <xr:revisionPtr revIDLastSave="0" documentId="8_{09A7B7D6-4C4C-4073-BABA-8B59E195B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B29" i="1"/>
  <c r="G30" i="1"/>
  <c r="G31" i="1" s="1"/>
  <c r="C30" i="1"/>
  <c r="C31" i="1" s="1"/>
  <c r="O32" i="1"/>
  <c r="Y29" i="1"/>
  <c r="U29" i="1"/>
  <c r="V29" i="1"/>
  <c r="W29" i="1"/>
  <c r="T29" i="1"/>
  <c r="Y28" i="1"/>
  <c r="Q29" i="1"/>
  <c r="C35" i="1"/>
  <c r="C36" i="1"/>
  <c r="C37" i="1"/>
  <c r="C38" i="1"/>
  <c r="C39" i="1"/>
  <c r="C40" i="1"/>
  <c r="C41" i="1"/>
  <c r="C42" i="1"/>
  <c r="C34" i="1"/>
  <c r="S32" i="1"/>
  <c r="S37" i="1"/>
  <c r="O34" i="1"/>
  <c r="Q32" i="1" l="1"/>
  <c r="O33" i="1"/>
  <c r="B44" i="1"/>
  <c r="N29" i="1"/>
  <c r="O29" i="1"/>
  <c r="P29" i="1"/>
  <c r="M29" i="1"/>
  <c r="W5" i="1" l="1"/>
  <c r="W6" i="1"/>
  <c r="W8" i="1"/>
  <c r="W13" i="1"/>
  <c r="W14" i="1"/>
  <c r="W16" i="1"/>
  <c r="W21" i="1"/>
  <c r="W22" i="1"/>
  <c r="W24" i="1"/>
  <c r="V5" i="1"/>
  <c r="V6" i="1"/>
  <c r="V8" i="1"/>
  <c r="V13" i="1"/>
  <c r="V14" i="1"/>
  <c r="V16" i="1"/>
  <c r="V21" i="1"/>
  <c r="V22" i="1"/>
  <c r="V24" i="1"/>
  <c r="U5" i="1"/>
  <c r="U6" i="1"/>
  <c r="U8" i="1"/>
  <c r="U13" i="1"/>
  <c r="U14" i="1"/>
  <c r="U16" i="1"/>
  <c r="U21" i="1"/>
  <c r="U22" i="1"/>
  <c r="U23" i="1"/>
  <c r="U24" i="1"/>
  <c r="T26" i="1"/>
  <c r="T4" i="1"/>
  <c r="T5" i="1"/>
  <c r="T6" i="1"/>
  <c r="T11" i="1"/>
  <c r="T12" i="1"/>
  <c r="T13" i="1"/>
  <c r="T14" i="1"/>
  <c r="T19" i="1"/>
  <c r="T20" i="1"/>
  <c r="T21" i="1"/>
  <c r="T22" i="1"/>
  <c r="B43" i="1"/>
  <c r="W7" i="1" s="1"/>
  <c r="N7" i="1"/>
  <c r="N6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F27" i="1"/>
  <c r="G27" i="1"/>
  <c r="H27" i="1"/>
  <c r="I27" i="1"/>
  <c r="J27" i="1"/>
  <c r="K2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N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4" i="1"/>
  <c r="M3" i="1"/>
  <c r="C27" i="1"/>
  <c r="D27" i="1"/>
  <c r="E27" i="1"/>
  <c r="B27" i="1"/>
  <c r="U15" i="1" l="1"/>
  <c r="U7" i="1"/>
  <c r="V23" i="1"/>
  <c r="V15" i="1"/>
  <c r="V7" i="1"/>
  <c r="W23" i="1"/>
  <c r="W15" i="1"/>
  <c r="T18" i="1"/>
  <c r="T10" i="1"/>
  <c r="T25" i="1"/>
  <c r="U20" i="1"/>
  <c r="U12" i="1"/>
  <c r="U4" i="1"/>
  <c r="V20" i="1"/>
  <c r="V12" i="1"/>
  <c r="V4" i="1"/>
  <c r="W20" i="1"/>
  <c r="W12" i="1"/>
  <c r="W4" i="1"/>
  <c r="T3" i="1"/>
  <c r="T17" i="1"/>
  <c r="T9" i="1"/>
  <c r="U3" i="1"/>
  <c r="U27" i="1" s="1"/>
  <c r="U28" i="1" s="1"/>
  <c r="U19" i="1"/>
  <c r="U11" i="1"/>
  <c r="V3" i="1"/>
  <c r="V19" i="1"/>
  <c r="V11" i="1"/>
  <c r="W3" i="1"/>
  <c r="W19" i="1"/>
  <c r="W11" i="1"/>
  <c r="T24" i="1"/>
  <c r="T16" i="1"/>
  <c r="T8" i="1"/>
  <c r="U26" i="1"/>
  <c r="U18" i="1"/>
  <c r="U10" i="1"/>
  <c r="V26" i="1"/>
  <c r="V18" i="1"/>
  <c r="V10" i="1"/>
  <c r="W26" i="1"/>
  <c r="W18" i="1"/>
  <c r="W10" i="1"/>
  <c r="T23" i="1"/>
  <c r="T15" i="1"/>
  <c r="T7" i="1"/>
  <c r="U25" i="1"/>
  <c r="U17" i="1"/>
  <c r="U9" i="1"/>
  <c r="V25" i="1"/>
  <c r="V17" i="1"/>
  <c r="V9" i="1"/>
  <c r="W25" i="1"/>
  <c r="W17" i="1"/>
  <c r="W9" i="1"/>
  <c r="O27" i="1"/>
  <c r="O28" i="1" s="1"/>
  <c r="P27" i="1"/>
  <c r="P28" i="1" s="1"/>
  <c r="M27" i="1"/>
  <c r="M28" i="1" s="1"/>
  <c r="N27" i="1"/>
  <c r="N28" i="1" s="1"/>
  <c r="T27" i="1" l="1"/>
  <c r="T28" i="1" s="1"/>
  <c r="W27" i="1"/>
  <c r="W28" i="1" s="1"/>
  <c r="V27" i="1"/>
  <c r="V28" i="1" s="1"/>
</calcChain>
</file>

<file path=xl/sharedStrings.xml><?xml version="1.0" encoding="utf-8"?>
<sst xmlns="http://schemas.openxmlformats.org/spreadsheetml/2006/main" count="88" uniqueCount="72">
  <si>
    <t>PROVINCIA</t>
  </si>
  <si>
    <t>Muy_alto</t>
  </si>
  <si>
    <t>Alto</t>
  </si>
  <si>
    <t>Medio</t>
  </si>
  <si>
    <t>Bajo</t>
  </si>
  <si>
    <t>AZUAY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</si>
  <si>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</si>
  <si>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</si>
  <si>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</si>
  <si>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</si>
  <si>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</si>
  <si>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</si>
  <si>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</si>
  <si>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</si>
  <si>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</si>
  <si>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</si>
  <si>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>LOJA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</si>
  <si>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</si>
  <si>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</si>
  <si>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</si>
  <si>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</si>
  <si>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</si>
  <si>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</si>
  <si>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</si>
  <si>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</si>
  <si>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 DE LOS TSÁCHILAS</t>
  </si>
  <si>
    <t>SUCUMBÍOS</t>
  </si>
  <si>
    <t>TUNGURAHUA</t>
  </si>
  <si>
    <t>ZAMORA CHINCHIPE</t>
  </si>
  <si>
    <t>Total</t>
  </si>
  <si>
    <t>Tipo de bosque</t>
  </si>
  <si>
    <t>Bosque Seco Andino</t>
  </si>
  <si>
    <t>Bosque Seco Pluvioestacional</t>
  </si>
  <si>
    <t>Bosque Siempre Verde Andino Montano</t>
  </si>
  <si>
    <t>Bosque Siempre Verde Andino de Ceja Andina</t>
  </si>
  <si>
    <t>Bosque Siempre Verde Andino de Pie de Monte</t>
  </si>
  <si>
    <t>Bosque Siempre Verde de Tierras Bajas de la Amazonía</t>
  </si>
  <si>
    <t>Bosque Siempre Verde de Tierras Bajas del Chocó</t>
  </si>
  <si>
    <t>Manglar/Bosques Inundables</t>
  </si>
  <si>
    <t>Moretales</t>
  </si>
  <si>
    <t>Seco Pluvio Estacional</t>
  </si>
  <si>
    <t>Tipo de Bosque dominante en las areas priorizadas (%)</t>
  </si>
  <si>
    <t>Superficie y su potencial para restauracion (Has)</t>
  </si>
  <si>
    <t>Muy alto potencial</t>
  </si>
  <si>
    <t>Alto potencial</t>
  </si>
  <si>
    <t>Medio potencial</t>
  </si>
  <si>
    <t>Bajo potencial</t>
  </si>
  <si>
    <t>Convirtiendo a MtonC</t>
  </si>
  <si>
    <t>Media</t>
  </si>
  <si>
    <t>MtonC</t>
  </si>
  <si>
    <t>Estimado de reserva de carbon usando una media de todos los tipos de bosque (tonC/Ha)</t>
  </si>
  <si>
    <t>Mha</t>
  </si>
  <si>
    <t>El resto se de emisiones para alcanzar neutralidad se consigue  preveniendo deforestacion</t>
  </si>
  <si>
    <t>Son las hectareas que se debe evitar deforestar para poder alcanzar la carbono neutralidad</t>
  </si>
  <si>
    <t>Has</t>
  </si>
  <si>
    <t>Total de superficie que debe incrementar a 2050</t>
  </si>
  <si>
    <t>Estimado de carbon almacenado por estrato de bosque o emisiones por estrato de bosque (tonC/Ha)</t>
  </si>
  <si>
    <t>MtCO2 eq</t>
  </si>
  <si>
    <t>MtC</t>
  </si>
  <si>
    <t>tonCO2eq/ha</t>
  </si>
  <si>
    <t>% absortion CO2 by reforestation in relation to deforestacion (emissions)</t>
  </si>
  <si>
    <t>Considerando el escenario mas positivo pero realista, el total de emisiones que se puede absorber con reforestacion, inclyendo Hectareas de Muy alto + alto + 40% medio potencial</t>
  </si>
  <si>
    <t>MtonCO2eq</t>
  </si>
  <si>
    <t>Estimado del Total acumulado de carbono (MtonCO2 eq) que se podria evitar reforestando todas las hectareas de bosque de todos los potenciales (desde muy alto a bajo)</t>
  </si>
  <si>
    <t>MtonCO2 eq</t>
  </si>
  <si>
    <t>Ha</t>
  </si>
  <si>
    <t>Ha/año</t>
  </si>
  <si>
    <t>Superficie total</t>
  </si>
  <si>
    <t>Ton C/ha</t>
  </si>
  <si>
    <t>Mha/año</t>
  </si>
  <si>
    <t>Realista</t>
  </si>
  <si>
    <t>ha.año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</si>
</sst>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9" xfId="0" applyBorder="1"/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1" fillId="0" borderId="7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/>
    <xf numFmtId="0" fontId="0" fillId="2" borderId="0" xfId="0" applyFill="1"/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29</xdr:row>
      <xdr:rowOff>22860</xdr:rowOff>
    </xdr:from>
    <xdr:to>
      <xdr:col>16</xdr:col>
      <xdr:colOff>99060</xdr:colOff>
      <xdr:row>29</xdr:row>
      <xdr:rowOff>403860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26125FE-B9A2-01D4-3713-6D940D317314}"/>
            </a:ext>
          </a:extLst>
        </xdr:cNvPr>
        <xdr:cNvCxnSpPr/>
      </xdr:nvCxnSpPr>
      <xdr:spPr>
        <a:xfrm rot="5400000" flipH="1" flipV="1">
          <a:off x="10713720" y="6210300"/>
          <a:ext cx="381000" cy="1066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33</xdr:row>
      <xdr:rowOff>160020</xdr:rowOff>
    </xdr:from>
    <xdr:to>
      <xdr:col>14</xdr:col>
      <xdr:colOff>495300</xdr:colOff>
      <xdr:row>35</xdr:row>
      <xdr:rowOff>76200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95C0DA34-7FEA-441A-A22F-7B3A83450896}"/>
            </a:ext>
          </a:extLst>
        </xdr:cNvPr>
        <xdr:cNvCxnSpPr/>
      </xdr:nvCxnSpPr>
      <xdr:spPr>
        <a:xfrm rot="5400000" flipH="1" flipV="1">
          <a:off x="11898630" y="7212330"/>
          <a:ext cx="281940" cy="762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zoomScale="120" zoomScaleNormal="120" workbookViewId="0">
      <selection sqref="A1:E31"/>
    </sheetView>
  </sheetViews>
  <sheetFormatPr defaultRowHeight="14.4" x14ac:dyDescent="0.3"/>
  <cols>
    <col min="1" max="1" width="19.109375" customWidth="1"/>
    <col min="3" max="3" width="12" bestFit="1" customWidth="1"/>
    <col min="6" max="6" width="9.33203125" customWidth="1"/>
    <col min="7" max="7" width="7.21875" customWidth="1"/>
    <col min="8" max="8" width="7.6640625" customWidth="1"/>
    <col min="9" max="9" width="7.21875" customWidth="1"/>
    <col min="10" max="10" width="7.44140625" customWidth="1"/>
    <col min="11" max="11" width="7.5546875" customWidth="1"/>
    <col min="12" max="12" width="7.5546875" hidden="1" customWidth="1"/>
    <col min="13" max="13" width="13.88671875" customWidth="1"/>
    <col min="14" max="14" width="19.21875" customWidth="1"/>
    <col min="15" max="15" width="12.109375" customWidth="1"/>
    <col min="19" max="19" width="11.5546875" bestFit="1" customWidth="1"/>
  </cols>
  <sheetData>
    <row r="1" spans="1:23" s="1" customFormat="1" ht="27" customHeight="1" thickBot="1" x14ac:dyDescent="0.35">
      <c r="A1" s="29" t="s">
        <v>0</v>
      </c>
      <c r="B1" s="33" t="s">
        <v>42</v>
      </c>
      <c r="C1" s="34"/>
      <c r="D1" s="34"/>
      <c r="E1" s="35"/>
      <c r="F1" s="14" t="s">
        <v>41</v>
      </c>
      <c r="G1" s="15"/>
      <c r="H1" s="15"/>
      <c r="I1" s="15"/>
      <c r="J1" s="15"/>
      <c r="K1" s="16"/>
      <c r="L1" s="4"/>
      <c r="M1" s="33" t="s">
        <v>56</v>
      </c>
      <c r="N1" s="34"/>
      <c r="O1" s="34"/>
      <c r="P1" s="35"/>
      <c r="T1" s="36" t="s">
        <v>50</v>
      </c>
      <c r="U1" s="36"/>
      <c r="V1" s="36"/>
      <c r="W1" s="36"/>
    </row>
    <row r="2" spans="1:23" s="1" customFormat="1" ht="59.4" customHeight="1" thickBot="1" x14ac:dyDescent="0.35">
      <c r="A2" s="30"/>
      <c r="B2" s="17" t="s">
        <v>43</v>
      </c>
      <c r="C2" s="18" t="s">
        <v>44</v>
      </c>
      <c r="D2" s="18" t="s">
        <v>45</v>
      </c>
      <c r="E2" s="19" t="s">
        <v>46</v>
      </c>
      <c r="F2" s="20" t="s">
        <v>34</v>
      </c>
      <c r="G2" s="21" t="s">
        <v>33</v>
      </c>
      <c r="H2" s="21" t="s">
        <v>35</v>
      </c>
      <c r="I2" s="21" t="s">
        <v>40</v>
      </c>
      <c r="J2" s="21" t="s">
        <v>37</v>
      </c>
      <c r="K2" s="22" t="s">
        <v>36</v>
      </c>
      <c r="L2" s="3"/>
      <c r="M2" s="17" t="s">
        <v>43</v>
      </c>
      <c r="N2" s="18" t="s">
        <v>44</v>
      </c>
      <c r="O2" s="18" t="s">
        <v>45</v>
      </c>
      <c r="P2" s="19" t="s">
        <v>46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3">
      <c r="A3" s="13" t="s">
        <v>5</v>
      </c>
      <c r="B3" s="9">
        <v>35</v>
      </c>
      <c r="C3">
        <v>42907</v>
      </c>
      <c r="D3">
        <v>125402</v>
      </c>
      <c r="E3" s="10">
        <v>9268</v>
      </c>
      <c r="F3" s="9">
        <v>0.5</v>
      </c>
      <c r="G3">
        <v>0.5</v>
      </c>
      <c r="K3" s="10"/>
      <c r="L3">
        <f>SUM(F3:K3)</f>
        <v>1</v>
      </c>
      <c r="M3" s="9">
        <f t="shared" ref="M3:M26" si="0">F3*B3*$B$37+B3*G3*$B$36</f>
        <v>3993.5</v>
      </c>
      <c r="N3">
        <f t="shared" ref="N3:N26" si="1">F3*C3*$B$37+C3*G3*$B$36+C3*H3*$B$38+C3*I3*$B$35+C3*J3*$B$40+C3*K3*$B$39</f>
        <v>4895688.7</v>
      </c>
      <c r="O3">
        <f t="shared" ref="O3:O26" si="2">F3*D3*$B$37+D3*G3*$B$36+D3*H3*$B$38+D3*I3*$B$35+D3*J3*$B$40+D3*K3*$B$39</f>
        <v>14308368.199999999</v>
      </c>
      <c r="P3" s="10">
        <f t="shared" ref="P3:P26" si="3">F3*E3*$B$37+E3*G3*$B$36+E3*H3*$B$38+E3*I3*$B$35+E3*J3*$B$40+E3*K3*$B$39</f>
        <v>1057478.8</v>
      </c>
      <c r="T3">
        <f t="shared" ref="T3:T26" si="4">B3*$B$43</f>
        <v>3274.4444444444443</v>
      </c>
      <c r="U3">
        <f t="shared" ref="U3:U26" si="5">C3*$B$43</f>
        <v>4014188.2222222225</v>
      </c>
      <c r="V3">
        <f t="shared" ref="V3:V26" si="6">D3*$B$43</f>
        <v>11732053.777777778</v>
      </c>
      <c r="W3">
        <f t="shared" ref="W3:W26" si="7">E3*$B$43</f>
        <v>867072.88888888888</v>
      </c>
    </row>
    <row r="4" spans="1:23" x14ac:dyDescent="0.3">
      <c r="A4" s="13" t="s">
        <v>6</v>
      </c>
      <c r="B4" s="9">
        <v>0</v>
      </c>
      <c r="C4">
        <v>6667</v>
      </c>
      <c r="D4">
        <v>5902</v>
      </c>
      <c r="E4" s="10">
        <v>162</v>
      </c>
      <c r="F4" s="9">
        <v>0.5</v>
      </c>
      <c r="G4">
        <v>0.5</v>
      </c>
      <c r="K4" s="10"/>
      <c r="L4">
        <f t="shared" ref="L4:L26" si="8">SUM(F4:K4)</f>
        <v>1</v>
      </c>
      <c r="M4" s="9">
        <f t="shared" si="0"/>
        <v>0</v>
      </c>
      <c r="N4">
        <f t="shared" si="1"/>
        <v>760704.7</v>
      </c>
      <c r="O4">
        <f t="shared" si="2"/>
        <v>673418.2</v>
      </c>
      <c r="P4" s="10">
        <f t="shared" si="3"/>
        <v>18484.2</v>
      </c>
      <c r="T4">
        <f t="shared" si="4"/>
        <v>0</v>
      </c>
      <c r="U4">
        <f t="shared" si="5"/>
        <v>623734.88888888888</v>
      </c>
      <c r="V4">
        <f t="shared" si="6"/>
        <v>552164.88888888888</v>
      </c>
      <c r="W4">
        <f t="shared" si="7"/>
        <v>15156</v>
      </c>
    </row>
    <row r="5" spans="1:23" x14ac:dyDescent="0.3">
      <c r="A5" s="13" t="s">
        <v>7</v>
      </c>
      <c r="B5" s="9">
        <v>0</v>
      </c>
      <c r="C5">
        <v>9837</v>
      </c>
      <c r="D5">
        <v>26766</v>
      </c>
      <c r="E5" s="10">
        <v>6542</v>
      </c>
      <c r="F5" s="9">
        <v>1</v>
      </c>
      <c r="K5" s="10"/>
      <c r="L5">
        <f t="shared" si="8"/>
        <v>1</v>
      </c>
      <c r="M5" s="9">
        <f t="shared" si="0"/>
        <v>0</v>
      </c>
      <c r="N5">
        <f t="shared" si="1"/>
        <v>1033868.7</v>
      </c>
      <c r="O5">
        <f t="shared" si="2"/>
        <v>2813106.5999999996</v>
      </c>
      <c r="P5" s="10">
        <f t="shared" si="3"/>
        <v>687564.2</v>
      </c>
      <c r="T5">
        <f t="shared" si="4"/>
        <v>0</v>
      </c>
      <c r="U5">
        <f t="shared" si="5"/>
        <v>920306</v>
      </c>
      <c r="V5">
        <f t="shared" si="6"/>
        <v>2504108</v>
      </c>
      <c r="W5">
        <f t="shared" si="7"/>
        <v>612040.4444444445</v>
      </c>
    </row>
    <row r="6" spans="1:23" x14ac:dyDescent="0.3">
      <c r="A6" s="13" t="s">
        <v>8</v>
      </c>
      <c r="B6" s="9">
        <v>0</v>
      </c>
      <c r="C6">
        <v>2086</v>
      </c>
      <c r="D6">
        <v>4783</v>
      </c>
      <c r="E6" s="10">
        <v>777</v>
      </c>
      <c r="F6" s="9">
        <v>0.5</v>
      </c>
      <c r="G6">
        <v>0.5</v>
      </c>
      <c r="K6" s="10"/>
      <c r="L6">
        <f t="shared" si="8"/>
        <v>1</v>
      </c>
      <c r="M6" s="9">
        <f t="shared" si="0"/>
        <v>0</v>
      </c>
      <c r="N6">
        <f t="shared" si="1"/>
        <v>238012.59999999998</v>
      </c>
      <c r="O6">
        <f t="shared" si="2"/>
        <v>545740.29999999993</v>
      </c>
      <c r="P6" s="10">
        <f t="shared" si="3"/>
        <v>88655.7</v>
      </c>
      <c r="T6">
        <f t="shared" si="4"/>
        <v>0</v>
      </c>
      <c r="U6">
        <f t="shared" si="5"/>
        <v>195156.88888888891</v>
      </c>
      <c r="V6">
        <f t="shared" si="6"/>
        <v>447476.22222222225</v>
      </c>
      <c r="W6">
        <f t="shared" si="7"/>
        <v>72692.666666666672</v>
      </c>
    </row>
    <row r="7" spans="1:23" x14ac:dyDescent="0.3">
      <c r="A7" s="13" t="s">
        <v>9</v>
      </c>
      <c r="B7" s="9">
        <v>0</v>
      </c>
      <c r="C7">
        <v>1654</v>
      </c>
      <c r="D7">
        <v>4868</v>
      </c>
      <c r="E7" s="10">
        <v>65</v>
      </c>
      <c r="F7" s="9">
        <v>0.9</v>
      </c>
      <c r="H7">
        <v>0.1</v>
      </c>
      <c r="K7" s="10"/>
      <c r="L7">
        <f t="shared" si="8"/>
        <v>1</v>
      </c>
      <c r="M7" s="9">
        <f t="shared" si="0"/>
        <v>0</v>
      </c>
      <c r="N7">
        <f t="shared" si="1"/>
        <v>176762.98</v>
      </c>
      <c r="O7">
        <f t="shared" si="2"/>
        <v>520243.15999999992</v>
      </c>
      <c r="P7" s="10">
        <f t="shared" si="3"/>
        <v>6946.5499999999993</v>
      </c>
      <c r="T7">
        <f t="shared" si="4"/>
        <v>0</v>
      </c>
      <c r="U7">
        <f t="shared" si="5"/>
        <v>154740.88888888891</v>
      </c>
      <c r="V7">
        <f t="shared" si="6"/>
        <v>455428.44444444444</v>
      </c>
      <c r="W7">
        <f t="shared" si="7"/>
        <v>6081.1111111111113</v>
      </c>
    </row>
    <row r="8" spans="1:23" x14ac:dyDescent="0.3">
      <c r="A8" s="13" t="s">
        <v>10</v>
      </c>
      <c r="B8" s="9">
        <v>0</v>
      </c>
      <c r="C8">
        <v>15312</v>
      </c>
      <c r="D8">
        <v>21511</v>
      </c>
      <c r="E8" s="10">
        <v>556</v>
      </c>
      <c r="F8" s="9">
        <v>0.4</v>
      </c>
      <c r="G8">
        <v>0.4</v>
      </c>
      <c r="H8">
        <v>0.2</v>
      </c>
      <c r="K8" s="10"/>
      <c r="L8">
        <f t="shared" si="8"/>
        <v>1</v>
      </c>
      <c r="M8" s="9">
        <f t="shared" si="0"/>
        <v>0</v>
      </c>
      <c r="N8">
        <f t="shared" si="1"/>
        <v>1773742.0799999998</v>
      </c>
      <c r="O8">
        <f t="shared" si="2"/>
        <v>2491834.2399999998</v>
      </c>
      <c r="P8" s="10">
        <f t="shared" si="3"/>
        <v>64407.039999999994</v>
      </c>
      <c r="T8">
        <f t="shared" si="4"/>
        <v>0</v>
      </c>
      <c r="U8">
        <f t="shared" si="5"/>
        <v>1432522.6666666667</v>
      </c>
      <c r="V8">
        <f t="shared" si="6"/>
        <v>2012473.5555555555</v>
      </c>
      <c r="W8">
        <f t="shared" si="7"/>
        <v>52016.888888888891</v>
      </c>
    </row>
    <row r="9" spans="1:23" x14ac:dyDescent="0.3">
      <c r="A9" s="13" t="s">
        <v>11</v>
      </c>
      <c r="B9" s="9">
        <v>0</v>
      </c>
      <c r="C9">
        <v>23469</v>
      </c>
      <c r="D9">
        <v>41375</v>
      </c>
      <c r="E9" s="10">
        <v>1740</v>
      </c>
      <c r="F9" s="9"/>
      <c r="G9">
        <v>0.1</v>
      </c>
      <c r="H9">
        <v>0.6</v>
      </c>
      <c r="I9">
        <v>0.3</v>
      </c>
      <c r="K9" s="10"/>
      <c r="L9">
        <f t="shared" si="8"/>
        <v>1</v>
      </c>
      <c r="M9" s="9">
        <f t="shared" si="0"/>
        <v>0</v>
      </c>
      <c r="N9">
        <f t="shared" si="1"/>
        <v>2278605.21</v>
      </c>
      <c r="O9">
        <f t="shared" si="2"/>
        <v>4017098.75</v>
      </c>
      <c r="P9" s="10">
        <f t="shared" si="3"/>
        <v>168936.6</v>
      </c>
      <c r="T9">
        <f t="shared" si="4"/>
        <v>0</v>
      </c>
      <c r="U9">
        <f t="shared" si="5"/>
        <v>2195655.3333333335</v>
      </c>
      <c r="V9">
        <f t="shared" si="6"/>
        <v>3870861.111111111</v>
      </c>
      <c r="W9">
        <f t="shared" si="7"/>
        <v>162786.66666666666</v>
      </c>
    </row>
    <row r="10" spans="1:23" x14ac:dyDescent="0.3">
      <c r="A10" s="13" t="s">
        <v>12</v>
      </c>
      <c r="B10" s="9">
        <v>0</v>
      </c>
      <c r="C10">
        <v>9165</v>
      </c>
      <c r="D10">
        <v>47586</v>
      </c>
      <c r="E10" s="10">
        <v>2361</v>
      </c>
      <c r="F10" s="9"/>
      <c r="I10">
        <v>0.2</v>
      </c>
      <c r="J10">
        <v>0.8</v>
      </c>
      <c r="K10" s="10"/>
      <c r="L10">
        <f t="shared" si="8"/>
        <v>1</v>
      </c>
      <c r="M10" s="9">
        <f t="shared" si="0"/>
        <v>0</v>
      </c>
      <c r="N10">
        <f t="shared" si="1"/>
        <v>678576.6</v>
      </c>
      <c r="O10">
        <f t="shared" si="2"/>
        <v>3523267.44</v>
      </c>
      <c r="P10" s="10">
        <f t="shared" si="3"/>
        <v>174808.44</v>
      </c>
      <c r="T10">
        <f t="shared" si="4"/>
        <v>0</v>
      </c>
      <c r="U10">
        <f t="shared" si="5"/>
        <v>857436.66666666663</v>
      </c>
      <c r="V10">
        <f t="shared" si="6"/>
        <v>4451934.666666667</v>
      </c>
      <c r="W10">
        <f t="shared" si="7"/>
        <v>220884.66666666666</v>
      </c>
    </row>
    <row r="11" spans="1:23" x14ac:dyDescent="0.3">
      <c r="A11" s="13" t="s">
        <v>13</v>
      </c>
      <c r="B11" s="9">
        <v>0</v>
      </c>
      <c r="C11">
        <v>0</v>
      </c>
      <c r="D11">
        <v>0</v>
      </c>
      <c r="E11" s="10">
        <v>0</v>
      </c>
      <c r="F11" s="9"/>
      <c r="K11" s="10"/>
      <c r="L11">
        <f t="shared" si="8"/>
        <v>0</v>
      </c>
      <c r="M11" s="9">
        <f t="shared" si="0"/>
        <v>0</v>
      </c>
      <c r="N11">
        <f t="shared" si="1"/>
        <v>0</v>
      </c>
      <c r="O11">
        <f t="shared" si="2"/>
        <v>0</v>
      </c>
      <c r="P11" s="10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</row>
    <row r="12" spans="1:23" x14ac:dyDescent="0.3">
      <c r="A12" s="13" t="s">
        <v>14</v>
      </c>
      <c r="B12" s="9">
        <v>0</v>
      </c>
      <c r="C12">
        <v>2184</v>
      </c>
      <c r="D12">
        <v>23862</v>
      </c>
      <c r="E12" s="10">
        <v>10009</v>
      </c>
      <c r="F12" s="9"/>
      <c r="I12">
        <v>1</v>
      </c>
      <c r="K12" s="10"/>
      <c r="L12">
        <f t="shared" si="8"/>
        <v>1</v>
      </c>
      <c r="M12" s="9">
        <f t="shared" si="0"/>
        <v>0</v>
      </c>
      <c r="N12">
        <f t="shared" si="1"/>
        <v>80808</v>
      </c>
      <c r="O12">
        <f t="shared" si="2"/>
        <v>882894</v>
      </c>
      <c r="P12" s="10">
        <f t="shared" si="3"/>
        <v>370333</v>
      </c>
      <c r="T12">
        <f t="shared" si="4"/>
        <v>0</v>
      </c>
      <c r="U12">
        <f t="shared" si="5"/>
        <v>204325.33333333334</v>
      </c>
      <c r="V12">
        <f t="shared" si="6"/>
        <v>2232422.6666666665</v>
      </c>
      <c r="W12">
        <f t="shared" si="7"/>
        <v>936397.55555555562</v>
      </c>
    </row>
    <row r="13" spans="1:23" x14ac:dyDescent="0.3">
      <c r="A13" s="13" t="s">
        <v>15</v>
      </c>
      <c r="B13" s="9">
        <v>0</v>
      </c>
      <c r="C13">
        <v>432</v>
      </c>
      <c r="D13">
        <v>1338</v>
      </c>
      <c r="E13" s="10">
        <v>4</v>
      </c>
      <c r="F13" s="9"/>
      <c r="G13">
        <v>1</v>
      </c>
      <c r="K13" s="10"/>
      <c r="L13">
        <f t="shared" si="8"/>
        <v>1</v>
      </c>
      <c r="M13" s="9">
        <f t="shared" si="0"/>
        <v>0</v>
      </c>
      <c r="N13">
        <f t="shared" si="1"/>
        <v>53179.199999999997</v>
      </c>
      <c r="O13">
        <f t="shared" si="2"/>
        <v>164707.79999999999</v>
      </c>
      <c r="P13" s="10">
        <f t="shared" si="3"/>
        <v>492.4</v>
      </c>
      <c r="T13">
        <f t="shared" si="4"/>
        <v>0</v>
      </c>
      <c r="U13">
        <f t="shared" si="5"/>
        <v>40416</v>
      </c>
      <c r="V13">
        <f t="shared" si="6"/>
        <v>125177.33333333333</v>
      </c>
      <c r="W13">
        <f t="shared" si="7"/>
        <v>374.22222222222223</v>
      </c>
    </row>
    <row r="14" spans="1:23" x14ac:dyDescent="0.3">
      <c r="A14" s="13" t="s">
        <v>16</v>
      </c>
      <c r="B14" s="9">
        <v>0</v>
      </c>
      <c r="C14">
        <v>23921</v>
      </c>
      <c r="D14">
        <v>43780</v>
      </c>
      <c r="E14" s="10">
        <v>4161</v>
      </c>
      <c r="F14" s="9">
        <v>0.5</v>
      </c>
      <c r="G14">
        <v>0.5</v>
      </c>
      <c r="K14" s="10"/>
      <c r="L14">
        <f t="shared" si="8"/>
        <v>1</v>
      </c>
      <c r="M14" s="9">
        <f t="shared" si="0"/>
        <v>0</v>
      </c>
      <c r="N14">
        <f t="shared" si="1"/>
        <v>2729386.1</v>
      </c>
      <c r="O14">
        <f t="shared" si="2"/>
        <v>4995298</v>
      </c>
      <c r="P14" s="10">
        <f t="shared" si="3"/>
        <v>474770.1</v>
      </c>
      <c r="T14">
        <f t="shared" si="4"/>
        <v>0</v>
      </c>
      <c r="U14">
        <f t="shared" si="5"/>
        <v>2237942.4444444445</v>
      </c>
      <c r="V14">
        <f t="shared" si="6"/>
        <v>4095862.2222222225</v>
      </c>
      <c r="W14">
        <f t="shared" si="7"/>
        <v>389284.66666666669</v>
      </c>
    </row>
    <row r="15" spans="1:23" x14ac:dyDescent="0.3">
      <c r="A15" s="13" t="s">
        <v>17</v>
      </c>
      <c r="B15" s="9">
        <v>0</v>
      </c>
      <c r="C15">
        <v>762</v>
      </c>
      <c r="D15">
        <v>12187</v>
      </c>
      <c r="E15" s="10">
        <v>7419</v>
      </c>
      <c r="F15" s="9"/>
      <c r="I15">
        <v>0.4</v>
      </c>
      <c r="J15">
        <v>0.6</v>
      </c>
      <c r="K15" s="10"/>
      <c r="L15">
        <f t="shared" si="8"/>
        <v>1</v>
      </c>
      <c r="M15" s="9">
        <f t="shared" si="0"/>
        <v>0</v>
      </c>
      <c r="N15">
        <f t="shared" si="1"/>
        <v>49362.359999999993</v>
      </c>
      <c r="O15">
        <f t="shared" si="2"/>
        <v>789473.86</v>
      </c>
      <c r="P15" s="10">
        <f t="shared" si="3"/>
        <v>480602.81999999995</v>
      </c>
      <c r="T15">
        <f t="shared" si="4"/>
        <v>0</v>
      </c>
      <c r="U15">
        <f t="shared" si="5"/>
        <v>71289.333333333328</v>
      </c>
      <c r="V15">
        <f t="shared" si="6"/>
        <v>1140161.5555555555</v>
      </c>
      <c r="W15">
        <f t="shared" si="7"/>
        <v>694088.66666666663</v>
      </c>
    </row>
    <row r="16" spans="1:23" x14ac:dyDescent="0.3">
      <c r="A16" s="13" t="s">
        <v>18</v>
      </c>
      <c r="B16" s="9">
        <v>0</v>
      </c>
      <c r="C16">
        <v>37796</v>
      </c>
      <c r="D16">
        <v>111632</v>
      </c>
      <c r="E16" s="10">
        <v>3056</v>
      </c>
      <c r="F16" s="9"/>
      <c r="I16">
        <v>0.5</v>
      </c>
      <c r="J16">
        <v>0.5</v>
      </c>
      <c r="K16" s="10"/>
      <c r="L16">
        <f t="shared" si="8"/>
        <v>1</v>
      </c>
      <c r="M16" s="9">
        <f t="shared" si="0"/>
        <v>0</v>
      </c>
      <c r="N16">
        <f t="shared" si="1"/>
        <v>2273429.4</v>
      </c>
      <c r="O16">
        <f t="shared" si="2"/>
        <v>6714664.7999999998</v>
      </c>
      <c r="P16" s="10">
        <f t="shared" si="3"/>
        <v>183818.4</v>
      </c>
      <c r="T16">
        <f t="shared" si="4"/>
        <v>0</v>
      </c>
      <c r="U16">
        <f t="shared" si="5"/>
        <v>3536025.777777778</v>
      </c>
      <c r="V16">
        <f t="shared" si="6"/>
        <v>10443793.777777778</v>
      </c>
      <c r="W16">
        <f t="shared" si="7"/>
        <v>285905.77777777781</v>
      </c>
    </row>
    <row r="17" spans="1:25" x14ac:dyDescent="0.3">
      <c r="A17" s="13" t="s">
        <v>19</v>
      </c>
      <c r="B17" s="9">
        <v>0</v>
      </c>
      <c r="C17">
        <v>15243</v>
      </c>
      <c r="D17">
        <v>19619</v>
      </c>
      <c r="E17" s="10">
        <v>408</v>
      </c>
      <c r="F17" s="9"/>
      <c r="K17" s="10">
        <v>1</v>
      </c>
      <c r="L17">
        <f t="shared" si="8"/>
        <v>1</v>
      </c>
      <c r="M17" s="9">
        <f t="shared" si="0"/>
        <v>0</v>
      </c>
      <c r="N17">
        <f t="shared" si="1"/>
        <v>2444977.2000000002</v>
      </c>
      <c r="O17">
        <f t="shared" si="2"/>
        <v>3146887.6</v>
      </c>
      <c r="P17" s="10">
        <f t="shared" si="3"/>
        <v>65443.200000000004</v>
      </c>
      <c r="T17">
        <f t="shared" si="4"/>
        <v>0</v>
      </c>
      <c r="U17">
        <f t="shared" si="5"/>
        <v>1426067.3333333333</v>
      </c>
      <c r="V17">
        <f t="shared" si="6"/>
        <v>1835466.4444444445</v>
      </c>
      <c r="W17">
        <f t="shared" si="7"/>
        <v>38170.666666666664</v>
      </c>
    </row>
    <row r="18" spans="1:25" x14ac:dyDescent="0.3">
      <c r="A18" s="13" t="s">
        <v>20</v>
      </c>
      <c r="B18" s="9">
        <v>0</v>
      </c>
      <c r="C18">
        <v>1851</v>
      </c>
      <c r="D18">
        <v>106937</v>
      </c>
      <c r="E18" s="10">
        <v>9431</v>
      </c>
      <c r="F18" s="9"/>
      <c r="G18">
        <v>0.5</v>
      </c>
      <c r="H18">
        <v>0.5</v>
      </c>
      <c r="K18" s="10"/>
      <c r="L18">
        <f t="shared" si="8"/>
        <v>1</v>
      </c>
      <c r="M18" s="9">
        <f t="shared" si="0"/>
        <v>0</v>
      </c>
      <c r="N18">
        <f t="shared" si="1"/>
        <v>227580.44999999998</v>
      </c>
      <c r="O18">
        <f t="shared" si="2"/>
        <v>13147904.149999999</v>
      </c>
      <c r="P18" s="10">
        <f t="shared" si="3"/>
        <v>1159541.45</v>
      </c>
      <c r="T18">
        <f t="shared" si="4"/>
        <v>0</v>
      </c>
      <c r="U18">
        <f t="shared" si="5"/>
        <v>173171.33333333334</v>
      </c>
      <c r="V18">
        <f t="shared" si="6"/>
        <v>10004550.444444444</v>
      </c>
      <c r="W18">
        <f t="shared" si="7"/>
        <v>882322.4444444445</v>
      </c>
    </row>
    <row r="19" spans="1:25" x14ac:dyDescent="0.3">
      <c r="A19" s="13" t="s">
        <v>21</v>
      </c>
      <c r="B19" s="9">
        <v>0</v>
      </c>
      <c r="C19">
        <v>841</v>
      </c>
      <c r="D19">
        <v>34618</v>
      </c>
      <c r="E19" s="10">
        <v>3806</v>
      </c>
      <c r="F19" s="9"/>
      <c r="K19" s="10">
        <v>1</v>
      </c>
      <c r="L19">
        <f t="shared" si="8"/>
        <v>1</v>
      </c>
      <c r="M19" s="9">
        <f t="shared" si="0"/>
        <v>0</v>
      </c>
      <c r="N19">
        <f t="shared" si="1"/>
        <v>134896.4</v>
      </c>
      <c r="O19">
        <f t="shared" si="2"/>
        <v>5552727.2000000002</v>
      </c>
      <c r="P19" s="10">
        <f t="shared" si="3"/>
        <v>610482.4</v>
      </c>
      <c r="T19">
        <f t="shared" si="4"/>
        <v>0</v>
      </c>
      <c r="U19">
        <f t="shared" si="5"/>
        <v>78680.222222222219</v>
      </c>
      <c r="V19">
        <f t="shared" si="6"/>
        <v>3238706.2222222225</v>
      </c>
      <c r="W19">
        <f t="shared" si="7"/>
        <v>356072.44444444444</v>
      </c>
    </row>
    <row r="20" spans="1:25" x14ac:dyDescent="0.3">
      <c r="A20" s="13" t="s">
        <v>22</v>
      </c>
      <c r="B20" s="9">
        <v>0</v>
      </c>
      <c r="C20">
        <v>3545</v>
      </c>
      <c r="D20">
        <v>3179</v>
      </c>
      <c r="E20" s="10">
        <v>71</v>
      </c>
      <c r="F20" s="9"/>
      <c r="H20">
        <v>0.3</v>
      </c>
      <c r="K20" s="10">
        <v>0.7</v>
      </c>
      <c r="L20">
        <f t="shared" si="8"/>
        <v>1</v>
      </c>
      <c r="M20" s="9">
        <f t="shared" si="0"/>
        <v>0</v>
      </c>
      <c r="N20">
        <f t="shared" si="1"/>
        <v>528630.4</v>
      </c>
      <c r="O20">
        <f t="shared" si="2"/>
        <v>474052.48</v>
      </c>
      <c r="P20" s="10">
        <f t="shared" si="3"/>
        <v>10587.519999999999</v>
      </c>
      <c r="T20">
        <f t="shared" si="4"/>
        <v>0</v>
      </c>
      <c r="U20">
        <f t="shared" si="5"/>
        <v>331654.44444444444</v>
      </c>
      <c r="V20">
        <f t="shared" si="6"/>
        <v>297413.11111111112</v>
      </c>
      <c r="W20">
        <f t="shared" si="7"/>
        <v>6642.4444444444443</v>
      </c>
    </row>
    <row r="21" spans="1:25" x14ac:dyDescent="0.3">
      <c r="A21" s="13" t="s">
        <v>23</v>
      </c>
      <c r="B21" s="9">
        <v>0</v>
      </c>
      <c r="C21">
        <v>602</v>
      </c>
      <c r="D21">
        <v>10817</v>
      </c>
      <c r="E21" s="10">
        <v>1379</v>
      </c>
      <c r="F21" s="9">
        <v>1</v>
      </c>
      <c r="K21" s="10"/>
      <c r="L21">
        <f t="shared" si="8"/>
        <v>1</v>
      </c>
      <c r="M21" s="9">
        <f t="shared" si="0"/>
        <v>0</v>
      </c>
      <c r="N21">
        <f t="shared" si="1"/>
        <v>63270.2</v>
      </c>
      <c r="O21">
        <f t="shared" si="2"/>
        <v>1136866.7</v>
      </c>
      <c r="P21" s="10">
        <f t="shared" si="3"/>
        <v>144932.9</v>
      </c>
      <c r="T21">
        <f t="shared" si="4"/>
        <v>0</v>
      </c>
      <c r="U21">
        <f t="shared" si="5"/>
        <v>56320.444444444445</v>
      </c>
      <c r="V21">
        <f t="shared" si="6"/>
        <v>1011990.4444444445</v>
      </c>
      <c r="W21">
        <f t="shared" si="7"/>
        <v>129013.11111111111</v>
      </c>
    </row>
    <row r="22" spans="1:25" x14ac:dyDescent="0.3">
      <c r="A22" s="13" t="s">
        <v>24</v>
      </c>
      <c r="B22" s="9">
        <v>0</v>
      </c>
      <c r="C22">
        <v>3211</v>
      </c>
      <c r="D22">
        <v>14108</v>
      </c>
      <c r="E22" s="10">
        <v>88</v>
      </c>
      <c r="F22" s="9"/>
      <c r="I22">
        <v>1</v>
      </c>
      <c r="K22" s="10"/>
      <c r="L22">
        <f t="shared" si="8"/>
        <v>1</v>
      </c>
      <c r="M22" s="9">
        <f t="shared" si="0"/>
        <v>0</v>
      </c>
      <c r="N22">
        <f t="shared" si="1"/>
        <v>118807</v>
      </c>
      <c r="O22">
        <f t="shared" si="2"/>
        <v>521996</v>
      </c>
      <c r="P22" s="10">
        <f t="shared" si="3"/>
        <v>3256</v>
      </c>
      <c r="T22">
        <f t="shared" si="4"/>
        <v>0</v>
      </c>
      <c r="U22">
        <f t="shared" si="5"/>
        <v>300406.88888888888</v>
      </c>
      <c r="V22">
        <f t="shared" si="6"/>
        <v>1319881.7777777778</v>
      </c>
      <c r="W22">
        <f t="shared" si="7"/>
        <v>8232.8888888888887</v>
      </c>
    </row>
    <row r="23" spans="1:25" x14ac:dyDescent="0.3">
      <c r="A23" s="13" t="s">
        <v>25</v>
      </c>
      <c r="B23" s="9">
        <v>0</v>
      </c>
      <c r="C23">
        <v>1088</v>
      </c>
      <c r="D23">
        <v>5703</v>
      </c>
      <c r="E23" s="10">
        <v>5513</v>
      </c>
      <c r="F23" s="9"/>
      <c r="H23">
        <v>1</v>
      </c>
      <c r="K23" s="10"/>
      <c r="L23">
        <f t="shared" si="8"/>
        <v>1</v>
      </c>
      <c r="M23" s="9">
        <f t="shared" si="0"/>
        <v>0</v>
      </c>
      <c r="N23">
        <f t="shared" si="1"/>
        <v>133606.39999999999</v>
      </c>
      <c r="O23">
        <f t="shared" si="2"/>
        <v>700328.4</v>
      </c>
      <c r="P23" s="10">
        <f t="shared" si="3"/>
        <v>676996.4</v>
      </c>
      <c r="T23">
        <f t="shared" si="4"/>
        <v>0</v>
      </c>
      <c r="U23">
        <f t="shared" si="5"/>
        <v>101788.44444444445</v>
      </c>
      <c r="V23">
        <f t="shared" si="6"/>
        <v>533547.33333333337</v>
      </c>
      <c r="W23">
        <f t="shared" si="7"/>
        <v>515771.77777777781</v>
      </c>
    </row>
    <row r="24" spans="1:25" x14ac:dyDescent="0.3">
      <c r="A24" s="13" t="s">
        <v>26</v>
      </c>
      <c r="B24" s="9">
        <v>0</v>
      </c>
      <c r="C24">
        <v>4578</v>
      </c>
      <c r="D24">
        <v>15762</v>
      </c>
      <c r="E24" s="10">
        <v>1374</v>
      </c>
      <c r="F24" s="9"/>
      <c r="K24" s="10">
        <v>1</v>
      </c>
      <c r="L24">
        <f t="shared" si="8"/>
        <v>1</v>
      </c>
      <c r="M24" s="9">
        <f t="shared" si="0"/>
        <v>0</v>
      </c>
      <c r="N24">
        <f t="shared" si="1"/>
        <v>734311.20000000007</v>
      </c>
      <c r="O24">
        <f t="shared" si="2"/>
        <v>2528224.8000000003</v>
      </c>
      <c r="P24" s="10">
        <f t="shared" si="3"/>
        <v>220389.6</v>
      </c>
      <c r="T24">
        <f t="shared" si="4"/>
        <v>0</v>
      </c>
      <c r="U24">
        <f t="shared" si="5"/>
        <v>428297.33333333331</v>
      </c>
      <c r="V24">
        <f t="shared" si="6"/>
        <v>1474622.6666666667</v>
      </c>
      <c r="W24">
        <f t="shared" si="7"/>
        <v>128545.33333333333</v>
      </c>
    </row>
    <row r="25" spans="1:25" ht="14.4" customHeight="1" x14ac:dyDescent="0.3">
      <c r="A25" s="13" t="s">
        <v>27</v>
      </c>
      <c r="B25" s="9">
        <v>0</v>
      </c>
      <c r="C25">
        <v>53</v>
      </c>
      <c r="D25">
        <v>2572</v>
      </c>
      <c r="E25" s="10">
        <v>253</v>
      </c>
      <c r="F25" s="9">
        <v>0.5</v>
      </c>
      <c r="G25">
        <v>0.5</v>
      </c>
      <c r="K25" s="10"/>
      <c r="L25">
        <f t="shared" si="8"/>
        <v>1</v>
      </c>
      <c r="M25" s="9">
        <f t="shared" si="0"/>
        <v>0</v>
      </c>
      <c r="N25">
        <f t="shared" si="1"/>
        <v>6047.2999999999993</v>
      </c>
      <c r="O25">
        <f t="shared" si="2"/>
        <v>293465.2</v>
      </c>
      <c r="P25" s="10">
        <f t="shared" si="3"/>
        <v>28867.3</v>
      </c>
      <c r="T25">
        <f t="shared" si="4"/>
        <v>0</v>
      </c>
      <c r="U25">
        <f t="shared" si="5"/>
        <v>4958.4444444444443</v>
      </c>
      <c r="V25">
        <f t="shared" si="6"/>
        <v>240624.88888888891</v>
      </c>
      <c r="W25">
        <f t="shared" si="7"/>
        <v>23669.555555555555</v>
      </c>
    </row>
    <row r="26" spans="1:25" ht="15" thickBot="1" x14ac:dyDescent="0.35">
      <c r="A26" s="13" t="s">
        <v>28</v>
      </c>
      <c r="B26" s="9">
        <v>0</v>
      </c>
      <c r="C26">
        <v>50789</v>
      </c>
      <c r="D26">
        <v>60137</v>
      </c>
      <c r="E26" s="10">
        <v>1396</v>
      </c>
      <c r="F26" s="9"/>
      <c r="G26">
        <v>0.2</v>
      </c>
      <c r="H26">
        <v>0.2</v>
      </c>
      <c r="K26" s="10">
        <v>0.6</v>
      </c>
      <c r="L26">
        <f t="shared" si="8"/>
        <v>1</v>
      </c>
      <c r="M26" s="9">
        <f t="shared" si="0"/>
        <v>0</v>
      </c>
      <c r="N26">
        <f t="shared" si="1"/>
        <v>7385736.3799999999</v>
      </c>
      <c r="O26">
        <f t="shared" si="2"/>
        <v>8745122.5399999991</v>
      </c>
      <c r="P26" s="10">
        <f t="shared" si="3"/>
        <v>203006.32</v>
      </c>
      <c r="T26">
        <f t="shared" si="4"/>
        <v>0</v>
      </c>
      <c r="U26">
        <f t="shared" si="5"/>
        <v>4751593.111111111</v>
      </c>
      <c r="V26">
        <f t="shared" si="6"/>
        <v>5626150.444444445</v>
      </c>
      <c r="W26">
        <f t="shared" si="7"/>
        <v>130603.55555555556</v>
      </c>
    </row>
    <row r="27" spans="1:25" s="5" customFormat="1" ht="15" thickBot="1" x14ac:dyDescent="0.35">
      <c r="A27" s="23" t="s">
        <v>29</v>
      </c>
      <c r="B27" s="24">
        <f>SUM(B3:B26)</f>
        <v>35</v>
      </c>
      <c r="C27" s="25">
        <f t="shared" ref="C27:P27" si="9">SUM(C3:C26)</f>
        <v>257993</v>
      </c>
      <c r="D27" s="25">
        <f t="shared" si="9"/>
        <v>744444</v>
      </c>
      <c r="E27" s="26">
        <f t="shared" si="9"/>
        <v>69839</v>
      </c>
      <c r="F27" s="24">
        <f t="shared" si="9"/>
        <v>5.8</v>
      </c>
      <c r="G27" s="25">
        <f t="shared" si="9"/>
        <v>4.7</v>
      </c>
      <c r="H27" s="25">
        <f t="shared" si="9"/>
        <v>2.9000000000000004</v>
      </c>
      <c r="I27" s="25">
        <f t="shared" si="9"/>
        <v>3.4</v>
      </c>
      <c r="J27" s="25">
        <f t="shared" si="9"/>
        <v>1.9</v>
      </c>
      <c r="K27" s="26">
        <f t="shared" si="9"/>
        <v>4.3</v>
      </c>
      <c r="L27" s="25"/>
      <c r="M27" s="24">
        <f t="shared" si="9"/>
        <v>3993.5</v>
      </c>
      <c r="N27" s="25">
        <f t="shared" si="9"/>
        <v>28799989.559999987</v>
      </c>
      <c r="O27" s="25">
        <f t="shared" si="9"/>
        <v>78687690.419999987</v>
      </c>
      <c r="P27" s="26">
        <f t="shared" si="9"/>
        <v>6900801.3400000008</v>
      </c>
      <c r="T27" s="5">
        <f>SUM(T3:T26)</f>
        <v>3274.4444444444443</v>
      </c>
      <c r="U27" s="5">
        <f t="shared" ref="U27:W27" si="10">SUM(U3:U26)</f>
        <v>24136678.444444444</v>
      </c>
      <c r="V27" s="5">
        <f t="shared" si="10"/>
        <v>69646872.000000015</v>
      </c>
      <c r="W27" s="5">
        <f t="shared" si="10"/>
        <v>6533826.444444445</v>
      </c>
    </row>
    <row r="28" spans="1:25" x14ac:dyDescent="0.3">
      <c r="B28" t="s">
        <v>29</v>
      </c>
      <c r="C28" t="s">
        <v>70</v>
      </c>
      <c r="K28" s="5" t="s">
        <v>58</v>
      </c>
      <c r="L28" t="s">
        <v>47</v>
      </c>
      <c r="M28" s="5">
        <f>M27/1000000</f>
        <v>3.9934999999999997E-3</v>
      </c>
      <c r="N28" s="5">
        <f>N27/1000000</f>
        <v>28.799989559999986</v>
      </c>
      <c r="O28" s="5">
        <f t="shared" ref="O28:P28" si="11">O27/1000000</f>
        <v>78.687690419999981</v>
      </c>
      <c r="P28" s="5">
        <f t="shared" si="11"/>
        <v>6.900801340000001</v>
      </c>
      <c r="S28" t="s">
        <v>49</v>
      </c>
      <c r="T28">
        <f>T27/1000000</f>
        <v>3.2744444444444444E-3</v>
      </c>
      <c r="U28">
        <f t="shared" ref="U28:W28" si="12">U27/1000000</f>
        <v>24.136678444444446</v>
      </c>
      <c r="V28">
        <f t="shared" si="12"/>
        <v>69.646872000000016</v>
      </c>
      <c r="W28">
        <f t="shared" si="12"/>
        <v>6.5338264444444452</v>
      </c>
      <c r="Y28" s="6">
        <f>SUM(T28:X28)</f>
        <v>100.32065133333334</v>
      </c>
    </row>
    <row r="29" spans="1:25" x14ac:dyDescent="0.3">
      <c r="B29" s="6">
        <f>SUM(B27+C27+D27+E27)</f>
        <v>1072311</v>
      </c>
      <c r="C29" s="6">
        <f>B27+0.7*C27+0.5*D27</f>
        <v>552852.1</v>
      </c>
      <c r="D29" s="28" t="s">
        <v>65</v>
      </c>
      <c r="E29" s="6" t="s">
        <v>67</v>
      </c>
      <c r="F29" s="28"/>
      <c r="K29" s="27" t="s">
        <v>57</v>
      </c>
      <c r="M29" s="5">
        <f>M28*(44/12)</f>
        <v>1.4642833333333331E-2</v>
      </c>
      <c r="N29" s="5">
        <f t="shared" ref="N29:P29" si="13">N28*(44/12)</f>
        <v>105.59996171999994</v>
      </c>
      <c r="O29" s="5">
        <f t="shared" si="13"/>
        <v>288.5215315399999</v>
      </c>
      <c r="P29" s="5">
        <f t="shared" si="13"/>
        <v>25.30293824666667</v>
      </c>
      <c r="Q29" s="6">
        <f>SUM(M29:P29)</f>
        <v>419.43907433999982</v>
      </c>
      <c r="S29" t="s">
        <v>64</v>
      </c>
      <c r="T29">
        <f>T28*(44/12)</f>
        <v>1.2006296296296296E-2</v>
      </c>
      <c r="U29">
        <f t="shared" ref="U29:W29" si="14">U28*(44/12)</f>
        <v>88.501154296296292</v>
      </c>
      <c r="V29">
        <f t="shared" si="14"/>
        <v>255.37186400000004</v>
      </c>
      <c r="W29">
        <f t="shared" si="14"/>
        <v>23.957363629629633</v>
      </c>
      <c r="Y29">
        <f>SUM(T29:X29)</f>
        <v>367.84238822222227</v>
      </c>
    </row>
    <row r="30" spans="1:25" ht="33" customHeight="1" x14ac:dyDescent="0.3">
      <c r="C30" s="28">
        <f>C29/27</f>
        <v>20476.003703703704</v>
      </c>
      <c r="D30" s="28" t="s">
        <v>66</v>
      </c>
      <c r="E30">
        <v>2050</v>
      </c>
      <c r="G30">
        <f>C29/47</f>
        <v>11762.810638297871</v>
      </c>
      <c r="H30" t="s">
        <v>71</v>
      </c>
      <c r="I30">
        <v>2070</v>
      </c>
      <c r="Q30" s="32" t="s">
        <v>63</v>
      </c>
      <c r="R30" s="32"/>
      <c r="S30" s="32"/>
      <c r="T30" s="32"/>
      <c r="U30" s="32"/>
    </row>
    <row r="31" spans="1:25" x14ac:dyDescent="0.3">
      <c r="C31">
        <f>C30/1000000</f>
        <v>2.0476003703703703E-2</v>
      </c>
      <c r="D31" t="s">
        <v>69</v>
      </c>
      <c r="G31">
        <f>G30/1000000</f>
        <v>1.1762810638297871E-2</v>
      </c>
      <c r="H31" t="s">
        <v>69</v>
      </c>
      <c r="I31">
        <v>1.0178887234042554E-2</v>
      </c>
      <c r="Q31" s="32"/>
      <c r="R31" s="32"/>
      <c r="S31" s="32"/>
      <c r="T31" s="32"/>
      <c r="U31" s="32"/>
    </row>
    <row r="32" spans="1:25" ht="144.6" thickBot="1" x14ac:dyDescent="0.35">
      <c r="N32" s="2" t="s">
        <v>61</v>
      </c>
      <c r="O32">
        <f>(M29+0.7*N29+0.4*O29)*O41</f>
        <v>105.48730467028976</v>
      </c>
      <c r="P32" t="s">
        <v>62</v>
      </c>
      <c r="Q32" s="2">
        <f>B27+C27+0.4*D27</f>
        <v>555805.60000000009</v>
      </c>
      <c r="R32" s="2" t="s">
        <v>54</v>
      </c>
      <c r="S32" s="2">
        <f>Q32/1000000</f>
        <v>0.55580560000000012</v>
      </c>
      <c r="T32" s="2" t="s">
        <v>51</v>
      </c>
    </row>
    <row r="33" spans="1:20" x14ac:dyDescent="0.3">
      <c r="A33" s="7" t="s">
        <v>30</v>
      </c>
      <c r="B33" s="8" t="s">
        <v>68</v>
      </c>
      <c r="C33" t="s">
        <v>59</v>
      </c>
      <c r="N33" t="s">
        <v>52</v>
      </c>
      <c r="O33">
        <f>127-O32</f>
        <v>21.51269532971024</v>
      </c>
      <c r="P33" t="s">
        <v>62</v>
      </c>
      <c r="Q33" s="2"/>
      <c r="R33" s="2"/>
      <c r="S33" s="2"/>
      <c r="T33" s="2"/>
    </row>
    <row r="34" spans="1:20" x14ac:dyDescent="0.3">
      <c r="A34" s="9" t="s">
        <v>31</v>
      </c>
      <c r="B34" s="10">
        <v>47.9</v>
      </c>
      <c r="C34">
        <f>B34*(44/12)</f>
        <v>175.63333333333333</v>
      </c>
      <c r="O34" s="6">
        <f>O33/B44</f>
        <v>6.2712456694253571E-2</v>
      </c>
      <c r="P34" t="s">
        <v>51</v>
      </c>
    </row>
    <row r="35" spans="1:20" x14ac:dyDescent="0.3">
      <c r="A35" s="9" t="s">
        <v>32</v>
      </c>
      <c r="B35" s="10">
        <v>37</v>
      </c>
      <c r="C35">
        <f t="shared" ref="C35:C42" si="15">B35*(44/12)</f>
        <v>135.66666666666666</v>
      </c>
      <c r="S35" t="s">
        <v>55</v>
      </c>
    </row>
    <row r="36" spans="1:20" x14ac:dyDescent="0.3">
      <c r="A36" s="9" t="s">
        <v>33</v>
      </c>
      <c r="B36" s="10">
        <v>123.1</v>
      </c>
      <c r="C36">
        <f t="shared" si="15"/>
        <v>451.36666666666662</v>
      </c>
      <c r="O36" s="31" t="s">
        <v>53</v>
      </c>
      <c r="P36" s="31"/>
      <c r="Q36" s="31"/>
    </row>
    <row r="37" spans="1:20" x14ac:dyDescent="0.3">
      <c r="A37" s="9" t="s">
        <v>34</v>
      </c>
      <c r="B37" s="10">
        <v>105.1</v>
      </c>
      <c r="C37">
        <f t="shared" si="15"/>
        <v>385.36666666666662</v>
      </c>
      <c r="O37" s="31"/>
      <c r="P37" s="31"/>
      <c r="Q37" s="31"/>
      <c r="S37">
        <f>S32+O34</f>
        <v>0.61851805669425364</v>
      </c>
      <c r="T37" t="s">
        <v>51</v>
      </c>
    </row>
    <row r="38" spans="1:20" x14ac:dyDescent="0.3">
      <c r="A38" s="9" t="s">
        <v>35</v>
      </c>
      <c r="B38" s="10">
        <v>122.8</v>
      </c>
      <c r="C38">
        <f t="shared" si="15"/>
        <v>450.26666666666665</v>
      </c>
      <c r="O38" s="31"/>
      <c r="P38" s="31"/>
      <c r="Q38" s="31"/>
      <c r="S38">
        <v>0.61851805669425364</v>
      </c>
      <c r="T38" t="s">
        <v>51</v>
      </c>
    </row>
    <row r="39" spans="1:20" x14ac:dyDescent="0.3">
      <c r="A39" s="9" t="s">
        <v>36</v>
      </c>
      <c r="B39" s="10">
        <v>160.4</v>
      </c>
      <c r="C39">
        <f t="shared" si="15"/>
        <v>588.13333333333333</v>
      </c>
    </row>
    <row r="40" spans="1:20" x14ac:dyDescent="0.3">
      <c r="A40" s="9" t="s">
        <v>37</v>
      </c>
      <c r="B40" s="10">
        <v>83.3</v>
      </c>
      <c r="C40">
        <f t="shared" si="15"/>
        <v>305.43333333333334</v>
      </c>
    </row>
    <row r="41" spans="1:20" x14ac:dyDescent="0.3">
      <c r="A41" s="9" t="s">
        <v>38</v>
      </c>
      <c r="B41" s="10">
        <v>86.6</v>
      </c>
      <c r="C41">
        <f t="shared" si="15"/>
        <v>317.5333333333333</v>
      </c>
      <c r="N41" t="s">
        <v>60</v>
      </c>
      <c r="O41">
        <v>0.55712213962203783</v>
      </c>
    </row>
    <row r="42" spans="1:20" x14ac:dyDescent="0.3">
      <c r="A42" s="9" t="s">
        <v>39</v>
      </c>
      <c r="B42" s="10">
        <v>75.8</v>
      </c>
      <c r="C42">
        <f t="shared" si="15"/>
        <v>277.93333333333334</v>
      </c>
    </row>
    <row r="43" spans="1:20" ht="15" thickBot="1" x14ac:dyDescent="0.35">
      <c r="A43" s="11" t="s">
        <v>48</v>
      </c>
      <c r="B43" s="12">
        <f>AVERAGE(B34:B42)</f>
        <v>93.555555555555557</v>
      </c>
    </row>
    <row r="44" spans="1:20" x14ac:dyDescent="0.3">
      <c r="B44">
        <f>B43*(44/12)</f>
        <v>343.03703703703701</v>
      </c>
      <c r="C44" t="s">
        <v>59</v>
      </c>
    </row>
  </sheetData>
  <mergeCells count="6">
    <mergeCell ref="A1:A2"/>
    <mergeCell ref="O36:Q38"/>
    <mergeCell ref="Q30:U31"/>
    <mergeCell ref="B1:E1"/>
    <mergeCell ref="M1:P1"/>
    <mergeCell ref="T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SORIA</dc:creator>
  <cp:lastModifiedBy>Rosa</cp:lastModifiedBy>
  <dcterms:created xsi:type="dcterms:W3CDTF">2023-01-18T02:12:28Z</dcterms:created>
  <dcterms:modified xsi:type="dcterms:W3CDTF">2024-04-30T03:33:12Z</dcterms:modified>
</cp:coreProperties>
</file>